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gero PC\Documents\SCHOOL FORMS\"/>
    </mc:Choice>
  </mc:AlternateContent>
  <xr:revisionPtr revIDLastSave="0" documentId="8_{111E8AEF-F2B1-418F-932A-2D6B079F4370}" xr6:coauthVersionLast="47" xr6:coauthVersionMax="47" xr10:uidLastSave="{00000000-0000-0000-0000-000000000000}"/>
  <bookViews>
    <workbookView xWindow="1260" yWindow="-120" windowWidth="22860" windowHeight="13740" activeTab="1" xr2:uid="{00000000-000D-0000-FFFF-FFFF00000000}"/>
  </bookViews>
  <sheets>
    <sheet name="Sir Wedz Helper Tables" sheetId="1" r:id="rId1"/>
    <sheet name="Nutritional Status" sheetId="2" r:id="rId2"/>
    <sheet name="Sheet1" sheetId="8" r:id="rId3"/>
    <sheet name="Tables" sheetId="3" state="hidden" r:id="rId4"/>
    <sheet name="CalSheet" sheetId="4" state="hidden" r:id="rId5"/>
    <sheet name="BMI Tables" sheetId="5" state="hidden" r:id="rId6"/>
  </sheets>
  <externalReferences>
    <externalReference r:id="rId7"/>
  </externalReferences>
  <definedNames>
    <definedName name="BMI">'BMI Tables'!$A$4:$R$172</definedName>
    <definedName name="dateof">'Nutritional Status'!$A$123</definedName>
    <definedName name="HEIGHT">'BMI Tables'!$T$4:$AG$172</definedName>
    <definedName name="HFAFEMALE">'Nutritional Status'!$N$63:$N$112</definedName>
    <definedName name="HFAMALE">'Nutritional Status'!$N$12:$N$61</definedName>
    <definedName name="NSFEMALE">'Nutritional Status'!$M$63:$M$112</definedName>
    <definedName name="NSMALE">'Nutritional Status'!$M$12:$M$61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2" l="1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K12" i="2"/>
  <c r="L12" i="2"/>
  <c r="M12" i="2"/>
  <c r="K13" i="2"/>
  <c r="L13" i="2"/>
  <c r="M13" i="2"/>
  <c r="K14" i="2"/>
  <c r="L14" i="2"/>
  <c r="M14" i="2"/>
  <c r="K15" i="2"/>
  <c r="L15" i="2"/>
  <c r="M15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M112" i="8" l="1"/>
  <c r="L112" i="8"/>
  <c r="K112" i="8"/>
  <c r="H112" i="8"/>
  <c r="N112" i="8" s="1"/>
  <c r="A112" i="8"/>
  <c r="M111" i="8"/>
  <c r="L111" i="8"/>
  <c r="K111" i="8"/>
  <c r="H111" i="8"/>
  <c r="N111" i="8" s="1"/>
  <c r="A111" i="8"/>
  <c r="M110" i="8"/>
  <c r="L110" i="8"/>
  <c r="K110" i="8"/>
  <c r="H110" i="8"/>
  <c r="N110" i="8" s="1"/>
  <c r="A110" i="8"/>
  <c r="M109" i="8"/>
  <c r="L109" i="8"/>
  <c r="K109" i="8"/>
  <c r="H109" i="8"/>
  <c r="N109" i="8" s="1"/>
  <c r="A109" i="8"/>
  <c r="M108" i="8"/>
  <c r="L108" i="8"/>
  <c r="K108" i="8"/>
  <c r="H108" i="8"/>
  <c r="N108" i="8" s="1"/>
  <c r="A108" i="8"/>
  <c r="M107" i="8"/>
  <c r="L107" i="8"/>
  <c r="K107" i="8"/>
  <c r="H107" i="8"/>
  <c r="N107" i="8" s="1"/>
  <c r="A107" i="8"/>
  <c r="M106" i="8"/>
  <c r="L106" i="8"/>
  <c r="K106" i="8"/>
  <c r="H106" i="8"/>
  <c r="N106" i="8" s="1"/>
  <c r="A106" i="8"/>
  <c r="M105" i="8"/>
  <c r="L105" i="8"/>
  <c r="K105" i="8"/>
  <c r="H105" i="8"/>
  <c r="N105" i="8" s="1"/>
  <c r="A105" i="8"/>
  <c r="M104" i="8"/>
  <c r="L104" i="8"/>
  <c r="K104" i="8"/>
  <c r="H104" i="8"/>
  <c r="N104" i="8" s="1"/>
  <c r="A104" i="8"/>
  <c r="M103" i="8"/>
  <c r="L103" i="8"/>
  <c r="K103" i="8"/>
  <c r="H103" i="8"/>
  <c r="N103" i="8" s="1"/>
  <c r="A103" i="8"/>
  <c r="M102" i="8"/>
  <c r="L102" i="8"/>
  <c r="K102" i="8"/>
  <c r="H102" i="8"/>
  <c r="N102" i="8" s="1"/>
  <c r="A102" i="8"/>
  <c r="M101" i="8"/>
  <c r="L101" i="8"/>
  <c r="K101" i="8"/>
  <c r="H101" i="8"/>
  <c r="N101" i="8" s="1"/>
  <c r="A101" i="8"/>
  <c r="M100" i="8"/>
  <c r="L100" i="8"/>
  <c r="K100" i="8"/>
  <c r="H100" i="8"/>
  <c r="N100" i="8" s="1"/>
  <c r="A100" i="8"/>
  <c r="M99" i="8"/>
  <c r="L99" i="8"/>
  <c r="K99" i="8"/>
  <c r="H99" i="8"/>
  <c r="N99" i="8" s="1"/>
  <c r="A99" i="8"/>
  <c r="M98" i="8"/>
  <c r="L98" i="8"/>
  <c r="K98" i="8"/>
  <c r="H98" i="8"/>
  <c r="N98" i="8" s="1"/>
  <c r="A98" i="8"/>
  <c r="M97" i="8"/>
  <c r="L97" i="8"/>
  <c r="K97" i="8"/>
  <c r="H97" i="8"/>
  <c r="N97" i="8" s="1"/>
  <c r="A97" i="8"/>
  <c r="M96" i="8"/>
  <c r="L96" i="8"/>
  <c r="K96" i="8"/>
  <c r="H96" i="8"/>
  <c r="N96" i="8" s="1"/>
  <c r="A96" i="8"/>
  <c r="M95" i="8"/>
  <c r="L95" i="8"/>
  <c r="K95" i="8"/>
  <c r="H95" i="8"/>
  <c r="N95" i="8" s="1"/>
  <c r="A95" i="8"/>
  <c r="M94" i="8"/>
  <c r="L94" i="8"/>
  <c r="K94" i="8"/>
  <c r="H94" i="8"/>
  <c r="N94" i="8" s="1"/>
  <c r="A94" i="8"/>
  <c r="M93" i="8"/>
  <c r="L93" i="8"/>
  <c r="K93" i="8"/>
  <c r="H93" i="8"/>
  <c r="N93" i="8" s="1"/>
  <c r="A93" i="8"/>
  <c r="M92" i="8"/>
  <c r="L92" i="8"/>
  <c r="K92" i="8"/>
  <c r="H92" i="8"/>
  <c r="N92" i="8" s="1"/>
  <c r="A92" i="8"/>
  <c r="M91" i="8"/>
  <c r="L91" i="8"/>
  <c r="K91" i="8"/>
  <c r="H91" i="8"/>
  <c r="N91" i="8" s="1"/>
  <c r="A91" i="8"/>
  <c r="M90" i="8"/>
  <c r="L90" i="8"/>
  <c r="K90" i="8"/>
  <c r="H90" i="8"/>
  <c r="N90" i="8" s="1"/>
  <c r="A90" i="8"/>
  <c r="M89" i="8"/>
  <c r="L89" i="8"/>
  <c r="K89" i="8"/>
  <c r="H89" i="8"/>
  <c r="N89" i="8" s="1"/>
  <c r="A89" i="8"/>
  <c r="M88" i="8"/>
  <c r="L88" i="8"/>
  <c r="K88" i="8"/>
  <c r="H88" i="8"/>
  <c r="N88" i="8" s="1"/>
  <c r="A88" i="8"/>
  <c r="M87" i="8"/>
  <c r="L87" i="8"/>
  <c r="K87" i="8"/>
  <c r="H87" i="8"/>
  <c r="N87" i="8" s="1"/>
  <c r="A87" i="8"/>
  <c r="M86" i="8"/>
  <c r="L86" i="8"/>
  <c r="K86" i="8"/>
  <c r="H86" i="8"/>
  <c r="N86" i="8" s="1"/>
  <c r="A86" i="8"/>
  <c r="M85" i="8"/>
  <c r="L85" i="8"/>
  <c r="K85" i="8"/>
  <c r="H85" i="8"/>
  <c r="N85" i="8" s="1"/>
  <c r="A85" i="8"/>
  <c r="M84" i="8"/>
  <c r="L84" i="8"/>
  <c r="K84" i="8"/>
  <c r="H84" i="8"/>
  <c r="N84" i="8" s="1"/>
  <c r="A84" i="8"/>
  <c r="M83" i="8"/>
  <c r="L83" i="8"/>
  <c r="K83" i="8"/>
  <c r="H83" i="8"/>
  <c r="N83" i="8" s="1"/>
  <c r="A83" i="8"/>
  <c r="M82" i="8"/>
  <c r="L82" i="8"/>
  <c r="K82" i="8"/>
  <c r="H82" i="8"/>
  <c r="N82" i="8" s="1"/>
  <c r="A82" i="8"/>
  <c r="M81" i="8"/>
  <c r="L81" i="8"/>
  <c r="K81" i="8"/>
  <c r="H81" i="8"/>
  <c r="N81" i="8" s="1"/>
  <c r="A81" i="8"/>
  <c r="M80" i="8"/>
  <c r="L80" i="8"/>
  <c r="K80" i="8"/>
  <c r="H80" i="8"/>
  <c r="N80" i="8" s="1"/>
  <c r="A80" i="8"/>
  <c r="M79" i="8"/>
  <c r="L79" i="8"/>
  <c r="K79" i="8"/>
  <c r="H79" i="8"/>
  <c r="N79" i="8" s="1"/>
  <c r="A79" i="8"/>
  <c r="M78" i="8"/>
  <c r="L78" i="8"/>
  <c r="K78" i="8"/>
  <c r="H78" i="8"/>
  <c r="N78" i="8" s="1"/>
  <c r="A78" i="8"/>
  <c r="M77" i="8"/>
  <c r="L77" i="8"/>
  <c r="K77" i="8"/>
  <c r="H77" i="8"/>
  <c r="N77" i="8" s="1"/>
  <c r="A77" i="8"/>
  <c r="M76" i="8"/>
  <c r="L76" i="8"/>
  <c r="K76" i="8"/>
  <c r="H76" i="8"/>
  <c r="N76" i="8" s="1"/>
  <c r="A76" i="8"/>
  <c r="M75" i="8"/>
  <c r="L75" i="8"/>
  <c r="K75" i="8"/>
  <c r="H75" i="8"/>
  <c r="N75" i="8" s="1"/>
  <c r="A75" i="8"/>
  <c r="M74" i="8"/>
  <c r="L74" i="8"/>
  <c r="K74" i="8"/>
  <c r="A74" i="8"/>
  <c r="M73" i="8"/>
  <c r="L73" i="8"/>
  <c r="K73" i="8"/>
  <c r="A73" i="8"/>
  <c r="M72" i="8"/>
  <c r="L72" i="8"/>
  <c r="K72" i="8"/>
  <c r="A72" i="8"/>
  <c r="M71" i="8"/>
  <c r="L71" i="8"/>
  <c r="K71" i="8"/>
  <c r="A71" i="8"/>
  <c r="M70" i="8"/>
  <c r="L70" i="8"/>
  <c r="K70" i="8"/>
  <c r="A70" i="8"/>
  <c r="M69" i="8"/>
  <c r="L69" i="8"/>
  <c r="K69" i="8"/>
  <c r="A69" i="8"/>
  <c r="M68" i="8"/>
  <c r="L68" i="8"/>
  <c r="K68" i="8"/>
  <c r="A68" i="8"/>
  <c r="M67" i="8"/>
  <c r="L67" i="8"/>
  <c r="K67" i="8"/>
  <c r="A67" i="8"/>
  <c r="M66" i="8"/>
  <c r="L66" i="8"/>
  <c r="K66" i="8"/>
  <c r="A66" i="8"/>
  <c r="M65" i="8"/>
  <c r="L65" i="8"/>
  <c r="K65" i="8"/>
  <c r="A65" i="8"/>
  <c r="M64" i="8"/>
  <c r="L64" i="8"/>
  <c r="K64" i="8"/>
  <c r="A64" i="8"/>
  <c r="M63" i="8"/>
  <c r="L63" i="8"/>
  <c r="K63" i="8"/>
  <c r="A63" i="8"/>
  <c r="M61" i="8"/>
  <c r="L61" i="8"/>
  <c r="K61" i="8"/>
  <c r="H61" i="8"/>
  <c r="N61" i="8" s="1"/>
  <c r="A61" i="8"/>
  <c r="M60" i="8"/>
  <c r="L60" i="8"/>
  <c r="K60" i="8"/>
  <c r="H60" i="8"/>
  <c r="N60" i="8" s="1"/>
  <c r="A60" i="8"/>
  <c r="M59" i="8"/>
  <c r="L59" i="8"/>
  <c r="K59" i="8"/>
  <c r="H59" i="8"/>
  <c r="N59" i="8" s="1"/>
  <c r="A59" i="8"/>
  <c r="M58" i="8"/>
  <c r="L58" i="8"/>
  <c r="K58" i="8"/>
  <c r="H58" i="8"/>
  <c r="N58" i="8" s="1"/>
  <c r="A58" i="8"/>
  <c r="M57" i="8"/>
  <c r="L57" i="8"/>
  <c r="K57" i="8"/>
  <c r="H57" i="8"/>
  <c r="N57" i="8" s="1"/>
  <c r="A57" i="8"/>
  <c r="M56" i="8"/>
  <c r="L56" i="8"/>
  <c r="K56" i="8"/>
  <c r="H56" i="8"/>
  <c r="N56" i="8" s="1"/>
  <c r="A56" i="8"/>
  <c r="M55" i="8"/>
  <c r="L55" i="8"/>
  <c r="K55" i="8"/>
  <c r="H55" i="8"/>
  <c r="N55" i="8" s="1"/>
  <c r="A55" i="8"/>
  <c r="M54" i="8"/>
  <c r="L54" i="8"/>
  <c r="K54" i="8"/>
  <c r="H54" i="8"/>
  <c r="N54" i="8" s="1"/>
  <c r="A54" i="8"/>
  <c r="M53" i="8"/>
  <c r="L53" i="8"/>
  <c r="K53" i="8"/>
  <c r="H53" i="8"/>
  <c r="N53" i="8" s="1"/>
  <c r="A53" i="8"/>
  <c r="M52" i="8"/>
  <c r="L52" i="8"/>
  <c r="K52" i="8"/>
  <c r="H52" i="8"/>
  <c r="N52" i="8" s="1"/>
  <c r="A52" i="8"/>
  <c r="M51" i="8"/>
  <c r="L51" i="8"/>
  <c r="K51" i="8"/>
  <c r="H51" i="8"/>
  <c r="N51" i="8" s="1"/>
  <c r="A51" i="8"/>
  <c r="M50" i="8"/>
  <c r="L50" i="8"/>
  <c r="K50" i="8"/>
  <c r="H50" i="8"/>
  <c r="N50" i="8" s="1"/>
  <c r="A50" i="8"/>
  <c r="M49" i="8"/>
  <c r="L49" i="8"/>
  <c r="K49" i="8"/>
  <c r="H49" i="8"/>
  <c r="N49" i="8" s="1"/>
  <c r="A49" i="8"/>
  <c r="M48" i="8"/>
  <c r="L48" i="8"/>
  <c r="K48" i="8"/>
  <c r="H48" i="8"/>
  <c r="N48" i="8" s="1"/>
  <c r="A48" i="8"/>
  <c r="M47" i="8"/>
  <c r="L47" i="8"/>
  <c r="K47" i="8"/>
  <c r="H47" i="8"/>
  <c r="N47" i="8" s="1"/>
  <c r="A47" i="8"/>
  <c r="M46" i="8"/>
  <c r="L46" i="8"/>
  <c r="K46" i="8"/>
  <c r="H46" i="8"/>
  <c r="N46" i="8" s="1"/>
  <c r="A46" i="8"/>
  <c r="M45" i="8"/>
  <c r="L45" i="8"/>
  <c r="K45" i="8"/>
  <c r="H45" i="8"/>
  <c r="N45" i="8" s="1"/>
  <c r="A45" i="8"/>
  <c r="M44" i="8"/>
  <c r="L44" i="8"/>
  <c r="K44" i="8"/>
  <c r="H44" i="8"/>
  <c r="N44" i="8" s="1"/>
  <c r="A44" i="8"/>
  <c r="M43" i="8"/>
  <c r="L43" i="8"/>
  <c r="K43" i="8"/>
  <c r="H43" i="8"/>
  <c r="N43" i="8" s="1"/>
  <c r="A43" i="8"/>
  <c r="M42" i="8"/>
  <c r="L42" i="8"/>
  <c r="K42" i="8"/>
  <c r="H42" i="8"/>
  <c r="N42" i="8" s="1"/>
  <c r="A42" i="8"/>
  <c r="M41" i="8"/>
  <c r="L41" i="8"/>
  <c r="K41" i="8"/>
  <c r="H41" i="8"/>
  <c r="N41" i="8" s="1"/>
  <c r="A41" i="8"/>
  <c r="M40" i="8"/>
  <c r="L40" i="8"/>
  <c r="K40" i="8"/>
  <c r="H40" i="8"/>
  <c r="N40" i="8" s="1"/>
  <c r="A40" i="8"/>
  <c r="M39" i="8"/>
  <c r="L39" i="8"/>
  <c r="K39" i="8"/>
  <c r="H39" i="8"/>
  <c r="N39" i="8" s="1"/>
  <c r="A39" i="8"/>
  <c r="M38" i="8"/>
  <c r="L38" i="8"/>
  <c r="K38" i="8"/>
  <c r="H38" i="8"/>
  <c r="N38" i="8" s="1"/>
  <c r="A38" i="8"/>
  <c r="M37" i="8"/>
  <c r="L37" i="8"/>
  <c r="K37" i="8"/>
  <c r="H37" i="8"/>
  <c r="N37" i="8" s="1"/>
  <c r="A37" i="8"/>
  <c r="M36" i="8"/>
  <c r="L36" i="8"/>
  <c r="K36" i="8"/>
  <c r="H36" i="8"/>
  <c r="N36" i="8" s="1"/>
  <c r="A36" i="8"/>
  <c r="M35" i="8"/>
  <c r="L35" i="8"/>
  <c r="K35" i="8"/>
  <c r="H35" i="8"/>
  <c r="N35" i="8" s="1"/>
  <c r="A35" i="8"/>
  <c r="M34" i="8"/>
  <c r="L34" i="8"/>
  <c r="K34" i="8"/>
  <c r="H34" i="8"/>
  <c r="N34" i="8" s="1"/>
  <c r="A34" i="8"/>
  <c r="M33" i="8"/>
  <c r="L33" i="8"/>
  <c r="K33" i="8"/>
  <c r="H33" i="8"/>
  <c r="N33" i="8" s="1"/>
  <c r="A33" i="8"/>
  <c r="M32" i="8"/>
  <c r="L32" i="8"/>
  <c r="K32" i="8"/>
  <c r="H32" i="8"/>
  <c r="N32" i="8" s="1"/>
  <c r="A32" i="8"/>
  <c r="M31" i="8"/>
  <c r="L31" i="8"/>
  <c r="K31" i="8"/>
  <c r="H31" i="8"/>
  <c r="N31" i="8" s="1"/>
  <c r="A31" i="8"/>
  <c r="M30" i="8"/>
  <c r="L30" i="8"/>
  <c r="K30" i="8"/>
  <c r="H30" i="8"/>
  <c r="N30" i="8" s="1"/>
  <c r="A30" i="8"/>
  <c r="M29" i="8"/>
  <c r="L29" i="8"/>
  <c r="K29" i="8"/>
  <c r="H29" i="8"/>
  <c r="N29" i="8" s="1"/>
  <c r="A29" i="8"/>
  <c r="M28" i="8"/>
  <c r="L28" i="8"/>
  <c r="K28" i="8"/>
  <c r="H28" i="8"/>
  <c r="N28" i="8" s="1"/>
  <c r="A28" i="8"/>
  <c r="M27" i="8"/>
  <c r="L27" i="8"/>
  <c r="K27" i="8"/>
  <c r="H27" i="8"/>
  <c r="N27" i="8" s="1"/>
  <c r="A27" i="8"/>
  <c r="M26" i="8"/>
  <c r="L26" i="8"/>
  <c r="K26" i="8"/>
  <c r="H26" i="8"/>
  <c r="N26" i="8" s="1"/>
  <c r="A26" i="8"/>
  <c r="M25" i="8"/>
  <c r="L25" i="8"/>
  <c r="K25" i="8"/>
  <c r="H25" i="8"/>
  <c r="N25" i="8" s="1"/>
  <c r="A25" i="8"/>
  <c r="M24" i="8"/>
  <c r="L24" i="8"/>
  <c r="K24" i="8"/>
  <c r="H24" i="8"/>
  <c r="N24" i="8" s="1"/>
  <c r="A24" i="8"/>
  <c r="M23" i="8"/>
  <c r="L23" i="8"/>
  <c r="K23" i="8"/>
  <c r="H23" i="8"/>
  <c r="N23" i="8" s="1"/>
  <c r="A23" i="8"/>
  <c r="M22" i="8"/>
  <c r="L22" i="8"/>
  <c r="K22" i="8"/>
  <c r="H22" i="8"/>
  <c r="N22" i="8" s="1"/>
  <c r="A22" i="8"/>
  <c r="M21" i="8"/>
  <c r="L21" i="8"/>
  <c r="K21" i="8"/>
  <c r="H21" i="8"/>
  <c r="N21" i="8" s="1"/>
  <c r="A21" i="8"/>
  <c r="M20" i="8"/>
  <c r="L20" i="8"/>
  <c r="K20" i="8"/>
  <c r="H20" i="8"/>
  <c r="N20" i="8" s="1"/>
  <c r="A20" i="8"/>
  <c r="M19" i="8"/>
  <c r="L19" i="8"/>
  <c r="K19" i="8"/>
  <c r="H19" i="8"/>
  <c r="N19" i="8" s="1"/>
  <c r="A19" i="8"/>
  <c r="M18" i="8"/>
  <c r="L18" i="8"/>
  <c r="K18" i="8"/>
  <c r="A18" i="8"/>
  <c r="M17" i="8"/>
  <c r="L17" i="8"/>
  <c r="K17" i="8"/>
  <c r="A17" i="8"/>
  <c r="M16" i="8"/>
  <c r="L16" i="8"/>
  <c r="K16" i="8"/>
  <c r="A16" i="8"/>
  <c r="M15" i="8"/>
  <c r="L15" i="8"/>
  <c r="K15" i="8"/>
  <c r="A15" i="8"/>
  <c r="M14" i="8"/>
  <c r="L14" i="8"/>
  <c r="K14" i="8"/>
  <c r="A14" i="8"/>
  <c r="M13" i="8"/>
  <c r="L13" i="8"/>
  <c r="K13" i="8"/>
  <c r="A13" i="8"/>
  <c r="K12" i="8"/>
  <c r="L12" i="8" s="1"/>
  <c r="M12" i="8" s="1"/>
  <c r="A12" i="8"/>
  <c r="V34" i="4"/>
  <c r="V173" i="5"/>
  <c r="W173" i="5" s="1"/>
  <c r="X173" i="5" s="1"/>
  <c r="Y173" i="5" s="1"/>
  <c r="Z173" i="5" s="1"/>
  <c r="AA173" i="5" s="1"/>
  <c r="AB173" i="5" s="1"/>
  <c r="AC173" i="5" s="1"/>
  <c r="AD173" i="5" s="1"/>
  <c r="AE173" i="5" s="1"/>
  <c r="AF173" i="5" s="1"/>
  <c r="AG173" i="5" s="1"/>
  <c r="C173" i="5"/>
  <c r="D173" i="5" s="1"/>
  <c r="E173" i="5" s="1"/>
  <c r="F173" i="5" s="1"/>
  <c r="G173" i="5" s="1"/>
  <c r="H173" i="5" s="1"/>
  <c r="I173" i="5" s="1"/>
  <c r="J173" i="5" s="1"/>
  <c r="K173" i="5" s="1"/>
  <c r="L173" i="5" s="1"/>
  <c r="M173" i="5" s="1"/>
  <c r="N173" i="5" s="1"/>
  <c r="O173" i="5" s="1"/>
  <c r="P173" i="5" s="1"/>
  <c r="Q173" i="5" s="1"/>
  <c r="R173" i="5" s="1"/>
  <c r="AA4" i="5"/>
  <c r="Y4" i="5"/>
  <c r="W4" i="5"/>
  <c r="W104" i="4"/>
  <c r="V104" i="4"/>
  <c r="U104" i="4"/>
  <c r="T104" i="4"/>
  <c r="S104" i="4"/>
  <c r="R104" i="4"/>
  <c r="W103" i="4"/>
  <c r="V103" i="4"/>
  <c r="U103" i="4"/>
  <c r="T103" i="4"/>
  <c r="Y103" i="4" s="1"/>
  <c r="S103" i="4"/>
  <c r="R103" i="4"/>
  <c r="W102" i="4"/>
  <c r="V102" i="4"/>
  <c r="U102" i="4"/>
  <c r="T102" i="4"/>
  <c r="S102" i="4"/>
  <c r="R102" i="4"/>
  <c r="W101" i="4"/>
  <c r="V101" i="4"/>
  <c r="U101" i="4"/>
  <c r="T101" i="4"/>
  <c r="S101" i="4"/>
  <c r="R101" i="4"/>
  <c r="W100" i="4"/>
  <c r="V100" i="4"/>
  <c r="U100" i="4"/>
  <c r="T100" i="4"/>
  <c r="S100" i="4"/>
  <c r="R100" i="4"/>
  <c r="W99" i="4"/>
  <c r="V99" i="4"/>
  <c r="U99" i="4"/>
  <c r="T99" i="4"/>
  <c r="S99" i="4"/>
  <c r="R99" i="4"/>
  <c r="W98" i="4"/>
  <c r="V98" i="4"/>
  <c r="U98" i="4"/>
  <c r="T98" i="4"/>
  <c r="S98" i="4"/>
  <c r="R98" i="4"/>
  <c r="W97" i="4"/>
  <c r="V97" i="4"/>
  <c r="U97" i="4"/>
  <c r="T97" i="4"/>
  <c r="S97" i="4"/>
  <c r="R97" i="4"/>
  <c r="W96" i="4"/>
  <c r="V96" i="4"/>
  <c r="U96" i="4"/>
  <c r="T96" i="4"/>
  <c r="S96" i="4"/>
  <c r="R96" i="4"/>
  <c r="W95" i="4"/>
  <c r="V95" i="4"/>
  <c r="U95" i="4"/>
  <c r="T95" i="4"/>
  <c r="S95" i="4"/>
  <c r="R95" i="4"/>
  <c r="W94" i="4"/>
  <c r="V94" i="4"/>
  <c r="U94" i="4"/>
  <c r="T94" i="4"/>
  <c r="S94" i="4"/>
  <c r="R94" i="4"/>
  <c r="W93" i="4"/>
  <c r="V93" i="4"/>
  <c r="U93" i="4"/>
  <c r="T93" i="4"/>
  <c r="S93" i="4"/>
  <c r="R93" i="4"/>
  <c r="W92" i="4"/>
  <c r="V92" i="4"/>
  <c r="U92" i="4"/>
  <c r="T92" i="4"/>
  <c r="S92" i="4"/>
  <c r="R92" i="4"/>
  <c r="W91" i="4"/>
  <c r="V91" i="4"/>
  <c r="U91" i="4"/>
  <c r="T91" i="4"/>
  <c r="S91" i="4"/>
  <c r="R91" i="4"/>
  <c r="W90" i="4"/>
  <c r="V90" i="4"/>
  <c r="U90" i="4"/>
  <c r="T90" i="4"/>
  <c r="S90" i="4"/>
  <c r="R90" i="4"/>
  <c r="W89" i="4"/>
  <c r="V89" i="4"/>
  <c r="U89" i="4"/>
  <c r="T89" i="4"/>
  <c r="S89" i="4"/>
  <c r="R89" i="4"/>
  <c r="W88" i="4"/>
  <c r="V88" i="4"/>
  <c r="U88" i="4"/>
  <c r="T88" i="4"/>
  <c r="S88" i="4"/>
  <c r="R88" i="4"/>
  <c r="W87" i="4"/>
  <c r="V87" i="4"/>
  <c r="U87" i="4"/>
  <c r="T87" i="4"/>
  <c r="S87" i="4"/>
  <c r="R87" i="4"/>
  <c r="W86" i="4"/>
  <c r="V86" i="4"/>
  <c r="U86" i="4"/>
  <c r="T86" i="4"/>
  <c r="S86" i="4"/>
  <c r="R86" i="4"/>
  <c r="W85" i="4"/>
  <c r="V85" i="4"/>
  <c r="U85" i="4"/>
  <c r="T85" i="4"/>
  <c r="S85" i="4"/>
  <c r="R85" i="4"/>
  <c r="W84" i="4"/>
  <c r="V84" i="4"/>
  <c r="U84" i="4"/>
  <c r="T84" i="4"/>
  <c r="S84" i="4"/>
  <c r="R84" i="4"/>
  <c r="W83" i="4"/>
  <c r="V83" i="4"/>
  <c r="U83" i="4"/>
  <c r="T83" i="4"/>
  <c r="S83" i="4"/>
  <c r="R83" i="4"/>
  <c r="W82" i="4"/>
  <c r="V82" i="4"/>
  <c r="U82" i="4"/>
  <c r="T82" i="4"/>
  <c r="S82" i="4"/>
  <c r="R82" i="4"/>
  <c r="W81" i="4"/>
  <c r="V81" i="4"/>
  <c r="U81" i="4"/>
  <c r="T81" i="4"/>
  <c r="S81" i="4"/>
  <c r="R81" i="4"/>
  <c r="W80" i="4"/>
  <c r="V80" i="4"/>
  <c r="U80" i="4"/>
  <c r="T80" i="4"/>
  <c r="S80" i="4"/>
  <c r="R80" i="4"/>
  <c r="W79" i="4"/>
  <c r="V79" i="4"/>
  <c r="U79" i="4"/>
  <c r="T79" i="4"/>
  <c r="S79" i="4"/>
  <c r="R79" i="4"/>
  <c r="W78" i="4"/>
  <c r="V78" i="4"/>
  <c r="U78" i="4"/>
  <c r="T78" i="4"/>
  <c r="S78" i="4"/>
  <c r="R78" i="4"/>
  <c r="W77" i="4"/>
  <c r="V77" i="4"/>
  <c r="U77" i="4"/>
  <c r="T77" i="4"/>
  <c r="S77" i="4"/>
  <c r="R77" i="4"/>
  <c r="W76" i="4"/>
  <c r="V76" i="4"/>
  <c r="U76" i="4"/>
  <c r="T76" i="4"/>
  <c r="S76" i="4"/>
  <c r="R76" i="4"/>
  <c r="W75" i="4"/>
  <c r="V75" i="4"/>
  <c r="U75" i="4"/>
  <c r="T75" i="4"/>
  <c r="S75" i="4"/>
  <c r="R75" i="4"/>
  <c r="W74" i="4"/>
  <c r="V74" i="4"/>
  <c r="U74" i="4"/>
  <c r="T74" i="4"/>
  <c r="S74" i="4"/>
  <c r="R74" i="4"/>
  <c r="W73" i="4"/>
  <c r="V73" i="4"/>
  <c r="U73" i="4"/>
  <c r="T73" i="4"/>
  <c r="S73" i="4"/>
  <c r="R73" i="4"/>
  <c r="W72" i="4"/>
  <c r="V72" i="4"/>
  <c r="U72" i="4"/>
  <c r="T72" i="4"/>
  <c r="S72" i="4"/>
  <c r="R72" i="4"/>
  <c r="W71" i="4"/>
  <c r="V71" i="4"/>
  <c r="U71" i="4"/>
  <c r="T71" i="4"/>
  <c r="S71" i="4"/>
  <c r="R71" i="4"/>
  <c r="W70" i="4"/>
  <c r="V70" i="4"/>
  <c r="U70" i="4"/>
  <c r="T70" i="4"/>
  <c r="S70" i="4"/>
  <c r="R70" i="4"/>
  <c r="W69" i="4"/>
  <c r="V69" i="4"/>
  <c r="U69" i="4"/>
  <c r="T69" i="4"/>
  <c r="S69" i="4"/>
  <c r="R69" i="4"/>
  <c r="W68" i="4"/>
  <c r="V68" i="4"/>
  <c r="U68" i="4"/>
  <c r="T68" i="4"/>
  <c r="S68" i="4"/>
  <c r="R68" i="4"/>
  <c r="W67" i="4"/>
  <c r="V67" i="4"/>
  <c r="U67" i="4"/>
  <c r="T67" i="4"/>
  <c r="S67" i="4"/>
  <c r="R67" i="4"/>
  <c r="W66" i="4"/>
  <c r="V66" i="4"/>
  <c r="U66" i="4"/>
  <c r="T66" i="4"/>
  <c r="S66" i="4"/>
  <c r="R66" i="4"/>
  <c r="W65" i="4"/>
  <c r="V65" i="4"/>
  <c r="U65" i="4"/>
  <c r="T65" i="4"/>
  <c r="S65" i="4"/>
  <c r="R65" i="4"/>
  <c r="W64" i="4"/>
  <c r="V64" i="4"/>
  <c r="U64" i="4"/>
  <c r="T64" i="4"/>
  <c r="S64" i="4"/>
  <c r="R64" i="4"/>
  <c r="W63" i="4"/>
  <c r="V63" i="4"/>
  <c r="U63" i="4"/>
  <c r="T63" i="4"/>
  <c r="S63" i="4"/>
  <c r="R63" i="4"/>
  <c r="W62" i="4"/>
  <c r="V62" i="4"/>
  <c r="U62" i="4"/>
  <c r="T62" i="4"/>
  <c r="S62" i="4"/>
  <c r="R62" i="4"/>
  <c r="W61" i="4"/>
  <c r="V61" i="4"/>
  <c r="U61" i="4"/>
  <c r="T61" i="4"/>
  <c r="S61" i="4"/>
  <c r="R61" i="4"/>
  <c r="W60" i="4"/>
  <c r="V60" i="4"/>
  <c r="U60" i="4"/>
  <c r="T60" i="4"/>
  <c r="S60" i="4"/>
  <c r="R60" i="4"/>
  <c r="W59" i="4"/>
  <c r="V59" i="4"/>
  <c r="U59" i="4"/>
  <c r="T59" i="4"/>
  <c r="S59" i="4"/>
  <c r="R59" i="4"/>
  <c r="W58" i="4"/>
  <c r="V58" i="4"/>
  <c r="U58" i="4"/>
  <c r="T58" i="4"/>
  <c r="S58" i="4"/>
  <c r="R58" i="4"/>
  <c r="W57" i="4"/>
  <c r="V57" i="4"/>
  <c r="U57" i="4"/>
  <c r="T57" i="4"/>
  <c r="S57" i="4"/>
  <c r="R57" i="4"/>
  <c r="W56" i="4"/>
  <c r="V56" i="4"/>
  <c r="U56" i="4"/>
  <c r="T56" i="4"/>
  <c r="S56" i="4"/>
  <c r="R56" i="4"/>
  <c r="W55" i="4"/>
  <c r="V55" i="4"/>
  <c r="U55" i="4"/>
  <c r="T55" i="4"/>
  <c r="S55" i="4"/>
  <c r="R55" i="4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W54" i="4"/>
  <c r="V54" i="4"/>
  <c r="U54" i="4"/>
  <c r="T54" i="4"/>
  <c r="S54" i="4"/>
  <c r="R54" i="4"/>
  <c r="E54" i="4"/>
  <c r="F54" i="4" s="1"/>
  <c r="G54" i="4" s="1"/>
  <c r="H54" i="4" s="1"/>
  <c r="I54" i="4" s="1"/>
  <c r="J54" i="4" s="1"/>
  <c r="W53" i="4"/>
  <c r="V53" i="4"/>
  <c r="U53" i="4"/>
  <c r="T53" i="4"/>
  <c r="S53" i="4"/>
  <c r="R53" i="4"/>
  <c r="W52" i="4"/>
  <c r="V52" i="4"/>
  <c r="U52" i="4"/>
  <c r="T52" i="4"/>
  <c r="S52" i="4"/>
  <c r="R52" i="4"/>
  <c r="W51" i="4"/>
  <c r="V51" i="4"/>
  <c r="U51" i="4"/>
  <c r="T51" i="4"/>
  <c r="S51" i="4"/>
  <c r="R51" i="4"/>
  <c r="W50" i="4"/>
  <c r="V50" i="4"/>
  <c r="U50" i="4"/>
  <c r="T50" i="4"/>
  <c r="S50" i="4"/>
  <c r="R50" i="4"/>
  <c r="W49" i="4"/>
  <c r="V49" i="4"/>
  <c r="U49" i="4"/>
  <c r="T49" i="4"/>
  <c r="S49" i="4"/>
  <c r="R49" i="4"/>
  <c r="W48" i="4"/>
  <c r="V48" i="4"/>
  <c r="U48" i="4"/>
  <c r="T48" i="4"/>
  <c r="S48" i="4"/>
  <c r="R48" i="4"/>
  <c r="W47" i="4"/>
  <c r="V47" i="4"/>
  <c r="U47" i="4"/>
  <c r="T47" i="4"/>
  <c r="S47" i="4"/>
  <c r="R47" i="4"/>
  <c r="W46" i="4"/>
  <c r="V46" i="4"/>
  <c r="U46" i="4"/>
  <c r="T46" i="4"/>
  <c r="S46" i="4"/>
  <c r="R46" i="4"/>
  <c r="W45" i="4"/>
  <c r="V45" i="4"/>
  <c r="U45" i="4"/>
  <c r="T45" i="4"/>
  <c r="S45" i="4"/>
  <c r="R45" i="4"/>
  <c r="W44" i="4"/>
  <c r="V44" i="4"/>
  <c r="U44" i="4"/>
  <c r="T44" i="4"/>
  <c r="S44" i="4"/>
  <c r="R44" i="4"/>
  <c r="W43" i="4"/>
  <c r="V43" i="4"/>
  <c r="U43" i="4"/>
  <c r="T43" i="4"/>
  <c r="S43" i="4"/>
  <c r="R43" i="4"/>
  <c r="W42" i="4"/>
  <c r="V42" i="4"/>
  <c r="U42" i="4"/>
  <c r="T42" i="4"/>
  <c r="S42" i="4"/>
  <c r="R42" i="4"/>
  <c r="W41" i="4"/>
  <c r="V41" i="4"/>
  <c r="U41" i="4"/>
  <c r="T41" i="4"/>
  <c r="S41" i="4"/>
  <c r="R41" i="4"/>
  <c r="W40" i="4"/>
  <c r="V40" i="4"/>
  <c r="U40" i="4"/>
  <c r="T40" i="4"/>
  <c r="S40" i="4"/>
  <c r="R40" i="4"/>
  <c r="W39" i="4"/>
  <c r="V39" i="4"/>
  <c r="U39" i="4"/>
  <c r="T39" i="4"/>
  <c r="S39" i="4"/>
  <c r="R39" i="4"/>
  <c r="W38" i="4"/>
  <c r="V38" i="4"/>
  <c r="U38" i="4"/>
  <c r="T38" i="4"/>
  <c r="S38" i="4"/>
  <c r="R38" i="4"/>
  <c r="W37" i="4"/>
  <c r="V37" i="4"/>
  <c r="U37" i="4"/>
  <c r="T37" i="4"/>
  <c r="S37" i="4"/>
  <c r="R37" i="4"/>
  <c r="W36" i="4"/>
  <c r="V36" i="4"/>
  <c r="U36" i="4"/>
  <c r="T36" i="4"/>
  <c r="S36" i="4"/>
  <c r="R36" i="4"/>
  <c r="W35" i="4"/>
  <c r="V35" i="4"/>
  <c r="U35" i="4"/>
  <c r="T35" i="4"/>
  <c r="S35" i="4"/>
  <c r="R35" i="4"/>
  <c r="T34" i="4"/>
  <c r="S34" i="4"/>
  <c r="R34" i="4"/>
  <c r="W33" i="4"/>
  <c r="V33" i="4"/>
  <c r="U33" i="4"/>
  <c r="T33" i="4"/>
  <c r="S33" i="4"/>
  <c r="R33" i="4"/>
  <c r="W32" i="4"/>
  <c r="V32" i="4"/>
  <c r="U32" i="4"/>
  <c r="T32" i="4"/>
  <c r="S32" i="4"/>
  <c r="R32" i="4"/>
  <c r="W31" i="4"/>
  <c r="V31" i="4"/>
  <c r="U31" i="4"/>
  <c r="T31" i="4"/>
  <c r="S31" i="4"/>
  <c r="R31" i="4"/>
  <c r="W30" i="4"/>
  <c r="V30" i="4"/>
  <c r="U30" i="4"/>
  <c r="T30" i="4"/>
  <c r="S30" i="4"/>
  <c r="R30" i="4"/>
  <c r="W29" i="4"/>
  <c r="V29" i="4"/>
  <c r="U29" i="4"/>
  <c r="T29" i="4"/>
  <c r="S29" i="4"/>
  <c r="R29" i="4"/>
  <c r="W28" i="4"/>
  <c r="V28" i="4"/>
  <c r="U28" i="4"/>
  <c r="T28" i="4"/>
  <c r="S28" i="4"/>
  <c r="R28" i="4"/>
  <c r="W27" i="4"/>
  <c r="V27" i="4"/>
  <c r="U27" i="4"/>
  <c r="T27" i="4"/>
  <c r="S27" i="4"/>
  <c r="R27" i="4"/>
  <c r="V26" i="4"/>
  <c r="T26" i="4"/>
  <c r="S26" i="4"/>
  <c r="R26" i="4"/>
  <c r="W25" i="4"/>
  <c r="V25" i="4"/>
  <c r="U25" i="4"/>
  <c r="T25" i="4"/>
  <c r="S25" i="4"/>
  <c r="R25" i="4"/>
  <c r="W24" i="4"/>
  <c r="V24" i="4"/>
  <c r="U24" i="4"/>
  <c r="T24" i="4"/>
  <c r="S24" i="4"/>
  <c r="R24" i="4"/>
  <c r="W23" i="4"/>
  <c r="V23" i="4"/>
  <c r="U23" i="4"/>
  <c r="T23" i="4"/>
  <c r="S23" i="4"/>
  <c r="R23" i="4"/>
  <c r="W22" i="4"/>
  <c r="V22" i="4"/>
  <c r="U22" i="4"/>
  <c r="T22" i="4"/>
  <c r="S22" i="4"/>
  <c r="R22" i="4"/>
  <c r="W21" i="4"/>
  <c r="V21" i="4"/>
  <c r="U21" i="4"/>
  <c r="T21" i="4"/>
  <c r="S21" i="4"/>
  <c r="R21" i="4"/>
  <c r="W20" i="4"/>
  <c r="V20" i="4"/>
  <c r="U20" i="4"/>
  <c r="T20" i="4"/>
  <c r="S20" i="4"/>
  <c r="R20" i="4"/>
  <c r="W19" i="4"/>
  <c r="V19" i="4"/>
  <c r="U19" i="4"/>
  <c r="T19" i="4"/>
  <c r="S19" i="4"/>
  <c r="R19" i="4"/>
  <c r="V18" i="4"/>
  <c r="T18" i="4"/>
  <c r="S18" i="4"/>
  <c r="R18" i="4"/>
  <c r="W17" i="4"/>
  <c r="V17" i="4"/>
  <c r="U17" i="4"/>
  <c r="T17" i="4"/>
  <c r="S17" i="4"/>
  <c r="R17" i="4"/>
  <c r="W16" i="4"/>
  <c r="V16" i="4"/>
  <c r="U16" i="4"/>
  <c r="T16" i="4"/>
  <c r="S16" i="4"/>
  <c r="R16" i="4"/>
  <c r="W15" i="4"/>
  <c r="V15" i="4"/>
  <c r="U15" i="4"/>
  <c r="T15" i="4"/>
  <c r="S15" i="4"/>
  <c r="R15" i="4"/>
  <c r="W14" i="4"/>
  <c r="V14" i="4"/>
  <c r="U14" i="4"/>
  <c r="T14" i="4"/>
  <c r="S14" i="4"/>
  <c r="R14" i="4"/>
  <c r="W13" i="4"/>
  <c r="V13" i="4"/>
  <c r="U13" i="4"/>
  <c r="T13" i="4"/>
  <c r="S13" i="4"/>
  <c r="R13" i="4"/>
  <c r="W12" i="4"/>
  <c r="V12" i="4"/>
  <c r="U12" i="4"/>
  <c r="T12" i="4"/>
  <c r="S12" i="4"/>
  <c r="R12" i="4"/>
  <c r="W11" i="4"/>
  <c r="V11" i="4"/>
  <c r="U11" i="4"/>
  <c r="T11" i="4"/>
  <c r="S11" i="4"/>
  <c r="R11" i="4"/>
  <c r="V10" i="4"/>
  <c r="T10" i="4"/>
  <c r="S10" i="4"/>
  <c r="R10" i="4"/>
  <c r="W9" i="4"/>
  <c r="V9" i="4"/>
  <c r="U9" i="4"/>
  <c r="T9" i="4"/>
  <c r="S9" i="4"/>
  <c r="R9" i="4"/>
  <c r="W8" i="4"/>
  <c r="V8" i="4"/>
  <c r="U8" i="4"/>
  <c r="T8" i="4"/>
  <c r="S8" i="4"/>
  <c r="R8" i="4"/>
  <c r="W7" i="4"/>
  <c r="V7" i="4"/>
  <c r="U7" i="4"/>
  <c r="T7" i="4"/>
  <c r="S7" i="4"/>
  <c r="R7" i="4"/>
  <c r="W6" i="4"/>
  <c r="V6" i="4"/>
  <c r="U6" i="4"/>
  <c r="T6" i="4"/>
  <c r="S6" i="4"/>
  <c r="R6" i="4"/>
  <c r="W5" i="4"/>
  <c r="V5" i="4"/>
  <c r="U5" i="4"/>
  <c r="T5" i="4"/>
  <c r="S5" i="4"/>
  <c r="R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W4" i="4"/>
  <c r="V4" i="4"/>
  <c r="U4" i="4"/>
  <c r="T4" i="4"/>
  <c r="S4" i="4"/>
  <c r="R4" i="4"/>
  <c r="M112" i="2"/>
  <c r="L112" i="2"/>
  <c r="K112" i="2"/>
  <c r="H112" i="2"/>
  <c r="N112" i="2" s="1"/>
  <c r="A112" i="2"/>
  <c r="M111" i="2"/>
  <c r="L111" i="2"/>
  <c r="K111" i="2"/>
  <c r="H111" i="2"/>
  <c r="A111" i="2"/>
  <c r="M110" i="2"/>
  <c r="L110" i="2"/>
  <c r="K110" i="2"/>
  <c r="H110" i="2"/>
  <c r="N110" i="2" s="1"/>
  <c r="A110" i="2"/>
  <c r="M109" i="2"/>
  <c r="L109" i="2"/>
  <c r="K109" i="2"/>
  <c r="H109" i="2"/>
  <c r="N109" i="2" s="1"/>
  <c r="A109" i="2"/>
  <c r="M108" i="2"/>
  <c r="L108" i="2"/>
  <c r="K108" i="2"/>
  <c r="H108" i="2"/>
  <c r="N108" i="2" s="1"/>
  <c r="A108" i="2"/>
  <c r="M107" i="2"/>
  <c r="L107" i="2"/>
  <c r="K107" i="2"/>
  <c r="H107" i="2"/>
  <c r="A107" i="2"/>
  <c r="M106" i="2"/>
  <c r="L106" i="2"/>
  <c r="K106" i="2"/>
  <c r="H106" i="2"/>
  <c r="N106" i="2" s="1"/>
  <c r="A106" i="2"/>
  <c r="M105" i="2"/>
  <c r="L105" i="2"/>
  <c r="K105" i="2"/>
  <c r="H105" i="2"/>
  <c r="N105" i="2" s="1"/>
  <c r="A105" i="2"/>
  <c r="M104" i="2"/>
  <c r="L104" i="2"/>
  <c r="K104" i="2"/>
  <c r="H104" i="2"/>
  <c r="N104" i="2" s="1"/>
  <c r="A104" i="2"/>
  <c r="M103" i="2"/>
  <c r="L103" i="2"/>
  <c r="K103" i="2"/>
  <c r="H103" i="2"/>
  <c r="A103" i="2"/>
  <c r="M102" i="2"/>
  <c r="L102" i="2"/>
  <c r="K102" i="2"/>
  <c r="H102" i="2"/>
  <c r="N102" i="2" s="1"/>
  <c r="A102" i="2"/>
  <c r="M101" i="2"/>
  <c r="L101" i="2"/>
  <c r="K101" i="2"/>
  <c r="H101" i="2"/>
  <c r="N101" i="2" s="1"/>
  <c r="A101" i="2"/>
  <c r="M100" i="2"/>
  <c r="L100" i="2"/>
  <c r="K100" i="2"/>
  <c r="H100" i="2"/>
  <c r="N100" i="2" s="1"/>
  <c r="A100" i="2"/>
  <c r="M99" i="2"/>
  <c r="L99" i="2"/>
  <c r="K99" i="2"/>
  <c r="A99" i="2"/>
  <c r="M98" i="2"/>
  <c r="L98" i="2"/>
  <c r="K98" i="2"/>
  <c r="A98" i="2"/>
  <c r="M97" i="2"/>
  <c r="L97" i="2"/>
  <c r="K97" i="2"/>
  <c r="A97" i="2"/>
  <c r="M96" i="2"/>
  <c r="L96" i="2"/>
  <c r="K96" i="2"/>
  <c r="A96" i="2"/>
  <c r="M95" i="2"/>
  <c r="L95" i="2"/>
  <c r="K95" i="2"/>
  <c r="A95" i="2"/>
  <c r="M94" i="2"/>
  <c r="L94" i="2"/>
  <c r="K94" i="2"/>
  <c r="A94" i="2"/>
  <c r="M93" i="2"/>
  <c r="L93" i="2"/>
  <c r="K93" i="2"/>
  <c r="A93" i="2"/>
  <c r="M92" i="2"/>
  <c r="L92" i="2"/>
  <c r="K92" i="2"/>
  <c r="A92" i="2"/>
  <c r="M91" i="2"/>
  <c r="L91" i="2"/>
  <c r="K91" i="2"/>
  <c r="A91" i="2"/>
  <c r="M90" i="2"/>
  <c r="L90" i="2"/>
  <c r="K90" i="2"/>
  <c r="A90" i="2"/>
  <c r="M89" i="2"/>
  <c r="L89" i="2"/>
  <c r="K89" i="2"/>
  <c r="A89" i="2"/>
  <c r="M88" i="2"/>
  <c r="L88" i="2"/>
  <c r="K88" i="2"/>
  <c r="A88" i="2"/>
  <c r="M87" i="2"/>
  <c r="L87" i="2"/>
  <c r="K87" i="2"/>
  <c r="A87" i="2"/>
  <c r="M86" i="2"/>
  <c r="L86" i="2"/>
  <c r="K86" i="2"/>
  <c r="A86" i="2"/>
  <c r="M85" i="2"/>
  <c r="L85" i="2"/>
  <c r="K85" i="2"/>
  <c r="A85" i="2"/>
  <c r="M84" i="2"/>
  <c r="L84" i="2"/>
  <c r="K84" i="2"/>
  <c r="A84" i="2"/>
  <c r="M83" i="2"/>
  <c r="L83" i="2"/>
  <c r="K83" i="2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M61" i="2"/>
  <c r="L61" i="2"/>
  <c r="K61" i="2"/>
  <c r="H61" i="2"/>
  <c r="D53" i="4" s="1"/>
  <c r="A61" i="2"/>
  <c r="M60" i="2"/>
  <c r="L60" i="2"/>
  <c r="K60" i="2"/>
  <c r="H60" i="2"/>
  <c r="F52" i="4" s="1"/>
  <c r="A60" i="2"/>
  <c r="M59" i="2"/>
  <c r="L59" i="2"/>
  <c r="K59" i="2"/>
  <c r="H59" i="2"/>
  <c r="L51" i="4" s="1"/>
  <c r="A59" i="2"/>
  <c r="M58" i="2"/>
  <c r="L58" i="2"/>
  <c r="K58" i="2"/>
  <c r="H58" i="2"/>
  <c r="A58" i="2"/>
  <c r="M57" i="2"/>
  <c r="L57" i="2"/>
  <c r="K57" i="2"/>
  <c r="H57" i="2"/>
  <c r="N57" i="2" s="1"/>
  <c r="A57" i="2"/>
  <c r="M56" i="2"/>
  <c r="L56" i="2"/>
  <c r="K56" i="2"/>
  <c r="H56" i="2"/>
  <c r="N48" i="4" s="1"/>
  <c r="A56" i="2"/>
  <c r="M55" i="2"/>
  <c r="L55" i="2"/>
  <c r="K55" i="2"/>
  <c r="H55" i="2"/>
  <c r="N55" i="2" s="1"/>
  <c r="A55" i="2"/>
  <c r="M54" i="2"/>
  <c r="L54" i="2"/>
  <c r="K54" i="2"/>
  <c r="H54" i="2"/>
  <c r="A54" i="2"/>
  <c r="M53" i="2"/>
  <c r="L53" i="2"/>
  <c r="K53" i="2"/>
  <c r="H53" i="2"/>
  <c r="N53" i="2" s="1"/>
  <c r="A53" i="2"/>
  <c r="M52" i="2"/>
  <c r="L52" i="2"/>
  <c r="K52" i="2"/>
  <c r="H52" i="2"/>
  <c r="C44" i="4" s="1"/>
  <c r="A52" i="2"/>
  <c r="M51" i="2"/>
  <c r="L51" i="2"/>
  <c r="K51" i="2"/>
  <c r="H51" i="2"/>
  <c r="N51" i="2" s="1"/>
  <c r="A51" i="2"/>
  <c r="M50" i="2"/>
  <c r="L50" i="2"/>
  <c r="K50" i="2"/>
  <c r="H50" i="2"/>
  <c r="A50" i="2"/>
  <c r="M49" i="2"/>
  <c r="L49" i="2"/>
  <c r="K49" i="2"/>
  <c r="H49" i="2"/>
  <c r="A49" i="2"/>
  <c r="M48" i="2"/>
  <c r="L48" i="2"/>
  <c r="K48" i="2"/>
  <c r="A48" i="2"/>
  <c r="M47" i="2"/>
  <c r="L47" i="2"/>
  <c r="K47" i="2"/>
  <c r="A47" i="2"/>
  <c r="M46" i="2"/>
  <c r="L46" i="2"/>
  <c r="K46" i="2"/>
  <c r="A46" i="2"/>
  <c r="M45" i="2"/>
  <c r="L45" i="2"/>
  <c r="K45" i="2"/>
  <c r="A45" i="2"/>
  <c r="M44" i="2"/>
  <c r="L44" i="2"/>
  <c r="K44" i="2"/>
  <c r="A44" i="2"/>
  <c r="M43" i="2"/>
  <c r="L43" i="2"/>
  <c r="K43" i="2"/>
  <c r="A43" i="2"/>
  <c r="L42" i="2"/>
  <c r="K42" i="2"/>
  <c r="A42" i="2"/>
  <c r="M41" i="2"/>
  <c r="L41" i="2"/>
  <c r="K41" i="2"/>
  <c r="A41" i="2"/>
  <c r="M40" i="2"/>
  <c r="L40" i="2"/>
  <c r="K40" i="2"/>
  <c r="A40" i="2"/>
  <c r="M39" i="2"/>
  <c r="L39" i="2"/>
  <c r="K39" i="2"/>
  <c r="A39" i="2"/>
  <c r="M38" i="2"/>
  <c r="L38" i="2"/>
  <c r="K38" i="2"/>
  <c r="A38" i="2"/>
  <c r="M37" i="2"/>
  <c r="L37" i="2"/>
  <c r="K37" i="2"/>
  <c r="A37" i="2"/>
  <c r="M36" i="2"/>
  <c r="L36" i="2"/>
  <c r="K36" i="2"/>
  <c r="A36" i="2"/>
  <c r="M35" i="2"/>
  <c r="L35" i="2"/>
  <c r="K35" i="2"/>
  <c r="A35" i="2"/>
  <c r="BP212" i="1"/>
  <c r="BO212" i="1"/>
  <c r="BN212" i="1"/>
  <c r="BJ212" i="1"/>
  <c r="BK212" i="1" s="1"/>
  <c r="BL212" i="1" s="1"/>
  <c r="BG212" i="1"/>
  <c r="BA212" i="1"/>
  <c r="BP211" i="1"/>
  <c r="BO211" i="1"/>
  <c r="BN211" i="1"/>
  <c r="BJ211" i="1"/>
  <c r="BK211" i="1" s="1"/>
  <c r="BL211" i="1" s="1"/>
  <c r="BG211" i="1"/>
  <c r="BA211" i="1"/>
  <c r="BP210" i="1"/>
  <c r="BO210" i="1"/>
  <c r="BN210" i="1"/>
  <c r="BJ210" i="1"/>
  <c r="BK210" i="1" s="1"/>
  <c r="BL210" i="1" s="1"/>
  <c r="BG210" i="1"/>
  <c r="BA210" i="1"/>
  <c r="BP209" i="1"/>
  <c r="BO209" i="1"/>
  <c r="BN209" i="1"/>
  <c r="BJ209" i="1"/>
  <c r="BK209" i="1" s="1"/>
  <c r="BL209" i="1" s="1"/>
  <c r="BG209" i="1"/>
  <c r="BA209" i="1"/>
  <c r="BP208" i="1"/>
  <c r="BO208" i="1"/>
  <c r="BN208" i="1"/>
  <c r="BJ208" i="1"/>
  <c r="BK208" i="1" s="1"/>
  <c r="BL208" i="1" s="1"/>
  <c r="BG208" i="1"/>
  <c r="BA208" i="1"/>
  <c r="BP207" i="1"/>
  <c r="BO207" i="1"/>
  <c r="BN207" i="1"/>
  <c r="BJ207" i="1"/>
  <c r="BK207" i="1" s="1"/>
  <c r="BL207" i="1" s="1"/>
  <c r="BG207" i="1"/>
  <c r="BA207" i="1"/>
  <c r="BP206" i="1"/>
  <c r="BQ206" i="1" s="1"/>
  <c r="BO206" i="1"/>
  <c r="BN206" i="1"/>
  <c r="BJ206" i="1"/>
  <c r="BK206" i="1" s="1"/>
  <c r="BL206" i="1" s="1"/>
  <c r="BG206" i="1"/>
  <c r="BA206" i="1"/>
  <c r="CM205" i="1"/>
  <c r="BQ205" i="1"/>
  <c r="BP205" i="1"/>
  <c r="BO205" i="1"/>
  <c r="BN205" i="1"/>
  <c r="BJ205" i="1"/>
  <c r="BK205" i="1" s="1"/>
  <c r="BL205" i="1" s="1"/>
  <c r="BG205" i="1"/>
  <c r="BA205" i="1"/>
  <c r="AR205" i="1"/>
  <c r="AP205" i="1"/>
  <c r="AM205" i="1"/>
  <c r="AJ205" i="1"/>
  <c r="Z205" i="1"/>
  <c r="AF205" i="1" s="1"/>
  <c r="CM204" i="1"/>
  <c r="BP204" i="1"/>
  <c r="BO204" i="1"/>
  <c r="BN204" i="1"/>
  <c r="BJ204" i="1"/>
  <c r="BK204" i="1" s="1"/>
  <c r="BL204" i="1" s="1"/>
  <c r="BG204" i="1"/>
  <c r="BA204" i="1"/>
  <c r="AJ204" i="1"/>
  <c r="CX204" i="1" s="1"/>
  <c r="DA204" i="1" s="1"/>
  <c r="AE204" i="1"/>
  <c r="Z204" i="1"/>
  <c r="AH204" i="1" s="1"/>
  <c r="CM203" i="1"/>
  <c r="BP203" i="1"/>
  <c r="BO203" i="1"/>
  <c r="BN203" i="1"/>
  <c r="BJ203" i="1"/>
  <c r="BK203" i="1" s="1"/>
  <c r="BL203" i="1" s="1"/>
  <c r="BG203" i="1"/>
  <c r="BA203" i="1"/>
  <c r="AJ203" i="1"/>
  <c r="AF203" i="1"/>
  <c r="AE203" i="1"/>
  <c r="Z203" i="1"/>
  <c r="AA203" i="1" s="1"/>
  <c r="CM202" i="1"/>
  <c r="BP202" i="1"/>
  <c r="BQ202" i="1" s="1"/>
  <c r="BO202" i="1"/>
  <c r="BN202" i="1"/>
  <c r="BJ202" i="1"/>
  <c r="BK202" i="1" s="1"/>
  <c r="BL202" i="1" s="1"/>
  <c r="BG202" i="1"/>
  <c r="BA202" i="1"/>
  <c r="AL202" i="1"/>
  <c r="AJ202" i="1"/>
  <c r="AP202" i="1" s="1"/>
  <c r="Z202" i="1"/>
  <c r="CM201" i="1"/>
  <c r="BP201" i="1"/>
  <c r="BO201" i="1"/>
  <c r="BN201" i="1"/>
  <c r="BJ201" i="1"/>
  <c r="BK201" i="1" s="1"/>
  <c r="BL201" i="1" s="1"/>
  <c r="BG201" i="1"/>
  <c r="BA201" i="1"/>
  <c r="AJ201" i="1"/>
  <c r="Z201" i="1"/>
  <c r="AF201" i="1" s="1"/>
  <c r="CM200" i="1"/>
  <c r="BQ200" i="1"/>
  <c r="BP200" i="1"/>
  <c r="BO200" i="1"/>
  <c r="BN200" i="1"/>
  <c r="BJ200" i="1"/>
  <c r="BK200" i="1" s="1"/>
  <c r="BL200" i="1" s="1"/>
  <c r="BG200" i="1"/>
  <c r="BA200" i="1"/>
  <c r="AJ200" i="1"/>
  <c r="AC200" i="1"/>
  <c r="Z200" i="1"/>
  <c r="AB200" i="1" s="1"/>
  <c r="CM199" i="1"/>
  <c r="BP199" i="1"/>
  <c r="BO199" i="1"/>
  <c r="BN199" i="1"/>
  <c r="BK199" i="1"/>
  <c r="BL199" i="1" s="1"/>
  <c r="BJ199" i="1"/>
  <c r="BG199" i="1"/>
  <c r="BA199" i="1"/>
  <c r="AJ199" i="1"/>
  <c r="AP199" i="1" s="1"/>
  <c r="AH199" i="1"/>
  <c r="Z199" i="1"/>
  <c r="AC199" i="1" s="1"/>
  <c r="CM198" i="1"/>
  <c r="BP198" i="1"/>
  <c r="BO198" i="1"/>
  <c r="BN198" i="1"/>
  <c r="BJ198" i="1"/>
  <c r="BK198" i="1" s="1"/>
  <c r="BL198" i="1" s="1"/>
  <c r="BG198" i="1"/>
  <c r="BA198" i="1"/>
  <c r="AJ198" i="1"/>
  <c r="Z198" i="1"/>
  <c r="AH198" i="1" s="1"/>
  <c r="CY197" i="1"/>
  <c r="CM197" i="1"/>
  <c r="BP197" i="1"/>
  <c r="BO197" i="1"/>
  <c r="BN197" i="1"/>
  <c r="BJ197" i="1"/>
  <c r="BK197" i="1" s="1"/>
  <c r="BL197" i="1" s="1"/>
  <c r="BG197" i="1"/>
  <c r="BA197" i="1"/>
  <c r="AP197" i="1"/>
  <c r="AK197" i="1"/>
  <c r="AJ197" i="1"/>
  <c r="CX197" i="1" s="1"/>
  <c r="Z197" i="1"/>
  <c r="AH197" i="1" s="1"/>
  <c r="CM196" i="1"/>
  <c r="BP196" i="1"/>
  <c r="BO196" i="1"/>
  <c r="BN196" i="1"/>
  <c r="BJ196" i="1"/>
  <c r="BK196" i="1" s="1"/>
  <c r="BL196" i="1" s="1"/>
  <c r="BG196" i="1"/>
  <c r="BA196" i="1"/>
  <c r="AJ196" i="1"/>
  <c r="Z196" i="1"/>
  <c r="CO196" i="1" s="1"/>
  <c r="CQ196" i="1" s="1"/>
  <c r="CM195" i="1"/>
  <c r="BP195" i="1"/>
  <c r="BO195" i="1"/>
  <c r="BN195" i="1"/>
  <c r="BJ195" i="1"/>
  <c r="BK195" i="1" s="1"/>
  <c r="BL195" i="1" s="1"/>
  <c r="BG195" i="1"/>
  <c r="BA195" i="1"/>
  <c r="AQ195" i="1"/>
  <c r="AJ195" i="1"/>
  <c r="AP195" i="1" s="1"/>
  <c r="Z195" i="1"/>
  <c r="AF195" i="1" s="1"/>
  <c r="CM194" i="1"/>
  <c r="BP194" i="1"/>
  <c r="BO194" i="1"/>
  <c r="BN194" i="1"/>
  <c r="BK194" i="1"/>
  <c r="BL194" i="1" s="1"/>
  <c r="BJ194" i="1"/>
  <c r="BG194" i="1"/>
  <c r="BA194" i="1"/>
  <c r="AJ194" i="1"/>
  <c r="AR194" i="1" s="1"/>
  <c r="Z194" i="1"/>
  <c r="AC194" i="1" s="1"/>
  <c r="CM193" i="1"/>
  <c r="BP193" i="1"/>
  <c r="BO193" i="1"/>
  <c r="BQ193" i="1" s="1"/>
  <c r="BN193" i="1"/>
  <c r="BJ193" i="1"/>
  <c r="BK193" i="1" s="1"/>
  <c r="BL193" i="1" s="1"/>
  <c r="BG193" i="1"/>
  <c r="BA193" i="1"/>
  <c r="AN193" i="1"/>
  <c r="AJ193" i="1"/>
  <c r="AK193" i="1" s="1"/>
  <c r="AB193" i="1"/>
  <c r="Z193" i="1"/>
  <c r="AH193" i="1" s="1"/>
  <c r="CM192" i="1"/>
  <c r="BP192" i="1"/>
  <c r="BO192" i="1"/>
  <c r="BN192" i="1"/>
  <c r="BJ192" i="1"/>
  <c r="BK192" i="1" s="1"/>
  <c r="BL192" i="1" s="1"/>
  <c r="BG192" i="1"/>
  <c r="BA192" i="1"/>
  <c r="AJ192" i="1"/>
  <c r="AP192" i="1" s="1"/>
  <c r="Z192" i="1"/>
  <c r="AB192" i="1" s="1"/>
  <c r="CM191" i="1"/>
  <c r="BP191" i="1"/>
  <c r="BO191" i="1"/>
  <c r="BN191" i="1"/>
  <c r="BJ191" i="1"/>
  <c r="BK191" i="1" s="1"/>
  <c r="BL191" i="1" s="1"/>
  <c r="BG191" i="1"/>
  <c r="BA191" i="1"/>
  <c r="AJ191" i="1"/>
  <c r="AO191" i="1" s="1"/>
  <c r="Z191" i="1"/>
  <c r="AH191" i="1" s="1"/>
  <c r="CM190" i="1"/>
  <c r="BP190" i="1"/>
  <c r="BO190" i="1"/>
  <c r="BN190" i="1"/>
  <c r="BJ190" i="1"/>
  <c r="BK190" i="1" s="1"/>
  <c r="BL190" i="1" s="1"/>
  <c r="BG190" i="1"/>
  <c r="BA190" i="1"/>
  <c r="AR190" i="1"/>
  <c r="AJ190" i="1"/>
  <c r="AK190" i="1" s="1"/>
  <c r="Z190" i="1"/>
  <c r="CM189" i="1"/>
  <c r="BP189" i="1"/>
  <c r="BO189" i="1"/>
  <c r="BN189" i="1"/>
  <c r="BJ189" i="1"/>
  <c r="BK189" i="1" s="1"/>
  <c r="BL189" i="1" s="1"/>
  <c r="BG189" i="1"/>
  <c r="BA189" i="1"/>
  <c r="AJ189" i="1"/>
  <c r="AR189" i="1" s="1"/>
  <c r="AC189" i="1"/>
  <c r="Z189" i="1"/>
  <c r="AH189" i="1" s="1"/>
  <c r="CM188" i="1"/>
  <c r="BP188" i="1"/>
  <c r="BO188" i="1"/>
  <c r="BN188" i="1"/>
  <c r="BJ188" i="1"/>
  <c r="BK188" i="1" s="1"/>
  <c r="BL188" i="1" s="1"/>
  <c r="BG188" i="1"/>
  <c r="BA188" i="1"/>
  <c r="AJ188" i="1"/>
  <c r="AR188" i="1" s="1"/>
  <c r="Z188" i="1"/>
  <c r="CM187" i="1"/>
  <c r="BP187" i="1"/>
  <c r="BO187" i="1"/>
  <c r="BN187" i="1"/>
  <c r="BJ187" i="1"/>
  <c r="BK187" i="1" s="1"/>
  <c r="BL187" i="1" s="1"/>
  <c r="BG187" i="1"/>
  <c r="BA187" i="1"/>
  <c r="AJ187" i="1"/>
  <c r="Z187" i="1"/>
  <c r="AH187" i="1" s="1"/>
  <c r="CM186" i="1"/>
  <c r="BP186" i="1"/>
  <c r="BO186" i="1"/>
  <c r="BN186" i="1"/>
  <c r="BJ186" i="1"/>
  <c r="BK186" i="1" s="1"/>
  <c r="BL186" i="1" s="1"/>
  <c r="BG186" i="1"/>
  <c r="BA186" i="1"/>
  <c r="AJ186" i="1"/>
  <c r="AK186" i="1" s="1"/>
  <c r="AD186" i="1"/>
  <c r="Z186" i="1"/>
  <c r="AB186" i="1" s="1"/>
  <c r="CM185" i="1"/>
  <c r="BP185" i="1"/>
  <c r="BO185" i="1"/>
  <c r="BN185" i="1"/>
  <c r="BJ185" i="1"/>
  <c r="BK185" i="1" s="1"/>
  <c r="BL185" i="1" s="1"/>
  <c r="BG185" i="1"/>
  <c r="BA185" i="1"/>
  <c r="AJ185" i="1"/>
  <c r="AN185" i="1" s="1"/>
  <c r="Z185" i="1"/>
  <c r="CM184" i="1"/>
  <c r="BP184" i="1"/>
  <c r="BO184" i="1"/>
  <c r="BN184" i="1"/>
  <c r="BJ184" i="1"/>
  <c r="BK184" i="1" s="1"/>
  <c r="BL184" i="1" s="1"/>
  <c r="BG184" i="1"/>
  <c r="BA184" i="1"/>
  <c r="AJ184" i="1"/>
  <c r="AO184" i="1" s="1"/>
  <c r="Z184" i="1"/>
  <c r="AB184" i="1" s="1"/>
  <c r="CM183" i="1"/>
  <c r="BP183" i="1"/>
  <c r="BO183" i="1"/>
  <c r="BN183" i="1"/>
  <c r="BJ183" i="1"/>
  <c r="BK183" i="1" s="1"/>
  <c r="BL183" i="1" s="1"/>
  <c r="BG183" i="1"/>
  <c r="BA183" i="1"/>
  <c r="AJ183" i="1"/>
  <c r="AR183" i="1" s="1"/>
  <c r="Z183" i="1"/>
  <c r="CO183" i="1" s="1"/>
  <c r="CM182" i="1"/>
  <c r="BP182" i="1"/>
  <c r="BO182" i="1"/>
  <c r="BN182" i="1"/>
  <c r="BJ182" i="1"/>
  <c r="BK182" i="1" s="1"/>
  <c r="BL182" i="1" s="1"/>
  <c r="BG182" i="1"/>
  <c r="BA182" i="1"/>
  <c r="AJ182" i="1"/>
  <c r="Z182" i="1"/>
  <c r="CM181" i="1"/>
  <c r="BP181" i="1"/>
  <c r="BO181" i="1"/>
  <c r="BN181" i="1"/>
  <c r="BJ181" i="1"/>
  <c r="BK181" i="1" s="1"/>
  <c r="BL181" i="1" s="1"/>
  <c r="BG181" i="1"/>
  <c r="BA181" i="1"/>
  <c r="AJ181" i="1"/>
  <c r="AR181" i="1" s="1"/>
  <c r="Z181" i="1"/>
  <c r="AF181" i="1" s="1"/>
  <c r="CM180" i="1"/>
  <c r="BP180" i="1"/>
  <c r="BO180" i="1"/>
  <c r="BQ180" i="1" s="1"/>
  <c r="BN180" i="1"/>
  <c r="BJ180" i="1"/>
  <c r="BK180" i="1" s="1"/>
  <c r="BL180" i="1" s="1"/>
  <c r="BG180" i="1"/>
  <c r="BA180" i="1"/>
  <c r="AQ180" i="1"/>
  <c r="AK180" i="1"/>
  <c r="AJ180" i="1"/>
  <c r="AO180" i="1" s="1"/>
  <c r="Z180" i="1"/>
  <c r="CM179" i="1"/>
  <c r="BP179" i="1"/>
  <c r="BO179" i="1"/>
  <c r="BN179" i="1"/>
  <c r="BJ179" i="1"/>
  <c r="BK179" i="1" s="1"/>
  <c r="BL179" i="1" s="1"/>
  <c r="BG179" i="1"/>
  <c r="BA179" i="1"/>
  <c r="AJ179" i="1"/>
  <c r="AP179" i="1" s="1"/>
  <c r="Z179" i="1"/>
  <c r="AH179" i="1" s="1"/>
  <c r="CM178" i="1"/>
  <c r="BP178" i="1"/>
  <c r="BO178" i="1"/>
  <c r="BN178" i="1"/>
  <c r="BJ178" i="1"/>
  <c r="BK178" i="1" s="1"/>
  <c r="BL178" i="1" s="1"/>
  <c r="BG178" i="1"/>
  <c r="BA178" i="1"/>
  <c r="AJ178" i="1"/>
  <c r="AR178" i="1" s="1"/>
  <c r="Z178" i="1"/>
  <c r="CM177" i="1"/>
  <c r="BP177" i="1"/>
  <c r="BO177" i="1"/>
  <c r="BQ177" i="1" s="1"/>
  <c r="BN177" i="1"/>
  <c r="BK177" i="1"/>
  <c r="BL177" i="1" s="1"/>
  <c r="BJ177" i="1"/>
  <c r="BG177" i="1"/>
  <c r="BA177" i="1"/>
  <c r="AJ177" i="1"/>
  <c r="AR177" i="1" s="1"/>
  <c r="Z177" i="1"/>
  <c r="CM176" i="1"/>
  <c r="BP176" i="1"/>
  <c r="BO176" i="1"/>
  <c r="BN176" i="1"/>
  <c r="BJ176" i="1"/>
  <c r="BK176" i="1" s="1"/>
  <c r="BL176" i="1" s="1"/>
  <c r="BG176" i="1"/>
  <c r="BA176" i="1"/>
  <c r="AJ176" i="1"/>
  <c r="AO176" i="1" s="1"/>
  <c r="Z176" i="1"/>
  <c r="AH176" i="1" s="1"/>
  <c r="CM175" i="1"/>
  <c r="BP175" i="1"/>
  <c r="BO175" i="1"/>
  <c r="BN175" i="1"/>
  <c r="BJ175" i="1"/>
  <c r="BK175" i="1" s="1"/>
  <c r="BL175" i="1" s="1"/>
  <c r="BG175" i="1"/>
  <c r="BA175" i="1"/>
  <c r="AJ175" i="1"/>
  <c r="Z175" i="1"/>
  <c r="CM174" i="1"/>
  <c r="BP174" i="1"/>
  <c r="BO174" i="1"/>
  <c r="BN174" i="1"/>
  <c r="BJ174" i="1"/>
  <c r="BK174" i="1" s="1"/>
  <c r="BL174" i="1" s="1"/>
  <c r="BG174" i="1"/>
  <c r="BA174" i="1"/>
  <c r="AJ174" i="1"/>
  <c r="Z174" i="1"/>
  <c r="AB174" i="1" s="1"/>
  <c r="CM173" i="1"/>
  <c r="BP173" i="1"/>
  <c r="BO173" i="1"/>
  <c r="BN173" i="1"/>
  <c r="BJ173" i="1"/>
  <c r="BK173" i="1" s="1"/>
  <c r="BL173" i="1" s="1"/>
  <c r="BG173" i="1"/>
  <c r="BA173" i="1"/>
  <c r="AJ173" i="1"/>
  <c r="Z173" i="1"/>
  <c r="AE173" i="1" s="1"/>
  <c r="U173" i="1"/>
  <c r="S173" i="1"/>
  <c r="Q173" i="1"/>
  <c r="O173" i="1"/>
  <c r="L173" i="1"/>
  <c r="J173" i="1"/>
  <c r="H173" i="1"/>
  <c r="F173" i="1"/>
  <c r="CM172" i="1"/>
  <c r="BP172" i="1"/>
  <c r="BQ172" i="1" s="1"/>
  <c r="BO172" i="1"/>
  <c r="BN172" i="1"/>
  <c r="BJ172" i="1"/>
  <c r="BK172" i="1" s="1"/>
  <c r="BL172" i="1" s="1"/>
  <c r="BG172" i="1"/>
  <c r="BA172" i="1"/>
  <c r="AJ172" i="1"/>
  <c r="CX172" i="1" s="1"/>
  <c r="Z172" i="1"/>
  <c r="AE172" i="1" s="1"/>
  <c r="U172" i="1"/>
  <c r="S172" i="1"/>
  <c r="Q172" i="1"/>
  <c r="O172" i="1"/>
  <c r="L172" i="1"/>
  <c r="J172" i="1"/>
  <c r="H172" i="1"/>
  <c r="F172" i="1"/>
  <c r="CM171" i="1"/>
  <c r="BP171" i="1"/>
  <c r="BO171" i="1"/>
  <c r="BN171" i="1"/>
  <c r="BK171" i="1"/>
  <c r="BL171" i="1" s="1"/>
  <c r="BJ171" i="1"/>
  <c r="BG171" i="1"/>
  <c r="BA171" i="1"/>
  <c r="AK171" i="1"/>
  <c r="AJ171" i="1"/>
  <c r="AR171" i="1" s="1"/>
  <c r="Z171" i="1"/>
  <c r="AH171" i="1" s="1"/>
  <c r="U171" i="1"/>
  <c r="S171" i="1"/>
  <c r="Q171" i="1"/>
  <c r="O171" i="1"/>
  <c r="L171" i="1"/>
  <c r="J171" i="1"/>
  <c r="H171" i="1"/>
  <c r="F171" i="1"/>
  <c r="CM170" i="1"/>
  <c r="BP170" i="1"/>
  <c r="BO170" i="1"/>
  <c r="BN170" i="1"/>
  <c r="BJ170" i="1"/>
  <c r="BK170" i="1" s="1"/>
  <c r="BL170" i="1" s="1"/>
  <c r="BG170" i="1"/>
  <c r="BA170" i="1"/>
  <c r="AJ170" i="1"/>
  <c r="AR170" i="1" s="1"/>
  <c r="Z170" i="1"/>
  <c r="CO170" i="1" s="1"/>
  <c r="CR170" i="1" s="1"/>
  <c r="U170" i="1"/>
  <c r="S170" i="1"/>
  <c r="Q170" i="1"/>
  <c r="O170" i="1"/>
  <c r="L170" i="1"/>
  <c r="J170" i="1"/>
  <c r="H170" i="1"/>
  <c r="F170" i="1"/>
  <c r="CX169" i="1"/>
  <c r="DC169" i="1" s="1"/>
  <c r="CM169" i="1"/>
  <c r="BP169" i="1"/>
  <c r="BO169" i="1"/>
  <c r="BN169" i="1"/>
  <c r="BJ169" i="1"/>
  <c r="BK169" i="1" s="1"/>
  <c r="BL169" i="1" s="1"/>
  <c r="BG169" i="1"/>
  <c r="BA169" i="1"/>
  <c r="AR169" i="1"/>
  <c r="AJ169" i="1"/>
  <c r="AQ169" i="1" s="1"/>
  <c r="Z169" i="1"/>
  <c r="AH169" i="1" s="1"/>
  <c r="U169" i="1"/>
  <c r="S169" i="1"/>
  <c r="Q169" i="1"/>
  <c r="O169" i="1"/>
  <c r="L169" i="1"/>
  <c r="J169" i="1"/>
  <c r="H169" i="1"/>
  <c r="F169" i="1"/>
  <c r="CM168" i="1"/>
  <c r="BP168" i="1"/>
  <c r="BO168" i="1"/>
  <c r="BQ168" i="1" s="1"/>
  <c r="BN168" i="1"/>
  <c r="BJ168" i="1"/>
  <c r="BK168" i="1" s="1"/>
  <c r="BL168" i="1" s="1"/>
  <c r="BG168" i="1"/>
  <c r="BA168" i="1"/>
  <c r="AJ168" i="1"/>
  <c r="AO168" i="1" s="1"/>
  <c r="Z168" i="1"/>
  <c r="AC168" i="1" s="1"/>
  <c r="U168" i="1"/>
  <c r="S168" i="1"/>
  <c r="Q168" i="1"/>
  <c r="O168" i="1"/>
  <c r="L168" i="1"/>
  <c r="J168" i="1"/>
  <c r="H168" i="1"/>
  <c r="F168" i="1"/>
  <c r="CM167" i="1"/>
  <c r="BP167" i="1"/>
  <c r="BO167" i="1"/>
  <c r="BN167" i="1"/>
  <c r="BJ167" i="1"/>
  <c r="BK167" i="1" s="1"/>
  <c r="BL167" i="1" s="1"/>
  <c r="BG167" i="1"/>
  <c r="BA167" i="1"/>
  <c r="AJ167" i="1"/>
  <c r="AP167" i="1" s="1"/>
  <c r="Z167" i="1"/>
  <c r="AH167" i="1" s="1"/>
  <c r="U167" i="1"/>
  <c r="S167" i="1"/>
  <c r="Q167" i="1"/>
  <c r="O167" i="1"/>
  <c r="L167" i="1"/>
  <c r="J167" i="1"/>
  <c r="H167" i="1"/>
  <c r="F167" i="1"/>
  <c r="CM166" i="1"/>
  <c r="BP166" i="1"/>
  <c r="BO166" i="1"/>
  <c r="BN166" i="1"/>
  <c r="BJ166" i="1"/>
  <c r="BK166" i="1" s="1"/>
  <c r="BL166" i="1" s="1"/>
  <c r="BG166" i="1"/>
  <c r="BA166" i="1"/>
  <c r="AJ166" i="1"/>
  <c r="AL166" i="1" s="1"/>
  <c r="Z166" i="1"/>
  <c r="AB166" i="1" s="1"/>
  <c r="U166" i="1"/>
  <c r="S166" i="1"/>
  <c r="Q166" i="1"/>
  <c r="O166" i="1"/>
  <c r="L166" i="1"/>
  <c r="J166" i="1"/>
  <c r="H166" i="1"/>
  <c r="F166" i="1"/>
  <c r="CZ165" i="1"/>
  <c r="CM165" i="1"/>
  <c r="BP165" i="1"/>
  <c r="BO165" i="1"/>
  <c r="BN165" i="1"/>
  <c r="BJ165" i="1"/>
  <c r="BK165" i="1" s="1"/>
  <c r="BL165" i="1" s="1"/>
  <c r="BG165" i="1"/>
  <c r="BA165" i="1"/>
  <c r="AJ165" i="1"/>
  <c r="CX165" i="1" s="1"/>
  <c r="Z165" i="1"/>
  <c r="AA165" i="1" s="1"/>
  <c r="U165" i="1"/>
  <c r="S165" i="1"/>
  <c r="Q165" i="1"/>
  <c r="O165" i="1"/>
  <c r="L165" i="1"/>
  <c r="J165" i="1"/>
  <c r="H165" i="1"/>
  <c r="F165" i="1"/>
  <c r="CM164" i="1"/>
  <c r="BP164" i="1"/>
  <c r="BO164" i="1"/>
  <c r="BN164" i="1"/>
  <c r="BJ164" i="1"/>
  <c r="BK164" i="1" s="1"/>
  <c r="BL164" i="1" s="1"/>
  <c r="BG164" i="1"/>
  <c r="BA164" i="1"/>
  <c r="AN164" i="1"/>
  <c r="AJ164" i="1"/>
  <c r="AO164" i="1" s="1"/>
  <c r="Z164" i="1"/>
  <c r="AE164" i="1" s="1"/>
  <c r="U164" i="1"/>
  <c r="S164" i="1"/>
  <c r="Q164" i="1"/>
  <c r="O164" i="1"/>
  <c r="L164" i="1"/>
  <c r="J164" i="1"/>
  <c r="H164" i="1"/>
  <c r="F164" i="1"/>
  <c r="CM163" i="1"/>
  <c r="BP163" i="1"/>
  <c r="BO163" i="1"/>
  <c r="BN163" i="1"/>
  <c r="BJ163" i="1"/>
  <c r="BK163" i="1" s="1"/>
  <c r="BL163" i="1" s="1"/>
  <c r="BG163" i="1"/>
  <c r="BA163" i="1"/>
  <c r="AJ163" i="1"/>
  <c r="AN163" i="1" s="1"/>
  <c r="Z163" i="1"/>
  <c r="AH163" i="1" s="1"/>
  <c r="U163" i="1"/>
  <c r="S163" i="1"/>
  <c r="Q163" i="1"/>
  <c r="O163" i="1"/>
  <c r="L163" i="1"/>
  <c r="J163" i="1"/>
  <c r="H163" i="1"/>
  <c r="F163" i="1"/>
  <c r="CM162" i="1"/>
  <c r="BP162" i="1"/>
  <c r="BO162" i="1"/>
  <c r="BN162" i="1"/>
  <c r="BJ162" i="1"/>
  <c r="BK162" i="1" s="1"/>
  <c r="BL162" i="1" s="1"/>
  <c r="BG162" i="1"/>
  <c r="BA162" i="1"/>
  <c r="AJ162" i="1"/>
  <c r="AR162" i="1" s="1"/>
  <c r="Z162" i="1"/>
  <c r="CO162" i="1" s="1"/>
  <c r="U162" i="1"/>
  <c r="S162" i="1"/>
  <c r="Q162" i="1"/>
  <c r="O162" i="1"/>
  <c r="L162" i="1"/>
  <c r="J162" i="1"/>
  <c r="H162" i="1"/>
  <c r="F162" i="1"/>
  <c r="CM161" i="1"/>
  <c r="BP161" i="1"/>
  <c r="BQ161" i="1" s="1"/>
  <c r="BO161" i="1"/>
  <c r="BN161" i="1"/>
  <c r="BJ161" i="1"/>
  <c r="BK161" i="1" s="1"/>
  <c r="BL161" i="1" s="1"/>
  <c r="BG161" i="1"/>
  <c r="BA161" i="1"/>
  <c r="AJ161" i="1"/>
  <c r="AK161" i="1" s="1"/>
  <c r="Z161" i="1"/>
  <c r="AE161" i="1" s="1"/>
  <c r="U161" i="1"/>
  <c r="S161" i="1"/>
  <c r="Q161" i="1"/>
  <c r="O161" i="1"/>
  <c r="L161" i="1"/>
  <c r="J161" i="1"/>
  <c r="H161" i="1"/>
  <c r="F161" i="1"/>
  <c r="CM160" i="1"/>
  <c r="BP160" i="1"/>
  <c r="BO160" i="1"/>
  <c r="BN160" i="1"/>
  <c r="BJ160" i="1"/>
  <c r="BK160" i="1" s="1"/>
  <c r="BL160" i="1" s="1"/>
  <c r="BG160" i="1"/>
  <c r="BA160" i="1"/>
  <c r="AJ160" i="1"/>
  <c r="AP160" i="1" s="1"/>
  <c r="Z160" i="1"/>
  <c r="AC160" i="1" s="1"/>
  <c r="U160" i="1"/>
  <c r="S160" i="1"/>
  <c r="Q160" i="1"/>
  <c r="O160" i="1"/>
  <c r="L160" i="1"/>
  <c r="J160" i="1"/>
  <c r="H160" i="1"/>
  <c r="F160" i="1"/>
  <c r="CM159" i="1"/>
  <c r="BP159" i="1"/>
  <c r="BO159" i="1"/>
  <c r="BN159" i="1"/>
  <c r="BJ159" i="1"/>
  <c r="BK159" i="1" s="1"/>
  <c r="BL159" i="1" s="1"/>
  <c r="BG159" i="1"/>
  <c r="BA159" i="1"/>
  <c r="AJ159" i="1"/>
  <c r="AN159" i="1" s="1"/>
  <c r="Z159" i="1"/>
  <c r="U159" i="1"/>
  <c r="S159" i="1"/>
  <c r="Q159" i="1"/>
  <c r="O159" i="1"/>
  <c r="L159" i="1"/>
  <c r="J159" i="1"/>
  <c r="H159" i="1"/>
  <c r="F159" i="1"/>
  <c r="CM158" i="1"/>
  <c r="BP158" i="1"/>
  <c r="BO158" i="1"/>
  <c r="BN158" i="1"/>
  <c r="BL158" i="1"/>
  <c r="BJ158" i="1"/>
  <c r="BK158" i="1" s="1"/>
  <c r="BG158" i="1"/>
  <c r="BA158" i="1"/>
  <c r="AP158" i="1"/>
  <c r="AJ158" i="1"/>
  <c r="Z158" i="1"/>
  <c r="CO158" i="1" s="1"/>
  <c r="U158" i="1"/>
  <c r="S158" i="1"/>
  <c r="Q158" i="1"/>
  <c r="O158" i="1"/>
  <c r="L158" i="1"/>
  <c r="J158" i="1"/>
  <c r="H158" i="1"/>
  <c r="F158" i="1"/>
  <c r="CM157" i="1"/>
  <c r="BP157" i="1"/>
  <c r="BO157" i="1"/>
  <c r="BN157" i="1"/>
  <c r="BJ157" i="1"/>
  <c r="BK157" i="1" s="1"/>
  <c r="BL157" i="1" s="1"/>
  <c r="BG157" i="1"/>
  <c r="BA157" i="1"/>
  <c r="AJ157" i="1"/>
  <c r="AR157" i="1" s="1"/>
  <c r="Z157" i="1"/>
  <c r="AE157" i="1" s="1"/>
  <c r="U157" i="1"/>
  <c r="S157" i="1"/>
  <c r="Q157" i="1"/>
  <c r="O157" i="1"/>
  <c r="L157" i="1"/>
  <c r="J157" i="1"/>
  <c r="H157" i="1"/>
  <c r="F157" i="1"/>
  <c r="CM156" i="1"/>
  <c r="BP156" i="1"/>
  <c r="BO156" i="1"/>
  <c r="BN156" i="1"/>
  <c r="BJ156" i="1"/>
  <c r="BK156" i="1" s="1"/>
  <c r="BL156" i="1" s="1"/>
  <c r="BG156" i="1"/>
  <c r="BA156" i="1"/>
  <c r="AN156" i="1"/>
  <c r="AJ156" i="1"/>
  <c r="AO156" i="1" s="1"/>
  <c r="Z156" i="1"/>
  <c r="AH156" i="1" s="1"/>
  <c r="U156" i="1"/>
  <c r="S156" i="1"/>
  <c r="Q156" i="1"/>
  <c r="O156" i="1"/>
  <c r="L156" i="1"/>
  <c r="J156" i="1"/>
  <c r="H156" i="1"/>
  <c r="F156" i="1"/>
  <c r="CM155" i="1"/>
  <c r="BP155" i="1"/>
  <c r="BO155" i="1"/>
  <c r="BN155" i="1"/>
  <c r="BJ155" i="1"/>
  <c r="BK155" i="1" s="1"/>
  <c r="BL155" i="1" s="1"/>
  <c r="BG155" i="1"/>
  <c r="BA155" i="1"/>
  <c r="AJ155" i="1"/>
  <c r="AN155" i="1" s="1"/>
  <c r="Z155" i="1"/>
  <c r="AH155" i="1" s="1"/>
  <c r="U155" i="1"/>
  <c r="S155" i="1"/>
  <c r="Q155" i="1"/>
  <c r="O155" i="1"/>
  <c r="L155" i="1"/>
  <c r="J155" i="1"/>
  <c r="H155" i="1"/>
  <c r="F155" i="1"/>
  <c r="CM154" i="1"/>
  <c r="BP154" i="1"/>
  <c r="BO154" i="1"/>
  <c r="BN154" i="1"/>
  <c r="BJ154" i="1"/>
  <c r="BK154" i="1" s="1"/>
  <c r="BL154" i="1" s="1"/>
  <c r="BG154" i="1"/>
  <c r="BA154" i="1"/>
  <c r="AJ154" i="1"/>
  <c r="AR154" i="1" s="1"/>
  <c r="Z154" i="1"/>
  <c r="U154" i="1"/>
  <c r="S154" i="1"/>
  <c r="Q154" i="1"/>
  <c r="O154" i="1"/>
  <c r="L154" i="1"/>
  <c r="J154" i="1"/>
  <c r="H154" i="1"/>
  <c r="F154" i="1"/>
  <c r="CM153" i="1"/>
  <c r="BP153" i="1"/>
  <c r="BO153" i="1"/>
  <c r="BN153" i="1"/>
  <c r="BL153" i="1"/>
  <c r="BJ153" i="1"/>
  <c r="BK153" i="1" s="1"/>
  <c r="BG153" i="1"/>
  <c r="BA153" i="1"/>
  <c r="AJ153" i="1"/>
  <c r="AO153" i="1" s="1"/>
  <c r="Z153" i="1"/>
  <c r="AC153" i="1" s="1"/>
  <c r="U153" i="1"/>
  <c r="S153" i="1"/>
  <c r="Q153" i="1"/>
  <c r="O153" i="1"/>
  <c r="L153" i="1"/>
  <c r="J153" i="1"/>
  <c r="H153" i="1"/>
  <c r="F153" i="1"/>
  <c r="CM152" i="1"/>
  <c r="BP152" i="1"/>
  <c r="BO152" i="1"/>
  <c r="BN152" i="1"/>
  <c r="BJ152" i="1"/>
  <c r="BK152" i="1" s="1"/>
  <c r="BL152" i="1" s="1"/>
  <c r="BG152" i="1"/>
  <c r="BA152" i="1"/>
  <c r="AK152" i="1"/>
  <c r="AJ152" i="1"/>
  <c r="Z152" i="1"/>
  <c r="AH152" i="1" s="1"/>
  <c r="U152" i="1"/>
  <c r="S152" i="1"/>
  <c r="Q152" i="1"/>
  <c r="O152" i="1"/>
  <c r="L152" i="1"/>
  <c r="J152" i="1"/>
  <c r="H152" i="1"/>
  <c r="F152" i="1"/>
  <c r="CM151" i="1"/>
  <c r="BP151" i="1"/>
  <c r="BO151" i="1"/>
  <c r="BN151" i="1"/>
  <c r="BK151" i="1"/>
  <c r="BL151" i="1" s="1"/>
  <c r="BJ151" i="1"/>
  <c r="BG151" i="1"/>
  <c r="BA151" i="1"/>
  <c r="AJ151" i="1"/>
  <c r="Z151" i="1"/>
  <c r="U151" i="1"/>
  <c r="S151" i="1"/>
  <c r="Q151" i="1"/>
  <c r="O151" i="1"/>
  <c r="L151" i="1"/>
  <c r="J151" i="1"/>
  <c r="H151" i="1"/>
  <c r="F151" i="1"/>
  <c r="CM150" i="1"/>
  <c r="BP150" i="1"/>
  <c r="BO150" i="1"/>
  <c r="BN150" i="1"/>
  <c r="BJ150" i="1"/>
  <c r="BK150" i="1" s="1"/>
  <c r="BL150" i="1" s="1"/>
  <c r="BG150" i="1"/>
  <c r="BA150" i="1"/>
  <c r="AJ150" i="1"/>
  <c r="AM150" i="1" s="1"/>
  <c r="Z150" i="1"/>
  <c r="AC150" i="1" s="1"/>
  <c r="U150" i="1"/>
  <c r="S150" i="1"/>
  <c r="Q150" i="1"/>
  <c r="O150" i="1"/>
  <c r="L150" i="1"/>
  <c r="J150" i="1"/>
  <c r="H150" i="1"/>
  <c r="F150" i="1"/>
  <c r="CM149" i="1"/>
  <c r="BP149" i="1"/>
  <c r="BO149" i="1"/>
  <c r="BN149" i="1"/>
  <c r="BJ149" i="1"/>
  <c r="BK149" i="1" s="1"/>
  <c r="BL149" i="1" s="1"/>
  <c r="BG149" i="1"/>
  <c r="BA149" i="1"/>
  <c r="AO149" i="1"/>
  <c r="AJ149" i="1"/>
  <c r="Z149" i="1"/>
  <c r="U149" i="1"/>
  <c r="S149" i="1"/>
  <c r="Q149" i="1"/>
  <c r="O149" i="1"/>
  <c r="L149" i="1"/>
  <c r="J149" i="1"/>
  <c r="H149" i="1"/>
  <c r="F149" i="1"/>
  <c r="CM148" i="1"/>
  <c r="BP148" i="1"/>
  <c r="BO148" i="1"/>
  <c r="BN148" i="1"/>
  <c r="BJ148" i="1"/>
  <c r="BK148" i="1" s="1"/>
  <c r="BL148" i="1" s="1"/>
  <c r="BG148" i="1"/>
  <c r="BA148" i="1"/>
  <c r="AJ148" i="1"/>
  <c r="Z148" i="1"/>
  <c r="AC148" i="1" s="1"/>
  <c r="U148" i="1"/>
  <c r="S148" i="1"/>
  <c r="Q148" i="1"/>
  <c r="O148" i="1"/>
  <c r="L148" i="1"/>
  <c r="J148" i="1"/>
  <c r="H148" i="1"/>
  <c r="F148" i="1"/>
  <c r="CM147" i="1"/>
  <c r="BP147" i="1"/>
  <c r="BO147" i="1"/>
  <c r="BN147" i="1"/>
  <c r="BJ147" i="1"/>
  <c r="BK147" i="1" s="1"/>
  <c r="BL147" i="1" s="1"/>
  <c r="BG147" i="1"/>
  <c r="BA147" i="1"/>
  <c r="AJ147" i="1"/>
  <c r="AR147" i="1" s="1"/>
  <c r="AE147" i="1"/>
  <c r="Z147" i="1"/>
  <c r="U147" i="1"/>
  <c r="S147" i="1"/>
  <c r="Q147" i="1"/>
  <c r="O147" i="1"/>
  <c r="L147" i="1"/>
  <c r="J147" i="1"/>
  <c r="H147" i="1"/>
  <c r="F147" i="1"/>
  <c r="CM146" i="1"/>
  <c r="BP146" i="1"/>
  <c r="BO146" i="1"/>
  <c r="BN146" i="1"/>
  <c r="BJ146" i="1"/>
  <c r="BK146" i="1" s="1"/>
  <c r="BL146" i="1" s="1"/>
  <c r="BG146" i="1"/>
  <c r="BA146" i="1"/>
  <c r="AJ146" i="1"/>
  <c r="Z146" i="1"/>
  <c r="AD146" i="1" s="1"/>
  <c r="U146" i="1"/>
  <c r="S146" i="1"/>
  <c r="Q146" i="1"/>
  <c r="O146" i="1"/>
  <c r="L146" i="1"/>
  <c r="J146" i="1"/>
  <c r="H146" i="1"/>
  <c r="F146" i="1"/>
  <c r="CM145" i="1"/>
  <c r="BP145" i="1"/>
  <c r="BO145" i="1"/>
  <c r="BN145" i="1"/>
  <c r="BJ145" i="1"/>
  <c r="BK145" i="1" s="1"/>
  <c r="BL145" i="1" s="1"/>
  <c r="BG145" i="1"/>
  <c r="BA145" i="1"/>
  <c r="AJ145" i="1"/>
  <c r="AR145" i="1" s="1"/>
  <c r="AF145" i="1"/>
  <c r="AA145" i="1"/>
  <c r="Z145" i="1"/>
  <c r="CO145" i="1" s="1"/>
  <c r="U145" i="1"/>
  <c r="S145" i="1"/>
  <c r="Q145" i="1"/>
  <c r="O145" i="1"/>
  <c r="L145" i="1"/>
  <c r="J145" i="1"/>
  <c r="H145" i="1"/>
  <c r="F145" i="1"/>
  <c r="CM144" i="1"/>
  <c r="BP144" i="1"/>
  <c r="BO144" i="1"/>
  <c r="BN144" i="1"/>
  <c r="BJ144" i="1"/>
  <c r="BK144" i="1" s="1"/>
  <c r="BL144" i="1" s="1"/>
  <c r="BG144" i="1"/>
  <c r="BA144" i="1"/>
  <c r="AJ144" i="1"/>
  <c r="Z144" i="1"/>
  <c r="AC144" i="1" s="1"/>
  <c r="U144" i="1"/>
  <c r="S144" i="1"/>
  <c r="Q144" i="1"/>
  <c r="O144" i="1"/>
  <c r="L144" i="1"/>
  <c r="J144" i="1"/>
  <c r="H144" i="1"/>
  <c r="F144" i="1"/>
  <c r="CM143" i="1"/>
  <c r="BP143" i="1"/>
  <c r="BO143" i="1"/>
  <c r="BN143" i="1"/>
  <c r="BJ143" i="1"/>
  <c r="BK143" i="1" s="1"/>
  <c r="BL143" i="1" s="1"/>
  <c r="BG143" i="1"/>
  <c r="BA143" i="1"/>
  <c r="AJ143" i="1"/>
  <c r="AR143" i="1" s="1"/>
  <c r="Z143" i="1"/>
  <c r="U143" i="1"/>
  <c r="S143" i="1"/>
  <c r="Q143" i="1"/>
  <c r="O143" i="1"/>
  <c r="L143" i="1"/>
  <c r="J143" i="1"/>
  <c r="H143" i="1"/>
  <c r="F143" i="1"/>
  <c r="CM142" i="1"/>
  <c r="BP142" i="1"/>
  <c r="BO142" i="1"/>
  <c r="BN142" i="1"/>
  <c r="BJ142" i="1"/>
  <c r="BK142" i="1" s="1"/>
  <c r="BL142" i="1" s="1"/>
  <c r="BG142" i="1"/>
  <c r="BA142" i="1"/>
  <c r="AJ142" i="1"/>
  <c r="AK142" i="1" s="1"/>
  <c r="Z142" i="1"/>
  <c r="U142" i="1"/>
  <c r="S142" i="1"/>
  <c r="Q142" i="1"/>
  <c r="O142" i="1"/>
  <c r="L142" i="1"/>
  <c r="J142" i="1"/>
  <c r="H142" i="1"/>
  <c r="F142" i="1"/>
  <c r="CM141" i="1"/>
  <c r="BP141" i="1"/>
  <c r="BO141" i="1"/>
  <c r="BQ141" i="1" s="1"/>
  <c r="BN141" i="1"/>
  <c r="BJ141" i="1"/>
  <c r="BK141" i="1" s="1"/>
  <c r="BL141" i="1" s="1"/>
  <c r="BG141" i="1"/>
  <c r="BA141" i="1"/>
  <c r="AJ141" i="1"/>
  <c r="AO141" i="1" s="1"/>
  <c r="Z141" i="1"/>
  <c r="U141" i="1"/>
  <c r="S141" i="1"/>
  <c r="Q141" i="1"/>
  <c r="O141" i="1"/>
  <c r="L141" i="1"/>
  <c r="J141" i="1"/>
  <c r="H141" i="1"/>
  <c r="F141" i="1"/>
  <c r="CM140" i="1"/>
  <c r="BP140" i="1"/>
  <c r="BO140" i="1"/>
  <c r="BN140" i="1"/>
  <c r="BJ140" i="1"/>
  <c r="BK140" i="1" s="1"/>
  <c r="BL140" i="1" s="1"/>
  <c r="BG140" i="1"/>
  <c r="BA140" i="1"/>
  <c r="AJ140" i="1"/>
  <c r="AL140" i="1" s="1"/>
  <c r="AC140" i="1"/>
  <c r="Z140" i="1"/>
  <c r="AD140" i="1" s="1"/>
  <c r="U140" i="1"/>
  <c r="S140" i="1"/>
  <c r="Q140" i="1"/>
  <c r="O140" i="1"/>
  <c r="L140" i="1"/>
  <c r="J140" i="1"/>
  <c r="H140" i="1"/>
  <c r="F140" i="1"/>
  <c r="CM139" i="1"/>
  <c r="BP139" i="1"/>
  <c r="BO139" i="1"/>
  <c r="BN139" i="1"/>
  <c r="BJ139" i="1"/>
  <c r="BK139" i="1" s="1"/>
  <c r="BL139" i="1" s="1"/>
  <c r="BG139" i="1"/>
  <c r="BA139" i="1"/>
  <c r="AJ139" i="1"/>
  <c r="AN139" i="1" s="1"/>
  <c r="Z139" i="1"/>
  <c r="AH139" i="1" s="1"/>
  <c r="U139" i="1"/>
  <c r="S139" i="1"/>
  <c r="Q139" i="1"/>
  <c r="O139" i="1"/>
  <c r="L139" i="1"/>
  <c r="J139" i="1"/>
  <c r="H139" i="1"/>
  <c r="F139" i="1"/>
  <c r="CM138" i="1"/>
  <c r="BP138" i="1"/>
  <c r="BO138" i="1"/>
  <c r="BQ138" i="1" s="1"/>
  <c r="BN138" i="1"/>
  <c r="BJ138" i="1"/>
  <c r="BK138" i="1" s="1"/>
  <c r="BL138" i="1" s="1"/>
  <c r="BG138" i="1"/>
  <c r="BA138" i="1"/>
  <c r="AJ138" i="1"/>
  <c r="AL138" i="1" s="1"/>
  <c r="Z138" i="1"/>
  <c r="U138" i="1"/>
  <c r="S138" i="1"/>
  <c r="Q138" i="1"/>
  <c r="O138" i="1"/>
  <c r="L138" i="1"/>
  <c r="J138" i="1"/>
  <c r="H138" i="1"/>
  <c r="F138" i="1"/>
  <c r="CM137" i="1"/>
  <c r="BP137" i="1"/>
  <c r="BQ137" i="1" s="1"/>
  <c r="BO137" i="1"/>
  <c r="BN137" i="1"/>
  <c r="BJ137" i="1"/>
  <c r="BK137" i="1" s="1"/>
  <c r="BG137" i="1"/>
  <c r="BA137" i="1"/>
  <c r="AJ137" i="1"/>
  <c r="AK137" i="1" s="1"/>
  <c r="Z137" i="1"/>
  <c r="U137" i="1"/>
  <c r="S137" i="1"/>
  <c r="Q137" i="1"/>
  <c r="O137" i="1"/>
  <c r="L137" i="1"/>
  <c r="J137" i="1"/>
  <c r="H137" i="1"/>
  <c r="F137" i="1"/>
  <c r="CM136" i="1"/>
  <c r="BP136" i="1"/>
  <c r="BO136" i="1"/>
  <c r="BN136" i="1"/>
  <c r="BJ136" i="1"/>
  <c r="BK136" i="1" s="1"/>
  <c r="BG136" i="1"/>
  <c r="BA136" i="1"/>
  <c r="AJ136" i="1"/>
  <c r="Z136" i="1"/>
  <c r="AG136" i="1" s="1"/>
  <c r="U136" i="1"/>
  <c r="S136" i="1"/>
  <c r="Q136" i="1"/>
  <c r="O136" i="1"/>
  <c r="L136" i="1"/>
  <c r="J136" i="1"/>
  <c r="H136" i="1"/>
  <c r="F136" i="1"/>
  <c r="CM135" i="1"/>
  <c r="BP135" i="1"/>
  <c r="BQ135" i="1" s="1"/>
  <c r="BO135" i="1"/>
  <c r="BN135" i="1"/>
  <c r="BJ135" i="1"/>
  <c r="BK135" i="1" s="1"/>
  <c r="BG135" i="1"/>
  <c r="BA135" i="1"/>
  <c r="AJ135" i="1"/>
  <c r="AN135" i="1" s="1"/>
  <c r="Z135" i="1"/>
  <c r="AH135" i="1" s="1"/>
  <c r="U135" i="1"/>
  <c r="S135" i="1"/>
  <c r="Q135" i="1"/>
  <c r="O135" i="1"/>
  <c r="L135" i="1"/>
  <c r="J135" i="1"/>
  <c r="H135" i="1"/>
  <c r="F135" i="1"/>
  <c r="CM134" i="1"/>
  <c r="BP134" i="1"/>
  <c r="BO134" i="1"/>
  <c r="BQ134" i="1" s="1"/>
  <c r="BN134" i="1"/>
  <c r="BJ134" i="1"/>
  <c r="BK134" i="1" s="1"/>
  <c r="BG134" i="1"/>
  <c r="BA134" i="1"/>
  <c r="AJ134" i="1"/>
  <c r="AP134" i="1" s="1"/>
  <c r="Z134" i="1"/>
  <c r="CO134" i="1" s="1"/>
  <c r="CR134" i="1" s="1"/>
  <c r="U134" i="1"/>
  <c r="S134" i="1"/>
  <c r="Q134" i="1"/>
  <c r="O134" i="1"/>
  <c r="L134" i="1"/>
  <c r="J134" i="1"/>
  <c r="H134" i="1"/>
  <c r="F134" i="1"/>
  <c r="CM133" i="1"/>
  <c r="BP133" i="1"/>
  <c r="BO133" i="1"/>
  <c r="BQ133" i="1" s="1"/>
  <c r="BN133" i="1"/>
  <c r="BJ133" i="1"/>
  <c r="BK133" i="1" s="1"/>
  <c r="BG133" i="1"/>
  <c r="BA133" i="1"/>
  <c r="AJ133" i="1"/>
  <c r="Z133" i="1"/>
  <c r="U133" i="1"/>
  <c r="S133" i="1"/>
  <c r="Q133" i="1"/>
  <c r="O133" i="1"/>
  <c r="L133" i="1"/>
  <c r="J133" i="1"/>
  <c r="H133" i="1"/>
  <c r="F133" i="1"/>
  <c r="CM132" i="1"/>
  <c r="BP132" i="1"/>
  <c r="BO132" i="1"/>
  <c r="BN132" i="1"/>
  <c r="BJ132" i="1"/>
  <c r="BK132" i="1" s="1"/>
  <c r="BG132" i="1"/>
  <c r="BA132" i="1"/>
  <c r="AN132" i="1"/>
  <c r="AJ132" i="1"/>
  <c r="AM132" i="1" s="1"/>
  <c r="Z132" i="1"/>
  <c r="CO132" i="1" s="1"/>
  <c r="U132" i="1"/>
  <c r="S132" i="1"/>
  <c r="Q132" i="1"/>
  <c r="O132" i="1"/>
  <c r="L132" i="1"/>
  <c r="J132" i="1"/>
  <c r="H132" i="1"/>
  <c r="F132" i="1"/>
  <c r="CM131" i="1"/>
  <c r="BP131" i="1"/>
  <c r="BO131" i="1"/>
  <c r="BN131" i="1"/>
  <c r="BK131" i="1"/>
  <c r="BJ131" i="1"/>
  <c r="BG131" i="1"/>
  <c r="BA131" i="1"/>
  <c r="AJ131" i="1"/>
  <c r="Z131" i="1"/>
  <c r="AG131" i="1" s="1"/>
  <c r="U131" i="1"/>
  <c r="S131" i="1"/>
  <c r="Q131" i="1"/>
  <c r="O131" i="1"/>
  <c r="L131" i="1"/>
  <c r="J131" i="1"/>
  <c r="H131" i="1"/>
  <c r="F131" i="1"/>
  <c r="CX130" i="1"/>
  <c r="CY130" i="1" s="1"/>
  <c r="CM130" i="1"/>
  <c r="BP130" i="1"/>
  <c r="BO130" i="1"/>
  <c r="BN130" i="1"/>
  <c r="BJ130" i="1"/>
  <c r="BK130" i="1" s="1"/>
  <c r="BG130" i="1"/>
  <c r="BA130" i="1"/>
  <c r="AR130" i="1"/>
  <c r="AM130" i="1"/>
  <c r="AL130" i="1"/>
  <c r="AJ130" i="1"/>
  <c r="AQ130" i="1" s="1"/>
  <c r="Z130" i="1"/>
  <c r="U130" i="1"/>
  <c r="S130" i="1"/>
  <c r="Q130" i="1"/>
  <c r="O130" i="1"/>
  <c r="L130" i="1"/>
  <c r="J130" i="1"/>
  <c r="H130" i="1"/>
  <c r="F130" i="1"/>
  <c r="CM129" i="1"/>
  <c r="BP129" i="1"/>
  <c r="BQ129" i="1" s="1"/>
  <c r="BO129" i="1"/>
  <c r="BN129" i="1"/>
  <c r="BJ129" i="1"/>
  <c r="BK129" i="1" s="1"/>
  <c r="BG129" i="1"/>
  <c r="BA129" i="1"/>
  <c r="AJ129" i="1"/>
  <c r="AK129" i="1" s="1"/>
  <c r="Z129" i="1"/>
  <c r="U129" i="1"/>
  <c r="S129" i="1"/>
  <c r="Q129" i="1"/>
  <c r="O129" i="1"/>
  <c r="L129" i="1"/>
  <c r="J129" i="1"/>
  <c r="H129" i="1"/>
  <c r="F129" i="1"/>
  <c r="CM128" i="1"/>
  <c r="BP128" i="1"/>
  <c r="BO128" i="1"/>
  <c r="BN128" i="1"/>
  <c r="BJ128" i="1"/>
  <c r="BK128" i="1" s="1"/>
  <c r="BG128" i="1"/>
  <c r="BA128" i="1"/>
  <c r="AJ128" i="1"/>
  <c r="AR128" i="1" s="1"/>
  <c r="Z128" i="1"/>
  <c r="AA128" i="1" s="1"/>
  <c r="U128" i="1"/>
  <c r="S128" i="1"/>
  <c r="Q128" i="1"/>
  <c r="O128" i="1"/>
  <c r="L128" i="1"/>
  <c r="J128" i="1"/>
  <c r="H128" i="1"/>
  <c r="F128" i="1"/>
  <c r="CM127" i="1"/>
  <c r="BP127" i="1"/>
  <c r="BO127" i="1"/>
  <c r="BN127" i="1"/>
  <c r="BJ127" i="1"/>
  <c r="BK127" i="1" s="1"/>
  <c r="BG127" i="1"/>
  <c r="BA127" i="1"/>
  <c r="AJ127" i="1"/>
  <c r="Z127" i="1"/>
  <c r="AH127" i="1" s="1"/>
  <c r="U127" i="1"/>
  <c r="S127" i="1"/>
  <c r="Q127" i="1"/>
  <c r="O127" i="1"/>
  <c r="L127" i="1"/>
  <c r="J127" i="1"/>
  <c r="H127" i="1"/>
  <c r="F127" i="1"/>
  <c r="CM126" i="1"/>
  <c r="BP126" i="1"/>
  <c r="BO126" i="1"/>
  <c r="BN126" i="1"/>
  <c r="BJ126" i="1"/>
  <c r="BK126" i="1" s="1"/>
  <c r="BG126" i="1"/>
  <c r="BA126" i="1"/>
  <c r="AM126" i="1"/>
  <c r="AJ126" i="1"/>
  <c r="AQ126" i="1" s="1"/>
  <c r="Z126" i="1"/>
  <c r="CO126" i="1" s="1"/>
  <c r="U126" i="1"/>
  <c r="S126" i="1"/>
  <c r="Q126" i="1"/>
  <c r="O126" i="1"/>
  <c r="L126" i="1"/>
  <c r="J126" i="1"/>
  <c r="H126" i="1"/>
  <c r="F126" i="1"/>
  <c r="CM125" i="1"/>
  <c r="BP125" i="1"/>
  <c r="BQ125" i="1" s="1"/>
  <c r="BO125" i="1"/>
  <c r="BN125" i="1"/>
  <c r="BJ125" i="1"/>
  <c r="BK125" i="1" s="1"/>
  <c r="BG125" i="1"/>
  <c r="BA125" i="1"/>
  <c r="AJ125" i="1"/>
  <c r="Z125" i="1"/>
  <c r="CO125" i="1" s="1"/>
  <c r="CP125" i="1" s="1"/>
  <c r="U125" i="1"/>
  <c r="S125" i="1"/>
  <c r="Q125" i="1"/>
  <c r="O125" i="1"/>
  <c r="L125" i="1"/>
  <c r="J125" i="1"/>
  <c r="H125" i="1"/>
  <c r="F125" i="1"/>
  <c r="CM124" i="1"/>
  <c r="BP124" i="1"/>
  <c r="BO124" i="1"/>
  <c r="BN124" i="1"/>
  <c r="BJ124" i="1"/>
  <c r="BK124" i="1" s="1"/>
  <c r="BG124" i="1"/>
  <c r="BA124" i="1"/>
  <c r="AQ124" i="1"/>
  <c r="AJ124" i="1"/>
  <c r="Z124" i="1"/>
  <c r="U124" i="1"/>
  <c r="S124" i="1"/>
  <c r="Q124" i="1"/>
  <c r="O124" i="1"/>
  <c r="L124" i="1"/>
  <c r="J124" i="1"/>
  <c r="H124" i="1"/>
  <c r="F124" i="1"/>
  <c r="CM123" i="1"/>
  <c r="BP123" i="1"/>
  <c r="BO123" i="1"/>
  <c r="BN123" i="1"/>
  <c r="BJ123" i="1"/>
  <c r="BK123" i="1" s="1"/>
  <c r="BG123" i="1"/>
  <c r="BA123" i="1"/>
  <c r="AJ123" i="1"/>
  <c r="Z123" i="1"/>
  <c r="AH123" i="1" s="1"/>
  <c r="U123" i="1"/>
  <c r="S123" i="1"/>
  <c r="Q123" i="1"/>
  <c r="O123" i="1"/>
  <c r="L123" i="1"/>
  <c r="J123" i="1"/>
  <c r="H123" i="1"/>
  <c r="F123" i="1"/>
  <c r="CM122" i="1"/>
  <c r="BP122" i="1"/>
  <c r="BO122" i="1"/>
  <c r="BN122" i="1"/>
  <c r="BJ122" i="1"/>
  <c r="BK122" i="1" s="1"/>
  <c r="BG122" i="1"/>
  <c r="BA122" i="1"/>
  <c r="AJ122" i="1"/>
  <c r="AR122" i="1" s="1"/>
  <c r="Z122" i="1"/>
  <c r="CO122" i="1" s="1"/>
  <c r="U122" i="1"/>
  <c r="S122" i="1"/>
  <c r="Q122" i="1"/>
  <c r="O122" i="1"/>
  <c r="L122" i="1"/>
  <c r="J122" i="1"/>
  <c r="H122" i="1"/>
  <c r="F122" i="1"/>
  <c r="CM121" i="1"/>
  <c r="BP121" i="1"/>
  <c r="BO121" i="1"/>
  <c r="BN121" i="1"/>
  <c r="BK121" i="1"/>
  <c r="BJ121" i="1"/>
  <c r="BG121" i="1"/>
  <c r="BA121" i="1"/>
  <c r="AJ121" i="1"/>
  <c r="AK121" i="1" s="1"/>
  <c r="Z121" i="1"/>
  <c r="CO121" i="1" s="1"/>
  <c r="U121" i="1"/>
  <c r="S121" i="1"/>
  <c r="Q121" i="1"/>
  <c r="O121" i="1"/>
  <c r="L121" i="1"/>
  <c r="J121" i="1"/>
  <c r="F121" i="1"/>
  <c r="G121" i="1" s="1"/>
  <c r="H121" i="1" s="1"/>
  <c r="CM120" i="1"/>
  <c r="BP120" i="1"/>
  <c r="BO120" i="1"/>
  <c r="BN120" i="1"/>
  <c r="BJ120" i="1"/>
  <c r="BK120" i="1" s="1"/>
  <c r="BG120" i="1"/>
  <c r="BA120" i="1"/>
  <c r="AJ120" i="1"/>
  <c r="AR120" i="1" s="1"/>
  <c r="Z120" i="1"/>
  <c r="AD120" i="1" s="1"/>
  <c r="U120" i="1"/>
  <c r="S120" i="1"/>
  <c r="Q120" i="1"/>
  <c r="O120" i="1"/>
  <c r="L120" i="1"/>
  <c r="J120" i="1"/>
  <c r="H120" i="1"/>
  <c r="F120" i="1"/>
  <c r="CM119" i="1"/>
  <c r="BP119" i="1"/>
  <c r="BO119" i="1"/>
  <c r="BQ119" i="1" s="1"/>
  <c r="BN119" i="1"/>
  <c r="BJ119" i="1"/>
  <c r="BK119" i="1" s="1"/>
  <c r="BG119" i="1"/>
  <c r="BA119" i="1"/>
  <c r="AJ119" i="1"/>
  <c r="CX119" i="1" s="1"/>
  <c r="Z119" i="1"/>
  <c r="AA119" i="1" s="1"/>
  <c r="U119" i="1"/>
  <c r="S119" i="1"/>
  <c r="Q119" i="1"/>
  <c r="O119" i="1"/>
  <c r="L119" i="1"/>
  <c r="J119" i="1"/>
  <c r="F119" i="1"/>
  <c r="G119" i="1" s="1"/>
  <c r="H119" i="1" s="1"/>
  <c r="CM118" i="1"/>
  <c r="BP118" i="1"/>
  <c r="BQ118" i="1" s="1"/>
  <c r="BO118" i="1"/>
  <c r="BN118" i="1"/>
  <c r="BJ118" i="1"/>
  <c r="BK118" i="1" s="1"/>
  <c r="BG118" i="1"/>
  <c r="BA118" i="1"/>
  <c r="AJ118" i="1"/>
  <c r="Z118" i="1"/>
  <c r="AF118" i="1" s="1"/>
  <c r="U118" i="1"/>
  <c r="S118" i="1"/>
  <c r="Q118" i="1"/>
  <c r="O118" i="1"/>
  <c r="L118" i="1"/>
  <c r="J118" i="1"/>
  <c r="F118" i="1"/>
  <c r="G118" i="1" s="1"/>
  <c r="H118" i="1" s="1"/>
  <c r="CM117" i="1"/>
  <c r="BP117" i="1"/>
  <c r="BO117" i="1"/>
  <c r="BN117" i="1"/>
  <c r="BJ117" i="1"/>
  <c r="BK117" i="1" s="1"/>
  <c r="BG117" i="1"/>
  <c r="BA117" i="1"/>
  <c r="AJ117" i="1"/>
  <c r="Z117" i="1"/>
  <c r="AC117" i="1" s="1"/>
  <c r="U117" i="1"/>
  <c r="S117" i="1"/>
  <c r="Q117" i="1"/>
  <c r="O117" i="1"/>
  <c r="L117" i="1"/>
  <c r="J117" i="1"/>
  <c r="F117" i="1"/>
  <c r="G117" i="1" s="1"/>
  <c r="H117" i="1" s="1"/>
  <c r="CM116" i="1"/>
  <c r="BP116" i="1"/>
  <c r="BO116" i="1"/>
  <c r="BN116" i="1"/>
  <c r="BJ116" i="1"/>
  <c r="BK116" i="1" s="1"/>
  <c r="BG116" i="1"/>
  <c r="BA116" i="1"/>
  <c r="AJ116" i="1"/>
  <c r="Z116" i="1"/>
  <c r="CO116" i="1" s="1"/>
  <c r="CT116" i="1" s="1"/>
  <c r="U116" i="1"/>
  <c r="S116" i="1"/>
  <c r="Q116" i="1"/>
  <c r="O116" i="1"/>
  <c r="L116" i="1"/>
  <c r="J116" i="1"/>
  <c r="F116" i="1"/>
  <c r="G116" i="1" s="1"/>
  <c r="H116" i="1" s="1"/>
  <c r="CM115" i="1"/>
  <c r="BP115" i="1"/>
  <c r="BO115" i="1"/>
  <c r="BN115" i="1"/>
  <c r="BJ115" i="1"/>
  <c r="BK115" i="1" s="1"/>
  <c r="BG115" i="1"/>
  <c r="BA115" i="1"/>
  <c r="AJ115" i="1"/>
  <c r="Z115" i="1"/>
  <c r="AA115" i="1" s="1"/>
  <c r="U115" i="1"/>
  <c r="S115" i="1"/>
  <c r="Q115" i="1"/>
  <c r="O115" i="1"/>
  <c r="L115" i="1"/>
  <c r="J115" i="1"/>
  <c r="F115" i="1"/>
  <c r="G115" i="1" s="1"/>
  <c r="H115" i="1" s="1"/>
  <c r="CM114" i="1"/>
  <c r="BP114" i="1"/>
  <c r="BO114" i="1"/>
  <c r="BN114" i="1"/>
  <c r="BJ114" i="1"/>
  <c r="BK114" i="1" s="1"/>
  <c r="BG114" i="1"/>
  <c r="BA114" i="1"/>
  <c r="AK114" i="1"/>
  <c r="AJ114" i="1"/>
  <c r="AO114" i="1" s="1"/>
  <c r="Z114" i="1"/>
  <c r="CO114" i="1" s="1"/>
  <c r="CR114" i="1" s="1"/>
  <c r="U114" i="1"/>
  <c r="S114" i="1"/>
  <c r="Q114" i="1"/>
  <c r="O114" i="1"/>
  <c r="L114" i="1"/>
  <c r="J114" i="1"/>
  <c r="F114" i="1"/>
  <c r="G114" i="1" s="1"/>
  <c r="H114" i="1" s="1"/>
  <c r="CM113" i="1"/>
  <c r="BP113" i="1"/>
  <c r="BO113" i="1"/>
  <c r="BN113" i="1"/>
  <c r="BJ113" i="1"/>
  <c r="BK113" i="1" s="1"/>
  <c r="BG113" i="1"/>
  <c r="BA113" i="1"/>
  <c r="AJ113" i="1"/>
  <c r="Z113" i="1"/>
  <c r="AH113" i="1" s="1"/>
  <c r="U113" i="1"/>
  <c r="S113" i="1"/>
  <c r="Q113" i="1"/>
  <c r="O113" i="1"/>
  <c r="L113" i="1"/>
  <c r="J113" i="1"/>
  <c r="F113" i="1"/>
  <c r="G113" i="1" s="1"/>
  <c r="H113" i="1" s="1"/>
  <c r="CX112" i="1"/>
  <c r="CM112" i="1"/>
  <c r="BP112" i="1"/>
  <c r="BO112" i="1"/>
  <c r="BN112" i="1"/>
  <c r="AJ112" i="1"/>
  <c r="Z112" i="1"/>
  <c r="AH112" i="1" s="1"/>
  <c r="U112" i="1"/>
  <c r="S112" i="1"/>
  <c r="Q112" i="1"/>
  <c r="O112" i="1"/>
  <c r="L112" i="1"/>
  <c r="J112" i="1"/>
  <c r="F112" i="1"/>
  <c r="G112" i="1" s="1"/>
  <c r="H112" i="1" s="1"/>
  <c r="CM111" i="1"/>
  <c r="BP111" i="1"/>
  <c r="BO111" i="1"/>
  <c r="BQ111" i="1" s="1"/>
  <c r="BN111" i="1"/>
  <c r="BJ111" i="1"/>
  <c r="BK111" i="1" s="1"/>
  <c r="BL111" i="1" s="1"/>
  <c r="BG111" i="1"/>
  <c r="BA111" i="1"/>
  <c r="AJ111" i="1"/>
  <c r="AO111" i="1" s="1"/>
  <c r="Z111" i="1"/>
  <c r="AH111" i="1" s="1"/>
  <c r="U111" i="1"/>
  <c r="S111" i="1"/>
  <c r="Q111" i="1"/>
  <c r="O111" i="1"/>
  <c r="L111" i="1"/>
  <c r="J111" i="1"/>
  <c r="F111" i="1"/>
  <c r="G111" i="1" s="1"/>
  <c r="H111" i="1" s="1"/>
  <c r="CM110" i="1"/>
  <c r="BP110" i="1"/>
  <c r="BO110" i="1"/>
  <c r="BN110" i="1"/>
  <c r="BJ110" i="1"/>
  <c r="BK110" i="1" s="1"/>
  <c r="BL110" i="1" s="1"/>
  <c r="BG110" i="1"/>
  <c r="BA110" i="1"/>
  <c r="AJ110" i="1"/>
  <c r="Z110" i="1"/>
  <c r="AC110" i="1" s="1"/>
  <c r="U110" i="1"/>
  <c r="S110" i="1"/>
  <c r="Q110" i="1"/>
  <c r="O110" i="1"/>
  <c r="L110" i="1"/>
  <c r="J110" i="1"/>
  <c r="H110" i="1"/>
  <c r="F110" i="1"/>
  <c r="CX109" i="1"/>
  <c r="DB109" i="1" s="1"/>
  <c r="CM109" i="1"/>
  <c r="BP109" i="1"/>
  <c r="BO109" i="1"/>
  <c r="BN109" i="1"/>
  <c r="BJ109" i="1"/>
  <c r="BK109" i="1" s="1"/>
  <c r="BL109" i="1" s="1"/>
  <c r="BG109" i="1"/>
  <c r="BA109" i="1"/>
  <c r="AQ109" i="1"/>
  <c r="AP109" i="1"/>
  <c r="AL109" i="1"/>
  <c r="AJ109" i="1"/>
  <c r="AN109" i="1" s="1"/>
  <c r="Z109" i="1"/>
  <c r="U109" i="1"/>
  <c r="S109" i="1"/>
  <c r="Q109" i="1"/>
  <c r="O109" i="1"/>
  <c r="L109" i="1"/>
  <c r="J109" i="1"/>
  <c r="H109" i="1"/>
  <c r="F109" i="1"/>
  <c r="CM108" i="1"/>
  <c r="BP108" i="1"/>
  <c r="BQ108" i="1" s="1"/>
  <c r="BO108" i="1"/>
  <c r="BN108" i="1"/>
  <c r="BJ108" i="1"/>
  <c r="BK108" i="1" s="1"/>
  <c r="BL108" i="1" s="1"/>
  <c r="BG108" i="1"/>
  <c r="BA108" i="1"/>
  <c r="AJ108" i="1"/>
  <c r="Z108" i="1"/>
  <c r="AE108" i="1" s="1"/>
  <c r="U108" i="1"/>
  <c r="S108" i="1"/>
  <c r="Q108" i="1"/>
  <c r="O108" i="1"/>
  <c r="L108" i="1"/>
  <c r="J108" i="1"/>
  <c r="H108" i="1"/>
  <c r="F108" i="1"/>
  <c r="CM107" i="1"/>
  <c r="BP107" i="1"/>
  <c r="BO107" i="1"/>
  <c r="BQ107" i="1" s="1"/>
  <c r="BN107" i="1"/>
  <c r="BJ107" i="1"/>
  <c r="BK107" i="1" s="1"/>
  <c r="BL107" i="1" s="1"/>
  <c r="BG107" i="1"/>
  <c r="BA107" i="1"/>
  <c r="AQ107" i="1"/>
  <c r="AP107" i="1"/>
  <c r="AJ107" i="1"/>
  <c r="AR107" i="1" s="1"/>
  <c r="AB107" i="1"/>
  <c r="Z107" i="1"/>
  <c r="AA107" i="1" s="1"/>
  <c r="U107" i="1"/>
  <c r="S107" i="1"/>
  <c r="Q107" i="1"/>
  <c r="O107" i="1"/>
  <c r="L107" i="1"/>
  <c r="J107" i="1"/>
  <c r="H107" i="1"/>
  <c r="F107" i="1"/>
  <c r="CM106" i="1"/>
  <c r="BP106" i="1"/>
  <c r="BO106" i="1"/>
  <c r="BN106" i="1"/>
  <c r="BJ106" i="1"/>
  <c r="BK106" i="1" s="1"/>
  <c r="BL106" i="1" s="1"/>
  <c r="BG106" i="1"/>
  <c r="BA106" i="1"/>
  <c r="AJ106" i="1"/>
  <c r="AN106" i="1" s="1"/>
  <c r="AA106" i="1"/>
  <c r="Z106" i="1"/>
  <c r="AC106" i="1" s="1"/>
  <c r="U106" i="1"/>
  <c r="S106" i="1"/>
  <c r="Q106" i="1"/>
  <c r="O106" i="1"/>
  <c r="L106" i="1"/>
  <c r="J106" i="1"/>
  <c r="H106" i="1"/>
  <c r="F106" i="1"/>
  <c r="CM105" i="1"/>
  <c r="BP105" i="1"/>
  <c r="BO105" i="1"/>
  <c r="BN105" i="1"/>
  <c r="BJ105" i="1"/>
  <c r="BK105" i="1" s="1"/>
  <c r="BL105" i="1" s="1"/>
  <c r="BG105" i="1"/>
  <c r="BA105" i="1"/>
  <c r="AJ105" i="1"/>
  <c r="CX105" i="1" s="1"/>
  <c r="DC105" i="1" s="1"/>
  <c r="Z105" i="1"/>
  <c r="CO105" i="1" s="1"/>
  <c r="U105" i="1"/>
  <c r="S105" i="1"/>
  <c r="Q105" i="1"/>
  <c r="O105" i="1"/>
  <c r="L105" i="1"/>
  <c r="J105" i="1"/>
  <c r="F105" i="1"/>
  <c r="G105" i="1" s="1"/>
  <c r="H105" i="1" s="1"/>
  <c r="CM104" i="1"/>
  <c r="BP104" i="1"/>
  <c r="BO104" i="1"/>
  <c r="BQ104" i="1" s="1"/>
  <c r="BN104" i="1"/>
  <c r="BJ104" i="1"/>
  <c r="BK104" i="1" s="1"/>
  <c r="BL104" i="1" s="1"/>
  <c r="BG104" i="1"/>
  <c r="BA104" i="1"/>
  <c r="AJ104" i="1"/>
  <c r="Z104" i="1"/>
  <c r="CO104" i="1" s="1"/>
  <c r="CP104" i="1" s="1"/>
  <c r="U104" i="1"/>
  <c r="S104" i="1"/>
  <c r="Q104" i="1"/>
  <c r="O104" i="1"/>
  <c r="L104" i="1"/>
  <c r="J104" i="1"/>
  <c r="H104" i="1"/>
  <c r="F104" i="1"/>
  <c r="CM103" i="1"/>
  <c r="BP103" i="1"/>
  <c r="BO103" i="1"/>
  <c r="BN103" i="1"/>
  <c r="BJ103" i="1"/>
  <c r="BK103" i="1" s="1"/>
  <c r="BL103" i="1" s="1"/>
  <c r="BG103" i="1"/>
  <c r="BA103" i="1"/>
  <c r="AJ103" i="1"/>
  <c r="Z103" i="1"/>
  <c r="CO103" i="1" s="1"/>
  <c r="CQ103" i="1" s="1"/>
  <c r="U103" i="1"/>
  <c r="S103" i="1"/>
  <c r="Q103" i="1"/>
  <c r="O103" i="1"/>
  <c r="L103" i="1"/>
  <c r="J103" i="1"/>
  <c r="F103" i="1"/>
  <c r="G103" i="1" s="1"/>
  <c r="H103" i="1" s="1"/>
  <c r="CM102" i="1"/>
  <c r="BP102" i="1"/>
  <c r="BO102" i="1"/>
  <c r="BN102" i="1"/>
  <c r="BJ102" i="1"/>
  <c r="BK102" i="1" s="1"/>
  <c r="BL102" i="1" s="1"/>
  <c r="BG102" i="1"/>
  <c r="BA102" i="1"/>
  <c r="AJ102" i="1"/>
  <c r="AR102" i="1" s="1"/>
  <c r="Z102" i="1"/>
  <c r="AH102" i="1" s="1"/>
  <c r="U102" i="1"/>
  <c r="S102" i="1"/>
  <c r="Q102" i="1"/>
  <c r="O102" i="1"/>
  <c r="L102" i="1"/>
  <c r="J102" i="1"/>
  <c r="H102" i="1"/>
  <c r="F102" i="1"/>
  <c r="CM101" i="1"/>
  <c r="BP101" i="1"/>
  <c r="BO101" i="1"/>
  <c r="BN101" i="1"/>
  <c r="BJ101" i="1"/>
  <c r="BK101" i="1" s="1"/>
  <c r="BL101" i="1" s="1"/>
  <c r="BG101" i="1"/>
  <c r="BA101" i="1"/>
  <c r="AJ101" i="1"/>
  <c r="Z101" i="1"/>
  <c r="CO101" i="1" s="1"/>
  <c r="CR101" i="1" s="1"/>
  <c r="U101" i="1"/>
  <c r="S101" i="1"/>
  <c r="Q101" i="1"/>
  <c r="O101" i="1"/>
  <c r="L101" i="1"/>
  <c r="J101" i="1"/>
  <c r="F101" i="1"/>
  <c r="G101" i="1" s="1"/>
  <c r="H101" i="1" s="1"/>
  <c r="CM100" i="1"/>
  <c r="BP100" i="1"/>
  <c r="BO100" i="1"/>
  <c r="BN100" i="1"/>
  <c r="BJ100" i="1"/>
  <c r="BK100" i="1" s="1"/>
  <c r="BL100" i="1" s="1"/>
  <c r="BG100" i="1"/>
  <c r="BA100" i="1"/>
  <c r="AK100" i="1"/>
  <c r="AJ100" i="1"/>
  <c r="AM100" i="1" s="1"/>
  <c r="Z100" i="1"/>
  <c r="AC100" i="1" s="1"/>
  <c r="U100" i="1"/>
  <c r="S100" i="1"/>
  <c r="Q100" i="1"/>
  <c r="O100" i="1"/>
  <c r="L100" i="1"/>
  <c r="J100" i="1"/>
  <c r="F100" i="1"/>
  <c r="G100" i="1" s="1"/>
  <c r="H100" i="1" s="1"/>
  <c r="CM99" i="1"/>
  <c r="BP99" i="1"/>
  <c r="BO99" i="1"/>
  <c r="BQ99" i="1" s="1"/>
  <c r="BN99" i="1"/>
  <c r="BJ99" i="1"/>
  <c r="BK99" i="1" s="1"/>
  <c r="BL99" i="1" s="1"/>
  <c r="BG99" i="1"/>
  <c r="BA99" i="1"/>
  <c r="AJ99" i="1"/>
  <c r="AK99" i="1" s="1"/>
  <c r="Z99" i="1"/>
  <c r="U99" i="1"/>
  <c r="S99" i="1"/>
  <c r="Q99" i="1"/>
  <c r="O99" i="1"/>
  <c r="L99" i="1"/>
  <c r="J99" i="1"/>
  <c r="F99" i="1"/>
  <c r="G99" i="1" s="1"/>
  <c r="H99" i="1" s="1"/>
  <c r="CX98" i="1"/>
  <c r="DD98" i="1" s="1"/>
  <c r="CM98" i="1"/>
  <c r="BP98" i="1"/>
  <c r="BO98" i="1"/>
  <c r="BN98" i="1"/>
  <c r="BJ98" i="1"/>
  <c r="BK98" i="1" s="1"/>
  <c r="BL98" i="1" s="1"/>
  <c r="BG98" i="1"/>
  <c r="BA98" i="1"/>
  <c r="AQ98" i="1"/>
  <c r="AM98" i="1"/>
  <c r="AJ98" i="1"/>
  <c r="AK98" i="1" s="1"/>
  <c r="Z98" i="1"/>
  <c r="U98" i="1"/>
  <c r="S98" i="1"/>
  <c r="Q98" i="1"/>
  <c r="O98" i="1"/>
  <c r="L98" i="1"/>
  <c r="J98" i="1"/>
  <c r="F98" i="1"/>
  <c r="G98" i="1" s="1"/>
  <c r="H98" i="1" s="1"/>
  <c r="CM97" i="1"/>
  <c r="BP97" i="1"/>
  <c r="BO97" i="1"/>
  <c r="BN97" i="1"/>
  <c r="BJ97" i="1"/>
  <c r="BK97" i="1" s="1"/>
  <c r="BL97" i="1" s="1"/>
  <c r="BG97" i="1"/>
  <c r="BA97" i="1"/>
  <c r="AJ97" i="1"/>
  <c r="AN97" i="1" s="1"/>
  <c r="Z97" i="1"/>
  <c r="AG97" i="1" s="1"/>
  <c r="U97" i="1"/>
  <c r="S97" i="1"/>
  <c r="Q97" i="1"/>
  <c r="O97" i="1"/>
  <c r="L97" i="1"/>
  <c r="J97" i="1"/>
  <c r="F97" i="1"/>
  <c r="G97" i="1" s="1"/>
  <c r="H97" i="1" s="1"/>
  <c r="CM96" i="1"/>
  <c r="BP96" i="1"/>
  <c r="BO96" i="1"/>
  <c r="BQ96" i="1" s="1"/>
  <c r="BN96" i="1"/>
  <c r="BJ96" i="1"/>
  <c r="BK96" i="1" s="1"/>
  <c r="BL96" i="1" s="1"/>
  <c r="BG96" i="1"/>
  <c r="BA96" i="1"/>
  <c r="AK96" i="1"/>
  <c r="AJ96" i="1"/>
  <c r="AR96" i="1" s="1"/>
  <c r="Z96" i="1"/>
  <c r="U96" i="1"/>
  <c r="S96" i="1"/>
  <c r="Q96" i="1"/>
  <c r="O96" i="1"/>
  <c r="L96" i="1"/>
  <c r="J96" i="1"/>
  <c r="F96" i="1"/>
  <c r="G96" i="1" s="1"/>
  <c r="H96" i="1" s="1"/>
  <c r="CM95" i="1"/>
  <c r="BP95" i="1"/>
  <c r="BO95" i="1"/>
  <c r="BN95" i="1"/>
  <c r="BJ95" i="1"/>
  <c r="BK95" i="1" s="1"/>
  <c r="BL95" i="1" s="1"/>
  <c r="BG95" i="1"/>
  <c r="BA95" i="1"/>
  <c r="AJ95" i="1"/>
  <c r="AO95" i="1" s="1"/>
  <c r="Z95" i="1"/>
  <c r="AD95" i="1" s="1"/>
  <c r="U95" i="1"/>
  <c r="S95" i="1"/>
  <c r="Q95" i="1"/>
  <c r="O95" i="1"/>
  <c r="L95" i="1"/>
  <c r="J95" i="1"/>
  <c r="F95" i="1"/>
  <c r="G95" i="1" s="1"/>
  <c r="H95" i="1" s="1"/>
  <c r="CM94" i="1"/>
  <c r="BP94" i="1"/>
  <c r="BO94" i="1"/>
  <c r="BN94" i="1"/>
  <c r="BJ94" i="1"/>
  <c r="BK94" i="1" s="1"/>
  <c r="BL94" i="1" s="1"/>
  <c r="BG94" i="1"/>
  <c r="BA94" i="1"/>
  <c r="AJ94" i="1"/>
  <c r="AR94" i="1" s="1"/>
  <c r="Z94" i="1"/>
  <c r="U94" i="1"/>
  <c r="S94" i="1"/>
  <c r="Q94" i="1"/>
  <c r="O94" i="1"/>
  <c r="L94" i="1"/>
  <c r="J94" i="1"/>
  <c r="H94" i="1"/>
  <c r="F94" i="1"/>
  <c r="CM93" i="1"/>
  <c r="BP93" i="1"/>
  <c r="BO93" i="1"/>
  <c r="BQ93" i="1" s="1"/>
  <c r="BN93" i="1"/>
  <c r="BK93" i="1"/>
  <c r="BL93" i="1" s="1"/>
  <c r="BJ93" i="1"/>
  <c r="BG93" i="1"/>
  <c r="BA93" i="1"/>
  <c r="AJ93" i="1"/>
  <c r="Z93" i="1"/>
  <c r="AH93" i="1" s="1"/>
  <c r="U93" i="1"/>
  <c r="S93" i="1"/>
  <c r="Q93" i="1"/>
  <c r="O93" i="1"/>
  <c r="L93" i="1"/>
  <c r="J93" i="1"/>
  <c r="F93" i="1"/>
  <c r="G93" i="1" s="1"/>
  <c r="H93" i="1" s="1"/>
  <c r="CM92" i="1"/>
  <c r="BP92" i="1"/>
  <c r="BO92" i="1"/>
  <c r="BN92" i="1"/>
  <c r="BJ92" i="1"/>
  <c r="BK92" i="1" s="1"/>
  <c r="BL92" i="1" s="1"/>
  <c r="BG92" i="1"/>
  <c r="BA92" i="1"/>
  <c r="AJ92" i="1"/>
  <c r="AO92" i="1" s="1"/>
  <c r="Z92" i="1"/>
  <c r="U92" i="1"/>
  <c r="S92" i="1"/>
  <c r="Q92" i="1"/>
  <c r="O92" i="1"/>
  <c r="L92" i="1"/>
  <c r="J92" i="1"/>
  <c r="F92" i="1"/>
  <c r="G92" i="1" s="1"/>
  <c r="H92" i="1" s="1"/>
  <c r="CM91" i="1"/>
  <c r="BP91" i="1"/>
  <c r="BO91" i="1"/>
  <c r="BN91" i="1"/>
  <c r="BJ91" i="1"/>
  <c r="BK91" i="1" s="1"/>
  <c r="BL91" i="1" s="1"/>
  <c r="BG91" i="1"/>
  <c r="BA91" i="1"/>
  <c r="AJ91" i="1"/>
  <c r="AR91" i="1" s="1"/>
  <c r="Z91" i="1"/>
  <c r="AG91" i="1" s="1"/>
  <c r="U91" i="1"/>
  <c r="S91" i="1"/>
  <c r="Q91" i="1"/>
  <c r="O91" i="1"/>
  <c r="L91" i="1"/>
  <c r="J91" i="1"/>
  <c r="H91" i="1"/>
  <c r="F91" i="1"/>
  <c r="CM90" i="1"/>
  <c r="BP90" i="1"/>
  <c r="BO90" i="1"/>
  <c r="BN90" i="1"/>
  <c r="BJ90" i="1"/>
  <c r="BK90" i="1" s="1"/>
  <c r="BL90" i="1" s="1"/>
  <c r="BG90" i="1"/>
  <c r="BA90" i="1"/>
  <c r="AJ90" i="1"/>
  <c r="Z90" i="1"/>
  <c r="AH90" i="1" s="1"/>
  <c r="U90" i="1"/>
  <c r="S90" i="1"/>
  <c r="Q90" i="1"/>
  <c r="O90" i="1"/>
  <c r="L90" i="1"/>
  <c r="J90" i="1"/>
  <c r="F90" i="1"/>
  <c r="G90" i="1" s="1"/>
  <c r="H90" i="1" s="1"/>
  <c r="CM89" i="1"/>
  <c r="BP89" i="1"/>
  <c r="BO89" i="1"/>
  <c r="BN89" i="1"/>
  <c r="BJ89" i="1"/>
  <c r="BK89" i="1" s="1"/>
  <c r="BL89" i="1" s="1"/>
  <c r="BG89" i="1"/>
  <c r="BA89" i="1"/>
  <c r="AM89" i="1"/>
  <c r="AJ89" i="1"/>
  <c r="AR89" i="1" s="1"/>
  <c r="AA89" i="1"/>
  <c r="Z89" i="1"/>
  <c r="AD89" i="1" s="1"/>
  <c r="U89" i="1"/>
  <c r="S89" i="1"/>
  <c r="Q89" i="1"/>
  <c r="O89" i="1"/>
  <c r="L89" i="1"/>
  <c r="J89" i="1"/>
  <c r="F89" i="1"/>
  <c r="G89" i="1" s="1"/>
  <c r="H89" i="1" s="1"/>
  <c r="CM88" i="1"/>
  <c r="BP88" i="1"/>
  <c r="BO88" i="1"/>
  <c r="BN88" i="1"/>
  <c r="BJ88" i="1"/>
  <c r="BK88" i="1" s="1"/>
  <c r="BL88" i="1" s="1"/>
  <c r="BG88" i="1"/>
  <c r="BA88" i="1"/>
  <c r="AJ88" i="1"/>
  <c r="AQ88" i="1" s="1"/>
  <c r="Z88" i="1"/>
  <c r="U88" i="1"/>
  <c r="S88" i="1"/>
  <c r="Q88" i="1"/>
  <c r="O88" i="1"/>
  <c r="L88" i="1"/>
  <c r="J88" i="1"/>
  <c r="H88" i="1"/>
  <c r="F88" i="1"/>
  <c r="CX87" i="1"/>
  <c r="DD87" i="1" s="1"/>
  <c r="CM87" i="1"/>
  <c r="BP87" i="1"/>
  <c r="BO87" i="1"/>
  <c r="BN87" i="1"/>
  <c r="BJ87" i="1"/>
  <c r="BK87" i="1" s="1"/>
  <c r="BL87" i="1" s="1"/>
  <c r="BG87" i="1"/>
  <c r="BA87" i="1"/>
  <c r="AR87" i="1"/>
  <c r="AJ87" i="1"/>
  <c r="AL87" i="1" s="1"/>
  <c r="Z87" i="1"/>
  <c r="AH87" i="1" s="1"/>
  <c r="U87" i="1"/>
  <c r="S87" i="1"/>
  <c r="Q87" i="1"/>
  <c r="O87" i="1"/>
  <c r="L87" i="1"/>
  <c r="J87" i="1"/>
  <c r="F87" i="1"/>
  <c r="G87" i="1" s="1"/>
  <c r="H87" i="1" s="1"/>
  <c r="CM86" i="1"/>
  <c r="BP86" i="1"/>
  <c r="BO86" i="1"/>
  <c r="BN86" i="1"/>
  <c r="BJ86" i="1"/>
  <c r="BK86" i="1" s="1"/>
  <c r="BL86" i="1" s="1"/>
  <c r="BG86" i="1"/>
  <c r="BA86" i="1"/>
  <c r="AJ86" i="1"/>
  <c r="Z86" i="1"/>
  <c r="U86" i="1"/>
  <c r="S86" i="1"/>
  <c r="Q86" i="1"/>
  <c r="O86" i="1"/>
  <c r="L86" i="1"/>
  <c r="J86" i="1"/>
  <c r="H86" i="1"/>
  <c r="F86" i="1"/>
  <c r="CM85" i="1"/>
  <c r="BP85" i="1"/>
  <c r="BO85" i="1"/>
  <c r="BN85" i="1"/>
  <c r="BL85" i="1"/>
  <c r="BJ85" i="1"/>
  <c r="BK85" i="1" s="1"/>
  <c r="BG85" i="1"/>
  <c r="BA85" i="1"/>
  <c r="AJ85" i="1"/>
  <c r="Z85" i="1"/>
  <c r="U85" i="1"/>
  <c r="S85" i="1"/>
  <c r="Q85" i="1"/>
  <c r="O85" i="1"/>
  <c r="L85" i="1"/>
  <c r="J85" i="1"/>
  <c r="H85" i="1"/>
  <c r="F85" i="1"/>
  <c r="CM84" i="1"/>
  <c r="BP84" i="1"/>
  <c r="BO84" i="1"/>
  <c r="BN84" i="1"/>
  <c r="BJ84" i="1"/>
  <c r="BK84" i="1" s="1"/>
  <c r="BL84" i="1" s="1"/>
  <c r="BG84" i="1"/>
  <c r="BA84" i="1"/>
  <c r="AJ84" i="1"/>
  <c r="AQ84" i="1" s="1"/>
  <c r="Z84" i="1"/>
  <c r="U84" i="1"/>
  <c r="S84" i="1"/>
  <c r="Q84" i="1"/>
  <c r="O84" i="1"/>
  <c r="L84" i="1"/>
  <c r="J84" i="1"/>
  <c r="H84" i="1"/>
  <c r="F84" i="1"/>
  <c r="CM83" i="1"/>
  <c r="BP83" i="1"/>
  <c r="BO83" i="1"/>
  <c r="BN83" i="1"/>
  <c r="BJ83" i="1"/>
  <c r="BK83" i="1" s="1"/>
  <c r="BL83" i="1" s="1"/>
  <c r="BG83" i="1"/>
  <c r="BA83" i="1"/>
  <c r="AP83" i="1"/>
  <c r="AL83" i="1"/>
  <c r="AJ83" i="1"/>
  <c r="AR83" i="1" s="1"/>
  <c r="Z83" i="1"/>
  <c r="AA83" i="1" s="1"/>
  <c r="U83" i="1"/>
  <c r="S83" i="1"/>
  <c r="Q83" i="1"/>
  <c r="O83" i="1"/>
  <c r="L83" i="1"/>
  <c r="J83" i="1"/>
  <c r="F83" i="1"/>
  <c r="G83" i="1" s="1"/>
  <c r="H83" i="1" s="1"/>
  <c r="CM82" i="1"/>
  <c r="BP82" i="1"/>
  <c r="BQ82" i="1" s="1"/>
  <c r="BO82" i="1"/>
  <c r="BN82" i="1"/>
  <c r="BJ82" i="1"/>
  <c r="BK82" i="1" s="1"/>
  <c r="BL82" i="1" s="1"/>
  <c r="BG82" i="1"/>
  <c r="BA82" i="1"/>
  <c r="AJ82" i="1"/>
  <c r="AR82" i="1" s="1"/>
  <c r="Z82" i="1"/>
  <c r="U82" i="1"/>
  <c r="S82" i="1"/>
  <c r="Q82" i="1"/>
  <c r="O82" i="1"/>
  <c r="L82" i="1"/>
  <c r="J82" i="1"/>
  <c r="F82" i="1"/>
  <c r="G82" i="1" s="1"/>
  <c r="H82" i="1" s="1"/>
  <c r="CM81" i="1"/>
  <c r="BP81" i="1"/>
  <c r="BO81" i="1"/>
  <c r="BN81" i="1"/>
  <c r="BJ81" i="1"/>
  <c r="BK81" i="1" s="1"/>
  <c r="BL81" i="1" s="1"/>
  <c r="BG81" i="1"/>
  <c r="BA81" i="1"/>
  <c r="AK81" i="1"/>
  <c r="AJ81" i="1"/>
  <c r="AR81" i="1" s="1"/>
  <c r="Z81" i="1"/>
  <c r="CO81" i="1" s="1"/>
  <c r="U81" i="1"/>
  <c r="S81" i="1"/>
  <c r="Q81" i="1"/>
  <c r="O81" i="1"/>
  <c r="L81" i="1"/>
  <c r="J81" i="1"/>
  <c r="F81" i="1"/>
  <c r="G81" i="1" s="1"/>
  <c r="H81" i="1" s="1"/>
  <c r="CM80" i="1"/>
  <c r="BP80" i="1"/>
  <c r="BO80" i="1"/>
  <c r="BN80" i="1"/>
  <c r="BJ80" i="1"/>
  <c r="BK80" i="1" s="1"/>
  <c r="BL80" i="1" s="1"/>
  <c r="BG80" i="1"/>
  <c r="BA80" i="1"/>
  <c r="AJ80" i="1"/>
  <c r="CX80" i="1" s="1"/>
  <c r="Z80" i="1"/>
  <c r="AH80" i="1" s="1"/>
  <c r="U80" i="1"/>
  <c r="S80" i="1"/>
  <c r="Q80" i="1"/>
  <c r="O80" i="1"/>
  <c r="L80" i="1"/>
  <c r="J80" i="1"/>
  <c r="F80" i="1"/>
  <c r="G80" i="1" s="1"/>
  <c r="H80" i="1" s="1"/>
  <c r="CM79" i="1"/>
  <c r="BP79" i="1"/>
  <c r="BO79" i="1"/>
  <c r="BN79" i="1"/>
  <c r="BJ79" i="1"/>
  <c r="BK79" i="1" s="1"/>
  <c r="BL79" i="1" s="1"/>
  <c r="BG79" i="1"/>
  <c r="BA79" i="1"/>
  <c r="AJ79" i="1"/>
  <c r="Z79" i="1"/>
  <c r="U79" i="1"/>
  <c r="S79" i="1"/>
  <c r="Q79" i="1"/>
  <c r="O79" i="1"/>
  <c r="L79" i="1"/>
  <c r="J79" i="1"/>
  <c r="F79" i="1"/>
  <c r="G79" i="1" s="1"/>
  <c r="H79" i="1" s="1"/>
  <c r="CM78" i="1"/>
  <c r="BP78" i="1"/>
  <c r="BO78" i="1"/>
  <c r="BQ78" i="1" s="1"/>
  <c r="BN78" i="1"/>
  <c r="BJ78" i="1"/>
  <c r="BK78" i="1" s="1"/>
  <c r="BL78" i="1" s="1"/>
  <c r="BG78" i="1"/>
  <c r="BA78" i="1"/>
  <c r="AJ78" i="1"/>
  <c r="Z78" i="1"/>
  <c r="AH78" i="1" s="1"/>
  <c r="U78" i="1"/>
  <c r="S78" i="1"/>
  <c r="Q78" i="1"/>
  <c r="O78" i="1"/>
  <c r="L78" i="1"/>
  <c r="J78" i="1"/>
  <c r="F78" i="1"/>
  <c r="G78" i="1" s="1"/>
  <c r="H78" i="1" s="1"/>
  <c r="CM77" i="1"/>
  <c r="BP77" i="1"/>
  <c r="BO77" i="1"/>
  <c r="BN77" i="1"/>
  <c r="BJ77" i="1"/>
  <c r="BK77" i="1" s="1"/>
  <c r="BL77" i="1" s="1"/>
  <c r="BG77" i="1"/>
  <c r="BA77" i="1"/>
  <c r="AJ77" i="1"/>
  <c r="AQ77" i="1" s="1"/>
  <c r="Z77" i="1"/>
  <c r="AE77" i="1" s="1"/>
  <c r="U77" i="1"/>
  <c r="S77" i="1"/>
  <c r="Q77" i="1"/>
  <c r="O77" i="1"/>
  <c r="L77" i="1"/>
  <c r="J77" i="1"/>
  <c r="G77" i="1"/>
  <c r="H77" i="1" s="1"/>
  <c r="F77" i="1"/>
  <c r="CM76" i="1"/>
  <c r="BP76" i="1"/>
  <c r="BO76" i="1"/>
  <c r="BN76" i="1"/>
  <c r="BJ76" i="1"/>
  <c r="BK76" i="1" s="1"/>
  <c r="BL76" i="1" s="1"/>
  <c r="BG76" i="1"/>
  <c r="BA76" i="1"/>
  <c r="AJ76" i="1"/>
  <c r="Z76" i="1"/>
  <c r="AG76" i="1" s="1"/>
  <c r="U76" i="1"/>
  <c r="S76" i="1"/>
  <c r="Q76" i="1"/>
  <c r="O76" i="1"/>
  <c r="L76" i="1"/>
  <c r="J76" i="1"/>
  <c r="H76" i="1"/>
  <c r="F76" i="1"/>
  <c r="CM75" i="1"/>
  <c r="BP75" i="1"/>
  <c r="BO75" i="1"/>
  <c r="BN75" i="1"/>
  <c r="BJ75" i="1"/>
  <c r="BK75" i="1" s="1"/>
  <c r="BL75" i="1" s="1"/>
  <c r="BG75" i="1"/>
  <c r="BA75" i="1"/>
  <c r="AJ75" i="1"/>
  <c r="CX75" i="1" s="1"/>
  <c r="Z75" i="1"/>
  <c r="AH75" i="1" s="1"/>
  <c r="U75" i="1"/>
  <c r="S75" i="1"/>
  <c r="Q75" i="1"/>
  <c r="O75" i="1"/>
  <c r="L75" i="1"/>
  <c r="J75" i="1"/>
  <c r="H75" i="1"/>
  <c r="F75" i="1"/>
  <c r="CM74" i="1"/>
  <c r="BP74" i="1"/>
  <c r="BO74" i="1"/>
  <c r="BN74" i="1"/>
  <c r="BJ74" i="1"/>
  <c r="BK74" i="1" s="1"/>
  <c r="BL74" i="1" s="1"/>
  <c r="BG74" i="1"/>
  <c r="BA74" i="1"/>
  <c r="AJ74" i="1"/>
  <c r="CX74" i="1" s="1"/>
  <c r="Z74" i="1"/>
  <c r="AD74" i="1" s="1"/>
  <c r="U74" i="1"/>
  <c r="S74" i="1"/>
  <c r="Q74" i="1"/>
  <c r="O74" i="1"/>
  <c r="L74" i="1"/>
  <c r="J74" i="1"/>
  <c r="H74" i="1"/>
  <c r="F74" i="1"/>
  <c r="CM73" i="1"/>
  <c r="BP73" i="1"/>
  <c r="BO73" i="1"/>
  <c r="BN73" i="1"/>
  <c r="BJ73" i="1"/>
  <c r="BK73" i="1" s="1"/>
  <c r="BL73" i="1" s="1"/>
  <c r="BG73" i="1"/>
  <c r="BA73" i="1"/>
  <c r="AJ73" i="1"/>
  <c r="AP73" i="1" s="1"/>
  <c r="Z73" i="1"/>
  <c r="U73" i="1"/>
  <c r="S73" i="1"/>
  <c r="Q73" i="1"/>
  <c r="O73" i="1"/>
  <c r="L73" i="1"/>
  <c r="J73" i="1"/>
  <c r="F73" i="1"/>
  <c r="G73" i="1" s="1"/>
  <c r="H73" i="1" s="1"/>
  <c r="CM72" i="1"/>
  <c r="BP72" i="1"/>
  <c r="BO72" i="1"/>
  <c r="BQ72" i="1" s="1"/>
  <c r="BN72" i="1"/>
  <c r="BJ72" i="1"/>
  <c r="BK72" i="1" s="1"/>
  <c r="BL72" i="1" s="1"/>
  <c r="BG72" i="1"/>
  <c r="BA72" i="1"/>
  <c r="AJ72" i="1"/>
  <c r="AN72" i="1" s="1"/>
  <c r="Z72" i="1"/>
  <c r="AA72" i="1" s="1"/>
  <c r="U72" i="1"/>
  <c r="S72" i="1"/>
  <c r="Q72" i="1"/>
  <c r="O72" i="1"/>
  <c r="L72" i="1"/>
  <c r="J72" i="1"/>
  <c r="H72" i="1"/>
  <c r="F72" i="1"/>
  <c r="CM71" i="1"/>
  <c r="BP71" i="1"/>
  <c r="BO71" i="1"/>
  <c r="BN71" i="1"/>
  <c r="BJ71" i="1"/>
  <c r="BK71" i="1" s="1"/>
  <c r="BL71" i="1" s="1"/>
  <c r="BG71" i="1"/>
  <c r="BA71" i="1"/>
  <c r="AJ71" i="1"/>
  <c r="Z71" i="1"/>
  <c r="CO71" i="1" s="1"/>
  <c r="U71" i="1"/>
  <c r="S71" i="1"/>
  <c r="Q71" i="1"/>
  <c r="O71" i="1"/>
  <c r="L71" i="1"/>
  <c r="J71" i="1"/>
  <c r="H71" i="1"/>
  <c r="F71" i="1"/>
  <c r="CM70" i="1"/>
  <c r="BP70" i="1"/>
  <c r="BO70" i="1"/>
  <c r="BN70" i="1"/>
  <c r="BJ70" i="1"/>
  <c r="BK70" i="1" s="1"/>
  <c r="BL70" i="1" s="1"/>
  <c r="BG70" i="1"/>
  <c r="BA70" i="1"/>
  <c r="AJ70" i="1"/>
  <c r="Z70" i="1"/>
  <c r="AF70" i="1" s="1"/>
  <c r="U70" i="1"/>
  <c r="S70" i="1"/>
  <c r="Q70" i="1"/>
  <c r="O70" i="1"/>
  <c r="L70" i="1"/>
  <c r="J70" i="1"/>
  <c r="H70" i="1"/>
  <c r="F70" i="1"/>
  <c r="CM69" i="1"/>
  <c r="BP69" i="1"/>
  <c r="BO69" i="1"/>
  <c r="BQ69" i="1" s="1"/>
  <c r="BN69" i="1"/>
  <c r="BJ69" i="1"/>
  <c r="BK69" i="1" s="1"/>
  <c r="BL69" i="1" s="1"/>
  <c r="BG69" i="1"/>
  <c r="BA69" i="1"/>
  <c r="AJ69" i="1"/>
  <c r="Z69" i="1"/>
  <c r="AG69" i="1" s="1"/>
  <c r="U69" i="1"/>
  <c r="S69" i="1"/>
  <c r="Q69" i="1"/>
  <c r="O69" i="1"/>
  <c r="L69" i="1"/>
  <c r="J69" i="1"/>
  <c r="F69" i="1"/>
  <c r="G69" i="1" s="1"/>
  <c r="H69" i="1" s="1"/>
  <c r="CM68" i="1"/>
  <c r="BP68" i="1"/>
  <c r="BO68" i="1"/>
  <c r="BN68" i="1"/>
  <c r="BK68" i="1"/>
  <c r="BL68" i="1" s="1"/>
  <c r="BJ68" i="1"/>
  <c r="BG68" i="1"/>
  <c r="BA68" i="1"/>
  <c r="AJ68" i="1"/>
  <c r="Z68" i="1"/>
  <c r="AH68" i="1" s="1"/>
  <c r="U68" i="1"/>
  <c r="S68" i="1"/>
  <c r="Q68" i="1"/>
  <c r="O68" i="1"/>
  <c r="L68" i="1"/>
  <c r="J68" i="1"/>
  <c r="H68" i="1"/>
  <c r="F68" i="1"/>
  <c r="CM67" i="1"/>
  <c r="BP67" i="1"/>
  <c r="BO67" i="1"/>
  <c r="BN67" i="1"/>
  <c r="BJ67" i="1"/>
  <c r="BK67" i="1" s="1"/>
  <c r="BL67" i="1" s="1"/>
  <c r="BG67" i="1"/>
  <c r="BA67" i="1"/>
  <c r="AJ67" i="1"/>
  <c r="AQ67" i="1" s="1"/>
  <c r="Z67" i="1"/>
  <c r="AH67" i="1" s="1"/>
  <c r="U67" i="1"/>
  <c r="S67" i="1"/>
  <c r="Q67" i="1"/>
  <c r="O67" i="1"/>
  <c r="L67" i="1"/>
  <c r="J67" i="1"/>
  <c r="H67" i="1"/>
  <c r="F67" i="1"/>
  <c r="CM66" i="1"/>
  <c r="BP66" i="1"/>
  <c r="BO66" i="1"/>
  <c r="BN66" i="1"/>
  <c r="BJ66" i="1"/>
  <c r="BK66" i="1" s="1"/>
  <c r="BL66" i="1" s="1"/>
  <c r="BG66" i="1"/>
  <c r="BA66" i="1"/>
  <c r="AJ66" i="1"/>
  <c r="Z66" i="1"/>
  <c r="U66" i="1"/>
  <c r="S66" i="1"/>
  <c r="Q66" i="1"/>
  <c r="O66" i="1"/>
  <c r="L66" i="1"/>
  <c r="J66" i="1"/>
  <c r="H66" i="1"/>
  <c r="F66" i="1"/>
  <c r="CM65" i="1"/>
  <c r="BP65" i="1"/>
  <c r="BO65" i="1"/>
  <c r="BN65" i="1"/>
  <c r="BJ65" i="1"/>
  <c r="BK65" i="1" s="1"/>
  <c r="BL65" i="1" s="1"/>
  <c r="BG65" i="1"/>
  <c r="BA65" i="1"/>
  <c r="AJ65" i="1"/>
  <c r="Z65" i="1"/>
  <c r="U65" i="1"/>
  <c r="S65" i="1"/>
  <c r="Q65" i="1"/>
  <c r="O65" i="1"/>
  <c r="L65" i="1"/>
  <c r="J65" i="1"/>
  <c r="F65" i="1"/>
  <c r="G65" i="1" s="1"/>
  <c r="H65" i="1" s="1"/>
  <c r="CM64" i="1"/>
  <c r="BP64" i="1"/>
  <c r="BO64" i="1"/>
  <c r="BQ64" i="1" s="1"/>
  <c r="BN64" i="1"/>
  <c r="BJ64" i="1"/>
  <c r="BK64" i="1" s="1"/>
  <c r="BL64" i="1" s="1"/>
  <c r="BG64" i="1"/>
  <c r="BA64" i="1"/>
  <c r="AO64" i="1"/>
  <c r="AJ64" i="1"/>
  <c r="AR64" i="1" s="1"/>
  <c r="Z64" i="1"/>
  <c r="U64" i="1"/>
  <c r="S64" i="1"/>
  <c r="Q64" i="1"/>
  <c r="O64" i="1"/>
  <c r="L64" i="1"/>
  <c r="J64" i="1"/>
  <c r="F64" i="1"/>
  <c r="G64" i="1" s="1"/>
  <c r="H64" i="1" s="1"/>
  <c r="CM63" i="1"/>
  <c r="BP63" i="1"/>
  <c r="BO63" i="1"/>
  <c r="BN63" i="1"/>
  <c r="BJ63" i="1"/>
  <c r="BK63" i="1" s="1"/>
  <c r="BL63" i="1" s="1"/>
  <c r="BG63" i="1"/>
  <c r="BA63" i="1"/>
  <c r="AJ63" i="1"/>
  <c r="Z63" i="1"/>
  <c r="AB63" i="1" s="1"/>
  <c r="U63" i="1"/>
  <c r="S63" i="1"/>
  <c r="Q63" i="1"/>
  <c r="O63" i="1"/>
  <c r="L63" i="1"/>
  <c r="J63" i="1"/>
  <c r="H63" i="1"/>
  <c r="F63" i="1"/>
  <c r="CM62" i="1"/>
  <c r="BP62" i="1"/>
  <c r="BO62" i="1"/>
  <c r="BN62" i="1"/>
  <c r="BJ62" i="1"/>
  <c r="BK62" i="1" s="1"/>
  <c r="BL62" i="1" s="1"/>
  <c r="BG62" i="1"/>
  <c r="BA62" i="1"/>
  <c r="AL62" i="1"/>
  <c r="AJ62" i="1"/>
  <c r="AQ62" i="1" s="1"/>
  <c r="Z62" i="1"/>
  <c r="AE62" i="1" s="1"/>
  <c r="U62" i="1"/>
  <c r="S62" i="1"/>
  <c r="Q62" i="1"/>
  <c r="O62" i="1"/>
  <c r="L62" i="1"/>
  <c r="J62" i="1"/>
  <c r="H62" i="1"/>
  <c r="F62" i="1"/>
  <c r="CM61" i="1"/>
  <c r="BP61" i="1"/>
  <c r="BQ61" i="1" s="1"/>
  <c r="BO61" i="1"/>
  <c r="BN61" i="1"/>
  <c r="BJ61" i="1"/>
  <c r="BK61" i="1" s="1"/>
  <c r="BL61" i="1" s="1"/>
  <c r="BG61" i="1"/>
  <c r="BA61" i="1"/>
  <c r="AR61" i="1"/>
  <c r="AO61" i="1"/>
  <c r="AJ61" i="1"/>
  <c r="AN61" i="1" s="1"/>
  <c r="Z61" i="1"/>
  <c r="AH61" i="1" s="1"/>
  <c r="U61" i="1"/>
  <c r="S61" i="1"/>
  <c r="Q61" i="1"/>
  <c r="O61" i="1"/>
  <c r="L61" i="1"/>
  <c r="J61" i="1"/>
  <c r="F61" i="1"/>
  <c r="G61" i="1" s="1"/>
  <c r="H61" i="1" s="1"/>
  <c r="CM60" i="1"/>
  <c r="BP60" i="1"/>
  <c r="BO60" i="1"/>
  <c r="BN60" i="1"/>
  <c r="BJ60" i="1"/>
  <c r="BK60" i="1" s="1"/>
  <c r="BL60" i="1" s="1"/>
  <c r="BG60" i="1"/>
  <c r="BA60" i="1"/>
  <c r="AJ60" i="1"/>
  <c r="Z60" i="1"/>
  <c r="AG60" i="1" s="1"/>
  <c r="U60" i="1"/>
  <c r="S60" i="1"/>
  <c r="Q60" i="1"/>
  <c r="O60" i="1"/>
  <c r="L60" i="1"/>
  <c r="J60" i="1"/>
  <c r="G60" i="1"/>
  <c r="H60" i="1" s="1"/>
  <c r="F60" i="1"/>
  <c r="CM59" i="1"/>
  <c r="BP59" i="1"/>
  <c r="BO59" i="1"/>
  <c r="BN59" i="1"/>
  <c r="BJ59" i="1"/>
  <c r="BK59" i="1" s="1"/>
  <c r="BL59" i="1" s="1"/>
  <c r="BG59" i="1"/>
  <c r="BA59" i="1"/>
  <c r="AJ59" i="1"/>
  <c r="AR59" i="1" s="1"/>
  <c r="Z59" i="1"/>
  <c r="U59" i="1"/>
  <c r="S59" i="1"/>
  <c r="Q59" i="1"/>
  <c r="O59" i="1"/>
  <c r="L59" i="1"/>
  <c r="J59" i="1"/>
  <c r="F59" i="1"/>
  <c r="G59" i="1" s="1"/>
  <c r="H59" i="1" s="1"/>
  <c r="CM58" i="1"/>
  <c r="BP58" i="1"/>
  <c r="BO58" i="1"/>
  <c r="BQ58" i="1" s="1"/>
  <c r="BN58" i="1"/>
  <c r="BJ58" i="1"/>
  <c r="BK58" i="1" s="1"/>
  <c r="BL58" i="1" s="1"/>
  <c r="BG58" i="1"/>
  <c r="BA58" i="1"/>
  <c r="AJ58" i="1"/>
  <c r="Z58" i="1"/>
  <c r="AG58" i="1" s="1"/>
  <c r="U58" i="1"/>
  <c r="S58" i="1"/>
  <c r="Q58" i="1"/>
  <c r="O58" i="1"/>
  <c r="L58" i="1"/>
  <c r="J58" i="1"/>
  <c r="H58" i="1"/>
  <c r="F58" i="1"/>
  <c r="CM57" i="1"/>
  <c r="BP57" i="1"/>
  <c r="BO57" i="1"/>
  <c r="BN57" i="1"/>
  <c r="BJ57" i="1"/>
  <c r="BK57" i="1" s="1"/>
  <c r="BL57" i="1" s="1"/>
  <c r="BG57" i="1"/>
  <c r="BA57" i="1"/>
  <c r="AJ57" i="1"/>
  <c r="Z57" i="1"/>
  <c r="AH57" i="1" s="1"/>
  <c r="U57" i="1"/>
  <c r="S57" i="1"/>
  <c r="Q57" i="1"/>
  <c r="O57" i="1"/>
  <c r="L57" i="1"/>
  <c r="J57" i="1"/>
  <c r="H57" i="1"/>
  <c r="F57" i="1"/>
  <c r="CX56" i="1"/>
  <c r="CM56" i="1"/>
  <c r="BP56" i="1"/>
  <c r="BO56" i="1"/>
  <c r="BN56" i="1"/>
  <c r="BJ56" i="1"/>
  <c r="BK56" i="1" s="1"/>
  <c r="BL56" i="1" s="1"/>
  <c r="BG56" i="1"/>
  <c r="BA56" i="1"/>
  <c r="AM56" i="1"/>
  <c r="AJ56" i="1"/>
  <c r="AP56" i="1" s="1"/>
  <c r="Z56" i="1"/>
  <c r="AB56" i="1" s="1"/>
  <c r="U56" i="1"/>
  <c r="S56" i="1"/>
  <c r="Q56" i="1"/>
  <c r="O56" i="1"/>
  <c r="L56" i="1"/>
  <c r="J56" i="1"/>
  <c r="H56" i="1"/>
  <c r="F56" i="1"/>
  <c r="CM55" i="1"/>
  <c r="BP55" i="1"/>
  <c r="BO55" i="1"/>
  <c r="BN55" i="1"/>
  <c r="BJ55" i="1"/>
  <c r="BK55" i="1" s="1"/>
  <c r="BL55" i="1" s="1"/>
  <c r="BG55" i="1"/>
  <c r="BA55" i="1"/>
  <c r="AJ55" i="1"/>
  <c r="AR55" i="1" s="1"/>
  <c r="Z55" i="1"/>
  <c r="U55" i="1"/>
  <c r="S55" i="1"/>
  <c r="Q55" i="1"/>
  <c r="O55" i="1"/>
  <c r="L55" i="1"/>
  <c r="J55" i="1"/>
  <c r="H55" i="1"/>
  <c r="F55" i="1"/>
  <c r="CM54" i="1"/>
  <c r="BP54" i="1"/>
  <c r="BO54" i="1"/>
  <c r="BN54" i="1"/>
  <c r="BJ54" i="1"/>
  <c r="BK54" i="1" s="1"/>
  <c r="BL54" i="1" s="1"/>
  <c r="BG54" i="1"/>
  <c r="BA54" i="1"/>
  <c r="AJ54" i="1"/>
  <c r="Z54" i="1"/>
  <c r="CO54" i="1" s="1"/>
  <c r="CR54" i="1" s="1"/>
  <c r="U54" i="1"/>
  <c r="S54" i="1"/>
  <c r="Q54" i="1"/>
  <c r="O54" i="1"/>
  <c r="L54" i="1"/>
  <c r="J54" i="1"/>
  <c r="H54" i="1"/>
  <c r="F54" i="1"/>
  <c r="CM53" i="1"/>
  <c r="BP53" i="1"/>
  <c r="BO53" i="1"/>
  <c r="BN53" i="1"/>
  <c r="BJ53" i="1"/>
  <c r="BK53" i="1" s="1"/>
  <c r="BL53" i="1" s="1"/>
  <c r="BG53" i="1"/>
  <c r="BA53" i="1"/>
  <c r="AJ53" i="1"/>
  <c r="AP53" i="1" s="1"/>
  <c r="Z53" i="1"/>
  <c r="AH53" i="1" s="1"/>
  <c r="U53" i="1"/>
  <c r="S53" i="1"/>
  <c r="Q53" i="1"/>
  <c r="O53" i="1"/>
  <c r="L53" i="1"/>
  <c r="J53" i="1"/>
  <c r="H53" i="1"/>
  <c r="F53" i="1"/>
  <c r="CM52" i="1"/>
  <c r="BP52" i="1"/>
  <c r="BO52" i="1"/>
  <c r="BN52" i="1"/>
  <c r="BJ52" i="1"/>
  <c r="BK52" i="1" s="1"/>
  <c r="BL52" i="1" s="1"/>
  <c r="BG52" i="1"/>
  <c r="BA52" i="1"/>
  <c r="AM52" i="1"/>
  <c r="AJ52" i="1"/>
  <c r="Z52" i="1"/>
  <c r="AH52" i="1" s="1"/>
  <c r="U52" i="1"/>
  <c r="S52" i="1"/>
  <c r="Q52" i="1"/>
  <c r="O52" i="1"/>
  <c r="L52" i="1"/>
  <c r="J52" i="1"/>
  <c r="H52" i="1"/>
  <c r="F52" i="1"/>
  <c r="CM51" i="1"/>
  <c r="BP51" i="1"/>
  <c r="BO51" i="1"/>
  <c r="BN51" i="1"/>
  <c r="BK51" i="1"/>
  <c r="BL51" i="1" s="1"/>
  <c r="BJ51" i="1"/>
  <c r="BG51" i="1"/>
  <c r="BA51" i="1"/>
  <c r="AJ51" i="1"/>
  <c r="CX51" i="1" s="1"/>
  <c r="DC51" i="1" s="1"/>
  <c r="Z51" i="1"/>
  <c r="AC51" i="1" s="1"/>
  <c r="U51" i="1"/>
  <c r="S51" i="1"/>
  <c r="Q51" i="1"/>
  <c r="O51" i="1"/>
  <c r="L51" i="1"/>
  <c r="J51" i="1"/>
  <c r="H51" i="1"/>
  <c r="F51" i="1"/>
  <c r="CM50" i="1"/>
  <c r="BP50" i="1"/>
  <c r="BO50" i="1"/>
  <c r="BQ50" i="1" s="1"/>
  <c r="BN50" i="1"/>
  <c r="BJ50" i="1"/>
  <c r="BK50" i="1" s="1"/>
  <c r="BL50" i="1" s="1"/>
  <c r="BG50" i="1"/>
  <c r="BA50" i="1"/>
  <c r="AJ50" i="1"/>
  <c r="Z50" i="1"/>
  <c r="CO50" i="1" s="1"/>
  <c r="U50" i="1"/>
  <c r="S50" i="1"/>
  <c r="Q50" i="1"/>
  <c r="O50" i="1"/>
  <c r="L50" i="1"/>
  <c r="J50" i="1"/>
  <c r="F50" i="1"/>
  <c r="G50" i="1" s="1"/>
  <c r="H50" i="1" s="1"/>
  <c r="CM49" i="1"/>
  <c r="BP49" i="1"/>
  <c r="BO49" i="1"/>
  <c r="BN49" i="1"/>
  <c r="BJ49" i="1"/>
  <c r="BK49" i="1" s="1"/>
  <c r="BL49" i="1" s="1"/>
  <c r="BG49" i="1"/>
  <c r="BA49" i="1"/>
  <c r="AJ49" i="1"/>
  <c r="Z49" i="1"/>
  <c r="AH49" i="1" s="1"/>
  <c r="U49" i="1"/>
  <c r="S49" i="1"/>
  <c r="Q49" i="1"/>
  <c r="O49" i="1"/>
  <c r="L49" i="1"/>
  <c r="J49" i="1"/>
  <c r="F49" i="1"/>
  <c r="G49" i="1" s="1"/>
  <c r="H49" i="1" s="1"/>
  <c r="CM48" i="1"/>
  <c r="BP48" i="1"/>
  <c r="BO48" i="1"/>
  <c r="BQ48" i="1" s="1"/>
  <c r="BN48" i="1"/>
  <c r="BJ48" i="1"/>
  <c r="BK48" i="1" s="1"/>
  <c r="BL48" i="1" s="1"/>
  <c r="BG48" i="1"/>
  <c r="BA48" i="1"/>
  <c r="AJ48" i="1"/>
  <c r="CX48" i="1" s="1"/>
  <c r="CZ48" i="1" s="1"/>
  <c r="Z48" i="1"/>
  <c r="U48" i="1"/>
  <c r="S48" i="1"/>
  <c r="Q48" i="1"/>
  <c r="O48" i="1"/>
  <c r="L48" i="1"/>
  <c r="J48" i="1"/>
  <c r="G48" i="1"/>
  <c r="H48" i="1" s="1"/>
  <c r="F48" i="1"/>
  <c r="CM47" i="1"/>
  <c r="BP47" i="1"/>
  <c r="BO47" i="1"/>
  <c r="BQ47" i="1" s="1"/>
  <c r="BN47" i="1"/>
  <c r="BJ47" i="1"/>
  <c r="BK47" i="1" s="1"/>
  <c r="BL47" i="1" s="1"/>
  <c r="BG47" i="1"/>
  <c r="BA47" i="1"/>
  <c r="AJ47" i="1"/>
  <c r="AR47" i="1" s="1"/>
  <c r="Z47" i="1"/>
  <c r="CO47" i="1" s="1"/>
  <c r="CQ47" i="1" s="1"/>
  <c r="U47" i="1"/>
  <c r="S47" i="1"/>
  <c r="Q47" i="1"/>
  <c r="O47" i="1"/>
  <c r="L47" i="1"/>
  <c r="J47" i="1"/>
  <c r="F47" i="1"/>
  <c r="G47" i="1" s="1"/>
  <c r="H47" i="1" s="1"/>
  <c r="CM46" i="1"/>
  <c r="BP46" i="1"/>
  <c r="BO46" i="1"/>
  <c r="BN46" i="1"/>
  <c r="BJ46" i="1"/>
  <c r="BK46" i="1" s="1"/>
  <c r="BL46" i="1" s="1"/>
  <c r="BG46" i="1"/>
  <c r="BA46" i="1"/>
  <c r="AJ46" i="1"/>
  <c r="Z46" i="1"/>
  <c r="U46" i="1"/>
  <c r="S46" i="1"/>
  <c r="Q46" i="1"/>
  <c r="O46" i="1"/>
  <c r="L46" i="1"/>
  <c r="J46" i="1"/>
  <c r="F46" i="1"/>
  <c r="G46" i="1" s="1"/>
  <c r="H46" i="1" s="1"/>
  <c r="CM45" i="1"/>
  <c r="BP45" i="1"/>
  <c r="BO45" i="1"/>
  <c r="BN45" i="1"/>
  <c r="BJ45" i="1"/>
  <c r="BK45" i="1" s="1"/>
  <c r="BL45" i="1" s="1"/>
  <c r="BG45" i="1"/>
  <c r="BA45" i="1"/>
  <c r="AJ45" i="1"/>
  <c r="CX45" i="1" s="1"/>
  <c r="Z45" i="1"/>
  <c r="AE45" i="1" s="1"/>
  <c r="U45" i="1"/>
  <c r="S45" i="1"/>
  <c r="Q45" i="1"/>
  <c r="O45" i="1"/>
  <c r="L45" i="1"/>
  <c r="J45" i="1"/>
  <c r="H45" i="1"/>
  <c r="F45" i="1"/>
  <c r="CM44" i="1"/>
  <c r="BP44" i="1"/>
  <c r="BO44" i="1"/>
  <c r="BN44" i="1"/>
  <c r="BJ44" i="1"/>
  <c r="BK44" i="1" s="1"/>
  <c r="BL44" i="1" s="1"/>
  <c r="BG44" i="1"/>
  <c r="BA44" i="1"/>
  <c r="AJ44" i="1"/>
  <c r="AP44" i="1" s="1"/>
  <c r="Z44" i="1"/>
  <c r="AG44" i="1" s="1"/>
  <c r="U44" i="1"/>
  <c r="S44" i="1"/>
  <c r="Q44" i="1"/>
  <c r="O44" i="1"/>
  <c r="L44" i="1"/>
  <c r="J44" i="1"/>
  <c r="F44" i="1"/>
  <c r="G44" i="1" s="1"/>
  <c r="H44" i="1" s="1"/>
  <c r="CM43" i="1"/>
  <c r="BP43" i="1"/>
  <c r="BO43" i="1"/>
  <c r="BN43" i="1"/>
  <c r="BJ43" i="1"/>
  <c r="BK43" i="1" s="1"/>
  <c r="BL43" i="1" s="1"/>
  <c r="BG43" i="1"/>
  <c r="BA43" i="1"/>
  <c r="AJ43" i="1"/>
  <c r="AR43" i="1" s="1"/>
  <c r="Z43" i="1"/>
  <c r="AC43" i="1" s="1"/>
  <c r="U43" i="1"/>
  <c r="S43" i="1"/>
  <c r="Q43" i="1"/>
  <c r="O43" i="1"/>
  <c r="L43" i="1"/>
  <c r="J43" i="1"/>
  <c r="F43" i="1"/>
  <c r="G43" i="1" s="1"/>
  <c r="H43" i="1" s="1"/>
  <c r="CM42" i="1"/>
  <c r="BP42" i="1"/>
  <c r="BO42" i="1"/>
  <c r="BN42" i="1"/>
  <c r="BK42" i="1"/>
  <c r="BL42" i="1" s="1"/>
  <c r="BJ42" i="1"/>
  <c r="BG42" i="1"/>
  <c r="BA42" i="1"/>
  <c r="AN42" i="1"/>
  <c r="AJ42" i="1"/>
  <c r="AR42" i="1" s="1"/>
  <c r="Z42" i="1"/>
  <c r="CO42" i="1" s="1"/>
  <c r="CU42" i="1" s="1"/>
  <c r="U42" i="1"/>
  <c r="S42" i="1"/>
  <c r="Q42" i="1"/>
  <c r="O42" i="1"/>
  <c r="L42" i="1"/>
  <c r="J42" i="1"/>
  <c r="F42" i="1"/>
  <c r="G42" i="1" s="1"/>
  <c r="H42" i="1" s="1"/>
  <c r="CM41" i="1"/>
  <c r="BP41" i="1"/>
  <c r="BO41" i="1"/>
  <c r="BN41" i="1"/>
  <c r="BJ41" i="1"/>
  <c r="BK41" i="1" s="1"/>
  <c r="BL41" i="1" s="1"/>
  <c r="BG41" i="1"/>
  <c r="BA41" i="1"/>
  <c r="AJ41" i="1"/>
  <c r="Z41" i="1"/>
  <c r="AH41" i="1" s="1"/>
  <c r="U41" i="1"/>
  <c r="S41" i="1"/>
  <c r="Q41" i="1"/>
  <c r="O41" i="1"/>
  <c r="L41" i="1"/>
  <c r="J41" i="1"/>
  <c r="F41" i="1"/>
  <c r="G41" i="1" s="1"/>
  <c r="H41" i="1" s="1"/>
  <c r="CM40" i="1"/>
  <c r="BP40" i="1"/>
  <c r="BO40" i="1"/>
  <c r="BQ40" i="1" s="1"/>
  <c r="BN40" i="1"/>
  <c r="BJ40" i="1"/>
  <c r="BK40" i="1" s="1"/>
  <c r="BL40" i="1" s="1"/>
  <c r="BG40" i="1"/>
  <c r="BA40" i="1"/>
  <c r="AJ40" i="1"/>
  <c r="AM40" i="1" s="1"/>
  <c r="Z40" i="1"/>
  <c r="AH40" i="1" s="1"/>
  <c r="U40" i="1"/>
  <c r="S40" i="1"/>
  <c r="Q40" i="1"/>
  <c r="O40" i="1"/>
  <c r="L40" i="1"/>
  <c r="J40" i="1"/>
  <c r="F40" i="1"/>
  <c r="G40" i="1" s="1"/>
  <c r="H40" i="1" s="1"/>
  <c r="CM39" i="1"/>
  <c r="BP39" i="1"/>
  <c r="BO39" i="1"/>
  <c r="BN39" i="1"/>
  <c r="BJ39" i="1"/>
  <c r="BK39" i="1" s="1"/>
  <c r="BL39" i="1" s="1"/>
  <c r="BG39" i="1"/>
  <c r="BA39" i="1"/>
  <c r="AJ39" i="1"/>
  <c r="AN39" i="1" s="1"/>
  <c r="Z39" i="1"/>
  <c r="AH39" i="1" s="1"/>
  <c r="U39" i="1"/>
  <c r="S39" i="1"/>
  <c r="Q39" i="1"/>
  <c r="O39" i="1"/>
  <c r="L39" i="1"/>
  <c r="J39" i="1"/>
  <c r="F39" i="1"/>
  <c r="G39" i="1" s="1"/>
  <c r="H39" i="1" s="1"/>
  <c r="CM38" i="1"/>
  <c r="BP38" i="1"/>
  <c r="BO38" i="1"/>
  <c r="BN38" i="1"/>
  <c r="BJ38" i="1"/>
  <c r="BK38" i="1" s="1"/>
  <c r="BL38" i="1" s="1"/>
  <c r="BG38" i="1"/>
  <c r="BA38" i="1"/>
  <c r="AO38" i="1"/>
  <c r="AJ38" i="1"/>
  <c r="AR38" i="1" s="1"/>
  <c r="Z38" i="1"/>
  <c r="AH38" i="1" s="1"/>
  <c r="U38" i="1"/>
  <c r="S38" i="1"/>
  <c r="Q38" i="1"/>
  <c r="O38" i="1"/>
  <c r="L38" i="1"/>
  <c r="J38" i="1"/>
  <c r="F38" i="1"/>
  <c r="G38" i="1" s="1"/>
  <c r="H38" i="1" s="1"/>
  <c r="CM37" i="1"/>
  <c r="BP37" i="1"/>
  <c r="BO37" i="1"/>
  <c r="BN37" i="1"/>
  <c r="BJ37" i="1"/>
  <c r="BK37" i="1" s="1"/>
  <c r="BL37" i="1" s="1"/>
  <c r="BG37" i="1"/>
  <c r="BA37" i="1"/>
  <c r="AJ37" i="1"/>
  <c r="AR37" i="1" s="1"/>
  <c r="Z37" i="1"/>
  <c r="AH37" i="1" s="1"/>
  <c r="U37" i="1"/>
  <c r="S37" i="1"/>
  <c r="Q37" i="1"/>
  <c r="O37" i="1"/>
  <c r="L37" i="1"/>
  <c r="J37" i="1"/>
  <c r="F37" i="1"/>
  <c r="G37" i="1" s="1"/>
  <c r="H37" i="1" s="1"/>
  <c r="CM36" i="1"/>
  <c r="BP36" i="1"/>
  <c r="BO36" i="1"/>
  <c r="BN36" i="1"/>
  <c r="BJ36" i="1"/>
  <c r="BK36" i="1" s="1"/>
  <c r="BL36" i="1" s="1"/>
  <c r="BG36" i="1"/>
  <c r="BA36" i="1"/>
  <c r="AJ36" i="1"/>
  <c r="Z36" i="1"/>
  <c r="AH36" i="1" s="1"/>
  <c r="U36" i="1"/>
  <c r="S36" i="1"/>
  <c r="Q36" i="1"/>
  <c r="O36" i="1"/>
  <c r="L36" i="1"/>
  <c r="J36" i="1"/>
  <c r="F36" i="1"/>
  <c r="G36" i="1" s="1"/>
  <c r="H36" i="1" s="1"/>
  <c r="CM35" i="1"/>
  <c r="BP35" i="1"/>
  <c r="BO35" i="1"/>
  <c r="BN35" i="1"/>
  <c r="BJ35" i="1"/>
  <c r="BK35" i="1" s="1"/>
  <c r="BL35" i="1" s="1"/>
  <c r="BG35" i="1"/>
  <c r="BA35" i="1"/>
  <c r="AJ35" i="1"/>
  <c r="Z35" i="1"/>
  <c r="AB35" i="1" s="1"/>
  <c r="U35" i="1"/>
  <c r="S35" i="1"/>
  <c r="Q35" i="1"/>
  <c r="O35" i="1"/>
  <c r="L35" i="1"/>
  <c r="J35" i="1"/>
  <c r="F35" i="1"/>
  <c r="G35" i="1" s="1"/>
  <c r="H35" i="1" s="1"/>
  <c r="CM34" i="1"/>
  <c r="BP34" i="1"/>
  <c r="BO34" i="1"/>
  <c r="BN34" i="1"/>
  <c r="BJ34" i="1"/>
  <c r="BK34" i="1" s="1"/>
  <c r="BL34" i="1" s="1"/>
  <c r="BG34" i="1"/>
  <c r="BA34" i="1"/>
  <c r="AP34" i="1"/>
  <c r="AJ34" i="1"/>
  <c r="AM34" i="1" s="1"/>
  <c r="Z34" i="1"/>
  <c r="CO34" i="1" s="1"/>
  <c r="CU34" i="1" s="1"/>
  <c r="U34" i="1"/>
  <c r="S34" i="1"/>
  <c r="Q34" i="1"/>
  <c r="O34" i="1"/>
  <c r="L34" i="1"/>
  <c r="J34" i="1"/>
  <c r="F34" i="1"/>
  <c r="G34" i="1" s="1"/>
  <c r="H34" i="1" s="1"/>
  <c r="CM33" i="1"/>
  <c r="BP33" i="1"/>
  <c r="BO33" i="1"/>
  <c r="BQ33" i="1" s="1"/>
  <c r="BN33" i="1"/>
  <c r="BJ33" i="1"/>
  <c r="BK33" i="1" s="1"/>
  <c r="BL33" i="1" s="1"/>
  <c r="BG33" i="1"/>
  <c r="BA33" i="1"/>
  <c r="AN33" i="1"/>
  <c r="AK33" i="1"/>
  <c r="AJ33" i="1"/>
  <c r="AR33" i="1" s="1"/>
  <c r="Z33" i="1"/>
  <c r="AH33" i="1" s="1"/>
  <c r="U33" i="1"/>
  <c r="S33" i="1"/>
  <c r="Q33" i="1"/>
  <c r="O33" i="1"/>
  <c r="L33" i="1"/>
  <c r="J33" i="1"/>
  <c r="F33" i="1"/>
  <c r="G33" i="1" s="1"/>
  <c r="H33" i="1" s="1"/>
  <c r="CM32" i="1"/>
  <c r="BP32" i="1"/>
  <c r="BO32" i="1"/>
  <c r="BN32" i="1"/>
  <c r="BJ32" i="1"/>
  <c r="BK32" i="1" s="1"/>
  <c r="BL32" i="1" s="1"/>
  <c r="BG32" i="1"/>
  <c r="BA32" i="1"/>
  <c r="AJ32" i="1"/>
  <c r="CX32" i="1" s="1"/>
  <c r="DC32" i="1" s="1"/>
  <c r="Z32" i="1"/>
  <c r="AE32" i="1" s="1"/>
  <c r="U32" i="1"/>
  <c r="S32" i="1"/>
  <c r="Q32" i="1"/>
  <c r="O32" i="1"/>
  <c r="L32" i="1"/>
  <c r="J32" i="1"/>
  <c r="F32" i="1"/>
  <c r="G32" i="1" s="1"/>
  <c r="H32" i="1" s="1"/>
  <c r="CM31" i="1"/>
  <c r="BP31" i="1"/>
  <c r="BO31" i="1"/>
  <c r="BN31" i="1"/>
  <c r="BJ31" i="1"/>
  <c r="BK31" i="1" s="1"/>
  <c r="BL31" i="1" s="1"/>
  <c r="BG31" i="1"/>
  <c r="BA31" i="1"/>
  <c r="AP31" i="1"/>
  <c r="AM31" i="1"/>
  <c r="AL31" i="1"/>
  <c r="AK31" i="1"/>
  <c r="AJ31" i="1"/>
  <c r="AN31" i="1" s="1"/>
  <c r="Z31" i="1"/>
  <c r="AH31" i="1" s="1"/>
  <c r="U31" i="1"/>
  <c r="S31" i="1"/>
  <c r="Q31" i="1"/>
  <c r="O31" i="1"/>
  <c r="L31" i="1"/>
  <c r="J31" i="1"/>
  <c r="F31" i="1"/>
  <c r="G31" i="1" s="1"/>
  <c r="H31" i="1" s="1"/>
  <c r="CM30" i="1"/>
  <c r="BP30" i="1"/>
  <c r="BO30" i="1"/>
  <c r="BN30" i="1"/>
  <c r="BJ30" i="1"/>
  <c r="BK30" i="1" s="1"/>
  <c r="BL30" i="1" s="1"/>
  <c r="BG30" i="1"/>
  <c r="BA30" i="1"/>
  <c r="AJ30" i="1"/>
  <c r="AR30" i="1" s="1"/>
  <c r="Z30" i="1"/>
  <c r="AH30" i="1" s="1"/>
  <c r="U30" i="1"/>
  <c r="S30" i="1"/>
  <c r="Q30" i="1"/>
  <c r="O30" i="1"/>
  <c r="L30" i="1"/>
  <c r="J30" i="1"/>
  <c r="F30" i="1"/>
  <c r="G30" i="1" s="1"/>
  <c r="H30" i="1" s="1"/>
  <c r="CM29" i="1"/>
  <c r="BP29" i="1"/>
  <c r="BO29" i="1"/>
  <c r="BN29" i="1"/>
  <c r="BJ29" i="1"/>
  <c r="BK29" i="1" s="1"/>
  <c r="BG29" i="1"/>
  <c r="AY29" i="1" s="1"/>
  <c r="BA29" i="1"/>
  <c r="AZ29" i="1"/>
  <c r="AP29" i="1"/>
  <c r="AL29" i="1"/>
  <c r="AJ29" i="1"/>
  <c r="CX29" i="1" s="1"/>
  <c r="DD29" i="1" s="1"/>
  <c r="Z29" i="1"/>
  <c r="AC29" i="1" s="1"/>
  <c r="U29" i="1"/>
  <c r="S29" i="1"/>
  <c r="Q29" i="1"/>
  <c r="O29" i="1"/>
  <c r="L29" i="1"/>
  <c r="J29" i="1"/>
  <c r="F29" i="1"/>
  <c r="G29" i="1" s="1"/>
  <c r="H29" i="1" s="1"/>
  <c r="CM28" i="1"/>
  <c r="BP28" i="1"/>
  <c r="BO28" i="1"/>
  <c r="BQ28" i="1" s="1"/>
  <c r="BN28" i="1"/>
  <c r="BJ28" i="1"/>
  <c r="BK28" i="1" s="1"/>
  <c r="BG28" i="1"/>
  <c r="AY28" i="1" s="1"/>
  <c r="BA28" i="1"/>
  <c r="AZ28" i="1"/>
  <c r="AJ28" i="1"/>
  <c r="AQ28" i="1" s="1"/>
  <c r="Z28" i="1"/>
  <c r="AA28" i="1" s="1"/>
  <c r="U28" i="1"/>
  <c r="S28" i="1"/>
  <c r="Q28" i="1"/>
  <c r="O28" i="1"/>
  <c r="L28" i="1"/>
  <c r="J28" i="1"/>
  <c r="F28" i="1"/>
  <c r="G28" i="1" s="1"/>
  <c r="H28" i="1" s="1"/>
  <c r="CM27" i="1"/>
  <c r="BP27" i="1"/>
  <c r="BO27" i="1"/>
  <c r="BN27" i="1"/>
  <c r="BJ27" i="1"/>
  <c r="BK27" i="1" s="1"/>
  <c r="BG27" i="1"/>
  <c r="AY27" i="1" s="1"/>
  <c r="BA27" i="1"/>
  <c r="AZ27" i="1"/>
  <c r="AJ27" i="1"/>
  <c r="AN27" i="1" s="1"/>
  <c r="Z27" i="1"/>
  <c r="AH27" i="1" s="1"/>
  <c r="U27" i="1"/>
  <c r="S27" i="1"/>
  <c r="Q27" i="1"/>
  <c r="O27" i="1"/>
  <c r="L27" i="1"/>
  <c r="J27" i="1"/>
  <c r="F27" i="1"/>
  <c r="G27" i="1" s="1"/>
  <c r="H27" i="1" s="1"/>
  <c r="CM26" i="1"/>
  <c r="BP26" i="1"/>
  <c r="BO26" i="1"/>
  <c r="BN26" i="1"/>
  <c r="BJ26" i="1"/>
  <c r="BK26" i="1" s="1"/>
  <c r="BG26" i="1"/>
  <c r="AY26" i="1" s="1"/>
  <c r="BA26" i="1"/>
  <c r="AZ26" i="1"/>
  <c r="AJ26" i="1"/>
  <c r="AM26" i="1" s="1"/>
  <c r="Z26" i="1"/>
  <c r="AD26" i="1" s="1"/>
  <c r="U26" i="1"/>
  <c r="S26" i="1"/>
  <c r="Q26" i="1"/>
  <c r="O26" i="1"/>
  <c r="L26" i="1"/>
  <c r="J26" i="1"/>
  <c r="F26" i="1"/>
  <c r="G26" i="1" s="1"/>
  <c r="H26" i="1" s="1"/>
  <c r="CM25" i="1"/>
  <c r="BP25" i="1"/>
  <c r="BO25" i="1"/>
  <c r="BN25" i="1"/>
  <c r="BJ25" i="1"/>
  <c r="BK25" i="1" s="1"/>
  <c r="BG25" i="1"/>
  <c r="BA25" i="1"/>
  <c r="AZ25" i="1"/>
  <c r="AY25" i="1"/>
  <c r="AJ25" i="1"/>
  <c r="Z25" i="1"/>
  <c r="AC25" i="1" s="1"/>
  <c r="U25" i="1"/>
  <c r="S25" i="1"/>
  <c r="Q25" i="1"/>
  <c r="O25" i="1"/>
  <c r="L25" i="1"/>
  <c r="J25" i="1"/>
  <c r="F25" i="1"/>
  <c r="G25" i="1" s="1"/>
  <c r="H25" i="1" s="1"/>
  <c r="CM24" i="1"/>
  <c r="BP24" i="1"/>
  <c r="BO24" i="1"/>
  <c r="BQ24" i="1" s="1"/>
  <c r="BN24" i="1"/>
  <c r="BJ24" i="1"/>
  <c r="BK24" i="1" s="1"/>
  <c r="BG24" i="1"/>
  <c r="AY24" i="1" s="1"/>
  <c r="BA24" i="1"/>
  <c r="AZ24" i="1"/>
  <c r="AJ24" i="1"/>
  <c r="CX24" i="1" s="1"/>
  <c r="Z24" i="1"/>
  <c r="AH24" i="1" s="1"/>
  <c r="U24" i="1"/>
  <c r="S24" i="1"/>
  <c r="Q24" i="1"/>
  <c r="O24" i="1"/>
  <c r="L24" i="1"/>
  <c r="J24" i="1"/>
  <c r="F24" i="1"/>
  <c r="G24" i="1" s="1"/>
  <c r="H24" i="1" s="1"/>
  <c r="CM23" i="1"/>
  <c r="BP23" i="1"/>
  <c r="BO23" i="1"/>
  <c r="BN23" i="1"/>
  <c r="BJ23" i="1"/>
  <c r="BK23" i="1" s="1"/>
  <c r="BG23" i="1"/>
  <c r="AY23" i="1" s="1"/>
  <c r="BA23" i="1"/>
  <c r="AZ23" i="1"/>
  <c r="AJ23" i="1"/>
  <c r="AR23" i="1" s="1"/>
  <c r="Z23" i="1"/>
  <c r="AH23" i="1" s="1"/>
  <c r="U23" i="1"/>
  <c r="S23" i="1"/>
  <c r="Q23" i="1"/>
  <c r="O23" i="1"/>
  <c r="L23" i="1"/>
  <c r="J23" i="1"/>
  <c r="F23" i="1"/>
  <c r="G23" i="1" s="1"/>
  <c r="H23" i="1" s="1"/>
  <c r="CM22" i="1"/>
  <c r="BP22" i="1"/>
  <c r="BO22" i="1"/>
  <c r="BN22" i="1"/>
  <c r="BJ22" i="1"/>
  <c r="BK22" i="1" s="1"/>
  <c r="BG22" i="1"/>
  <c r="BA22" i="1"/>
  <c r="AZ22" i="1"/>
  <c r="AY22" i="1"/>
  <c r="AJ22" i="1"/>
  <c r="AR22" i="1" s="1"/>
  <c r="Z22" i="1"/>
  <c r="AH22" i="1" s="1"/>
  <c r="U22" i="1"/>
  <c r="S22" i="1"/>
  <c r="Q22" i="1"/>
  <c r="O22" i="1"/>
  <c r="L22" i="1"/>
  <c r="J22" i="1"/>
  <c r="H22" i="1"/>
  <c r="F22" i="1"/>
  <c r="G22" i="1" s="1"/>
  <c r="CM21" i="1"/>
  <c r="BP21" i="1"/>
  <c r="BO21" i="1"/>
  <c r="BN21" i="1"/>
  <c r="BJ21" i="1"/>
  <c r="BK21" i="1" s="1"/>
  <c r="BG21" i="1"/>
  <c r="AY21" i="1" s="1"/>
  <c r="BA21" i="1"/>
  <c r="AZ21" i="1"/>
  <c r="AJ21" i="1"/>
  <c r="CX21" i="1" s="1"/>
  <c r="CY21" i="1" s="1"/>
  <c r="Z21" i="1"/>
  <c r="AH21" i="1" s="1"/>
  <c r="U21" i="1"/>
  <c r="S21" i="1"/>
  <c r="Q21" i="1"/>
  <c r="O21" i="1"/>
  <c r="L21" i="1"/>
  <c r="J21" i="1"/>
  <c r="F21" i="1"/>
  <c r="G21" i="1" s="1"/>
  <c r="H21" i="1" s="1"/>
  <c r="CM20" i="1"/>
  <c r="BP20" i="1"/>
  <c r="BO20" i="1"/>
  <c r="BQ20" i="1" s="1"/>
  <c r="BN20" i="1"/>
  <c r="BJ20" i="1"/>
  <c r="BK20" i="1" s="1"/>
  <c r="BG20" i="1"/>
  <c r="AY20" i="1" s="1"/>
  <c r="BA20" i="1"/>
  <c r="AZ20" i="1"/>
  <c r="AQ20" i="1"/>
  <c r="AJ20" i="1"/>
  <c r="AR20" i="1" s="1"/>
  <c r="Z20" i="1"/>
  <c r="AE20" i="1" s="1"/>
  <c r="U20" i="1"/>
  <c r="S20" i="1"/>
  <c r="Q20" i="1"/>
  <c r="O20" i="1"/>
  <c r="L20" i="1"/>
  <c r="J20" i="1"/>
  <c r="F20" i="1"/>
  <c r="G20" i="1" s="1"/>
  <c r="H20" i="1" s="1"/>
  <c r="CM19" i="1"/>
  <c r="BP19" i="1"/>
  <c r="BO19" i="1"/>
  <c r="BQ19" i="1" s="1"/>
  <c r="BN19" i="1"/>
  <c r="BJ19" i="1"/>
  <c r="BK19" i="1" s="1"/>
  <c r="BG19" i="1"/>
  <c r="AY19" i="1" s="1"/>
  <c r="BA19" i="1"/>
  <c r="AZ19" i="1"/>
  <c r="AJ19" i="1"/>
  <c r="Z19" i="1"/>
  <c r="U19" i="1"/>
  <c r="S19" i="1"/>
  <c r="Q19" i="1"/>
  <c r="O19" i="1"/>
  <c r="L19" i="1"/>
  <c r="J19" i="1"/>
  <c r="G19" i="1"/>
  <c r="H19" i="1" s="1"/>
  <c r="F19" i="1"/>
  <c r="CM18" i="1"/>
  <c r="BP18" i="1"/>
  <c r="BO18" i="1"/>
  <c r="BN18" i="1"/>
  <c r="BJ18" i="1"/>
  <c r="BK18" i="1" s="1"/>
  <c r="BG18" i="1"/>
  <c r="AY18" i="1" s="1"/>
  <c r="BA18" i="1"/>
  <c r="AZ18" i="1"/>
  <c r="AJ18" i="1"/>
  <c r="AM18" i="1" s="1"/>
  <c r="Z18" i="1"/>
  <c r="AD18" i="1" s="1"/>
  <c r="U18" i="1"/>
  <c r="S18" i="1"/>
  <c r="Q18" i="1"/>
  <c r="O18" i="1"/>
  <c r="L18" i="1"/>
  <c r="J18" i="1"/>
  <c r="F18" i="1"/>
  <c r="G18" i="1" s="1"/>
  <c r="H18" i="1" s="1"/>
  <c r="CM17" i="1"/>
  <c r="BP17" i="1"/>
  <c r="BO17" i="1"/>
  <c r="BN17" i="1"/>
  <c r="BJ17" i="1"/>
  <c r="BK17" i="1" s="1"/>
  <c r="BG17" i="1"/>
  <c r="AY17" i="1" s="1"/>
  <c r="BA17" i="1"/>
  <c r="AZ17" i="1"/>
  <c r="AQ17" i="1"/>
  <c r="AN17" i="1"/>
  <c r="AJ17" i="1"/>
  <c r="AR17" i="1" s="1"/>
  <c r="Z17" i="1"/>
  <c r="AH17" i="1" s="1"/>
  <c r="U17" i="1"/>
  <c r="S17" i="1"/>
  <c r="Q17" i="1"/>
  <c r="O17" i="1"/>
  <c r="L17" i="1"/>
  <c r="J17" i="1"/>
  <c r="F17" i="1"/>
  <c r="G17" i="1" s="1"/>
  <c r="H17" i="1" s="1"/>
  <c r="CM16" i="1"/>
  <c r="BP16" i="1"/>
  <c r="BO16" i="1"/>
  <c r="BN16" i="1"/>
  <c r="BJ16" i="1"/>
  <c r="BK16" i="1" s="1"/>
  <c r="BG16" i="1"/>
  <c r="AY16" i="1" s="1"/>
  <c r="BA16" i="1"/>
  <c r="AZ16" i="1"/>
  <c r="AJ16" i="1"/>
  <c r="AN16" i="1" s="1"/>
  <c r="Z16" i="1"/>
  <c r="AH16" i="1" s="1"/>
  <c r="U16" i="1"/>
  <c r="S16" i="1"/>
  <c r="Q16" i="1"/>
  <c r="O16" i="1"/>
  <c r="L16" i="1"/>
  <c r="J16" i="1"/>
  <c r="F16" i="1"/>
  <c r="G16" i="1" s="1"/>
  <c r="H16" i="1" s="1"/>
  <c r="CM15" i="1"/>
  <c r="BP15" i="1"/>
  <c r="BO15" i="1"/>
  <c r="BQ15" i="1" s="1"/>
  <c r="BN15" i="1"/>
  <c r="BJ15" i="1"/>
  <c r="BK15" i="1" s="1"/>
  <c r="BG15" i="1"/>
  <c r="BA15" i="1"/>
  <c r="AZ15" i="1"/>
  <c r="AY15" i="1"/>
  <c r="AJ15" i="1"/>
  <c r="AK15" i="1" s="1"/>
  <c r="Z15" i="1"/>
  <c r="AH15" i="1" s="1"/>
  <c r="U15" i="1"/>
  <c r="S15" i="1"/>
  <c r="Q15" i="1"/>
  <c r="O15" i="1"/>
  <c r="L15" i="1"/>
  <c r="J15" i="1"/>
  <c r="F15" i="1"/>
  <c r="G15" i="1" s="1"/>
  <c r="H15" i="1" s="1"/>
  <c r="CM14" i="1"/>
  <c r="BP14" i="1"/>
  <c r="BO14" i="1"/>
  <c r="BN14" i="1"/>
  <c r="BJ14" i="1"/>
  <c r="BK14" i="1" s="1"/>
  <c r="BG14" i="1"/>
  <c r="AY14" i="1" s="1"/>
  <c r="BA14" i="1"/>
  <c r="AZ14" i="1"/>
  <c r="AJ14" i="1"/>
  <c r="Z14" i="1"/>
  <c r="AG14" i="1" s="1"/>
  <c r="U14" i="1"/>
  <c r="S14" i="1"/>
  <c r="Q14" i="1"/>
  <c r="O14" i="1"/>
  <c r="L14" i="1"/>
  <c r="J14" i="1"/>
  <c r="F14" i="1"/>
  <c r="G14" i="1" s="1"/>
  <c r="H14" i="1" s="1"/>
  <c r="CM13" i="1"/>
  <c r="BP13" i="1"/>
  <c r="BO13" i="1"/>
  <c r="BN13" i="1"/>
  <c r="BJ13" i="1"/>
  <c r="BK13" i="1" s="1"/>
  <c r="BG13" i="1"/>
  <c r="AY13" i="1" s="1"/>
  <c r="BA13" i="1"/>
  <c r="AZ13" i="1"/>
  <c r="AJ13" i="1"/>
  <c r="AL13" i="1" s="1"/>
  <c r="Z13" i="1"/>
  <c r="AD13" i="1" s="1"/>
  <c r="U13" i="1"/>
  <c r="S13" i="1"/>
  <c r="Q13" i="1"/>
  <c r="O13" i="1"/>
  <c r="L13" i="1"/>
  <c r="J13" i="1"/>
  <c r="F13" i="1"/>
  <c r="G13" i="1" s="1"/>
  <c r="H13" i="1" s="1"/>
  <c r="CX12" i="1"/>
  <c r="DB12" i="1" s="1"/>
  <c r="CM12" i="1"/>
  <c r="BR12" i="1"/>
  <c r="BP12" i="1"/>
  <c r="BO12" i="1"/>
  <c r="BN12" i="1"/>
  <c r="BJ12" i="1"/>
  <c r="BK12" i="1" s="1"/>
  <c r="BG12" i="1"/>
  <c r="AY12" i="1" s="1"/>
  <c r="BA12" i="1"/>
  <c r="AZ12" i="1"/>
  <c r="AO12" i="1"/>
  <c r="AJ12" i="1"/>
  <c r="AK12" i="1" s="1"/>
  <c r="Z12" i="1"/>
  <c r="AH12" i="1" s="1"/>
  <c r="U12" i="1"/>
  <c r="S12" i="1"/>
  <c r="Q12" i="1"/>
  <c r="O12" i="1"/>
  <c r="L12" i="1"/>
  <c r="J12" i="1"/>
  <c r="F12" i="1"/>
  <c r="G12" i="1" s="1"/>
  <c r="H12" i="1" s="1"/>
  <c r="CM11" i="1"/>
  <c r="AJ11" i="1"/>
  <c r="AK11" i="1" s="1"/>
  <c r="Z11" i="1"/>
  <c r="AD11" i="1" s="1"/>
  <c r="U11" i="1"/>
  <c r="S11" i="1"/>
  <c r="Q11" i="1"/>
  <c r="O11" i="1"/>
  <c r="L11" i="1"/>
  <c r="J11" i="1"/>
  <c r="F11" i="1"/>
  <c r="G11" i="1" s="1"/>
  <c r="H11" i="1" s="1"/>
  <c r="CM10" i="1"/>
  <c r="AJ10" i="1"/>
  <c r="Z10" i="1"/>
  <c r="AH10" i="1" s="1"/>
  <c r="U10" i="1"/>
  <c r="S10" i="1"/>
  <c r="Q10" i="1"/>
  <c r="O10" i="1"/>
  <c r="L10" i="1"/>
  <c r="J10" i="1"/>
  <c r="F10" i="1"/>
  <c r="G10" i="1" s="1"/>
  <c r="H10" i="1" s="1"/>
  <c r="CM9" i="1"/>
  <c r="AJ9" i="1"/>
  <c r="AQ9" i="1" s="1"/>
  <c r="Z9" i="1"/>
  <c r="AH9" i="1" s="1"/>
  <c r="U9" i="1"/>
  <c r="S9" i="1"/>
  <c r="Q9" i="1"/>
  <c r="O9" i="1"/>
  <c r="L9" i="1"/>
  <c r="J9" i="1"/>
  <c r="F9" i="1"/>
  <c r="G9" i="1" s="1"/>
  <c r="H9" i="1" s="1"/>
  <c r="CM8" i="1"/>
  <c r="AJ8" i="1"/>
  <c r="Z8" i="1"/>
  <c r="AH8" i="1" s="1"/>
  <c r="U8" i="1"/>
  <c r="S8" i="1"/>
  <c r="Q8" i="1"/>
  <c r="O8" i="1"/>
  <c r="L8" i="1"/>
  <c r="J8" i="1"/>
  <c r="F8" i="1"/>
  <c r="G8" i="1" s="1"/>
  <c r="H8" i="1" s="1"/>
  <c r="CM7" i="1"/>
  <c r="AJ7" i="1"/>
  <c r="AR7" i="1" s="1"/>
  <c r="Z7" i="1"/>
  <c r="AD7" i="1" s="1"/>
  <c r="U7" i="1"/>
  <c r="S7" i="1"/>
  <c r="Q7" i="1"/>
  <c r="O7" i="1"/>
  <c r="L7" i="1"/>
  <c r="J7" i="1"/>
  <c r="F7" i="1"/>
  <c r="G7" i="1" s="1"/>
  <c r="H7" i="1" s="1"/>
  <c r="CM6" i="1"/>
  <c r="AQ6" i="1"/>
  <c r="AJ6" i="1"/>
  <c r="Z6" i="1"/>
  <c r="AG6" i="1" s="1"/>
  <c r="U6" i="1"/>
  <c r="S6" i="1"/>
  <c r="Q6" i="1"/>
  <c r="O6" i="1"/>
  <c r="L6" i="1"/>
  <c r="J6" i="1"/>
  <c r="F6" i="1"/>
  <c r="G6" i="1" s="1"/>
  <c r="H6" i="1" s="1"/>
  <c r="CX5" i="1"/>
  <c r="DD5" i="1" s="1"/>
  <c r="CM5" i="1"/>
  <c r="AQ5" i="1"/>
  <c r="AN5" i="1"/>
  <c r="AK5" i="1"/>
  <c r="AJ5" i="1"/>
  <c r="AR5" i="1" s="1"/>
  <c r="AE5" i="1"/>
  <c r="Z5" i="1"/>
  <c r="AA5" i="1" s="1"/>
  <c r="U5" i="1"/>
  <c r="S5" i="1"/>
  <c r="Q5" i="1"/>
  <c r="O5" i="1"/>
  <c r="L5" i="1"/>
  <c r="J5" i="1"/>
  <c r="F5" i="1"/>
  <c r="G5" i="1" s="1"/>
  <c r="H5" i="1" s="1"/>
  <c r="AE155" i="1" l="1"/>
  <c r="AC167" i="1"/>
  <c r="BQ17" i="1"/>
  <c r="AK18" i="1"/>
  <c r="AN21" i="1"/>
  <c r="AO22" i="1"/>
  <c r="AP26" i="1"/>
  <c r="AQ29" i="1"/>
  <c r="BQ31" i="1"/>
  <c r="AM32" i="1"/>
  <c r="CZ32" i="1"/>
  <c r="BQ38" i="1"/>
  <c r="AR48" i="1"/>
  <c r="AO51" i="1"/>
  <c r="BQ54" i="1"/>
  <c r="CX55" i="1"/>
  <c r="BQ56" i="1"/>
  <c r="BQ66" i="1"/>
  <c r="AN77" i="1"/>
  <c r="AM83" i="1"/>
  <c r="BQ83" i="1"/>
  <c r="AB87" i="1"/>
  <c r="AM92" i="1"/>
  <c r="AQ94" i="1"/>
  <c r="AK97" i="1"/>
  <c r="DC98" i="1"/>
  <c r="BQ105" i="1"/>
  <c r="AK111" i="1"/>
  <c r="AB117" i="1"/>
  <c r="AQ132" i="1"/>
  <c r="CX132" i="1"/>
  <c r="DC132" i="1" s="1"/>
  <c r="AM140" i="1"/>
  <c r="AL142" i="1"/>
  <c r="AH148" i="1"/>
  <c r="CX157" i="1"/>
  <c r="CZ157" i="1" s="1"/>
  <c r="AL162" i="1"/>
  <c r="AE165" i="1"/>
  <c r="AL180" i="1"/>
  <c r="AN184" i="1"/>
  <c r="CX184" i="1"/>
  <c r="DB184" i="1" s="1"/>
  <c r="AK194" i="1"/>
  <c r="CX194" i="1"/>
  <c r="CZ194" i="1" s="1"/>
  <c r="CX199" i="1"/>
  <c r="CO203" i="1"/>
  <c r="CT203" i="1" s="1"/>
  <c r="AQ51" i="1"/>
  <c r="AN83" i="1"/>
  <c r="AP140" i="1"/>
  <c r="AM142" i="1"/>
  <c r="AO150" i="1"/>
  <c r="BQ151" i="1"/>
  <c r="AL156" i="1"/>
  <c r="BQ157" i="1"/>
  <c r="AA162" i="1"/>
  <c r="AM162" i="1"/>
  <c r="AL164" i="1"/>
  <c r="AR166" i="1"/>
  <c r="AN168" i="1"/>
  <c r="AN169" i="1"/>
  <c r="BQ171" i="1"/>
  <c r="BQ175" i="1"/>
  <c r="AN180" i="1"/>
  <c r="BQ184" i="1"/>
  <c r="AK189" i="1"/>
  <c r="AM193" i="1"/>
  <c r="AN194" i="1"/>
  <c r="BQ197" i="1"/>
  <c r="AD203" i="1"/>
  <c r="BQ208" i="1"/>
  <c r="AN18" i="1"/>
  <c r="AP21" i="1"/>
  <c r="AB5" i="1"/>
  <c r="AN11" i="1"/>
  <c r="BQ13" i="1"/>
  <c r="AD16" i="1"/>
  <c r="CX20" i="1"/>
  <c r="DA20" i="1" s="1"/>
  <c r="AO29" i="1"/>
  <c r="AO30" i="1"/>
  <c r="AO31" i="1"/>
  <c r="BQ34" i="1"/>
  <c r="AM42" i="1"/>
  <c r="BQ45" i="1"/>
  <c r="BQ49" i="1"/>
  <c r="BQ57" i="1"/>
  <c r="AQ64" i="1"/>
  <c r="AK83" i="1"/>
  <c r="AO83" i="1"/>
  <c r="AO87" i="1"/>
  <c r="AO89" i="1"/>
  <c r="AO96" i="1"/>
  <c r="CX96" i="1"/>
  <c r="DA96" i="1" s="1"/>
  <c r="AN98" i="1"/>
  <c r="BQ112" i="1"/>
  <c r="AO119" i="1"/>
  <c r="BQ121" i="1"/>
  <c r="AM122" i="1"/>
  <c r="AL132" i="1"/>
  <c r="BQ139" i="1"/>
  <c r="BQ140" i="1"/>
  <c r="AQ142" i="1"/>
  <c r="CX142" i="1"/>
  <c r="DC142" i="1" s="1"/>
  <c r="AP150" i="1"/>
  <c r="AM156" i="1"/>
  <c r="AF162" i="1"/>
  <c r="AP162" i="1"/>
  <c r="AM164" i="1"/>
  <c r="BQ166" i="1"/>
  <c r="CX168" i="1"/>
  <c r="AO169" i="1"/>
  <c r="AP180" i="1"/>
  <c r="BQ187" i="1"/>
  <c r="AP194" i="1"/>
  <c r="Y87" i="4"/>
  <c r="Y99" i="4"/>
  <c r="AQ162" i="1"/>
  <c r="CX162" i="1"/>
  <c r="AQ194" i="1"/>
  <c r="AF163" i="1"/>
  <c r="AD163" i="1"/>
  <c r="AE61" i="1"/>
  <c r="AG103" i="1"/>
  <c r="Y50" i="4"/>
  <c r="X42" i="4"/>
  <c r="AB41" i="1"/>
  <c r="U10" i="4"/>
  <c r="U18" i="4"/>
  <c r="U26" i="4"/>
  <c r="U34" i="4"/>
  <c r="W10" i="4"/>
  <c r="Z10" i="4" s="1"/>
  <c r="W18" i="4"/>
  <c r="Z18" i="4" s="1"/>
  <c r="W26" i="4"/>
  <c r="Z26" i="4" s="1"/>
  <c r="W34" i="4"/>
  <c r="X34" i="4" s="1"/>
  <c r="M42" i="2"/>
  <c r="Y38" i="4"/>
  <c r="AH185" i="1"/>
  <c r="AF185" i="1"/>
  <c r="AF19" i="1"/>
  <c r="CO19" i="1"/>
  <c r="AR35" i="1"/>
  <c r="AP35" i="1"/>
  <c r="AM35" i="1"/>
  <c r="AO58" i="1"/>
  <c r="AQ58" i="1"/>
  <c r="AP58" i="1"/>
  <c r="AN58" i="1"/>
  <c r="AM58" i="1"/>
  <c r="AK58" i="1"/>
  <c r="CX136" i="1"/>
  <c r="DB136" i="1" s="1"/>
  <c r="AQ136" i="1"/>
  <c r="AF153" i="1"/>
  <c r="AR19" i="1"/>
  <c r="CX19" i="1"/>
  <c r="AQ19" i="1"/>
  <c r="AO54" i="1"/>
  <c r="AQ54" i="1"/>
  <c r="AN54" i="1"/>
  <c r="AL54" i="1"/>
  <c r="AK54" i="1"/>
  <c r="AK104" i="1"/>
  <c r="CX104" i="1"/>
  <c r="DD104" i="1" s="1"/>
  <c r="AQ104" i="1"/>
  <c r="AN104" i="1"/>
  <c r="AM104" i="1"/>
  <c r="AO112" i="1"/>
  <c r="AM112" i="1"/>
  <c r="AL112" i="1"/>
  <c r="AR10" i="1"/>
  <c r="AO10" i="1"/>
  <c r="AK10" i="1"/>
  <c r="AL10" i="1"/>
  <c r="AM13" i="1"/>
  <c r="AF12" i="1"/>
  <c r="AR46" i="1"/>
  <c r="AP46" i="1"/>
  <c r="CO63" i="1"/>
  <c r="CT63" i="1" s="1"/>
  <c r="AC63" i="1"/>
  <c r="AN69" i="1"/>
  <c r="AP69" i="1"/>
  <c r="AL76" i="1"/>
  <c r="AR76" i="1"/>
  <c r="AQ76" i="1"/>
  <c r="BQ79" i="1"/>
  <c r="AH99" i="1"/>
  <c r="AA99" i="1"/>
  <c r="AL104" i="1"/>
  <c r="AK112" i="1"/>
  <c r="AA157" i="1"/>
  <c r="AR161" i="1"/>
  <c r="CX161" i="1"/>
  <c r="CZ161" i="1" s="1"/>
  <c r="AO161" i="1"/>
  <c r="AR25" i="1"/>
  <c r="AQ25" i="1"/>
  <c r="AP25" i="1"/>
  <c r="AN25" i="1"/>
  <c r="AM25" i="1"/>
  <c r="AL25" i="1"/>
  <c r="AK25" i="1"/>
  <c r="AN10" i="1"/>
  <c r="AN13" i="1"/>
  <c r="CX90" i="1"/>
  <c r="AR90" i="1"/>
  <c r="AK90" i="1"/>
  <c r="AO118" i="1"/>
  <c r="CX118" i="1"/>
  <c r="DD118" i="1" s="1"/>
  <c r="AP118" i="1"/>
  <c r="CO141" i="1"/>
  <c r="CT141" i="1" s="1"/>
  <c r="AF141" i="1"/>
  <c r="AH151" i="1"/>
  <c r="AF151" i="1"/>
  <c r="AA151" i="1"/>
  <c r="AK182" i="1"/>
  <c r="AO182" i="1"/>
  <c r="AM182" i="1"/>
  <c r="AL182" i="1"/>
  <c r="AM187" i="1"/>
  <c r="AQ187" i="1"/>
  <c r="AN187" i="1"/>
  <c r="AL187" i="1"/>
  <c r="AR6" i="1"/>
  <c r="AO6" i="1"/>
  <c r="AM6" i="1"/>
  <c r="AR15" i="1"/>
  <c r="AL15" i="1"/>
  <c r="AR41" i="1"/>
  <c r="AO41" i="1"/>
  <c r="AN41" i="1"/>
  <c r="AK41" i="1"/>
  <c r="AN79" i="1"/>
  <c r="AQ79" i="1"/>
  <c r="AM79" i="1"/>
  <c r="CX123" i="1"/>
  <c r="AP123" i="1"/>
  <c r="CX127" i="1"/>
  <c r="AP127" i="1"/>
  <c r="AO127" i="1"/>
  <c r="AO133" i="1"/>
  <c r="AR133" i="1"/>
  <c r="AK133" i="1"/>
  <c r="AR148" i="1"/>
  <c r="AP148" i="1"/>
  <c r="AO148" i="1"/>
  <c r="AN148" i="1"/>
  <c r="AM148" i="1"/>
  <c r="AL148" i="1"/>
  <c r="AK148" i="1"/>
  <c r="AQ173" i="1"/>
  <c r="AO173" i="1"/>
  <c r="CO149" i="1"/>
  <c r="CQ149" i="1" s="1"/>
  <c r="AB149" i="1"/>
  <c r="AA149" i="1"/>
  <c r="AC86" i="1"/>
  <c r="AA86" i="1"/>
  <c r="AM103" i="1"/>
  <c r="AO103" i="1"/>
  <c r="AN103" i="1"/>
  <c r="AL103" i="1"/>
  <c r="AK103" i="1"/>
  <c r="CX8" i="1"/>
  <c r="AO8" i="1"/>
  <c r="AR11" i="1"/>
  <c r="CX11" i="1"/>
  <c r="CY11" i="1" s="1"/>
  <c r="AQ11" i="1"/>
  <c r="AM11" i="1"/>
  <c r="AR14" i="1"/>
  <c r="AO14" i="1"/>
  <c r="AM14" i="1"/>
  <c r="AL14" i="1"/>
  <c r="AL6" i="1"/>
  <c r="AL11" i="1"/>
  <c r="AE28" i="1"/>
  <c r="AE65" i="1"/>
  <c r="AG65" i="1"/>
  <c r="AK79" i="1"/>
  <c r="AE98" i="1"/>
  <c r="AH98" i="1"/>
  <c r="BQ113" i="1"/>
  <c r="AO123" i="1"/>
  <c r="AQ148" i="1"/>
  <c r="CX148" i="1"/>
  <c r="BQ37" i="1"/>
  <c r="AO42" i="1"/>
  <c r="CX61" i="1"/>
  <c r="BQ127" i="1"/>
  <c r="BQ159" i="1"/>
  <c r="AL189" i="1"/>
  <c r="AP193" i="1"/>
  <c r="AL21" i="1"/>
  <c r="BQ21" i="1"/>
  <c r="AN23" i="1"/>
  <c r="AK26" i="1"/>
  <c r="BQ41" i="1"/>
  <c r="AP42" i="1"/>
  <c r="BQ42" i="1"/>
  <c r="BQ43" i="1"/>
  <c r="AL56" i="1"/>
  <c r="BQ77" i="1"/>
  <c r="BQ81" i="1"/>
  <c r="BQ91" i="1"/>
  <c r="AH97" i="1"/>
  <c r="BQ132" i="1"/>
  <c r="BQ143" i="1"/>
  <c r="AL153" i="1"/>
  <c r="BQ153" i="1"/>
  <c r="AK157" i="1"/>
  <c r="AL165" i="1"/>
  <c r="AK167" i="1"/>
  <c r="AO178" i="1"/>
  <c r="CX178" i="1"/>
  <c r="CY178" i="1" s="1"/>
  <c r="AL192" i="1"/>
  <c r="AR193" i="1"/>
  <c r="AL199" i="1"/>
  <c r="BQ199" i="1"/>
  <c r="AB205" i="1"/>
  <c r="AO23" i="1"/>
  <c r="AN26" i="1"/>
  <c r="BQ30" i="1"/>
  <c r="BQ39" i="1"/>
  <c r="AQ42" i="1"/>
  <c r="BQ62" i="1"/>
  <c r="BQ100" i="1"/>
  <c r="BQ101" i="1"/>
  <c r="BQ103" i="1"/>
  <c r="BQ114" i="1"/>
  <c r="BQ115" i="1"/>
  <c r="BQ116" i="1"/>
  <c r="BQ144" i="1"/>
  <c r="BQ147" i="1"/>
  <c r="AR153" i="1"/>
  <c r="BQ156" i="1"/>
  <c r="AO157" i="1"/>
  <c r="BQ164" i="1"/>
  <c r="AQ165" i="1"/>
  <c r="BQ176" i="1"/>
  <c r="BQ186" i="1"/>
  <c r="AO199" i="1"/>
  <c r="BQ211" i="1"/>
  <c r="X78" i="4"/>
  <c r="AQ190" i="1"/>
  <c r="BQ190" i="1"/>
  <c r="AE193" i="1"/>
  <c r="AH195" i="1"/>
  <c r="AM197" i="1"/>
  <c r="AQ199" i="1"/>
  <c r="BQ14" i="1"/>
  <c r="AO18" i="1"/>
  <c r="AM29" i="1"/>
  <c r="AP30" i="1"/>
  <c r="AN32" i="1"/>
  <c r="CX38" i="1"/>
  <c r="DA38" i="1" s="1"/>
  <c r="AK42" i="1"/>
  <c r="AL48" i="1"/>
  <c r="AF57" i="1"/>
  <c r="AK61" i="1"/>
  <c r="AN62" i="1"/>
  <c r="AL64" i="1"/>
  <c r="AB72" i="1"/>
  <c r="AK75" i="1"/>
  <c r="BQ75" i="1"/>
  <c r="AR77" i="1"/>
  <c r="AO81" i="1"/>
  <c r="AK87" i="1"/>
  <c r="AQ91" i="1"/>
  <c r="AO97" i="1"/>
  <c r="AO100" i="1"/>
  <c r="AK107" i="1"/>
  <c r="AM109" i="1"/>
  <c r="BQ120" i="1"/>
  <c r="AQ122" i="1"/>
  <c r="AL128" i="1"/>
  <c r="AK143" i="1"/>
  <c r="AL168" i="1"/>
  <c r="AN179" i="1"/>
  <c r="AO181" i="1"/>
  <c r="AM186" i="1"/>
  <c r="Y81" i="4"/>
  <c r="X85" i="4"/>
  <c r="Y93" i="4"/>
  <c r="Y97" i="4"/>
  <c r="AP18" i="1"/>
  <c r="BQ25" i="1"/>
  <c r="AN29" i="1"/>
  <c r="AQ32" i="1"/>
  <c r="AN34" i="1"/>
  <c r="AL42" i="1"/>
  <c r="AN44" i="1"/>
  <c r="BQ46" i="1"/>
  <c r="AN48" i="1"/>
  <c r="AK51" i="1"/>
  <c r="BQ51" i="1"/>
  <c r="AC53" i="1"/>
  <c r="AO55" i="1"/>
  <c r="AL61" i="1"/>
  <c r="AR62" i="1"/>
  <c r="CX62" i="1"/>
  <c r="AN64" i="1"/>
  <c r="BQ73" i="1"/>
  <c r="AO75" i="1"/>
  <c r="BQ87" i="1"/>
  <c r="AR95" i="1"/>
  <c r="AQ97" i="1"/>
  <c r="CX97" i="1"/>
  <c r="DB97" i="1" s="1"/>
  <c r="CY98" i="1"/>
  <c r="AN107" i="1"/>
  <c r="AO109" i="1"/>
  <c r="BQ117" i="1"/>
  <c r="AM120" i="1"/>
  <c r="AM128" i="1"/>
  <c r="BQ131" i="1"/>
  <c r="CY132" i="1"/>
  <c r="AR135" i="1"/>
  <c r="BQ142" i="1"/>
  <c r="AO147" i="1"/>
  <c r="AL154" i="1"/>
  <c r="CX156" i="1"/>
  <c r="DB156" i="1" s="1"/>
  <c r="AC161" i="1"/>
  <c r="AC163" i="1"/>
  <c r="BQ163" i="1"/>
  <c r="CX164" i="1"/>
  <c r="CZ164" i="1" s="1"/>
  <c r="AM168" i="1"/>
  <c r="AM176" i="1"/>
  <c r="AQ181" i="1"/>
  <c r="AK184" i="1"/>
  <c r="AO186" i="1"/>
  <c r="CX186" i="1"/>
  <c r="AE189" i="1"/>
  <c r="AL194" i="1"/>
  <c r="AL195" i="1"/>
  <c r="AL204" i="1"/>
  <c r="BQ204" i="1"/>
  <c r="BQ178" i="1"/>
  <c r="BQ189" i="1"/>
  <c r="BQ194" i="1"/>
  <c r="AP204" i="1"/>
  <c r="BQ209" i="1"/>
  <c r="Y71" i="4"/>
  <c r="Y77" i="4"/>
  <c r="X36" i="4"/>
  <c r="Z74" i="4"/>
  <c r="Z16" i="4"/>
  <c r="AB16" i="4" s="1"/>
  <c r="AC16" i="4" s="1"/>
  <c r="Z96" i="4"/>
  <c r="AB96" i="4" s="1"/>
  <c r="AC96" i="4" s="1"/>
  <c r="DB45" i="1"/>
  <c r="DD45" i="1"/>
  <c r="CY45" i="1"/>
  <c r="AM7" i="1"/>
  <c r="AA16" i="1"/>
  <c r="AK17" i="1"/>
  <c r="AM21" i="1"/>
  <c r="BQ23" i="1"/>
  <c r="AR24" i="1"/>
  <c r="AR28" i="1"/>
  <c r="AA48" i="1"/>
  <c r="AC48" i="1"/>
  <c r="AR49" i="1"/>
  <c r="AO49" i="1"/>
  <c r="AN49" i="1"/>
  <c r="CX49" i="1"/>
  <c r="AL49" i="1"/>
  <c r="AQ49" i="1"/>
  <c r="AO50" i="1"/>
  <c r="AP50" i="1"/>
  <c r="AN50" i="1"/>
  <c r="AL50" i="1"/>
  <c r="DB56" i="1"/>
  <c r="CY56" i="1"/>
  <c r="AQ60" i="1"/>
  <c r="AK60" i="1"/>
  <c r="AA88" i="1"/>
  <c r="AG88" i="1"/>
  <c r="AD88" i="1"/>
  <c r="AK146" i="1"/>
  <c r="AP146" i="1"/>
  <c r="CX146" i="1"/>
  <c r="AQ146" i="1"/>
  <c r="AO146" i="1"/>
  <c r="AM146" i="1"/>
  <c r="AL146" i="1"/>
  <c r="AO201" i="1"/>
  <c r="AL201" i="1"/>
  <c r="CX201" i="1"/>
  <c r="DB201" i="1" s="1"/>
  <c r="AR201" i="1"/>
  <c r="AP201" i="1"/>
  <c r="AN201" i="1"/>
  <c r="AM203" i="1"/>
  <c r="CX203" i="1"/>
  <c r="DC203" i="1" s="1"/>
  <c r="AQ203" i="1"/>
  <c r="AO203" i="1"/>
  <c r="AP6" i="1"/>
  <c r="AN7" i="1"/>
  <c r="CX10" i="1"/>
  <c r="DC12" i="1"/>
  <c r="CX13" i="1"/>
  <c r="DD13" i="1" s="1"/>
  <c r="AP14" i="1"/>
  <c r="AB16" i="1"/>
  <c r="AL17" i="1"/>
  <c r="AA18" i="1"/>
  <c r="CX18" i="1"/>
  <c r="DD18" i="1" s="1"/>
  <c r="AN40" i="1"/>
  <c r="AK43" i="1"/>
  <c r="AK45" i="1"/>
  <c r="AG46" i="1"/>
  <c r="AA46" i="1"/>
  <c r="AB48" i="1"/>
  <c r="AK49" i="1"/>
  <c r="AK50" i="1"/>
  <c r="AP60" i="1"/>
  <c r="DB61" i="1"/>
  <c r="DA61" i="1"/>
  <c r="AO68" i="1"/>
  <c r="AK68" i="1"/>
  <c r="AG79" i="1"/>
  <c r="AF79" i="1"/>
  <c r="AA94" i="1"/>
  <c r="AH94" i="1"/>
  <c r="AR108" i="1"/>
  <c r="AN108" i="1"/>
  <c r="AK108" i="1"/>
  <c r="AQ14" i="1"/>
  <c r="AC16" i="1"/>
  <c r="AM17" i="1"/>
  <c r="AO21" i="1"/>
  <c r="AL22" i="1"/>
  <c r="AL26" i="1"/>
  <c r="CX28" i="1"/>
  <c r="CZ28" i="1" s="1"/>
  <c r="BQ29" i="1"/>
  <c r="CX34" i="1"/>
  <c r="AQ35" i="1"/>
  <c r="CX35" i="1"/>
  <c r="AL39" i="1"/>
  <c r="AQ40" i="1"/>
  <c r="AL43" i="1"/>
  <c r="AL45" i="1"/>
  <c r="AC46" i="1"/>
  <c r="AO47" i="1"/>
  <c r="AL47" i="1"/>
  <c r="AH48" i="1"/>
  <c r="AM49" i="1"/>
  <c r="AM50" i="1"/>
  <c r="AO63" i="1"/>
  <c r="AN63" i="1"/>
  <c r="AL63" i="1"/>
  <c r="CX63" i="1"/>
  <c r="AR63" i="1"/>
  <c r="CO73" i="1"/>
  <c r="CP73" i="1" s="1"/>
  <c r="AG73" i="1"/>
  <c r="AF73" i="1"/>
  <c r="AC73" i="1"/>
  <c r="AB73" i="1"/>
  <c r="CO23" i="1"/>
  <c r="CR23" i="1" s="1"/>
  <c r="AK34" i="1"/>
  <c r="AK38" i="1"/>
  <c r="AM39" i="1"/>
  <c r="AB42" i="1"/>
  <c r="AM43" i="1"/>
  <c r="AM45" i="1"/>
  <c r="AD46" i="1"/>
  <c r="AM47" i="1"/>
  <c r="DC48" i="1"/>
  <c r="DD48" i="1"/>
  <c r="AP49" i="1"/>
  <c r="AQ50" i="1"/>
  <c r="AO59" i="1"/>
  <c r="CX59" i="1"/>
  <c r="AQ59" i="1"/>
  <c r="AM59" i="1"/>
  <c r="AK59" i="1"/>
  <c r="AP63" i="1"/>
  <c r="AR113" i="1"/>
  <c r="AK113" i="1"/>
  <c r="AR144" i="1"/>
  <c r="CX144" i="1"/>
  <c r="DC144" i="1" s="1"/>
  <c r="AQ144" i="1"/>
  <c r="AP144" i="1"/>
  <c r="AO144" i="1"/>
  <c r="AN144" i="1"/>
  <c r="AM144" i="1"/>
  <c r="AL144" i="1"/>
  <c r="AK144" i="1"/>
  <c r="AQ7" i="1"/>
  <c r="AK6" i="1"/>
  <c r="CX6" i="1"/>
  <c r="CX7" i="1"/>
  <c r="AL8" i="1"/>
  <c r="AM10" i="1"/>
  <c r="AL12" i="1"/>
  <c r="BQ12" i="1"/>
  <c r="AK13" i="1"/>
  <c r="AK14" i="1"/>
  <c r="CX14" i="1"/>
  <c r="AO15" i="1"/>
  <c r="AE16" i="1"/>
  <c r="BQ16" i="1"/>
  <c r="AP17" i="1"/>
  <c r="AL18" i="1"/>
  <c r="AQ21" i="1"/>
  <c r="AP22" i="1"/>
  <c r="AO26" i="1"/>
  <c r="AH28" i="1"/>
  <c r="DA29" i="1"/>
  <c r="CX30" i="1"/>
  <c r="AQ31" i="1"/>
  <c r="CX31" i="1"/>
  <c r="CY31" i="1" s="1"/>
  <c r="AL34" i="1"/>
  <c r="AL38" i="1"/>
  <c r="AO39" i="1"/>
  <c r="AP43" i="1"/>
  <c r="AK44" i="1"/>
  <c r="AO45" i="1"/>
  <c r="AQ47" i="1"/>
  <c r="CX50" i="1"/>
  <c r="DC50" i="1" s="1"/>
  <c r="AR52" i="1"/>
  <c r="AO52" i="1"/>
  <c r="AN59" i="1"/>
  <c r="CO66" i="1"/>
  <c r="CS66" i="1" s="1"/>
  <c r="AG66" i="1"/>
  <c r="AN85" i="1"/>
  <c r="CX85" i="1"/>
  <c r="DA85" i="1" s="1"/>
  <c r="AQ85" i="1"/>
  <c r="AP85" i="1"/>
  <c r="AO85" i="1"/>
  <c r="AM85" i="1"/>
  <c r="AL85" i="1"/>
  <c r="AK85" i="1"/>
  <c r="AC92" i="1"/>
  <c r="AB92" i="1"/>
  <c r="AH96" i="1"/>
  <c r="AD96" i="1"/>
  <c r="CZ172" i="1"/>
  <c r="DC172" i="1"/>
  <c r="DB172" i="1"/>
  <c r="AP39" i="1"/>
  <c r="AQ43" i="1"/>
  <c r="CX43" i="1"/>
  <c r="DA43" i="1" s="1"/>
  <c r="AP45" i="1"/>
  <c r="CO46" i="1"/>
  <c r="CQ46" i="1" s="1"/>
  <c r="CO79" i="1"/>
  <c r="AR101" i="1"/>
  <c r="AQ101" i="1"/>
  <c r="AP101" i="1"/>
  <c r="AO101" i="1"/>
  <c r="AN101" i="1"/>
  <c r="AM101" i="1"/>
  <c r="AL101" i="1"/>
  <c r="AK101" i="1"/>
  <c r="CX101" i="1"/>
  <c r="AK7" i="1"/>
  <c r="AO16" i="1"/>
  <c r="DA21" i="1"/>
  <c r="AA23" i="1"/>
  <c r="AE26" i="1"/>
  <c r="BQ27" i="1"/>
  <c r="AN28" i="1"/>
  <c r="AK30" i="1"/>
  <c r="AO34" i="1"/>
  <c r="AK35" i="1"/>
  <c r="AP38" i="1"/>
  <c r="AQ39" i="1"/>
  <c r="CX39" i="1"/>
  <c r="DA39" i="1" s="1"/>
  <c r="CX42" i="1"/>
  <c r="AO44" i="1"/>
  <c r="AR45" i="1"/>
  <c r="CX46" i="1"/>
  <c r="DB46" i="1" s="1"/>
  <c r="CX47" i="1"/>
  <c r="AQ52" i="1"/>
  <c r="CX67" i="1"/>
  <c r="DA67" i="1" s="1"/>
  <c r="AR67" i="1"/>
  <c r="AN67" i="1"/>
  <c r="AM67" i="1"/>
  <c r="AR71" i="1"/>
  <c r="CX71" i="1"/>
  <c r="AQ71" i="1"/>
  <c r="AP71" i="1"/>
  <c r="AO71" i="1"/>
  <c r="AN71" i="1"/>
  <c r="AM71" i="1"/>
  <c r="AL71" i="1"/>
  <c r="AK71" i="1"/>
  <c r="AC159" i="1"/>
  <c r="AA159" i="1"/>
  <c r="AN6" i="1"/>
  <c r="AL7" i="1"/>
  <c r="AP10" i="1"/>
  <c r="AQ13" i="1"/>
  <c r="AN14" i="1"/>
  <c r="DD21" i="1"/>
  <c r="AM24" i="1"/>
  <c r="AF26" i="1"/>
  <c r="CX26" i="1"/>
  <c r="DA26" i="1" s="1"/>
  <c r="AL30" i="1"/>
  <c r="BQ32" i="1"/>
  <c r="AL35" i="1"/>
  <c r="BQ35" i="1"/>
  <c r="AR93" i="1"/>
  <c r="CX93" i="1"/>
  <c r="DA93" i="1" s="1"/>
  <c r="AO93" i="1"/>
  <c r="AL93" i="1"/>
  <c r="AK93" i="1"/>
  <c r="AR115" i="1"/>
  <c r="AM115" i="1"/>
  <c r="CX115" i="1"/>
  <c r="AQ115" i="1"/>
  <c r="AP115" i="1"/>
  <c r="AO115" i="1"/>
  <c r="AN115" i="1"/>
  <c r="AL115" i="1"/>
  <c r="AK115" i="1"/>
  <c r="AF53" i="1"/>
  <c r="BQ53" i="1"/>
  <c r="AP54" i="1"/>
  <c r="AQ55" i="1"/>
  <c r="AL58" i="1"/>
  <c r="BQ63" i="1"/>
  <c r="AM64" i="1"/>
  <c r="BQ68" i="1"/>
  <c r="AQ69" i="1"/>
  <c r="CX79" i="1"/>
  <c r="DB79" i="1" s="1"/>
  <c r="BQ90" i="1"/>
  <c r="BQ94" i="1"/>
  <c r="AP97" i="1"/>
  <c r="AP100" i="1"/>
  <c r="CX103" i="1"/>
  <c r="DC103" i="1" s="1"/>
  <c r="CO106" i="1"/>
  <c r="CU106" i="1" s="1"/>
  <c r="AO107" i="1"/>
  <c r="BQ109" i="1"/>
  <c r="AN112" i="1"/>
  <c r="AQ112" i="1"/>
  <c r="AQ119" i="1"/>
  <c r="BQ123" i="1"/>
  <c r="AL133" i="1"/>
  <c r="AR140" i="1"/>
  <c r="AK140" i="1"/>
  <c r="AB145" i="1"/>
  <c r="BQ146" i="1"/>
  <c r="AH147" i="1"/>
  <c r="AG147" i="1"/>
  <c r="AF177" i="1"/>
  <c r="AC177" i="1"/>
  <c r="CX69" i="1"/>
  <c r="AR111" i="1"/>
  <c r="CX111" i="1"/>
  <c r="DA111" i="1" s="1"/>
  <c r="AM114" i="1"/>
  <c r="AL114" i="1"/>
  <c r="AR131" i="1"/>
  <c r="AO131" i="1"/>
  <c r="AK138" i="1"/>
  <c r="AM138" i="1"/>
  <c r="AR139" i="1"/>
  <c r="AK139" i="1"/>
  <c r="CX152" i="1"/>
  <c r="AQ152" i="1"/>
  <c r="AP152" i="1"/>
  <c r="AN152" i="1"/>
  <c r="AM152" i="1"/>
  <c r="DC186" i="1"/>
  <c r="CY186" i="1"/>
  <c r="DD112" i="1"/>
  <c r="DC112" i="1"/>
  <c r="AR119" i="1"/>
  <c r="AP119" i="1"/>
  <c r="AN131" i="1"/>
  <c r="AO136" i="1"/>
  <c r="AM136" i="1"/>
  <c r="CO137" i="1"/>
  <c r="AE137" i="1"/>
  <c r="DC165" i="1"/>
  <c r="DD165" i="1"/>
  <c r="DA199" i="1"/>
  <c r="DC199" i="1"/>
  <c r="AQ48" i="1"/>
  <c r="CX54" i="1"/>
  <c r="DD54" i="1" s="1"/>
  <c r="BQ59" i="1"/>
  <c r="BQ60" i="1"/>
  <c r="AG63" i="1"/>
  <c r="AP64" i="1"/>
  <c r="AK69" i="1"/>
  <c r="BQ70" i="1"/>
  <c r="BQ71" i="1"/>
  <c r="AD72" i="1"/>
  <c r="AM74" i="1"/>
  <c r="AO77" i="1"/>
  <c r="AL79" i="1"/>
  <c r="AM80" i="1"/>
  <c r="AK82" i="1"/>
  <c r="AK84" i="1"/>
  <c r="BQ84" i="1"/>
  <c r="BQ85" i="1"/>
  <c r="AM88" i="1"/>
  <c r="AN89" i="1"/>
  <c r="BQ89" i="1"/>
  <c r="AR92" i="1"/>
  <c r="BQ92" i="1"/>
  <c r="AL96" i="1"/>
  <c r="CZ98" i="1"/>
  <c r="CX100" i="1"/>
  <c r="AK102" i="1"/>
  <c r="BQ102" i="1"/>
  <c r="CY104" i="1"/>
  <c r="CX107" i="1"/>
  <c r="AL111" i="1"/>
  <c r="CY112" i="1"/>
  <c r="AN114" i="1"/>
  <c r="AK119" i="1"/>
  <c r="AR124" i="1"/>
  <c r="AM124" i="1"/>
  <c r="AN126" i="1"/>
  <c r="AP131" i="1"/>
  <c r="AE135" i="1"/>
  <c r="AK136" i="1"/>
  <c r="AA137" i="1"/>
  <c r="AP138" i="1"/>
  <c r="AO139" i="1"/>
  <c r="AN140" i="1"/>
  <c r="AK141" i="1"/>
  <c r="AO142" i="1"/>
  <c r="AN143" i="1"/>
  <c r="AO145" i="1"/>
  <c r="CO146" i="1"/>
  <c r="CR146" i="1" s="1"/>
  <c r="AK147" i="1"/>
  <c r="BQ149" i="1"/>
  <c r="AL152" i="1"/>
  <c r="AO160" i="1"/>
  <c r="AN160" i="1"/>
  <c r="AL160" i="1"/>
  <c r="AK160" i="1"/>
  <c r="CX160" i="1"/>
  <c r="DB160" i="1" s="1"/>
  <c r="AQ160" i="1"/>
  <c r="AR198" i="1"/>
  <c r="AK198" i="1"/>
  <c r="CX198" i="1"/>
  <c r="AQ198" i="1"/>
  <c r="AP198" i="1"/>
  <c r="AN198" i="1"/>
  <c r="AL198" i="1"/>
  <c r="AL69" i="1"/>
  <c r="AN74" i="1"/>
  <c r="AN80" i="1"/>
  <c r="AP82" i="1"/>
  <c r="AN84" i="1"/>
  <c r="AP88" i="1"/>
  <c r="AN102" i="1"/>
  <c r="CZ104" i="1"/>
  <c r="CZ112" i="1"/>
  <c r="AE118" i="1"/>
  <c r="AL119" i="1"/>
  <c r="AN120" i="1"/>
  <c r="AL124" i="1"/>
  <c r="AR126" i="1"/>
  <c r="CZ132" i="1"/>
  <c r="AK134" i="1"/>
  <c r="CX134" i="1"/>
  <c r="AQ134" i="1"/>
  <c r="AL136" i="1"/>
  <c r="AQ138" i="1"/>
  <c r="CX138" i="1"/>
  <c r="AO140" i="1"/>
  <c r="AP142" i="1"/>
  <c r="AO143" i="1"/>
  <c r="AN147" i="1"/>
  <c r="BQ148" i="1"/>
  <c r="AO152" i="1"/>
  <c r="BQ155" i="1"/>
  <c r="AR158" i="1"/>
  <c r="AQ158" i="1"/>
  <c r="AM158" i="1"/>
  <c r="AL158" i="1"/>
  <c r="AM160" i="1"/>
  <c r="AL174" i="1"/>
  <c r="CX174" i="1"/>
  <c r="AR174" i="1"/>
  <c r="AP174" i="1"/>
  <c r="AO174" i="1"/>
  <c r="AM174" i="1"/>
  <c r="CX64" i="1"/>
  <c r="AA68" i="1"/>
  <c r="AM69" i="1"/>
  <c r="AH70" i="1"/>
  <c r="AO73" i="1"/>
  <c r="AQ74" i="1"/>
  <c r="AO79" i="1"/>
  <c r="AQ80" i="1"/>
  <c r="AQ83" i="1"/>
  <c r="AR84" i="1"/>
  <c r="AE87" i="1"/>
  <c r="DA87" i="1"/>
  <c r="AR88" i="1"/>
  <c r="CO91" i="1"/>
  <c r="AB93" i="1"/>
  <c r="AL97" i="1"/>
  <c r="AL100" i="1"/>
  <c r="AA103" i="1"/>
  <c r="AP103" i="1"/>
  <c r="AH104" i="1"/>
  <c r="DC104" i="1"/>
  <c r="AL107" i="1"/>
  <c r="AP112" i="1"/>
  <c r="AP114" i="1"/>
  <c r="AM119" i="1"/>
  <c r="AO120" i="1"/>
  <c r="AL134" i="1"/>
  <c r="AK135" i="1"/>
  <c r="AN136" i="1"/>
  <c r="DD142" i="1"/>
  <c r="DB142" i="1"/>
  <c r="AR151" i="1"/>
  <c r="AN151" i="1"/>
  <c r="AK151" i="1"/>
  <c r="AM54" i="1"/>
  <c r="AK55" i="1"/>
  <c r="BQ55" i="1"/>
  <c r="AR56" i="1"/>
  <c r="CX58" i="1"/>
  <c r="CO61" i="1"/>
  <c r="CS61" i="1" s="1"/>
  <c r="AP62" i="1"/>
  <c r="AK64" i="1"/>
  <c r="AB68" i="1"/>
  <c r="AO69" i="1"/>
  <c r="AR74" i="1"/>
  <c r="AP79" i="1"/>
  <c r="AR80" i="1"/>
  <c r="CX83" i="1"/>
  <c r="AE93" i="1"/>
  <c r="BQ95" i="1"/>
  <c r="AM97" i="1"/>
  <c r="BQ97" i="1"/>
  <c r="AL98" i="1"/>
  <c r="BQ98" i="1"/>
  <c r="AN100" i="1"/>
  <c r="AE103" i="1"/>
  <c r="BQ106" i="1"/>
  <c r="AM107" i="1"/>
  <c r="AK109" i="1"/>
  <c r="AE110" i="1"/>
  <c r="AN119" i="1"/>
  <c r="AQ120" i="1"/>
  <c r="AO132" i="1"/>
  <c r="AP132" i="1"/>
  <c r="AM134" i="1"/>
  <c r="AO135" i="1"/>
  <c r="AP136" i="1"/>
  <c r="AQ140" i="1"/>
  <c r="CX140" i="1"/>
  <c r="DB140" i="1" s="1"/>
  <c r="CY142" i="1"/>
  <c r="AK150" i="1"/>
  <c r="AL150" i="1"/>
  <c r="CX150" i="1"/>
  <c r="AQ150" i="1"/>
  <c r="BQ150" i="1"/>
  <c r="AO151" i="1"/>
  <c r="CX158" i="1"/>
  <c r="DC158" i="1" s="1"/>
  <c r="AO172" i="1"/>
  <c r="AK172" i="1"/>
  <c r="AQ172" i="1"/>
  <c r="AP172" i="1"/>
  <c r="AN172" i="1"/>
  <c r="AM172" i="1"/>
  <c r="AL172" i="1"/>
  <c r="AP176" i="1"/>
  <c r="AR179" i="1"/>
  <c r="X29" i="4"/>
  <c r="X33" i="4"/>
  <c r="X41" i="4"/>
  <c r="Z45" i="4"/>
  <c r="AA45" i="4" s="1"/>
  <c r="Z75" i="4"/>
  <c r="AN153" i="1"/>
  <c r="AP154" i="1"/>
  <c r="AP156" i="1"/>
  <c r="AL157" i="1"/>
  <c r="AL161" i="1"/>
  <c r="AP164" i="1"/>
  <c r="AN165" i="1"/>
  <c r="AM167" i="1"/>
  <c r="BQ167" i="1"/>
  <c r="AP168" i="1"/>
  <c r="AN171" i="1"/>
  <c r="CX173" i="1"/>
  <c r="AQ176" i="1"/>
  <c r="AL177" i="1"/>
  <c r="AA183" i="1"/>
  <c r="AL184" i="1"/>
  <c r="AA185" i="1"/>
  <c r="AC187" i="1"/>
  <c r="AC193" i="1"/>
  <c r="AN195" i="1"/>
  <c r="AG196" i="1"/>
  <c r="CO197" i="1"/>
  <c r="BQ198" i="1"/>
  <c r="AM204" i="1"/>
  <c r="BQ207" i="1"/>
  <c r="BQ152" i="1"/>
  <c r="AQ153" i="1"/>
  <c r="AQ154" i="1"/>
  <c r="CX154" i="1"/>
  <c r="DD154" i="1" s="1"/>
  <c r="AQ156" i="1"/>
  <c r="AN157" i="1"/>
  <c r="AN161" i="1"/>
  <c r="AQ164" i="1"/>
  <c r="AO165" i="1"/>
  <c r="BQ165" i="1"/>
  <c r="AQ168" i="1"/>
  <c r="AQ177" i="1"/>
  <c r="AE179" i="1"/>
  <c r="CX180" i="1"/>
  <c r="DC180" i="1" s="1"/>
  <c r="BQ182" i="1"/>
  <c r="AC183" i="1"/>
  <c r="AM184" i="1"/>
  <c r="AE185" i="1"/>
  <c r="AL186" i="1"/>
  <c r="CO189" i="1"/>
  <c r="CR189" i="1" s="1"/>
  <c r="AD193" i="1"/>
  <c r="AO195" i="1"/>
  <c r="BQ195" i="1"/>
  <c r="AO204" i="1"/>
  <c r="Y48" i="4"/>
  <c r="Z52" i="4"/>
  <c r="AB52" i="4" s="1"/>
  <c r="AC52" i="4" s="1"/>
  <c r="CX176" i="1"/>
  <c r="Z90" i="4"/>
  <c r="AB90" i="4" s="1"/>
  <c r="AC90" i="4" s="1"/>
  <c r="AQ157" i="1"/>
  <c r="AQ161" i="1"/>
  <c r="AR165" i="1"/>
  <c r="AL173" i="1"/>
  <c r="AK176" i="1"/>
  <c r="AK179" i="1"/>
  <c r="AM183" i="1"/>
  <c r="BQ183" i="1"/>
  <c r="AP184" i="1"/>
  <c r="AF193" i="1"/>
  <c r="AC197" i="1"/>
  <c r="AE198" i="1"/>
  <c r="AR204" i="1"/>
  <c r="Y35" i="4"/>
  <c r="X39" i="4"/>
  <c r="Y43" i="4"/>
  <c r="BQ110" i="1"/>
  <c r="BQ130" i="1"/>
  <c r="BQ136" i="1"/>
  <c r="BQ145" i="1"/>
  <c r="CX153" i="1"/>
  <c r="DA153" i="1" s="1"/>
  <c r="AA155" i="1"/>
  <c r="AK156" i="1"/>
  <c r="AB161" i="1"/>
  <c r="AK164" i="1"/>
  <c r="AB167" i="1"/>
  <c r="AK168" i="1"/>
  <c r="AH172" i="1"/>
  <c r="AN173" i="1"/>
  <c r="AF174" i="1"/>
  <c r="AL176" i="1"/>
  <c r="AM178" i="1"/>
  <c r="AM179" i="1"/>
  <c r="AM180" i="1"/>
  <c r="BQ181" i="1"/>
  <c r="AP182" i="1"/>
  <c r="CX182" i="1"/>
  <c r="DC182" i="1" s="1"/>
  <c r="AN183" i="1"/>
  <c r="AQ184" i="1"/>
  <c r="AP186" i="1"/>
  <c r="AP187" i="1"/>
  <c r="CX195" i="1"/>
  <c r="AH203" i="1"/>
  <c r="AD204" i="1"/>
  <c r="CO205" i="1"/>
  <c r="CQ205" i="1" s="1"/>
  <c r="BQ212" i="1"/>
  <c r="BQ154" i="1"/>
  <c r="BQ160" i="1"/>
  <c r="AR173" i="1"/>
  <c r="AN176" i="1"/>
  <c r="BQ179" i="1"/>
  <c r="BQ201" i="1"/>
  <c r="BQ203" i="1"/>
  <c r="BQ210" i="1"/>
  <c r="Y76" i="4"/>
  <c r="Z37" i="4"/>
  <c r="AB37" i="4" s="1"/>
  <c r="AC37" i="4" s="1"/>
  <c r="Z47" i="4"/>
  <c r="AB47" i="4" s="1"/>
  <c r="AC47" i="4" s="1"/>
  <c r="Z59" i="4"/>
  <c r="AB59" i="4" s="1"/>
  <c r="AC59" i="4" s="1"/>
  <c r="Z42" i="4"/>
  <c r="AB42" i="4" s="1"/>
  <c r="AC42" i="4" s="1"/>
  <c r="AC12" i="1"/>
  <c r="AB53" i="1"/>
  <c r="AE57" i="1"/>
  <c r="AG62" i="1"/>
  <c r="AA63" i="1"/>
  <c r="AE66" i="1"/>
  <c r="AH79" i="1"/>
  <c r="AC87" i="1"/>
  <c r="AC93" i="1"/>
  <c r="AC97" i="1"/>
  <c r="AE104" i="1"/>
  <c r="AD110" i="1"/>
  <c r="AD135" i="1"/>
  <c r="AB137" i="1"/>
  <c r="AH140" i="1"/>
  <c r="CO140" i="1"/>
  <c r="CT140" i="1" s="1"/>
  <c r="AF147" i="1"/>
  <c r="CT149" i="1"/>
  <c r="AH153" i="1"/>
  <c r="AB155" i="1"/>
  <c r="AE156" i="1"/>
  <c r="CO156" i="1"/>
  <c r="AD174" i="1"/>
  <c r="CO174" i="1"/>
  <c r="CQ174" i="1" s="1"/>
  <c r="AD179" i="1"/>
  <c r="AC186" i="1"/>
  <c r="AB187" i="1"/>
  <c r="AD189" i="1"/>
  <c r="AA197" i="1"/>
  <c r="AF199" i="1"/>
  <c r="CO200" i="1"/>
  <c r="CS200" i="1" s="1"/>
  <c r="AA205" i="1"/>
  <c r="Z19" i="4"/>
  <c r="AB19" i="4" s="1"/>
  <c r="AC19" i="4" s="1"/>
  <c r="Z31" i="4"/>
  <c r="AA31" i="4" s="1"/>
  <c r="Z80" i="4"/>
  <c r="AB80" i="4" s="1"/>
  <c r="AC80" i="4" s="1"/>
  <c r="Z81" i="4"/>
  <c r="Z83" i="4"/>
  <c r="AA10" i="1"/>
  <c r="AB18" i="1"/>
  <c r="AB23" i="1"/>
  <c r="AE40" i="1"/>
  <c r="AE41" i="1"/>
  <c r="AC42" i="1"/>
  <c r="AD53" i="1"/>
  <c r="AC56" i="1"/>
  <c r="AG57" i="1"/>
  <c r="AF61" i="1"/>
  <c r="AF69" i="1"/>
  <c r="AG80" i="1"/>
  <c r="AD81" i="1"/>
  <c r="AB83" i="1"/>
  <c r="AE86" i="1"/>
  <c r="AF87" i="1"/>
  <c r="CO87" i="1"/>
  <c r="AA90" i="1"/>
  <c r="AF93" i="1"/>
  <c r="CO93" i="1"/>
  <c r="CQ93" i="1" s="1"/>
  <c r="CO95" i="1"/>
  <c r="CQ95" i="1" s="1"/>
  <c r="CU103" i="1"/>
  <c r="AE106" i="1"/>
  <c r="AC107" i="1"/>
  <c r="AF110" i="1"/>
  <c r="AG122" i="1"/>
  <c r="BL129" i="1" s="1"/>
  <c r="AG135" i="1"/>
  <c r="AC136" i="1"/>
  <c r="CO136" i="1"/>
  <c r="CR136" i="1" s="1"/>
  <c r="AF137" i="1"/>
  <c r="AA139" i="1"/>
  <c r="AF155" i="1"/>
  <c r="AG163" i="1"/>
  <c r="AF165" i="1"/>
  <c r="AA171" i="1"/>
  <c r="AG179" i="1"/>
  <c r="AE186" i="1"/>
  <c r="CO186" i="1"/>
  <c r="AF187" i="1"/>
  <c r="AA192" i="1"/>
  <c r="AD197" i="1"/>
  <c r="AD201" i="1"/>
  <c r="AD205" i="1"/>
  <c r="X6" i="4"/>
  <c r="X14" i="4"/>
  <c r="Z32" i="4"/>
  <c r="AB32" i="4" s="1"/>
  <c r="AC32" i="4" s="1"/>
  <c r="X75" i="4"/>
  <c r="AE7" i="1"/>
  <c r="AB10" i="1"/>
  <c r="AG18" i="1"/>
  <c r="BL25" i="1" s="1"/>
  <c r="CO18" i="1"/>
  <c r="CU18" i="1" s="1"/>
  <c r="AD23" i="1"/>
  <c r="AF41" i="1"/>
  <c r="AD42" i="1"/>
  <c r="AE48" i="1"/>
  <c r="AE53" i="1"/>
  <c r="AD56" i="1"/>
  <c r="AF63" i="1"/>
  <c r="AA73" i="1"/>
  <c r="AC83" i="1"/>
  <c r="AF86" i="1"/>
  <c r="AG87" i="1"/>
  <c r="AC90" i="1"/>
  <c r="CO90" i="1"/>
  <c r="CT90" i="1" s="1"/>
  <c r="CO92" i="1"/>
  <c r="AG93" i="1"/>
  <c r="AC96" i="1"/>
  <c r="AB102" i="1"/>
  <c r="AF106" i="1"/>
  <c r="AG107" i="1"/>
  <c r="BL114" i="1" s="1"/>
  <c r="AH122" i="1"/>
  <c r="AB139" i="1"/>
  <c r="AB171" i="1"/>
  <c r="AF186" i="1"/>
  <c r="AG187" i="1"/>
  <c r="AC192" i="1"/>
  <c r="AE197" i="1"/>
  <c r="AA200" i="1"/>
  <c r="AE201" i="1"/>
  <c r="AE205" i="1"/>
  <c r="N60" i="2"/>
  <c r="Y28" i="4"/>
  <c r="X32" i="4"/>
  <c r="Y73" i="4"/>
  <c r="AD10" i="1"/>
  <c r="AE23" i="1"/>
  <c r="AA24" i="1"/>
  <c r="AD25" i="1"/>
  <c r="AF42" i="1"/>
  <c r="AF56" i="1"/>
  <c r="AD83" i="1"/>
  <c r="AD90" i="1"/>
  <c r="AD139" i="1"/>
  <c r="AC171" i="1"/>
  <c r="AG186" i="1"/>
  <c r="AG192" i="1"/>
  <c r="AG197" i="1"/>
  <c r="AH201" i="1"/>
  <c r="AG205" i="1"/>
  <c r="X83" i="4"/>
  <c r="X95" i="4"/>
  <c r="CO56" i="1"/>
  <c r="CT56" i="1" s="1"/>
  <c r="AF10" i="1"/>
  <c r="AG25" i="1"/>
  <c r="AG42" i="1"/>
  <c r="AG53" i="1"/>
  <c r="AA57" i="1"/>
  <c r="CO57" i="1"/>
  <c r="CU57" i="1" s="1"/>
  <c r="CO62" i="1"/>
  <c r="CT62" i="1" s="1"/>
  <c r="AG75" i="1"/>
  <c r="AG83" i="1"/>
  <c r="AH88" i="1"/>
  <c r="AE90" i="1"/>
  <c r="AA91" i="1"/>
  <c r="AD92" i="1"/>
  <c r="AE96" i="1"/>
  <c r="AD117" i="1"/>
  <c r="AB131" i="1"/>
  <c r="AG134" i="1"/>
  <c r="AF139" i="1"/>
  <c r="CO139" i="1"/>
  <c r="CS139" i="1" s="1"/>
  <c r="AA141" i="1"/>
  <c r="CQ141" i="1"/>
  <c r="AB147" i="1"/>
  <c r="AB151" i="1"/>
  <c r="AC152" i="1"/>
  <c r="AF157" i="1"/>
  <c r="AF166" i="1"/>
  <c r="AE167" i="1"/>
  <c r="AA169" i="1"/>
  <c r="AF171" i="1"/>
  <c r="AB172" i="1"/>
  <c r="AA189" i="1"/>
  <c r="AG200" i="1"/>
  <c r="N56" i="2"/>
  <c r="N59" i="2"/>
  <c r="Z36" i="4"/>
  <c r="AA36" i="4" s="1"/>
  <c r="Z38" i="4"/>
  <c r="AB38" i="4" s="1"/>
  <c r="AC38" i="4" s="1"/>
  <c r="Y101" i="4"/>
  <c r="AA9" i="1"/>
  <c r="AG10" i="1"/>
  <c r="BL17" i="1" s="1"/>
  <c r="AG17" i="1"/>
  <c r="BL24" i="1" s="1"/>
  <c r="AA44" i="1"/>
  <c r="AE50" i="1"/>
  <c r="AB57" i="1"/>
  <c r="AC62" i="1"/>
  <c r="AB66" i="1"/>
  <c r="AD68" i="1"/>
  <c r="AE72" i="1"/>
  <c r="AH74" i="1"/>
  <c r="AD79" i="1"/>
  <c r="AA87" i="1"/>
  <c r="AG90" i="1"/>
  <c r="AH91" i="1"/>
  <c r="AE92" i="1"/>
  <c r="AA93" i="1"/>
  <c r="AG96" i="1"/>
  <c r="CS104" i="1"/>
  <c r="AF117" i="1"/>
  <c r="AH134" i="1"/>
  <c r="CQ137" i="1"/>
  <c r="AG139" i="1"/>
  <c r="AB141" i="1"/>
  <c r="AD147" i="1"/>
  <c r="AH157" i="1"/>
  <c r="AG166" i="1"/>
  <c r="AF167" i="1"/>
  <c r="AF169" i="1"/>
  <c r="AG171" i="1"/>
  <c r="AB189" i="1"/>
  <c r="AG204" i="1"/>
  <c r="X35" i="4"/>
  <c r="Y40" i="4"/>
  <c r="X49" i="4"/>
  <c r="AG9" i="1"/>
  <c r="BL16" i="1" s="1"/>
  <c r="AD44" i="1"/>
  <c r="AG50" i="1"/>
  <c r="AA53" i="1"/>
  <c r="CO53" i="1"/>
  <c r="CR53" i="1" s="1"/>
  <c r="AC57" i="1"/>
  <c r="AD62" i="1"/>
  <c r="AC66" i="1"/>
  <c r="CO192" i="1"/>
  <c r="Z30" i="4"/>
  <c r="AA30" i="4" s="1"/>
  <c r="Y32" i="4"/>
  <c r="X81" i="4"/>
  <c r="AB77" i="1"/>
  <c r="AA78" i="1"/>
  <c r="CU90" i="1"/>
  <c r="AG138" i="1"/>
  <c r="AD138" i="1"/>
  <c r="AH143" i="1"/>
  <c r="AD143" i="1"/>
  <c r="AB143" i="1"/>
  <c r="AA143" i="1"/>
  <c r="CO143" i="1"/>
  <c r="AE143" i="1"/>
  <c r="AH175" i="1"/>
  <c r="AF175" i="1"/>
  <c r="AE175" i="1"/>
  <c r="AD175" i="1"/>
  <c r="AB175" i="1"/>
  <c r="AG175" i="1"/>
  <c r="AB178" i="1"/>
  <c r="AG178" i="1"/>
  <c r="AF178" i="1"/>
  <c r="AC178" i="1"/>
  <c r="AH188" i="1"/>
  <c r="AE188" i="1"/>
  <c r="Y51" i="4"/>
  <c r="Z51" i="4"/>
  <c r="AA51" i="4" s="1"/>
  <c r="AA8" i="1"/>
  <c r="CO8" i="1"/>
  <c r="CU8" i="1" s="1"/>
  <c r="AC10" i="1"/>
  <c r="AE13" i="1"/>
  <c r="AB15" i="1"/>
  <c r="AA22" i="1"/>
  <c r="AC23" i="1"/>
  <c r="AH25" i="1"/>
  <c r="AG26" i="1"/>
  <c r="CO26" i="1"/>
  <c r="CU26" i="1" s="1"/>
  <c r="AH29" i="1"/>
  <c r="AE42" i="1"/>
  <c r="AD43" i="1"/>
  <c r="AE44" i="1"/>
  <c r="AA45" i="1"/>
  <c r="AH46" i="1"/>
  <c r="AA47" i="1"/>
  <c r="AF48" i="1"/>
  <c r="AA52" i="1"/>
  <c r="AB54" i="1"/>
  <c r="AG56" i="1"/>
  <c r="AG61" i="1"/>
  <c r="AE63" i="1"/>
  <c r="AF66" i="1"/>
  <c r="AC67" i="1"/>
  <c r="AC68" i="1"/>
  <c r="CO68" i="1"/>
  <c r="AH72" i="1"/>
  <c r="AE73" i="1"/>
  <c r="AA75" i="1"/>
  <c r="AD77" i="1"/>
  <c r="AB78" i="1"/>
  <c r="CP90" i="1"/>
  <c r="AH136" i="1"/>
  <c r="AD136" i="1"/>
  <c r="AF143" i="1"/>
  <c r="AA175" i="1"/>
  <c r="AA178" i="1"/>
  <c r="AF188" i="1"/>
  <c r="CO43" i="1"/>
  <c r="CU43" i="1" s="1"/>
  <c r="AE54" i="1"/>
  <c r="AC15" i="1"/>
  <c r="AF77" i="1"/>
  <c r="AC78" i="1"/>
  <c r="CO82" i="1"/>
  <c r="CP82" i="1" s="1"/>
  <c r="AC82" i="1"/>
  <c r="AA82" i="1"/>
  <c r="CR90" i="1"/>
  <c r="CO133" i="1"/>
  <c r="CP133" i="1" s="1"/>
  <c r="AG133" i="1"/>
  <c r="AF133" i="1"/>
  <c r="AE133" i="1"/>
  <c r="AB133" i="1"/>
  <c r="AC8" i="1"/>
  <c r="AD9" i="1"/>
  <c r="AE10" i="1"/>
  <c r="AF15" i="1"/>
  <c r="AF16" i="1"/>
  <c r="AA19" i="1"/>
  <c r="AD21" i="1"/>
  <c r="AC22" i="1"/>
  <c r="AA27" i="1"/>
  <c r="AC45" i="1"/>
  <c r="AF47" i="1"/>
  <c r="AD52" i="1"/>
  <c r="AG54" i="1"/>
  <c r="AA61" i="1"/>
  <c r="CR61" i="1"/>
  <c r="AE67" i="1"/>
  <c r="CO67" i="1"/>
  <c r="CP67" i="1" s="1"/>
  <c r="AE68" i="1"/>
  <c r="AA74" i="1"/>
  <c r="AC75" i="1"/>
  <c r="AH77" i="1"/>
  <c r="AD78" i="1"/>
  <c r="CO80" i="1"/>
  <c r="CQ80" i="1" s="1"/>
  <c r="AE80" i="1"/>
  <c r="AC80" i="1"/>
  <c r="AB82" i="1"/>
  <c r="AH84" i="1"/>
  <c r="AE84" i="1"/>
  <c r="AA84" i="1"/>
  <c r="CO129" i="1"/>
  <c r="CR129" i="1" s="1"/>
  <c r="AF129" i="1"/>
  <c r="AE129" i="1"/>
  <c r="AC129" i="1"/>
  <c r="AA129" i="1"/>
  <c r="AG129" i="1"/>
  <c r="AA133" i="1"/>
  <c r="AE180" i="1"/>
  <c r="AC180" i="1"/>
  <c r="AB180" i="1"/>
  <c r="AG180" i="1"/>
  <c r="AB182" i="1"/>
  <c r="AG182" i="1"/>
  <c r="AF182" i="1"/>
  <c r="CO182" i="1"/>
  <c r="AC182" i="1"/>
  <c r="Y89" i="4"/>
  <c r="Z89" i="4"/>
  <c r="AA89" i="4" s="1"/>
  <c r="AB22" i="1"/>
  <c r="AG43" i="1"/>
  <c r="AB45" i="1"/>
  <c r="AC52" i="1"/>
  <c r="AD67" i="1"/>
  <c r="AC175" i="1"/>
  <c r="AF8" i="1"/>
  <c r="AG15" i="1"/>
  <c r="BL22" i="1" s="1"/>
  <c r="AC18" i="1"/>
  <c r="AB19" i="1"/>
  <c r="AA20" i="1"/>
  <c r="AF21" i="1"/>
  <c r="AE22" i="1"/>
  <c r="CO22" i="1"/>
  <c r="CR22" i="1" s="1"/>
  <c r="AF23" i="1"/>
  <c r="AA26" i="1"/>
  <c r="AB27" i="1"/>
  <c r="AD45" i="1"/>
  <c r="AF49" i="1"/>
  <c r="AF52" i="1"/>
  <c r="CO52" i="1"/>
  <c r="CU52" i="1" s="1"/>
  <c r="AA60" i="1"/>
  <c r="AB61" i="1"/>
  <c r="AG67" i="1"/>
  <c r="AF68" i="1"/>
  <c r="AD70" i="1"/>
  <c r="AC74" i="1"/>
  <c r="AD75" i="1"/>
  <c r="CO75" i="1"/>
  <c r="AE78" i="1"/>
  <c r="AA80" i="1"/>
  <c r="AE82" i="1"/>
  <c r="AB84" i="1"/>
  <c r="AC95" i="1"/>
  <c r="AF95" i="1"/>
  <c r="AE95" i="1"/>
  <c r="AB95" i="1"/>
  <c r="CO100" i="1"/>
  <c r="CR100" i="1" s="1"/>
  <c r="AG100" i="1"/>
  <c r="AF100" i="1"/>
  <c r="AE100" i="1"/>
  <c r="AB100" i="1"/>
  <c r="CP106" i="1"/>
  <c r="AH108" i="1"/>
  <c r="AB108" i="1"/>
  <c r="AH109" i="1"/>
  <c r="AC109" i="1"/>
  <c r="AB129" i="1"/>
  <c r="AC133" i="1"/>
  <c r="AB170" i="1"/>
  <c r="AG170" i="1"/>
  <c r="AF170" i="1"/>
  <c r="AD170" i="1"/>
  <c r="AA170" i="1"/>
  <c r="CO175" i="1"/>
  <c r="AH180" i="1"/>
  <c r="AA182" i="1"/>
  <c r="AB196" i="1"/>
  <c r="AD196" i="1"/>
  <c r="AC196" i="1"/>
  <c r="AA196" i="1"/>
  <c r="AE196" i="1"/>
  <c r="CQ203" i="1"/>
  <c r="X44" i="4"/>
  <c r="Y44" i="4"/>
  <c r="CT192" i="1"/>
  <c r="CR192" i="1"/>
  <c r="AA67" i="1"/>
  <c r="AF71" i="1"/>
  <c r="AB8" i="1"/>
  <c r="AE47" i="1"/>
  <c r="CO78" i="1"/>
  <c r="CU95" i="1"/>
  <c r="CT95" i="1"/>
  <c r="CP95" i="1"/>
  <c r="AD178" i="1"/>
  <c r="AA12" i="1"/>
  <c r="AE18" i="1"/>
  <c r="AH19" i="1"/>
  <c r="AC20" i="1"/>
  <c r="AG21" i="1"/>
  <c r="BL28" i="1" s="1"/>
  <c r="AF22" i="1"/>
  <c r="AG23" i="1"/>
  <c r="AB26" i="1"/>
  <c r="AE27" i="1"/>
  <c r="AA41" i="1"/>
  <c r="AF45" i="1"/>
  <c r="AB50" i="1"/>
  <c r="AG52" i="1"/>
  <c r="AA56" i="1"/>
  <c r="AD57" i="1"/>
  <c r="AF60" i="1"/>
  <c r="AC61" i="1"/>
  <c r="CU61" i="1"/>
  <c r="AH62" i="1"/>
  <c r="AA66" i="1"/>
  <c r="CT66" i="1"/>
  <c r="AG68" i="1"/>
  <c r="AE70" i="1"/>
  <c r="AE74" i="1"/>
  <c r="CO74" i="1"/>
  <c r="AE75" i="1"/>
  <c r="AF78" i="1"/>
  <c r="AD80" i="1"/>
  <c r="AF82" i="1"/>
  <c r="AA95" i="1"/>
  <c r="AA100" i="1"/>
  <c r="AA108" i="1"/>
  <c r="AG109" i="1"/>
  <c r="CT139" i="1"/>
  <c r="CQ139" i="1"/>
  <c r="AC146" i="1"/>
  <c r="AG146" i="1"/>
  <c r="AH159" i="1"/>
  <c r="AF159" i="1"/>
  <c r="AE159" i="1"/>
  <c r="CO159" i="1"/>
  <c r="CR159" i="1" s="1"/>
  <c r="AD159" i="1"/>
  <c r="AB159" i="1"/>
  <c r="AG159" i="1"/>
  <c r="AG160" i="1"/>
  <c r="AE160" i="1"/>
  <c r="AD160" i="1"/>
  <c r="AB160" i="1"/>
  <c r="CO160" i="1"/>
  <c r="CQ160" i="1" s="1"/>
  <c r="AH160" i="1"/>
  <c r="AC170" i="1"/>
  <c r="CO178" i="1"/>
  <c r="CU178" i="1" s="1"/>
  <c r="AD182" i="1"/>
  <c r="AF196" i="1"/>
  <c r="AA15" i="1"/>
  <c r="CO15" i="1"/>
  <c r="CO27" i="1"/>
  <c r="CS27" i="1" s="1"/>
  <c r="AB75" i="1"/>
  <c r="AA101" i="1"/>
  <c r="AD101" i="1"/>
  <c r="AC101" i="1"/>
  <c r="AB101" i="1"/>
  <c r="AG101" i="1"/>
  <c r="AG143" i="1"/>
  <c r="CO10" i="1"/>
  <c r="CT10" i="1" s="1"/>
  <c r="AE11" i="1"/>
  <c r="AB12" i="1"/>
  <c r="CO16" i="1"/>
  <c r="CT16" i="1" s="1"/>
  <c r="AF18" i="1"/>
  <c r="AH20" i="1"/>
  <c r="AG22" i="1"/>
  <c r="BL29" i="1" s="1"/>
  <c r="AC26" i="1"/>
  <c r="AF27" i="1"/>
  <c r="CO44" i="1"/>
  <c r="CS44" i="1" s="1"/>
  <c r="AG45" i="1"/>
  <c r="CO45" i="1"/>
  <c r="CP45" i="1" s="1"/>
  <c r="AD61" i="1"/>
  <c r="AG74" i="1"/>
  <c r="AF75" i="1"/>
  <c r="AG78" i="1"/>
  <c r="AG82" i="1"/>
  <c r="AC89" i="1"/>
  <c r="AF89" i="1"/>
  <c r="AE89" i="1"/>
  <c r="CO89" i="1"/>
  <c r="AB89" i="1"/>
  <c r="CO94" i="1"/>
  <c r="AD94" i="1"/>
  <c r="AH131" i="1"/>
  <c r="CO131" i="1"/>
  <c r="AE131" i="1"/>
  <c r="AD131" i="1"/>
  <c r="AC131" i="1"/>
  <c r="AA131" i="1"/>
  <c r="AF131" i="1"/>
  <c r="AH142" i="1"/>
  <c r="AG142" i="1"/>
  <c r="CO142" i="1"/>
  <c r="CT142" i="1" s="1"/>
  <c r="AD142" i="1"/>
  <c r="AH183" i="1"/>
  <c r="AF183" i="1"/>
  <c r="AE183" i="1"/>
  <c r="AD183" i="1"/>
  <c r="AB183" i="1"/>
  <c r="AG183" i="1"/>
  <c r="AH194" i="1"/>
  <c r="AG194" i="1"/>
  <c r="AE194" i="1"/>
  <c r="AB194" i="1"/>
  <c r="AE102" i="1"/>
  <c r="AF103" i="1"/>
  <c r="AD104" i="1"/>
  <c r="AA117" i="1"/>
  <c r="AE122" i="1"/>
  <c r="AH132" i="1"/>
  <c r="AD134" i="1"/>
  <c r="AC135" i="1"/>
  <c r="AA147" i="1"/>
  <c r="AE153" i="1"/>
  <c r="AC157" i="1"/>
  <c r="AF158" i="1"/>
  <c r="AB163" i="1"/>
  <c r="CO163" i="1"/>
  <c r="AC165" i="1"/>
  <c r="AD166" i="1"/>
  <c r="AA167" i="1"/>
  <c r="AE171" i="1"/>
  <c r="CO171" i="1"/>
  <c r="CP171" i="1" s="1"/>
  <c r="AC174" i="1"/>
  <c r="AC179" i="1"/>
  <c r="AA186" i="1"/>
  <c r="AF192" i="1"/>
  <c r="AA193" i="1"/>
  <c r="AB197" i="1"/>
  <c r="AF200" i="1"/>
  <c r="AB201" i="1"/>
  <c r="AC204" i="1"/>
  <c r="X38" i="4"/>
  <c r="Z39" i="4"/>
  <c r="AB39" i="4" s="1"/>
  <c r="AC39" i="4" s="1"/>
  <c r="Z40" i="4"/>
  <c r="AB40" i="4" s="1"/>
  <c r="AC40" i="4" s="1"/>
  <c r="Z41" i="4"/>
  <c r="AB41" i="4" s="1"/>
  <c r="AC41" i="4" s="1"/>
  <c r="Y42" i="4"/>
  <c r="Z49" i="4"/>
  <c r="AA49" i="4" s="1"/>
  <c r="Y75" i="4"/>
  <c r="X77" i="4"/>
  <c r="X87" i="4"/>
  <c r="Z94" i="4"/>
  <c r="AB94" i="4" s="1"/>
  <c r="AC94" i="4" s="1"/>
  <c r="Z97" i="4"/>
  <c r="AB97" i="4" s="1"/>
  <c r="AC97" i="4" s="1"/>
  <c r="AF83" i="1"/>
  <c r="CO86" i="1"/>
  <c r="AD87" i="1"/>
  <c r="AF90" i="1"/>
  <c r="AF92" i="1"/>
  <c r="CT92" i="1"/>
  <c r="AF96" i="1"/>
  <c r="CO96" i="1"/>
  <c r="AD107" i="1"/>
  <c r="AE117" i="1"/>
  <c r="AF135" i="1"/>
  <c r="CO135" i="1"/>
  <c r="AC137" i="1"/>
  <c r="AE139" i="1"/>
  <c r="AE141" i="1"/>
  <c r="CU141" i="1"/>
  <c r="AE145" i="1"/>
  <c r="CO147" i="1"/>
  <c r="AD155" i="1"/>
  <c r="CO155" i="1"/>
  <c r="AE163" i="1"/>
  <c r="AH165" i="1"/>
  <c r="AD167" i="1"/>
  <c r="CO167" i="1"/>
  <c r="CT167" i="1" s="1"/>
  <c r="AG174" i="1"/>
  <c r="AF179" i="1"/>
  <c r="CO179" i="1"/>
  <c r="CR179" i="1" s="1"/>
  <c r="AF204" i="1"/>
  <c r="CO204" i="1"/>
  <c r="CU204" i="1" s="1"/>
  <c r="X30" i="4"/>
  <c r="X63" i="4"/>
  <c r="Z67" i="4"/>
  <c r="X71" i="4"/>
  <c r="Z73" i="4"/>
  <c r="Z77" i="4"/>
  <c r="AA77" i="4" s="1"/>
  <c r="Y83" i="4"/>
  <c r="Z88" i="4"/>
  <c r="AB88" i="4" s="1"/>
  <c r="AC88" i="4" s="1"/>
  <c r="Z98" i="4"/>
  <c r="AA98" i="4" s="1"/>
  <c r="Z102" i="4"/>
  <c r="AB102" i="4" s="1"/>
  <c r="AC102" i="4" s="1"/>
  <c r="X45" i="4"/>
  <c r="Y52" i="4"/>
  <c r="CO83" i="1"/>
  <c r="CQ83" i="1" s="1"/>
  <c r="AB99" i="1"/>
  <c r="AB103" i="1"/>
  <c r="AB106" i="1"/>
  <c r="CO107" i="1"/>
  <c r="CU107" i="1" s="1"/>
  <c r="CO110" i="1"/>
  <c r="CS110" i="1" s="1"/>
  <c r="AG117" i="1"/>
  <c r="BL124" i="1" s="1"/>
  <c r="CO150" i="1"/>
  <c r="CR150" i="1" s="1"/>
  <c r="X51" i="4"/>
  <c r="CO88" i="1"/>
  <c r="CR88" i="1" s="1"/>
  <c r="AA96" i="1"/>
  <c r="AE99" i="1"/>
  <c r="AA102" i="1"/>
  <c r="AC103" i="1"/>
  <c r="AD106" i="1"/>
  <c r="AA110" i="1"/>
  <c r="AA122" i="1"/>
  <c r="AC132" i="1"/>
  <c r="AA135" i="1"/>
  <c r="AE149" i="1"/>
  <c r="AD150" i="1"/>
  <c r="AD151" i="1"/>
  <c r="CO151" i="1"/>
  <c r="CR151" i="1" s="1"/>
  <c r="AA153" i="1"/>
  <c r="AG155" i="1"/>
  <c r="AF161" i="1"/>
  <c r="AA166" i="1"/>
  <c r="CO166" i="1"/>
  <c r="CS166" i="1" s="1"/>
  <c r="AG167" i="1"/>
  <c r="AB168" i="1"/>
  <c r="AA179" i="1"/>
  <c r="AF189" i="1"/>
  <c r="CP189" i="1"/>
  <c r="AA191" i="1"/>
  <c r="AD192" i="1"/>
  <c r="AG193" i="1"/>
  <c r="CO193" i="1"/>
  <c r="CS193" i="1" s="1"/>
  <c r="AD200" i="1"/>
  <c r="AA204" i="1"/>
  <c r="Z8" i="4"/>
  <c r="AA8" i="4" s="1"/>
  <c r="X12" i="4"/>
  <c r="X27" i="4"/>
  <c r="X31" i="4"/>
  <c r="X37" i="4"/>
  <c r="X40" i="4"/>
  <c r="Y47" i="4"/>
  <c r="Y72" i="4"/>
  <c r="Z86" i="4"/>
  <c r="AB86" i="4" s="1"/>
  <c r="AC86" i="4" s="1"/>
  <c r="Y91" i="4"/>
  <c r="Y95" i="4"/>
  <c r="AD86" i="1"/>
  <c r="CQ87" i="1"/>
  <c r="AB90" i="1"/>
  <c r="AA92" i="1"/>
  <c r="AD93" i="1"/>
  <c r="AB96" i="1"/>
  <c r="AB110" i="1"/>
  <c r="CO117" i="1"/>
  <c r="CS117" i="1" s="1"/>
  <c r="AC122" i="1"/>
  <c r="AD132" i="1"/>
  <c r="AC134" i="1"/>
  <c r="AB135" i="1"/>
  <c r="AF149" i="1"/>
  <c r="AG150" i="1"/>
  <c r="AE151" i="1"/>
  <c r="AB153" i="1"/>
  <c r="AB157" i="1"/>
  <c r="AA158" i="1"/>
  <c r="AH161" i="1"/>
  <c r="AA163" i="1"/>
  <c r="AC166" i="1"/>
  <c r="AD171" i="1"/>
  <c r="AA174" i="1"/>
  <c r="AB179" i="1"/>
  <c r="AG189" i="1"/>
  <c r="AE192" i="1"/>
  <c r="AE200" i="1"/>
  <c r="AB204" i="1"/>
  <c r="Y36" i="4"/>
  <c r="Y41" i="4"/>
  <c r="Z43" i="4"/>
  <c r="AB43" i="4" s="1"/>
  <c r="AC43" i="4" s="1"/>
  <c r="Y53" i="4"/>
  <c r="Y54" i="4"/>
  <c r="X73" i="4"/>
  <c r="X80" i="4"/>
  <c r="Y85" i="4"/>
  <c r="X97" i="4"/>
  <c r="Z104" i="4"/>
  <c r="AB104" i="4" s="1"/>
  <c r="AC104" i="4" s="1"/>
  <c r="CO127" i="1"/>
  <c r="CS127" i="1" s="1"/>
  <c r="CO123" i="1"/>
  <c r="CS123" i="1" s="1"/>
  <c r="AA126" i="1"/>
  <c r="AD127" i="1"/>
  <c r="AH126" i="1"/>
  <c r="Y65" i="4"/>
  <c r="Z14" i="4"/>
  <c r="AB14" i="4" s="1"/>
  <c r="AC14" i="4" s="1"/>
  <c r="AC127" i="1"/>
  <c r="AE127" i="1"/>
  <c r="AF127" i="1"/>
  <c r="AG127" i="1"/>
  <c r="AA127" i="1"/>
  <c r="AB127" i="1"/>
  <c r="Z27" i="4"/>
  <c r="AB27" i="4" s="1"/>
  <c r="AC27" i="4" s="1"/>
  <c r="Z28" i="4"/>
  <c r="AA28" i="4" s="1"/>
  <c r="Y29" i="4"/>
  <c r="Y30" i="4"/>
  <c r="Z54" i="4"/>
  <c r="AA54" i="4" s="1"/>
  <c r="Y60" i="4"/>
  <c r="Y64" i="4"/>
  <c r="Y68" i="4"/>
  <c r="Z91" i="4"/>
  <c r="AB91" i="4" s="1"/>
  <c r="AC91" i="4" s="1"/>
  <c r="Z99" i="4"/>
  <c r="AB99" i="4" s="1"/>
  <c r="AC99" i="4" s="1"/>
  <c r="Z11" i="4"/>
  <c r="AB11" i="4" s="1"/>
  <c r="AC11" i="4" s="1"/>
  <c r="Z23" i="4"/>
  <c r="AA23" i="4" s="1"/>
  <c r="Z29" i="4"/>
  <c r="AB29" i="4" s="1"/>
  <c r="AC29" i="4" s="1"/>
  <c r="Y31" i="4"/>
  <c r="X47" i="4"/>
  <c r="X54" i="4"/>
  <c r="X89" i="4"/>
  <c r="Y33" i="4"/>
  <c r="Y34" i="4"/>
  <c r="Z92" i="4"/>
  <c r="AB92" i="4" s="1"/>
  <c r="AC92" i="4" s="1"/>
  <c r="Z100" i="4"/>
  <c r="AB100" i="4" s="1"/>
  <c r="AC100" i="4" s="1"/>
  <c r="X103" i="4"/>
  <c r="Z15" i="4"/>
  <c r="AA15" i="4" s="1"/>
  <c r="Z17" i="4"/>
  <c r="AB17" i="4" s="1"/>
  <c r="AC17" i="4" s="1"/>
  <c r="Z33" i="4"/>
  <c r="AB33" i="4" s="1"/>
  <c r="AC33" i="4" s="1"/>
  <c r="Z34" i="4"/>
  <c r="AA34" i="4" s="1"/>
  <c r="Z35" i="4"/>
  <c r="AB35" i="4" s="1"/>
  <c r="AC35" i="4" s="1"/>
  <c r="Y37" i="4"/>
  <c r="Y39" i="4"/>
  <c r="Z58" i="4"/>
  <c r="AA58" i="4" s="1"/>
  <c r="Z62" i="4"/>
  <c r="AB62" i="4" s="1"/>
  <c r="AC62" i="4" s="1"/>
  <c r="Y70" i="4"/>
  <c r="Z87" i="4"/>
  <c r="AA87" i="4" s="1"/>
  <c r="Z95" i="4"/>
  <c r="AA95" i="4" s="1"/>
  <c r="Z103" i="4"/>
  <c r="AB103" i="4" s="1"/>
  <c r="AC103" i="4" s="1"/>
  <c r="Z13" i="4"/>
  <c r="AB13" i="4" s="1"/>
  <c r="AC13" i="4" s="1"/>
  <c r="Z57" i="4"/>
  <c r="AA57" i="4" s="1"/>
  <c r="Y74" i="4"/>
  <c r="X93" i="4"/>
  <c r="X101" i="4"/>
  <c r="N52" i="2"/>
  <c r="Z4" i="4"/>
  <c r="AB4" i="4" s="1"/>
  <c r="AC4" i="4" s="1"/>
  <c r="X28" i="4"/>
  <c r="Z48" i="4"/>
  <c r="AA48" i="4" s="1"/>
  <c r="Z50" i="4"/>
  <c r="Z61" i="4"/>
  <c r="AB61" i="4" s="1"/>
  <c r="AC61" i="4" s="1"/>
  <c r="Z65" i="4"/>
  <c r="AB65" i="4" s="1"/>
  <c r="AC65" i="4" s="1"/>
  <c r="X69" i="4"/>
  <c r="Z71" i="4"/>
  <c r="AB71" i="4" s="1"/>
  <c r="AC71" i="4" s="1"/>
  <c r="Z85" i="4"/>
  <c r="AB85" i="4" s="1"/>
  <c r="AC85" i="4" s="1"/>
  <c r="Z93" i="4"/>
  <c r="AB93" i="4" s="1"/>
  <c r="AC93" i="4" s="1"/>
  <c r="Z101" i="4"/>
  <c r="AB101" i="4" s="1"/>
  <c r="AC101" i="4" s="1"/>
  <c r="Z21" i="4"/>
  <c r="AB21" i="4" s="1"/>
  <c r="AC21" i="4" s="1"/>
  <c r="Y27" i="4"/>
  <c r="X91" i="4"/>
  <c r="X99" i="4"/>
  <c r="Z63" i="4"/>
  <c r="AB63" i="4" s="1"/>
  <c r="AC63" i="4" s="1"/>
  <c r="Y57" i="4"/>
  <c r="Y61" i="4"/>
  <c r="Y59" i="4"/>
  <c r="X67" i="4"/>
  <c r="Y63" i="4"/>
  <c r="X59" i="4"/>
  <c r="Y67" i="4"/>
  <c r="Z7" i="4"/>
  <c r="AB7" i="4" s="1"/>
  <c r="AC7" i="4" s="1"/>
  <c r="Y6" i="4"/>
  <c r="Z5" i="4"/>
  <c r="AA5" i="4" s="1"/>
  <c r="X4" i="4"/>
  <c r="Z12" i="4"/>
  <c r="AA12" i="4" s="1"/>
  <c r="X8" i="4"/>
  <c r="Z6" i="4"/>
  <c r="AB6" i="4" s="1"/>
  <c r="AC6" i="4" s="1"/>
  <c r="Y4" i="4"/>
  <c r="AC38" i="1"/>
  <c r="AG126" i="1"/>
  <c r="AC126" i="1"/>
  <c r="AE126" i="1"/>
  <c r="AF115" i="1"/>
  <c r="AG125" i="1"/>
  <c r="AE120" i="1"/>
  <c r="AB125" i="1"/>
  <c r="AA114" i="1"/>
  <c r="AF114" i="1"/>
  <c r="AG114" i="1"/>
  <c r="AA113" i="1"/>
  <c r="AG119" i="1"/>
  <c r="AC123" i="1"/>
  <c r="AE113" i="1"/>
  <c r="AG123" i="1"/>
  <c r="AA111" i="1"/>
  <c r="AB114" i="1"/>
  <c r="AG115" i="1"/>
  <c r="AH119" i="1"/>
  <c r="CO119" i="1"/>
  <c r="CU119" i="1" s="1"/>
  <c r="AF120" i="1"/>
  <c r="AA121" i="1"/>
  <c r="AD123" i="1"/>
  <c r="AB111" i="1"/>
  <c r="AC114" i="1"/>
  <c r="CO115" i="1"/>
  <c r="CR115" i="1" s="1"/>
  <c r="AH120" i="1"/>
  <c r="AB121" i="1"/>
  <c r="AE123" i="1"/>
  <c r="AC111" i="1"/>
  <c r="CO112" i="1"/>
  <c r="CT112" i="1" s="1"/>
  <c r="AB113" i="1"/>
  <c r="AE114" i="1"/>
  <c r="AC121" i="1"/>
  <c r="AF123" i="1"/>
  <c r="AA125" i="1"/>
  <c r="AD111" i="1"/>
  <c r="AE121" i="1"/>
  <c r="AE111" i="1"/>
  <c r="AB115" i="1"/>
  <c r="AA120" i="1"/>
  <c r="AF121" i="1"/>
  <c r="AC125" i="1"/>
  <c r="AF111" i="1"/>
  <c r="CO111" i="1"/>
  <c r="AG112" i="1"/>
  <c r="AC115" i="1"/>
  <c r="AC119" i="1"/>
  <c r="AB120" i="1"/>
  <c r="AG121" i="1"/>
  <c r="AA123" i="1"/>
  <c r="AE125" i="1"/>
  <c r="AG111" i="1"/>
  <c r="AD115" i="1"/>
  <c r="AA116" i="1"/>
  <c r="AF119" i="1"/>
  <c r="AB123" i="1"/>
  <c r="AF125" i="1"/>
  <c r="AC30" i="1"/>
  <c r="AE30" i="1"/>
  <c r="AD36" i="1"/>
  <c r="AC31" i="1"/>
  <c r="CO35" i="1"/>
  <c r="CR35" i="1" s="1"/>
  <c r="CO36" i="1"/>
  <c r="CT36" i="1" s="1"/>
  <c r="CO37" i="1"/>
  <c r="CS37" i="1" s="1"/>
  <c r="AH32" i="1"/>
  <c r="AC35" i="1"/>
  <c r="AB37" i="1"/>
  <c r="AD35" i="1"/>
  <c r="AC37" i="1"/>
  <c r="AF38" i="1"/>
  <c r="AF37" i="1"/>
  <c r="AG37" i="1"/>
  <c r="AB30" i="1"/>
  <c r="AG34" i="1"/>
  <c r="AA37" i="1"/>
  <c r="AB38" i="1"/>
  <c r="AA33" i="1"/>
  <c r="AF30" i="1"/>
  <c r="AB33" i="1"/>
  <c r="AB34" i="1"/>
  <c r="AD37" i="1"/>
  <c r="AG38" i="1"/>
  <c r="AC39" i="1"/>
  <c r="AG30" i="1"/>
  <c r="AE33" i="1"/>
  <c r="AC34" i="1"/>
  <c r="AA36" i="1"/>
  <c r="AE37" i="1"/>
  <c r="AF33" i="1"/>
  <c r="AD34" i="1"/>
  <c r="AA34" i="1"/>
  <c r="AE34" i="1"/>
  <c r="AA30" i="1"/>
  <c r="AF34" i="1"/>
  <c r="AG35" i="1"/>
  <c r="AA38" i="1"/>
  <c r="DD8" i="1"/>
  <c r="DC8" i="1"/>
  <c r="DB8" i="1"/>
  <c r="DA8" i="1"/>
  <c r="CY8" i="1"/>
  <c r="CZ8" i="1"/>
  <c r="BL21" i="1"/>
  <c r="CZ24" i="1"/>
  <c r="CY24" i="1"/>
  <c r="DD24" i="1"/>
  <c r="DC24" i="1"/>
  <c r="DB24" i="1"/>
  <c r="DA24" i="1"/>
  <c r="AH14" i="1"/>
  <c r="CZ19" i="1"/>
  <c r="DD19" i="1"/>
  <c r="DD28" i="1"/>
  <c r="DC28" i="1"/>
  <c r="DD30" i="1"/>
  <c r="DC30" i="1"/>
  <c r="DB30" i="1"/>
  <c r="CZ30" i="1"/>
  <c r="CY30" i="1"/>
  <c r="CY55" i="1"/>
  <c r="DB55" i="1"/>
  <c r="DD55" i="1"/>
  <c r="DC55" i="1"/>
  <c r="DA55" i="1"/>
  <c r="CZ55" i="1"/>
  <c r="AM117" i="1"/>
  <c r="AL117" i="1"/>
  <c r="CX117" i="1"/>
  <c r="AK117" i="1"/>
  <c r="AQ117" i="1"/>
  <c r="AP117" i="1"/>
  <c r="AR117" i="1"/>
  <c r="AO117" i="1"/>
  <c r="AN117" i="1"/>
  <c r="AC5" i="1"/>
  <c r="AL5" i="1"/>
  <c r="CO5" i="1"/>
  <c r="CY5" i="1"/>
  <c r="AA6" i="1"/>
  <c r="AF7" i="1"/>
  <c r="AO7" i="1"/>
  <c r="DB7" i="1"/>
  <c r="AD8" i="1"/>
  <c r="AM8" i="1"/>
  <c r="AB9" i="1"/>
  <c r="AK9" i="1"/>
  <c r="CX9" i="1"/>
  <c r="AQ10" i="1"/>
  <c r="DD10" i="1"/>
  <c r="AF11" i="1"/>
  <c r="AO11" i="1"/>
  <c r="AD12" i="1"/>
  <c r="AM12" i="1"/>
  <c r="DD12" i="1"/>
  <c r="AF13" i="1"/>
  <c r="AO13" i="1"/>
  <c r="CO13" i="1"/>
  <c r="AA14" i="1"/>
  <c r="DB14" i="1"/>
  <c r="AD15" i="1"/>
  <c r="AM15" i="1"/>
  <c r="CU15" i="1"/>
  <c r="AG16" i="1"/>
  <c r="AP16" i="1"/>
  <c r="BQ18" i="1"/>
  <c r="CY18" i="1"/>
  <c r="AE19" i="1"/>
  <c r="CY19" i="1"/>
  <c r="AD20" i="1"/>
  <c r="BQ22" i="1"/>
  <c r="AN24" i="1"/>
  <c r="AQ27" i="1"/>
  <c r="AP27" i="1"/>
  <c r="AM27" i="1"/>
  <c r="AL27" i="1"/>
  <c r="CX27" i="1"/>
  <c r="AM28" i="1"/>
  <c r="AL28" i="1"/>
  <c r="AK28" i="1"/>
  <c r="AP28" i="1"/>
  <c r="AO28" i="1"/>
  <c r="DA30" i="1"/>
  <c r="CY32" i="1"/>
  <c r="DD32" i="1"/>
  <c r="DB32" i="1"/>
  <c r="DA32" i="1"/>
  <c r="AN37" i="1"/>
  <c r="AM37" i="1"/>
  <c r="CX37" i="1"/>
  <c r="AL37" i="1"/>
  <c r="AK37" i="1"/>
  <c r="AQ37" i="1"/>
  <c r="AP37" i="1"/>
  <c r="CQ50" i="1"/>
  <c r="CT50" i="1"/>
  <c r="CP50" i="1"/>
  <c r="CU50" i="1"/>
  <c r="CS50" i="1"/>
  <c r="CY51" i="1"/>
  <c r="DB51" i="1"/>
  <c r="DA51" i="1"/>
  <c r="CZ51" i="1"/>
  <c r="DD51" i="1"/>
  <c r="CO55" i="1"/>
  <c r="AD55" i="1"/>
  <c r="AG55" i="1"/>
  <c r="AH55" i="1"/>
  <c r="AF55" i="1"/>
  <c r="AE55" i="1"/>
  <c r="AB55" i="1"/>
  <c r="AA55" i="1"/>
  <c r="AH6" i="1"/>
  <c r="AR9" i="1"/>
  <c r="DC20" i="1"/>
  <c r="CZ20" i="1"/>
  <c r="CY20" i="1"/>
  <c r="DA54" i="1"/>
  <c r="DB54" i="1"/>
  <c r="CZ54" i="1"/>
  <c r="AD5" i="1"/>
  <c r="AM5" i="1"/>
  <c r="CZ5" i="1"/>
  <c r="AB6" i="1"/>
  <c r="AG7" i="1"/>
  <c r="BL14" i="1" s="1"/>
  <c r="AP7" i="1"/>
  <c r="AE8" i="1"/>
  <c r="AN8" i="1"/>
  <c r="AC9" i="1"/>
  <c r="AL9" i="1"/>
  <c r="CO9" i="1"/>
  <c r="AG11" i="1"/>
  <c r="BL18" i="1" s="1"/>
  <c r="AP11" i="1"/>
  <c r="AE12" i="1"/>
  <c r="AN12" i="1"/>
  <c r="AG13" i="1"/>
  <c r="BL20" i="1" s="1"/>
  <c r="AP13" i="1"/>
  <c r="CZ13" i="1"/>
  <c r="AB14" i="1"/>
  <c r="AE15" i="1"/>
  <c r="AN15" i="1"/>
  <c r="CX15" i="1"/>
  <c r="AQ16" i="1"/>
  <c r="DA19" i="1"/>
  <c r="DB20" i="1"/>
  <c r="DC21" i="1"/>
  <c r="DB21" i="1"/>
  <c r="CZ21" i="1"/>
  <c r="AG24" i="1"/>
  <c r="CO24" i="1"/>
  <c r="AF24" i="1"/>
  <c r="AC24" i="1"/>
  <c r="AB24" i="1"/>
  <c r="AQ24" i="1"/>
  <c r="AK27" i="1"/>
  <c r="AG29" i="1"/>
  <c r="CO29" i="1"/>
  <c r="AF29" i="1"/>
  <c r="AE29" i="1"/>
  <c r="AD29" i="1"/>
  <c r="AB29" i="1"/>
  <c r="AA29" i="1"/>
  <c r="AG31" i="1"/>
  <c r="AF31" i="1"/>
  <c r="AE31" i="1"/>
  <c r="CO31" i="1"/>
  <c r="AD31" i="1"/>
  <c r="AB31" i="1"/>
  <c r="AA31" i="1"/>
  <c r="BQ36" i="1"/>
  <c r="AO37" i="1"/>
  <c r="AG39" i="1"/>
  <c r="AF39" i="1"/>
  <c r="AE39" i="1"/>
  <c r="CO39" i="1"/>
  <c r="AD39" i="1"/>
  <c r="AB39" i="1"/>
  <c r="AA39" i="1"/>
  <c r="CR47" i="1"/>
  <c r="CU47" i="1"/>
  <c r="CP47" i="1"/>
  <c r="CT47" i="1"/>
  <c r="CS47" i="1"/>
  <c r="AC55" i="1"/>
  <c r="DA5" i="1"/>
  <c r="AC6" i="1"/>
  <c r="CO6" i="1"/>
  <c r="AH7" i="1"/>
  <c r="AM9" i="1"/>
  <c r="AH11" i="1"/>
  <c r="AH13" i="1"/>
  <c r="AC14" i="1"/>
  <c r="AR16" i="1"/>
  <c r="AA17" i="1"/>
  <c r="CO17" i="1"/>
  <c r="AF17" i="1"/>
  <c r="DB19" i="1"/>
  <c r="DD20" i="1"/>
  <c r="AQ36" i="1"/>
  <c r="AP36" i="1"/>
  <c r="AO36" i="1"/>
  <c r="AN36" i="1"/>
  <c r="CX36" i="1"/>
  <c r="AL36" i="1"/>
  <c r="AK36" i="1"/>
  <c r="CQ54" i="1"/>
  <c r="CT54" i="1"/>
  <c r="CP54" i="1"/>
  <c r="CU54" i="1"/>
  <c r="CS54" i="1"/>
  <c r="AF58" i="1"/>
  <c r="AE58" i="1"/>
  <c r="CO58" i="1"/>
  <c r="AD58" i="1"/>
  <c r="AA58" i="1"/>
  <c r="AH58" i="1"/>
  <c r="AC58" i="1"/>
  <c r="AB58" i="1"/>
  <c r="AQ78" i="1"/>
  <c r="AM78" i="1"/>
  <c r="CX78" i="1"/>
  <c r="AR78" i="1"/>
  <c r="AP78" i="1"/>
  <c r="AO78" i="1"/>
  <c r="AL78" i="1"/>
  <c r="AK78" i="1"/>
  <c r="AN78" i="1"/>
  <c r="AF5" i="1"/>
  <c r="AO5" i="1"/>
  <c r="DB5" i="1"/>
  <c r="AD6" i="1"/>
  <c r="AA7" i="1"/>
  <c r="AG8" i="1"/>
  <c r="BL15" i="1" s="1"/>
  <c r="AP8" i="1"/>
  <c r="AE9" i="1"/>
  <c r="AN9" i="1"/>
  <c r="CY10" i="1"/>
  <c r="AA11" i="1"/>
  <c r="AG12" i="1"/>
  <c r="BL19" i="1" s="1"/>
  <c r="AP12" i="1"/>
  <c r="CO12" i="1"/>
  <c r="CY12" i="1"/>
  <c r="AA13" i="1"/>
  <c r="AR13" i="1"/>
  <c r="AD14" i="1"/>
  <c r="AP15" i="1"/>
  <c r="CP15" i="1"/>
  <c r="AK16" i="1"/>
  <c r="AB17" i="1"/>
  <c r="AP19" i="1"/>
  <c r="AM19" i="1"/>
  <c r="AL19" i="1"/>
  <c r="CP19" i="1"/>
  <c r="CU19" i="1"/>
  <c r="CT19" i="1"/>
  <c r="DC19" i="1"/>
  <c r="AK20" i="1"/>
  <c r="AP20" i="1"/>
  <c r="AO20" i="1"/>
  <c r="AE21" i="1"/>
  <c r="AB21" i="1"/>
  <c r="AA21" i="1"/>
  <c r="CO21" i="1"/>
  <c r="AQ22" i="1"/>
  <c r="CX22" i="1"/>
  <c r="AN22" i="1"/>
  <c r="AM22" i="1"/>
  <c r="AM23" i="1"/>
  <c r="AL23" i="1"/>
  <c r="AQ23" i="1"/>
  <c r="AP23" i="1"/>
  <c r="AD24" i="1"/>
  <c r="AO27" i="1"/>
  <c r="DA31" i="1"/>
  <c r="AM36" i="1"/>
  <c r="CQ42" i="1"/>
  <c r="CP42" i="1"/>
  <c r="CT42" i="1"/>
  <c r="CS42" i="1"/>
  <c r="DB47" i="1"/>
  <c r="DC47" i="1"/>
  <c r="DA47" i="1"/>
  <c r="CZ47" i="1"/>
  <c r="CY47" i="1"/>
  <c r="DA62" i="1"/>
  <c r="DD62" i="1"/>
  <c r="DC62" i="1"/>
  <c r="CY62" i="1"/>
  <c r="DB62" i="1"/>
  <c r="CZ62" i="1"/>
  <c r="AG5" i="1"/>
  <c r="BL12" i="1" s="1"/>
  <c r="AP5" i="1"/>
  <c r="DC5" i="1"/>
  <c r="AE6" i="1"/>
  <c r="BL13" i="1" s="1"/>
  <c r="AB7" i="1"/>
  <c r="AQ8" i="1"/>
  <c r="CT8" i="1"/>
  <c r="AF9" i="1"/>
  <c r="AO9" i="1"/>
  <c r="CZ10" i="1"/>
  <c r="AB11" i="1"/>
  <c r="AQ12" i="1"/>
  <c r="CZ12" i="1"/>
  <c r="AB13" i="1"/>
  <c r="AE14" i="1"/>
  <c r="AQ15" i="1"/>
  <c r="CQ15" i="1"/>
  <c r="AL16" i="1"/>
  <c r="AC17" i="1"/>
  <c r="AK19" i="1"/>
  <c r="CQ19" i="1"/>
  <c r="AL20" i="1"/>
  <c r="AC21" i="1"/>
  <c r="AK22" i="1"/>
  <c r="AK23" i="1"/>
  <c r="BL23" i="1"/>
  <c r="CX23" i="1"/>
  <c r="AE24" i="1"/>
  <c r="AB25" i="1"/>
  <c r="AA25" i="1"/>
  <c r="CO25" i="1"/>
  <c r="AF25" i="1"/>
  <c r="AE25" i="1"/>
  <c r="AR27" i="1"/>
  <c r="AD28" i="1"/>
  <c r="AC28" i="1"/>
  <c r="AB28" i="1"/>
  <c r="AG28" i="1"/>
  <c r="CO28" i="1"/>
  <c r="AF28" i="1"/>
  <c r="CZ29" i="1"/>
  <c r="CY29" i="1"/>
  <c r="DC29" i="1"/>
  <c r="DB29" i="1"/>
  <c r="CQ34" i="1"/>
  <c r="CP34" i="1"/>
  <c r="CT34" i="1"/>
  <c r="CS34" i="1"/>
  <c r="CR34" i="1"/>
  <c r="AR36" i="1"/>
  <c r="CO40" i="1"/>
  <c r="AD40" i="1"/>
  <c r="AC40" i="1"/>
  <c r="AB40" i="1"/>
  <c r="AA40" i="1"/>
  <c r="AG40" i="1"/>
  <c r="AF40" i="1"/>
  <c r="CR42" i="1"/>
  <c r="DD47" i="1"/>
  <c r="CR50" i="1"/>
  <c r="DA58" i="1"/>
  <c r="CZ58" i="1"/>
  <c r="CY58" i="1"/>
  <c r="DD58" i="1"/>
  <c r="DC58" i="1"/>
  <c r="DB58" i="1"/>
  <c r="AC59" i="1"/>
  <c r="CO59" i="1"/>
  <c r="AB59" i="1"/>
  <c r="AA59" i="1"/>
  <c r="AF59" i="1"/>
  <c r="AH59" i="1"/>
  <c r="AG59" i="1"/>
  <c r="AE59" i="1"/>
  <c r="AD59" i="1"/>
  <c r="AO65" i="1"/>
  <c r="AK65" i="1"/>
  <c r="CX65" i="1"/>
  <c r="AP65" i="1"/>
  <c r="AN65" i="1"/>
  <c r="AM65" i="1"/>
  <c r="AR65" i="1"/>
  <c r="AQ65" i="1"/>
  <c r="AL65" i="1"/>
  <c r="AM66" i="1"/>
  <c r="AQ66" i="1"/>
  <c r="AN66" i="1"/>
  <c r="AL66" i="1"/>
  <c r="AK66" i="1"/>
  <c r="CX66" i="1"/>
  <c r="AR66" i="1"/>
  <c r="AP66" i="1"/>
  <c r="AO66" i="1"/>
  <c r="AH5" i="1"/>
  <c r="AF6" i="1"/>
  <c r="AC7" i="1"/>
  <c r="CO7" i="1"/>
  <c r="AR8" i="1"/>
  <c r="AP9" i="1"/>
  <c r="DA10" i="1"/>
  <c r="AC11" i="1"/>
  <c r="CO11" i="1"/>
  <c r="AR12" i="1"/>
  <c r="DA12" i="1"/>
  <c r="AC13" i="1"/>
  <c r="AF14" i="1"/>
  <c r="CO14" i="1"/>
  <c r="CR15" i="1"/>
  <c r="AM16" i="1"/>
  <c r="CX16" i="1"/>
  <c r="AD17" i="1"/>
  <c r="CS18" i="1"/>
  <c r="AG19" i="1"/>
  <c r="BL26" i="1" s="1"/>
  <c r="AD19" i="1"/>
  <c r="AC19" i="1"/>
  <c r="AN19" i="1"/>
  <c r="CR19" i="1"/>
  <c r="AB20" i="1"/>
  <c r="AG20" i="1"/>
  <c r="BL27" i="1" s="1"/>
  <c r="CO20" i="1"/>
  <c r="AF20" i="1"/>
  <c r="AM20" i="1"/>
  <c r="CO32" i="1"/>
  <c r="AD32" i="1"/>
  <c r="AC32" i="1"/>
  <c r="AB32" i="1"/>
  <c r="AA32" i="1"/>
  <c r="AG32" i="1"/>
  <c r="AF32" i="1"/>
  <c r="CS46" i="1"/>
  <c r="DA50" i="1"/>
  <c r="AQ57" i="1"/>
  <c r="AP57" i="1"/>
  <c r="AO57" i="1"/>
  <c r="CX57" i="1"/>
  <c r="AL57" i="1"/>
  <c r="AR57" i="1"/>
  <c r="AN57" i="1"/>
  <c r="AM57" i="1"/>
  <c r="AK57" i="1"/>
  <c r="AK8" i="1"/>
  <c r="AE17" i="1"/>
  <c r="AO19" i="1"/>
  <c r="CS19" i="1"/>
  <c r="AN20" i="1"/>
  <c r="AP24" i="1"/>
  <c r="AO24" i="1"/>
  <c r="AL24" i="1"/>
  <c r="AK24" i="1"/>
  <c r="BQ26" i="1"/>
  <c r="CZ46" i="1"/>
  <c r="DC46" i="1"/>
  <c r="CY46" i="1"/>
  <c r="CO51" i="1"/>
  <c r="AD51" i="1"/>
  <c r="AG51" i="1"/>
  <c r="AH51" i="1"/>
  <c r="AF51" i="1"/>
  <c r="AE51" i="1"/>
  <c r="AB51" i="1"/>
  <c r="AA51" i="1"/>
  <c r="AQ53" i="1"/>
  <c r="CX53" i="1"/>
  <c r="AL53" i="1"/>
  <c r="AO53" i="1"/>
  <c r="AN53" i="1"/>
  <c r="AM53" i="1"/>
  <c r="AK53" i="1"/>
  <c r="AR53" i="1"/>
  <c r="CX17" i="1"/>
  <c r="AH18" i="1"/>
  <c r="AQ18" i="1"/>
  <c r="AR21" i="1"/>
  <c r="AD22" i="1"/>
  <c r="CX25" i="1"/>
  <c r="AH26" i="1"/>
  <c r="AQ26" i="1"/>
  <c r="AC27" i="1"/>
  <c r="AR29" i="1"/>
  <c r="AD30" i="1"/>
  <c r="AM30" i="1"/>
  <c r="CO30" i="1"/>
  <c r="AR31" i="1"/>
  <c r="AO32" i="1"/>
  <c r="AC33" i="1"/>
  <c r="AL33" i="1"/>
  <c r="CX33" i="1"/>
  <c r="AH34" i="1"/>
  <c r="AQ34" i="1"/>
  <c r="DC34" i="1"/>
  <c r="AE35" i="1"/>
  <c r="AN35" i="1"/>
  <c r="CZ35" i="1"/>
  <c r="AB36" i="1"/>
  <c r="AD38" i="1"/>
  <c r="AM38" i="1"/>
  <c r="CO38" i="1"/>
  <c r="AR39" i="1"/>
  <c r="AO40" i="1"/>
  <c r="AC41" i="1"/>
  <c r="AL41" i="1"/>
  <c r="CX41" i="1"/>
  <c r="AH42" i="1"/>
  <c r="DC42" i="1"/>
  <c r="AE43" i="1"/>
  <c r="AN43" i="1"/>
  <c r="CZ43" i="1"/>
  <c r="AB44" i="1"/>
  <c r="AL44" i="1"/>
  <c r="DA45" i="1"/>
  <c r="AF46" i="1"/>
  <c r="AQ46" i="1"/>
  <c r="AC47" i="1"/>
  <c r="AN47" i="1"/>
  <c r="AM48" i="1"/>
  <c r="AP48" i="1"/>
  <c r="DA48" i="1"/>
  <c r="AG49" i="1"/>
  <c r="AC50" i="1"/>
  <c r="AL51" i="1"/>
  <c r="AK52" i="1"/>
  <c r="AN52" i="1"/>
  <c r="AC54" i="1"/>
  <c r="AL55" i="1"/>
  <c r="AO56" i="1"/>
  <c r="DA56" i="1"/>
  <c r="AA71" i="1"/>
  <c r="AE71" i="1"/>
  <c r="AH71" i="1"/>
  <c r="AG71" i="1"/>
  <c r="AD71" i="1"/>
  <c r="AC71" i="1"/>
  <c r="CR94" i="1"/>
  <c r="CQ94" i="1"/>
  <c r="CP94" i="1"/>
  <c r="CU94" i="1"/>
  <c r="CT94" i="1"/>
  <c r="CS94" i="1"/>
  <c r="DA105" i="1"/>
  <c r="CZ105" i="1"/>
  <c r="CY105" i="1"/>
  <c r="DD105" i="1"/>
  <c r="DB105" i="1"/>
  <c r="AO17" i="1"/>
  <c r="AR18" i="1"/>
  <c r="AK21" i="1"/>
  <c r="AO25" i="1"/>
  <c r="AR26" i="1"/>
  <c r="AD27" i="1"/>
  <c r="AK29" i="1"/>
  <c r="AN30" i="1"/>
  <c r="AP32" i="1"/>
  <c r="AD33" i="1"/>
  <c r="AM33" i="1"/>
  <c r="CO33" i="1"/>
  <c r="AR34" i="1"/>
  <c r="DD34" i="1"/>
  <c r="AF35" i="1"/>
  <c r="AO35" i="1"/>
  <c r="DA35" i="1"/>
  <c r="AC36" i="1"/>
  <c r="AE38" i="1"/>
  <c r="AN38" i="1"/>
  <c r="AK39" i="1"/>
  <c r="AP40" i="1"/>
  <c r="AD41" i="1"/>
  <c r="AM41" i="1"/>
  <c r="CO41" i="1"/>
  <c r="AA42" i="1"/>
  <c r="DD42" i="1"/>
  <c r="AF43" i="1"/>
  <c r="AO43" i="1"/>
  <c r="AC44" i="1"/>
  <c r="AM44" i="1"/>
  <c r="AN45" i="1"/>
  <c r="AQ45" i="1"/>
  <c r="AD47" i="1"/>
  <c r="CO48" i="1"/>
  <c r="AD48" i="1"/>
  <c r="AG48" i="1"/>
  <c r="AK48" i="1"/>
  <c r="DD49" i="1"/>
  <c r="CY49" i="1"/>
  <c r="AD50" i="1"/>
  <c r="AN51" i="1"/>
  <c r="AB52" i="1"/>
  <c r="AE52" i="1"/>
  <c r="AL52" i="1"/>
  <c r="AD54" i="1"/>
  <c r="AN55" i="1"/>
  <c r="DA59" i="1"/>
  <c r="DB59" i="1"/>
  <c r="CZ59" i="1"/>
  <c r="CY59" i="1"/>
  <c r="CX60" i="1"/>
  <c r="AL60" i="1"/>
  <c r="AO60" i="1"/>
  <c r="AN60" i="1"/>
  <c r="AM60" i="1"/>
  <c r="AR60" i="1"/>
  <c r="DC61" i="1"/>
  <c r="CY61" i="1"/>
  <c r="DD61" i="1"/>
  <c r="CZ61" i="1"/>
  <c r="AE69" i="1"/>
  <c r="AA69" i="1"/>
  <c r="AD69" i="1"/>
  <c r="AC69" i="1"/>
  <c r="AB69" i="1"/>
  <c r="CO69" i="1"/>
  <c r="AH69" i="1"/>
  <c r="AB71" i="1"/>
  <c r="DA74" i="1"/>
  <c r="DD74" i="1"/>
  <c r="DC74" i="1"/>
  <c r="DB74" i="1"/>
  <c r="CY74" i="1"/>
  <c r="CZ74" i="1"/>
  <c r="AF124" i="1"/>
  <c r="AB124" i="1"/>
  <c r="CO124" i="1"/>
  <c r="AH124" i="1"/>
  <c r="AG124" i="1"/>
  <c r="AE124" i="1"/>
  <c r="AD124" i="1"/>
  <c r="AC124" i="1"/>
  <c r="AA124" i="1"/>
  <c r="CY63" i="1"/>
  <c r="DC63" i="1"/>
  <c r="DB63" i="1"/>
  <c r="DA63" i="1"/>
  <c r="CZ63" i="1"/>
  <c r="CT71" i="1"/>
  <c r="CP71" i="1"/>
  <c r="CS71" i="1"/>
  <c r="CR71" i="1"/>
  <c r="DC75" i="1"/>
  <c r="CY75" i="1"/>
  <c r="CZ75" i="1"/>
  <c r="DD75" i="1"/>
  <c r="DB75" i="1"/>
  <c r="CR81" i="1"/>
  <c r="CU81" i="1"/>
  <c r="CT81" i="1"/>
  <c r="CQ81" i="1"/>
  <c r="CP81" i="1"/>
  <c r="DD115" i="1"/>
  <c r="DC115" i="1"/>
  <c r="DA115" i="1"/>
  <c r="CZ115" i="1"/>
  <c r="DB115" i="1"/>
  <c r="CY115" i="1"/>
  <c r="CS121" i="1"/>
  <c r="CU121" i="1"/>
  <c r="CR121" i="1"/>
  <c r="CQ121" i="1"/>
  <c r="CT121" i="1"/>
  <c r="CP121" i="1"/>
  <c r="AR32" i="1"/>
  <c r="AO33" i="1"/>
  <c r="AH35" i="1"/>
  <c r="DC35" i="1"/>
  <c r="AE36" i="1"/>
  <c r="AR40" i="1"/>
  <c r="AH43" i="1"/>
  <c r="AK46" i="1"/>
  <c r="AN46" i="1"/>
  <c r="AA49" i="1"/>
  <c r="CO49" i="1"/>
  <c r="AD49" i="1"/>
  <c r="DD63" i="1"/>
  <c r="AA64" i="1"/>
  <c r="AE64" i="1"/>
  <c r="AH64" i="1"/>
  <c r="AG64" i="1"/>
  <c r="AF64" i="1"/>
  <c r="AB64" i="1"/>
  <c r="CX70" i="1"/>
  <c r="AL70" i="1"/>
  <c r="AP70" i="1"/>
  <c r="AN70" i="1"/>
  <c r="AM70" i="1"/>
  <c r="AK70" i="1"/>
  <c r="AR70" i="1"/>
  <c r="CQ71" i="1"/>
  <c r="CS81" i="1"/>
  <c r="CQ91" i="1"/>
  <c r="CP91" i="1"/>
  <c r="CU91" i="1"/>
  <c r="CS91" i="1"/>
  <c r="CR91" i="1"/>
  <c r="CP114" i="1"/>
  <c r="CT114" i="1"/>
  <c r="CS114" i="1"/>
  <c r="CQ114" i="1"/>
  <c r="CU114" i="1"/>
  <c r="DD119" i="1"/>
  <c r="CZ119" i="1"/>
  <c r="DC119" i="1"/>
  <c r="DA119" i="1"/>
  <c r="CY119" i="1"/>
  <c r="DB119" i="1"/>
  <c r="CU126" i="1"/>
  <c r="CQ126" i="1"/>
  <c r="CT126" i="1"/>
  <c r="CS126" i="1"/>
  <c r="CR126" i="1"/>
  <c r="CP126" i="1"/>
  <c r="AG27" i="1"/>
  <c r="AQ30" i="1"/>
  <c r="AK32" i="1"/>
  <c r="AG33" i="1"/>
  <c r="AP33" i="1"/>
  <c r="CY34" i="1"/>
  <c r="AA35" i="1"/>
  <c r="AF36" i="1"/>
  <c r="AQ38" i="1"/>
  <c r="AK40" i="1"/>
  <c r="AG41" i="1"/>
  <c r="AP41" i="1"/>
  <c r="CY42" i="1"/>
  <c r="AA43" i="1"/>
  <c r="AF44" i="1"/>
  <c r="AQ44" i="1"/>
  <c r="BQ44" i="1"/>
  <c r="CX44" i="1"/>
  <c r="AB46" i="1"/>
  <c r="AE46" i="1"/>
  <c r="AL46" i="1"/>
  <c r="AH47" i="1"/>
  <c r="AO48" i="1"/>
  <c r="AB49" i="1"/>
  <c r="AH50" i="1"/>
  <c r="AR51" i="1"/>
  <c r="AP52" i="1"/>
  <c r="BQ52" i="1"/>
  <c r="CX52" i="1"/>
  <c r="AH54" i="1"/>
  <c r="AC64" i="1"/>
  <c r="AF65" i="1"/>
  <c r="AB65" i="1"/>
  <c r="AD65" i="1"/>
  <c r="AC65" i="1"/>
  <c r="AA65" i="1"/>
  <c r="CO65" i="1"/>
  <c r="AH65" i="1"/>
  <c r="CZ69" i="1"/>
  <c r="DD69" i="1"/>
  <c r="DB69" i="1"/>
  <c r="DA69" i="1"/>
  <c r="AO70" i="1"/>
  <c r="CU71" i="1"/>
  <c r="AM73" i="1"/>
  <c r="AQ73" i="1"/>
  <c r="AN73" i="1"/>
  <c r="AL73" i="1"/>
  <c r="AK73" i="1"/>
  <c r="CX73" i="1"/>
  <c r="AR73" i="1"/>
  <c r="DA75" i="1"/>
  <c r="CP79" i="1"/>
  <c r="CT79" i="1"/>
  <c r="CU79" i="1"/>
  <c r="CS79" i="1"/>
  <c r="CR79" i="1"/>
  <c r="CQ79" i="1"/>
  <c r="CS82" i="1"/>
  <c r="CR82" i="1"/>
  <c r="CQ82" i="1"/>
  <c r="DC90" i="1"/>
  <c r="DB90" i="1"/>
  <c r="CZ90" i="1"/>
  <c r="CY90" i="1"/>
  <c r="DD90" i="1"/>
  <c r="DA90" i="1"/>
  <c r="CT91" i="1"/>
  <c r="CR116" i="1"/>
  <c r="CQ116" i="1"/>
  <c r="CP116" i="1"/>
  <c r="CU116" i="1"/>
  <c r="CS116" i="1"/>
  <c r="CQ156" i="1"/>
  <c r="CT156" i="1"/>
  <c r="CU156" i="1"/>
  <c r="CS156" i="1"/>
  <c r="CR156" i="1"/>
  <c r="CP156" i="1"/>
  <c r="AL32" i="1"/>
  <c r="AQ33" i="1"/>
  <c r="AG36" i="1"/>
  <c r="AL40" i="1"/>
  <c r="CX40" i="1"/>
  <c r="AQ41" i="1"/>
  <c r="CZ42" i="1"/>
  <c r="AB43" i="1"/>
  <c r="AH44" i="1"/>
  <c r="AR44" i="1"/>
  <c r="AM46" i="1"/>
  <c r="AP47" i="1"/>
  <c r="AK47" i="1"/>
  <c r="AC49" i="1"/>
  <c r="AK56" i="1"/>
  <c r="AQ56" i="1"/>
  <c r="AN56" i="1"/>
  <c r="AC60" i="1"/>
  <c r="AE60" i="1"/>
  <c r="AD60" i="1"/>
  <c r="CO60" i="1"/>
  <c r="AB60" i="1"/>
  <c r="AH60" i="1"/>
  <c r="CQ62" i="1"/>
  <c r="CU62" i="1"/>
  <c r="CS62" i="1"/>
  <c r="CR62" i="1"/>
  <c r="CP62" i="1"/>
  <c r="AD64" i="1"/>
  <c r="DB67" i="1"/>
  <c r="CY67" i="1"/>
  <c r="AQ70" i="1"/>
  <c r="AF76" i="1"/>
  <c r="AB76" i="1"/>
  <c r="AE76" i="1"/>
  <c r="AD76" i="1"/>
  <c r="AC76" i="1"/>
  <c r="AA76" i="1"/>
  <c r="CO76" i="1"/>
  <c r="AH76" i="1"/>
  <c r="CZ79" i="1"/>
  <c r="DD79" i="1"/>
  <c r="DC79" i="1"/>
  <c r="DA79" i="1"/>
  <c r="CY79" i="1"/>
  <c r="DA80" i="1"/>
  <c r="DD80" i="1"/>
  <c r="DC80" i="1"/>
  <c r="DB80" i="1"/>
  <c r="CY80" i="1"/>
  <c r="CZ80" i="1"/>
  <c r="DB118" i="1"/>
  <c r="DA118" i="1"/>
  <c r="AM125" i="1"/>
  <c r="AQ125" i="1"/>
  <c r="CX125" i="1"/>
  <c r="AR125" i="1"/>
  <c r="AP125" i="1"/>
  <c r="AO125" i="1"/>
  <c r="AN125" i="1"/>
  <c r="AL125" i="1"/>
  <c r="AK125" i="1"/>
  <c r="CZ45" i="1"/>
  <c r="DC45" i="1"/>
  <c r="AO46" i="1"/>
  <c r="AG47" i="1"/>
  <c r="AB47" i="1"/>
  <c r="CY48" i="1"/>
  <c r="DB48" i="1"/>
  <c r="AE49" i="1"/>
  <c r="AF50" i="1"/>
  <c r="AA50" i="1"/>
  <c r="AM51" i="1"/>
  <c r="AP51" i="1"/>
  <c r="AF54" i="1"/>
  <c r="AA54" i="1"/>
  <c r="AM55" i="1"/>
  <c r="AP55" i="1"/>
  <c r="DD56" i="1"/>
  <c r="DC56" i="1"/>
  <c r="CZ56" i="1"/>
  <c r="CO64" i="1"/>
  <c r="AQ68" i="1"/>
  <c r="AM68" i="1"/>
  <c r="CX68" i="1"/>
  <c r="AR68" i="1"/>
  <c r="AP68" i="1"/>
  <c r="AN68" i="1"/>
  <c r="AL68" i="1"/>
  <c r="AP72" i="1"/>
  <c r="CX72" i="1"/>
  <c r="AL72" i="1"/>
  <c r="AR72" i="1"/>
  <c r="AQ72" i="1"/>
  <c r="AO72" i="1"/>
  <c r="AM72" i="1"/>
  <c r="AK72" i="1"/>
  <c r="AG81" i="1"/>
  <c r="AC81" i="1"/>
  <c r="AH81" i="1"/>
  <c r="AF81" i="1"/>
  <c r="AE81" i="1"/>
  <c r="AB81" i="1"/>
  <c r="AA81" i="1"/>
  <c r="AE85" i="1"/>
  <c r="CO85" i="1"/>
  <c r="AD85" i="1"/>
  <c r="AB85" i="1"/>
  <c r="AA85" i="1"/>
  <c r="AH85" i="1"/>
  <c r="AG85" i="1"/>
  <c r="AF85" i="1"/>
  <c r="AC85" i="1"/>
  <c r="CX86" i="1"/>
  <c r="AL86" i="1"/>
  <c r="AK86" i="1"/>
  <c r="AQ86" i="1"/>
  <c r="AP86" i="1"/>
  <c r="AR86" i="1"/>
  <c r="AO86" i="1"/>
  <c r="AN86" i="1"/>
  <c r="AM86" i="1"/>
  <c r="AM110" i="1"/>
  <c r="CX110" i="1"/>
  <c r="AL110" i="1"/>
  <c r="AK110" i="1"/>
  <c r="AQ110" i="1"/>
  <c r="AP110" i="1"/>
  <c r="AR110" i="1"/>
  <c r="AO110" i="1"/>
  <c r="AN110" i="1"/>
  <c r="CU112" i="1"/>
  <c r="CQ112" i="1"/>
  <c r="CP112" i="1"/>
  <c r="AP116" i="1"/>
  <c r="AO116" i="1"/>
  <c r="AN116" i="1"/>
  <c r="CX116" i="1"/>
  <c r="AL116" i="1"/>
  <c r="AK116" i="1"/>
  <c r="AR116" i="1"/>
  <c r="AQ116" i="1"/>
  <c r="AM116" i="1"/>
  <c r="CQ140" i="1"/>
  <c r="CP140" i="1"/>
  <c r="AH45" i="1"/>
  <c r="AR50" i="1"/>
  <c r="AR54" i="1"/>
  <c r="AE56" i="1"/>
  <c r="AR58" i="1"/>
  <c r="AP59" i="1"/>
  <c r="AQ61" i="1"/>
  <c r="AM61" i="1"/>
  <c r="AP67" i="1"/>
  <c r="BQ67" i="1"/>
  <c r="AG72" i="1"/>
  <c r="AC72" i="1"/>
  <c r="CO72" i="1"/>
  <c r="AP74" i="1"/>
  <c r="BQ74" i="1"/>
  <c r="AL75" i="1"/>
  <c r="AP80" i="1"/>
  <c r="BQ80" i="1"/>
  <c r="AM81" i="1"/>
  <c r="AG84" i="1"/>
  <c r="AF84" i="1"/>
  <c r="CO84" i="1"/>
  <c r="AD84" i="1"/>
  <c r="AC84" i="1"/>
  <c r="CU86" i="1"/>
  <c r="CS86" i="1"/>
  <c r="CR86" i="1"/>
  <c r="AQ87" i="1"/>
  <c r="AP87" i="1"/>
  <c r="AN87" i="1"/>
  <c r="AM87" i="1"/>
  <c r="AF88" i="1"/>
  <c r="AE88" i="1"/>
  <c r="AC88" i="1"/>
  <c r="AB88" i="1"/>
  <c r="CX89" i="1"/>
  <c r="AL89" i="1"/>
  <c r="AK89" i="1"/>
  <c r="AQ89" i="1"/>
  <c r="AP89" i="1"/>
  <c r="CQ89" i="1"/>
  <c r="AL90" i="1"/>
  <c r="AD91" i="1"/>
  <c r="AN92" i="1"/>
  <c r="AG94" i="1"/>
  <c r="AF94" i="1"/>
  <c r="AE94" i="1"/>
  <c r="AC94" i="1"/>
  <c r="AB94" i="1"/>
  <c r="AN113" i="1"/>
  <c r="AD116" i="1"/>
  <c r="BL116" i="1"/>
  <c r="AM118" i="1"/>
  <c r="AN118" i="1"/>
  <c r="AL118" i="1"/>
  <c r="AK118" i="1"/>
  <c r="AR118" i="1"/>
  <c r="AQ118" i="1"/>
  <c r="CS125" i="1"/>
  <c r="CU125" i="1"/>
  <c r="CT125" i="1"/>
  <c r="CR125" i="1"/>
  <c r="CQ125" i="1"/>
  <c r="AQ175" i="1"/>
  <c r="AO175" i="1"/>
  <c r="CX175" i="1"/>
  <c r="AL175" i="1"/>
  <c r="AP175" i="1"/>
  <c r="AN175" i="1"/>
  <c r="AM175" i="1"/>
  <c r="AK175" i="1"/>
  <c r="AR175" i="1"/>
  <c r="AN75" i="1"/>
  <c r="AO76" i="1"/>
  <c r="AK76" i="1"/>
  <c r="AN81" i="1"/>
  <c r="AM82" i="1"/>
  <c r="CX82" i="1"/>
  <c r="AQ82" i="1"/>
  <c r="CT83" i="1"/>
  <c r="CS83" i="1"/>
  <c r="CP83" i="1"/>
  <c r="CZ85" i="1"/>
  <c r="CY85" i="1"/>
  <c r="AO90" i="1"/>
  <c r="DA97" i="1"/>
  <c r="CZ97" i="1"/>
  <c r="CY97" i="1"/>
  <c r="DD97" i="1"/>
  <c r="AQ99" i="1"/>
  <c r="AP99" i="1"/>
  <c r="AO99" i="1"/>
  <c r="AM99" i="1"/>
  <c r="CX99" i="1"/>
  <c r="AL99" i="1"/>
  <c r="AM106" i="1"/>
  <c r="CX106" i="1"/>
  <c r="AL106" i="1"/>
  <c r="AK106" i="1"/>
  <c r="AQ106" i="1"/>
  <c r="AP106" i="1"/>
  <c r="DA109" i="1"/>
  <c r="CZ109" i="1"/>
  <c r="CY109" i="1"/>
  <c r="DD109" i="1"/>
  <c r="DD111" i="1"/>
  <c r="DC111" i="1"/>
  <c r="DB111" i="1"/>
  <c r="CZ111" i="1"/>
  <c r="CY111" i="1"/>
  <c r="AH116" i="1"/>
  <c r="AM121" i="1"/>
  <c r="AQ121" i="1"/>
  <c r="CX121" i="1"/>
  <c r="AR121" i="1"/>
  <c r="AP121" i="1"/>
  <c r="AN121" i="1"/>
  <c r="AL121" i="1"/>
  <c r="DC127" i="1"/>
  <c r="CY127" i="1"/>
  <c r="DD127" i="1"/>
  <c r="DB127" i="1"/>
  <c r="DA127" i="1"/>
  <c r="CZ127" i="1"/>
  <c r="CS129" i="1"/>
  <c r="AH56" i="1"/>
  <c r="AO62" i="1"/>
  <c r="AK62" i="1"/>
  <c r="CP66" i="1"/>
  <c r="AC70" i="1"/>
  <c r="AG70" i="1"/>
  <c r="CO70" i="1"/>
  <c r="DD71" i="1"/>
  <c r="CZ71" i="1"/>
  <c r="CU74" i="1"/>
  <c r="CQ74" i="1"/>
  <c r="AP75" i="1"/>
  <c r="AM76" i="1"/>
  <c r="CX77" i="1"/>
  <c r="AL77" i="1"/>
  <c r="AP77" i="1"/>
  <c r="AE79" i="1"/>
  <c r="AA79" i="1"/>
  <c r="AQ81" i="1"/>
  <c r="AL82" i="1"/>
  <c r="CR83" i="1"/>
  <c r="DB85" i="1"/>
  <c r="AO91" i="1"/>
  <c r="AN91" i="1"/>
  <c r="CX91" i="1"/>
  <c r="AL91" i="1"/>
  <c r="AK91" i="1"/>
  <c r="DD96" i="1"/>
  <c r="DC96" i="1"/>
  <c r="DB96" i="1"/>
  <c r="CZ96" i="1"/>
  <c r="CY96" i="1"/>
  <c r="DC97" i="1"/>
  <c r="AN99" i="1"/>
  <c r="AO106" i="1"/>
  <c r="AQ108" i="1"/>
  <c r="AP108" i="1"/>
  <c r="AO108" i="1"/>
  <c r="AM108" i="1"/>
  <c r="CX108" i="1"/>
  <c r="AL108" i="1"/>
  <c r="DC109" i="1"/>
  <c r="AF112" i="1"/>
  <c r="AE112" i="1"/>
  <c r="AD112" i="1"/>
  <c r="AB112" i="1"/>
  <c r="AA112" i="1"/>
  <c r="AO121" i="1"/>
  <c r="CU122" i="1"/>
  <c r="CQ122" i="1"/>
  <c r="CT122" i="1"/>
  <c r="CS122" i="1"/>
  <c r="CR122" i="1"/>
  <c r="CP122" i="1"/>
  <c r="AF62" i="1"/>
  <c r="AB62" i="1"/>
  <c r="AM63" i="1"/>
  <c r="AQ63" i="1"/>
  <c r="DD64" i="1"/>
  <c r="CZ64" i="1"/>
  <c r="CQ66" i="1"/>
  <c r="AK67" i="1"/>
  <c r="AO67" i="1"/>
  <c r="AA70" i="1"/>
  <c r="CY71" i="1"/>
  <c r="AK74" i="1"/>
  <c r="AO74" i="1"/>
  <c r="CP74" i="1"/>
  <c r="AR75" i="1"/>
  <c r="AN76" i="1"/>
  <c r="AC77" i="1"/>
  <c r="AG77" i="1"/>
  <c r="AK77" i="1"/>
  <c r="CO77" i="1"/>
  <c r="AB79" i="1"/>
  <c r="AK80" i="1"/>
  <c r="AO80" i="1"/>
  <c r="AN82" i="1"/>
  <c r="CU83" i="1"/>
  <c r="AM91" i="1"/>
  <c r="AP94" i="1"/>
  <c r="AO94" i="1"/>
  <c r="AN94" i="1"/>
  <c r="CX94" i="1"/>
  <c r="AL94" i="1"/>
  <c r="AK94" i="1"/>
  <c r="AM95" i="1"/>
  <c r="CX95" i="1"/>
  <c r="AL95" i="1"/>
  <c r="AK95" i="1"/>
  <c r="AQ95" i="1"/>
  <c r="AP95" i="1"/>
  <c r="AC98" i="1"/>
  <c r="AB98" i="1"/>
  <c r="AA98" i="1"/>
  <c r="AG98" i="1"/>
  <c r="AF98" i="1"/>
  <c r="AR99" i="1"/>
  <c r="CU101" i="1"/>
  <c r="CT101" i="1"/>
  <c r="CS101" i="1"/>
  <c r="CQ101" i="1"/>
  <c r="CP101" i="1"/>
  <c r="AC104" i="1"/>
  <c r="AB104" i="1"/>
  <c r="AA104" i="1"/>
  <c r="AG104" i="1"/>
  <c r="AF104" i="1"/>
  <c r="AR106" i="1"/>
  <c r="DD107" i="1"/>
  <c r="DC107" i="1"/>
  <c r="DA107" i="1"/>
  <c r="CZ107" i="1"/>
  <c r="AC112" i="1"/>
  <c r="AB130" i="1"/>
  <c r="AF130" i="1"/>
  <c r="AE130" i="1"/>
  <c r="AH130" i="1"/>
  <c r="AG130" i="1"/>
  <c r="CO130" i="1"/>
  <c r="AD130" i="1"/>
  <c r="AC130" i="1"/>
  <c r="AA130" i="1"/>
  <c r="AF190" i="1"/>
  <c r="CO190" i="1"/>
  <c r="AD190" i="1"/>
  <c r="AC190" i="1"/>
  <c r="AB190" i="1"/>
  <c r="AA190" i="1"/>
  <c r="AH190" i="1"/>
  <c r="AG190" i="1"/>
  <c r="AE190" i="1"/>
  <c r="AL59" i="1"/>
  <c r="AP61" i="1"/>
  <c r="AA62" i="1"/>
  <c r="AM62" i="1"/>
  <c r="AK63" i="1"/>
  <c r="CY64" i="1"/>
  <c r="BQ65" i="1"/>
  <c r="CR66" i="1"/>
  <c r="AB67" i="1"/>
  <c r="AF67" i="1"/>
  <c r="AL67" i="1"/>
  <c r="AB70" i="1"/>
  <c r="DA71" i="1"/>
  <c r="AF72" i="1"/>
  <c r="AB74" i="1"/>
  <c r="AF74" i="1"/>
  <c r="AL74" i="1"/>
  <c r="CR74" i="1"/>
  <c r="AP76" i="1"/>
  <c r="BQ76" i="1"/>
  <c r="CX76" i="1"/>
  <c r="AA77" i="1"/>
  <c r="AM77" i="1"/>
  <c r="AC79" i="1"/>
  <c r="AB80" i="1"/>
  <c r="AF80" i="1"/>
  <c r="AL80" i="1"/>
  <c r="AO82" i="1"/>
  <c r="DD83" i="1"/>
  <c r="DC83" i="1"/>
  <c r="DA83" i="1"/>
  <c r="CZ83" i="1"/>
  <c r="AP84" i="1"/>
  <c r="AO84" i="1"/>
  <c r="AM84" i="1"/>
  <c r="CX84" i="1"/>
  <c r="AL84" i="1"/>
  <c r="BQ86" i="1"/>
  <c r="DC87" i="1"/>
  <c r="DB87" i="1"/>
  <c r="CZ87" i="1"/>
  <c r="CY87" i="1"/>
  <c r="AO88" i="1"/>
  <c r="AN88" i="1"/>
  <c r="CX88" i="1"/>
  <c r="AL88" i="1"/>
  <c r="AK88" i="1"/>
  <c r="AP91" i="1"/>
  <c r="AM94" i="1"/>
  <c r="AN95" i="1"/>
  <c r="AF97" i="1"/>
  <c r="AE97" i="1"/>
  <c r="CO97" i="1"/>
  <c r="AD97" i="1"/>
  <c r="AB97" i="1"/>
  <c r="AA97" i="1"/>
  <c r="AD98" i="1"/>
  <c r="CO98" i="1"/>
  <c r="AQ102" i="1"/>
  <c r="AP102" i="1"/>
  <c r="AO102" i="1"/>
  <c r="AM102" i="1"/>
  <c r="CX102" i="1"/>
  <c r="AL102" i="1"/>
  <c r="CU104" i="1"/>
  <c r="CT104" i="1"/>
  <c r="CR104" i="1"/>
  <c r="CQ104" i="1"/>
  <c r="AF109" i="1"/>
  <c r="AE109" i="1"/>
  <c r="CO109" i="1"/>
  <c r="AD109" i="1"/>
  <c r="AB109" i="1"/>
  <c r="AA109" i="1"/>
  <c r="CO118" i="1"/>
  <c r="AD118" i="1"/>
  <c r="AC118" i="1"/>
  <c r="AB118" i="1"/>
  <c r="AA118" i="1"/>
  <c r="AH118" i="1"/>
  <c r="AG118" i="1"/>
  <c r="BL125" i="1" s="1"/>
  <c r="CQ132" i="1"/>
  <c r="CU132" i="1"/>
  <c r="CT132" i="1"/>
  <c r="CS132" i="1"/>
  <c r="CR132" i="1"/>
  <c r="CP132" i="1"/>
  <c r="AQ75" i="1"/>
  <c r="AM75" i="1"/>
  <c r="AP81" i="1"/>
  <c r="CX81" i="1"/>
  <c r="AL81" i="1"/>
  <c r="BQ88" i="1"/>
  <c r="CU89" i="1"/>
  <c r="CS89" i="1"/>
  <c r="CR89" i="1"/>
  <c r="AQ90" i="1"/>
  <c r="AP90" i="1"/>
  <c r="AN90" i="1"/>
  <c r="AM90" i="1"/>
  <c r="AF91" i="1"/>
  <c r="AE91" i="1"/>
  <c r="AC91" i="1"/>
  <c r="AB91" i="1"/>
  <c r="CX92" i="1"/>
  <c r="AL92" i="1"/>
  <c r="AK92" i="1"/>
  <c r="AQ92" i="1"/>
  <c r="AP92" i="1"/>
  <c r="DD93" i="1"/>
  <c r="DC93" i="1"/>
  <c r="DB93" i="1"/>
  <c r="CZ93" i="1"/>
  <c r="CY93" i="1"/>
  <c r="DD101" i="1"/>
  <c r="DC101" i="1"/>
  <c r="DA101" i="1"/>
  <c r="CZ101" i="1"/>
  <c r="CP103" i="1"/>
  <c r="CT103" i="1"/>
  <c r="CS103" i="1"/>
  <c r="CR103" i="1"/>
  <c r="AQ113" i="1"/>
  <c r="AP113" i="1"/>
  <c r="AO113" i="1"/>
  <c r="AM113" i="1"/>
  <c r="CX113" i="1"/>
  <c r="AL113" i="1"/>
  <c r="AG116" i="1"/>
  <c r="AF116" i="1"/>
  <c r="AE116" i="1"/>
  <c r="AC116" i="1"/>
  <c r="AB116" i="1"/>
  <c r="DC123" i="1"/>
  <c r="CY123" i="1"/>
  <c r="DD123" i="1"/>
  <c r="DB123" i="1"/>
  <c r="DA123" i="1"/>
  <c r="CZ123" i="1"/>
  <c r="AF128" i="1"/>
  <c r="AB128" i="1"/>
  <c r="AM129" i="1"/>
  <c r="AQ129" i="1"/>
  <c r="DA130" i="1"/>
  <c r="CZ130" i="1"/>
  <c r="AN137" i="1"/>
  <c r="AM137" i="1"/>
  <c r="CX137" i="1"/>
  <c r="AL137" i="1"/>
  <c r="AQ137" i="1"/>
  <c r="AP137" i="1"/>
  <c r="AG144" i="1"/>
  <c r="AF144" i="1"/>
  <c r="AE144" i="1"/>
  <c r="CO144" i="1"/>
  <c r="AD144" i="1"/>
  <c r="AB144" i="1"/>
  <c r="AA144" i="1"/>
  <c r="AF164" i="1"/>
  <c r="CO164" i="1"/>
  <c r="AD164" i="1"/>
  <c r="AA164" i="1"/>
  <c r="AH164" i="1"/>
  <c r="AG164" i="1"/>
  <c r="AC164" i="1"/>
  <c r="AB164" i="1"/>
  <c r="AF176" i="1"/>
  <c r="CO176" i="1"/>
  <c r="AD176" i="1"/>
  <c r="AA176" i="1"/>
  <c r="AG176" i="1"/>
  <c r="AE176" i="1"/>
  <c r="AC176" i="1"/>
  <c r="AB176" i="1"/>
  <c r="CU179" i="1"/>
  <c r="AH63" i="1"/>
  <c r="AH66" i="1"/>
  <c r="AR69" i="1"/>
  <c r="AH73" i="1"/>
  <c r="AR79" i="1"/>
  <c r="AH82" i="1"/>
  <c r="AE83" i="1"/>
  <c r="AR85" i="1"/>
  <c r="AG86" i="1"/>
  <c r="AG89" i="1"/>
  <c r="AG92" i="1"/>
  <c r="CR92" i="1"/>
  <c r="AM93" i="1"/>
  <c r="AG95" i="1"/>
  <c r="CR95" i="1"/>
  <c r="AM96" i="1"/>
  <c r="AR97" i="1"/>
  <c r="AO98" i="1"/>
  <c r="DA98" i="1"/>
  <c r="AC99" i="1"/>
  <c r="AH100" i="1"/>
  <c r="AQ100" i="1"/>
  <c r="DC100" i="1"/>
  <c r="AE101" i="1"/>
  <c r="AC102" i="1"/>
  <c r="AH103" i="1"/>
  <c r="AQ103" i="1"/>
  <c r="AO104" i="1"/>
  <c r="DA104" i="1"/>
  <c r="AG106" i="1"/>
  <c r="BL113" i="1" s="1"/>
  <c r="CR106" i="1"/>
  <c r="AE107" i="1"/>
  <c r="AC108" i="1"/>
  <c r="AR109" i="1"/>
  <c r="AG110" i="1"/>
  <c r="BL117" i="1" s="1"/>
  <c r="AM111" i="1"/>
  <c r="AR112" i="1"/>
  <c r="DA112" i="1"/>
  <c r="AC113" i="1"/>
  <c r="AH114" i="1"/>
  <c r="AQ114" i="1"/>
  <c r="AE115" i="1"/>
  <c r="AK122" i="1"/>
  <c r="AO122" i="1"/>
  <c r="AR123" i="1"/>
  <c r="AN124" i="1"/>
  <c r="AK126" i="1"/>
  <c r="AO126" i="1"/>
  <c r="AR127" i="1"/>
  <c r="AC128" i="1"/>
  <c r="AN128" i="1"/>
  <c r="AL129" i="1"/>
  <c r="AP130" i="1"/>
  <c r="DB130" i="1"/>
  <c r="AE132" i="1"/>
  <c r="DB132" i="1"/>
  <c r="AB134" i="1"/>
  <c r="AA134" i="1"/>
  <c r="AF134" i="1"/>
  <c r="AE134" i="1"/>
  <c r="AQ135" i="1"/>
  <c r="AP135" i="1"/>
  <c r="AM135" i="1"/>
  <c r="CX135" i="1"/>
  <c r="AL135" i="1"/>
  <c r="AF136" i="1"/>
  <c r="AE136" i="1"/>
  <c r="AB136" i="1"/>
  <c r="AA136" i="1"/>
  <c r="CP137" i="1"/>
  <c r="CS137" i="1"/>
  <c r="CR137" i="1"/>
  <c r="AO137" i="1"/>
  <c r="AH144" i="1"/>
  <c r="AN145" i="1"/>
  <c r="AM145" i="1"/>
  <c r="CX145" i="1"/>
  <c r="AL145" i="1"/>
  <c r="AK145" i="1"/>
  <c r="AQ145" i="1"/>
  <c r="AP145" i="1"/>
  <c r="CU146" i="1"/>
  <c r="CT146" i="1"/>
  <c r="CS146" i="1"/>
  <c r="CQ146" i="1"/>
  <c r="CP146" i="1"/>
  <c r="AG148" i="1"/>
  <c r="AF148" i="1"/>
  <c r="AE148" i="1"/>
  <c r="CO148" i="1"/>
  <c r="AD148" i="1"/>
  <c r="AB148" i="1"/>
  <c r="AA148" i="1"/>
  <c r="DA156" i="1"/>
  <c r="DD156" i="1"/>
  <c r="DC156" i="1"/>
  <c r="CZ156" i="1"/>
  <c r="CY156" i="1"/>
  <c r="AQ159" i="1"/>
  <c r="CX159" i="1"/>
  <c r="AL159" i="1"/>
  <c r="AR159" i="1"/>
  <c r="AP159" i="1"/>
  <c r="AO159" i="1"/>
  <c r="AM159" i="1"/>
  <c r="AK159" i="1"/>
  <c r="DA168" i="1"/>
  <c r="CY168" i="1"/>
  <c r="DD168" i="1"/>
  <c r="DC168" i="1"/>
  <c r="DB168" i="1"/>
  <c r="CZ168" i="1"/>
  <c r="CO173" i="1"/>
  <c r="AD173" i="1"/>
  <c r="AB173" i="1"/>
  <c r="AG173" i="1"/>
  <c r="AH173" i="1"/>
  <c r="AF173" i="1"/>
  <c r="AC173" i="1"/>
  <c r="AA173" i="1"/>
  <c r="AH86" i="1"/>
  <c r="AH89" i="1"/>
  <c r="AH92" i="1"/>
  <c r="CS92" i="1"/>
  <c r="AN93" i="1"/>
  <c r="AH95" i="1"/>
  <c r="CS95" i="1"/>
  <c r="AN96" i="1"/>
  <c r="AP98" i="1"/>
  <c r="DB98" i="1"/>
  <c r="AD99" i="1"/>
  <c r="CO99" i="1"/>
  <c r="AR100" i="1"/>
  <c r="DD100" i="1"/>
  <c r="AF101" i="1"/>
  <c r="AD102" i="1"/>
  <c r="CO102" i="1"/>
  <c r="AR103" i="1"/>
  <c r="AP104" i="1"/>
  <c r="DB104" i="1"/>
  <c r="AH106" i="1"/>
  <c r="CS106" i="1"/>
  <c r="AF107" i="1"/>
  <c r="AD108" i="1"/>
  <c r="CO108" i="1"/>
  <c r="AH110" i="1"/>
  <c r="AN111" i="1"/>
  <c r="DB112" i="1"/>
  <c r="AD113" i="1"/>
  <c r="CO113" i="1"/>
  <c r="AR114" i="1"/>
  <c r="AH117" i="1"/>
  <c r="AB119" i="1"/>
  <c r="AB122" i="1"/>
  <c r="AF122" i="1"/>
  <c r="AL122" i="1"/>
  <c r="AP124" i="1"/>
  <c r="BQ124" i="1"/>
  <c r="CX124" i="1"/>
  <c r="AB126" i="1"/>
  <c r="AF126" i="1"/>
  <c r="AL126" i="1"/>
  <c r="AD128" i="1"/>
  <c r="AP128" i="1"/>
  <c r="BQ128" i="1"/>
  <c r="CX128" i="1"/>
  <c r="AN129" i="1"/>
  <c r="DC130" i="1"/>
  <c r="AG132" i="1"/>
  <c r="AM133" i="1"/>
  <c r="CX133" i="1"/>
  <c r="AQ133" i="1"/>
  <c r="AP133" i="1"/>
  <c r="CU134" i="1"/>
  <c r="CT134" i="1"/>
  <c r="CQ134" i="1"/>
  <c r="CP134" i="1"/>
  <c r="AR137" i="1"/>
  <c r="AC138" i="1"/>
  <c r="AB138" i="1"/>
  <c r="AA138" i="1"/>
  <c r="AF138" i="1"/>
  <c r="AE138" i="1"/>
  <c r="CO138" i="1"/>
  <c r="CZ140" i="1"/>
  <c r="AN141" i="1"/>
  <c r="AM141" i="1"/>
  <c r="CX141" i="1"/>
  <c r="AL141" i="1"/>
  <c r="AQ141" i="1"/>
  <c r="AP141" i="1"/>
  <c r="DB144" i="1"/>
  <c r="AG152" i="1"/>
  <c r="AF152" i="1"/>
  <c r="AE152" i="1"/>
  <c r="CO152" i="1"/>
  <c r="AD152" i="1"/>
  <c r="AB152" i="1"/>
  <c r="AA152" i="1"/>
  <c r="CZ154" i="1"/>
  <c r="DC154" i="1"/>
  <c r="DB154" i="1"/>
  <c r="DA154" i="1"/>
  <c r="CY154" i="1"/>
  <c r="CP160" i="1"/>
  <c r="AQ163" i="1"/>
  <c r="AO163" i="1"/>
  <c r="CX163" i="1"/>
  <c r="AL163" i="1"/>
  <c r="AR163" i="1"/>
  <c r="AP163" i="1"/>
  <c r="AM163" i="1"/>
  <c r="AK163" i="1"/>
  <c r="CY169" i="1"/>
  <c r="DB169" i="1"/>
  <c r="DD169" i="1"/>
  <c r="DA169" i="1"/>
  <c r="CZ169" i="1"/>
  <c r="AK170" i="1"/>
  <c r="AQ170" i="1"/>
  <c r="AN170" i="1"/>
  <c r="AP170" i="1"/>
  <c r="AO170" i="1"/>
  <c r="CX170" i="1"/>
  <c r="AM170" i="1"/>
  <c r="AL170" i="1"/>
  <c r="AQ123" i="1"/>
  <c r="AM123" i="1"/>
  <c r="AQ127" i="1"/>
  <c r="AM127" i="1"/>
  <c r="AE128" i="1"/>
  <c r="AQ128" i="1"/>
  <c r="AO129" i="1"/>
  <c r="DD130" i="1"/>
  <c r="CS133" i="1"/>
  <c r="CR133" i="1"/>
  <c r="CQ133" i="1"/>
  <c r="AN149" i="1"/>
  <c r="AM149" i="1"/>
  <c r="CX149" i="1"/>
  <c r="AL149" i="1"/>
  <c r="AK149" i="1"/>
  <c r="AQ149" i="1"/>
  <c r="AP149" i="1"/>
  <c r="CQ150" i="1"/>
  <c r="DD153" i="1"/>
  <c r="AQ155" i="1"/>
  <c r="CX155" i="1"/>
  <c r="AL155" i="1"/>
  <c r="AR155" i="1"/>
  <c r="AP155" i="1"/>
  <c r="AO155" i="1"/>
  <c r="AM155" i="1"/>
  <c r="AK155" i="1"/>
  <c r="DA160" i="1"/>
  <c r="DD160" i="1"/>
  <c r="DC160" i="1"/>
  <c r="CZ160" i="1"/>
  <c r="CY160" i="1"/>
  <c r="CS167" i="1"/>
  <c r="CR167" i="1"/>
  <c r="CP167" i="1"/>
  <c r="CO181" i="1"/>
  <c r="AD181" i="1"/>
  <c r="AC181" i="1"/>
  <c r="AB181" i="1"/>
  <c r="AG181" i="1"/>
  <c r="AH181" i="1"/>
  <c r="AE181" i="1"/>
  <c r="AA181" i="1"/>
  <c r="AH83" i="1"/>
  <c r="AB86" i="1"/>
  <c r="AP93" i="1"/>
  <c r="AP96" i="1"/>
  <c r="AR98" i="1"/>
  <c r="AF99" i="1"/>
  <c r="AH101" i="1"/>
  <c r="AF102" i="1"/>
  <c r="AR104" i="1"/>
  <c r="AH107" i="1"/>
  <c r="AF108" i="1"/>
  <c r="AP111" i="1"/>
  <c r="AF113" i="1"/>
  <c r="CX114" i="1"/>
  <c r="AH115" i="1"/>
  <c r="AD119" i="1"/>
  <c r="AP120" i="1"/>
  <c r="CX120" i="1"/>
  <c r="AL120" i="1"/>
  <c r="AN122" i="1"/>
  <c r="AK123" i="1"/>
  <c r="AK127" i="1"/>
  <c r="AG128" i="1"/>
  <c r="AP129" i="1"/>
  <c r="CX129" i="1"/>
  <c r="AQ131" i="1"/>
  <c r="AM131" i="1"/>
  <c r="CX131" i="1"/>
  <c r="AL131" i="1"/>
  <c r="CT133" i="1"/>
  <c r="CS134" i="1"/>
  <c r="CT136" i="1"/>
  <c r="CP145" i="1"/>
  <c r="CU145" i="1"/>
  <c r="CS145" i="1"/>
  <c r="CR145" i="1"/>
  <c r="DB148" i="1"/>
  <c r="DA148" i="1"/>
  <c r="CZ148" i="1"/>
  <c r="CY148" i="1"/>
  <c r="DD148" i="1"/>
  <c r="AB154" i="1"/>
  <c r="AE154" i="1"/>
  <c r="CO154" i="1"/>
  <c r="AH154" i="1"/>
  <c r="AG154" i="1"/>
  <c r="AF154" i="1"/>
  <c r="AC154" i="1"/>
  <c r="AA154" i="1"/>
  <c r="AD63" i="1"/>
  <c r="AD66" i="1"/>
  <c r="AD73" i="1"/>
  <c r="AD82" i="1"/>
  <c r="AQ93" i="1"/>
  <c r="AQ96" i="1"/>
  <c r="AG99" i="1"/>
  <c r="AD100" i="1"/>
  <c r="AG102" i="1"/>
  <c r="AD103" i="1"/>
  <c r="AG108" i="1"/>
  <c r="BL115" i="1" s="1"/>
  <c r="AQ111" i="1"/>
  <c r="AG113" i="1"/>
  <c r="AD114" i="1"/>
  <c r="AE119" i="1"/>
  <c r="AG120" i="1"/>
  <c r="AC120" i="1"/>
  <c r="AK120" i="1"/>
  <c r="CO120" i="1"/>
  <c r="AD122" i="1"/>
  <c r="AP122" i="1"/>
  <c r="BQ122" i="1"/>
  <c r="CX122" i="1"/>
  <c r="AL123" i="1"/>
  <c r="AD126" i="1"/>
  <c r="AP126" i="1"/>
  <c r="BQ126" i="1"/>
  <c r="CX126" i="1"/>
  <c r="AL127" i="1"/>
  <c r="AH128" i="1"/>
  <c r="CO128" i="1"/>
  <c r="AR129" i="1"/>
  <c r="AK131" i="1"/>
  <c r="AN133" i="1"/>
  <c r="CU133" i="1"/>
  <c r="DD134" i="1"/>
  <c r="DA134" i="1"/>
  <c r="CZ134" i="1"/>
  <c r="CS136" i="1"/>
  <c r="AH138" i="1"/>
  <c r="AG140" i="1"/>
  <c r="AF140" i="1"/>
  <c r="AE140" i="1"/>
  <c r="AB140" i="1"/>
  <c r="AA140" i="1"/>
  <c r="CP141" i="1"/>
  <c r="CS141" i="1"/>
  <c r="CR141" i="1"/>
  <c r="AR141" i="1"/>
  <c r="AC142" i="1"/>
  <c r="AB142" i="1"/>
  <c r="AA142" i="1"/>
  <c r="AF142" i="1"/>
  <c r="AE142" i="1"/>
  <c r="CQ145" i="1"/>
  <c r="DC148" i="1"/>
  <c r="AR149" i="1"/>
  <c r="DA152" i="1"/>
  <c r="DD152" i="1"/>
  <c r="DC152" i="1"/>
  <c r="DB152" i="1"/>
  <c r="CY152" i="1"/>
  <c r="CZ152" i="1"/>
  <c r="AD154" i="1"/>
  <c r="CU158" i="1"/>
  <c r="CP158" i="1"/>
  <c r="CR158" i="1"/>
  <c r="CQ158" i="1"/>
  <c r="CT158" i="1"/>
  <c r="CS158" i="1"/>
  <c r="CQ178" i="1"/>
  <c r="CS183" i="1"/>
  <c r="CR183" i="1"/>
  <c r="CQ183" i="1"/>
  <c r="CU183" i="1"/>
  <c r="CT183" i="1"/>
  <c r="CP183" i="1"/>
  <c r="AK188" i="1"/>
  <c r="AN188" i="1"/>
  <c r="AM188" i="1"/>
  <c r="AL188" i="1"/>
  <c r="CX188" i="1"/>
  <c r="AQ188" i="1"/>
  <c r="AP188" i="1"/>
  <c r="AO188" i="1"/>
  <c r="AN123" i="1"/>
  <c r="AO124" i="1"/>
  <c r="AK124" i="1"/>
  <c r="AN127" i="1"/>
  <c r="AO128" i="1"/>
  <c r="AK128" i="1"/>
  <c r="AK130" i="1"/>
  <c r="AO130" i="1"/>
  <c r="AN130" i="1"/>
  <c r="AF132" i="1"/>
  <c r="AB132" i="1"/>
  <c r="AA132" i="1"/>
  <c r="DA132" i="1"/>
  <c r="DD132" i="1"/>
  <c r="CQ142" i="1"/>
  <c r="CT145" i="1"/>
  <c r="CP149" i="1"/>
  <c r="CU149" i="1"/>
  <c r="CU162" i="1"/>
  <c r="CP162" i="1"/>
  <c r="CR162" i="1"/>
  <c r="CQ162" i="1"/>
  <c r="CT162" i="1"/>
  <c r="CS162" i="1"/>
  <c r="AR132" i="1"/>
  <c r="AN134" i="1"/>
  <c r="AR136" i="1"/>
  <c r="AG137" i="1"/>
  <c r="AN138" i="1"/>
  <c r="CZ138" i="1"/>
  <c r="AC139" i="1"/>
  <c r="AL139" i="1"/>
  <c r="CX139" i="1"/>
  <c r="AG141" i="1"/>
  <c r="AN142" i="1"/>
  <c r="CZ142" i="1"/>
  <c r="AC143" i="1"/>
  <c r="AL143" i="1"/>
  <c r="CX143" i="1"/>
  <c r="AG145" i="1"/>
  <c r="AE146" i="1"/>
  <c r="AN146" i="1"/>
  <c r="CZ146" i="1"/>
  <c r="AC147" i="1"/>
  <c r="AL147" i="1"/>
  <c r="CX147" i="1"/>
  <c r="AG149" i="1"/>
  <c r="AE150" i="1"/>
  <c r="AN150" i="1"/>
  <c r="CZ150" i="1"/>
  <c r="AC151" i="1"/>
  <c r="AL151" i="1"/>
  <c r="CX151" i="1"/>
  <c r="AR152" i="1"/>
  <c r="AM154" i="1"/>
  <c r="AG156" i="1"/>
  <c r="AC158" i="1"/>
  <c r="AO158" i="1"/>
  <c r="AC162" i="1"/>
  <c r="AO162" i="1"/>
  <c r="DA165" i="1"/>
  <c r="AQ167" i="1"/>
  <c r="AO167" i="1"/>
  <c r="CX167" i="1"/>
  <c r="AL167" i="1"/>
  <c r="AF168" i="1"/>
  <c r="CO168" i="1"/>
  <c r="AD168" i="1"/>
  <c r="AA168" i="1"/>
  <c r="AC169" i="1"/>
  <c r="BQ169" i="1"/>
  <c r="CU170" i="1"/>
  <c r="CS170" i="1"/>
  <c r="CP170" i="1"/>
  <c r="CS171" i="1"/>
  <c r="CY173" i="1"/>
  <c r="DB173" i="1"/>
  <c r="CO177" i="1"/>
  <c r="AD177" i="1"/>
  <c r="AB177" i="1"/>
  <c r="AG177" i="1"/>
  <c r="AN177" i="1"/>
  <c r="AP178" i="1"/>
  <c r="DA178" i="1"/>
  <c r="DB186" i="1"/>
  <c r="AP191" i="1"/>
  <c r="AM191" i="1"/>
  <c r="AK191" i="1"/>
  <c r="AR191" i="1"/>
  <c r="AQ191" i="1"/>
  <c r="AN191" i="1"/>
  <c r="AL191" i="1"/>
  <c r="AG195" i="1"/>
  <c r="CO195" i="1"/>
  <c r="AD195" i="1"/>
  <c r="AB195" i="1"/>
  <c r="AE195" i="1"/>
  <c r="AC195" i="1"/>
  <c r="AA195" i="1"/>
  <c r="AQ200" i="1"/>
  <c r="AN200" i="1"/>
  <c r="AL200" i="1"/>
  <c r="AK200" i="1"/>
  <c r="AR200" i="1"/>
  <c r="AP200" i="1"/>
  <c r="AO200" i="1"/>
  <c r="AM200" i="1"/>
  <c r="CX200" i="1"/>
  <c r="DC204" i="1"/>
  <c r="CZ204" i="1"/>
  <c r="CY204" i="1"/>
  <c r="DD204" i="1"/>
  <c r="DB204" i="1"/>
  <c r="AH121" i="1"/>
  <c r="AH125" i="1"/>
  <c r="AH129" i="1"/>
  <c r="AK132" i="1"/>
  <c r="AH133" i="1"/>
  <c r="AO134" i="1"/>
  <c r="AH137" i="1"/>
  <c r="AO138" i="1"/>
  <c r="DA138" i="1"/>
  <c r="AM139" i="1"/>
  <c r="AH141" i="1"/>
  <c r="DA142" i="1"/>
  <c r="AM143" i="1"/>
  <c r="AH145" i="1"/>
  <c r="AF146" i="1"/>
  <c r="DA146" i="1"/>
  <c r="AM147" i="1"/>
  <c r="AH149" i="1"/>
  <c r="AF150" i="1"/>
  <c r="DA150" i="1"/>
  <c r="AM151" i="1"/>
  <c r="AO154" i="1"/>
  <c r="CY157" i="1"/>
  <c r="DB157" i="1"/>
  <c r="AD158" i="1"/>
  <c r="BQ158" i="1"/>
  <c r="AD162" i="1"/>
  <c r="BQ162" i="1"/>
  <c r="DA164" i="1"/>
  <c r="CY164" i="1"/>
  <c r="DD164" i="1"/>
  <c r="AK166" i="1"/>
  <c r="AQ166" i="1"/>
  <c r="AN166" i="1"/>
  <c r="AE169" i="1"/>
  <c r="CQ170" i="1"/>
  <c r="AQ171" i="1"/>
  <c r="AO171" i="1"/>
  <c r="CX171" i="1"/>
  <c r="AL171" i="1"/>
  <c r="AF172" i="1"/>
  <c r="CO172" i="1"/>
  <c r="AD172" i="1"/>
  <c r="AA172" i="1"/>
  <c r="BQ173" i="1"/>
  <c r="CZ173" i="1"/>
  <c r="CS175" i="1"/>
  <c r="CQ175" i="1"/>
  <c r="AA177" i="1"/>
  <c r="AO177" i="1"/>
  <c r="CX177" i="1"/>
  <c r="AF184" i="1"/>
  <c r="AE184" i="1"/>
  <c r="CO184" i="1"/>
  <c r="AD184" i="1"/>
  <c r="AA184" i="1"/>
  <c r="DA184" i="1"/>
  <c r="CZ184" i="1"/>
  <c r="CY184" i="1"/>
  <c r="DD184" i="1"/>
  <c r="AM185" i="1"/>
  <c r="CX185" i="1"/>
  <c r="AL185" i="1"/>
  <c r="AK185" i="1"/>
  <c r="AP185" i="1"/>
  <c r="AH146" i="1"/>
  <c r="AH150" i="1"/>
  <c r="AF156" i="1"/>
  <c r="AA156" i="1"/>
  <c r="AM157" i="1"/>
  <c r="AP157" i="1"/>
  <c r="DA157" i="1"/>
  <c r="AG158" i="1"/>
  <c r="AF160" i="1"/>
  <c r="AA160" i="1"/>
  <c r="AM161" i="1"/>
  <c r="AP161" i="1"/>
  <c r="AG162" i="1"/>
  <c r="DA162" i="1"/>
  <c r="DB164" i="1"/>
  <c r="AM165" i="1"/>
  <c r="AK165" i="1"/>
  <c r="AP165" i="1"/>
  <c r="AM166" i="1"/>
  <c r="CX166" i="1"/>
  <c r="AN167" i="1"/>
  <c r="AE168" i="1"/>
  <c r="CT170" i="1"/>
  <c r="AM171" i="1"/>
  <c r="AC172" i="1"/>
  <c r="DA172" i="1"/>
  <c r="CY172" i="1"/>
  <c r="DD172" i="1"/>
  <c r="DC173" i="1"/>
  <c r="AK174" i="1"/>
  <c r="AQ174" i="1"/>
  <c r="AN174" i="1"/>
  <c r="CR175" i="1"/>
  <c r="AE177" i="1"/>
  <c r="AQ179" i="1"/>
  <c r="AO179" i="1"/>
  <c r="CX179" i="1"/>
  <c r="AL179" i="1"/>
  <c r="AF180" i="1"/>
  <c r="CO180" i="1"/>
  <c r="AD180" i="1"/>
  <c r="AA180" i="1"/>
  <c r="AC184" i="1"/>
  <c r="DC184" i="1"/>
  <c r="AO185" i="1"/>
  <c r="CU186" i="1"/>
  <c r="CT186" i="1"/>
  <c r="CS186" i="1"/>
  <c r="CP186" i="1"/>
  <c r="AB188" i="1"/>
  <c r="AD188" i="1"/>
  <c r="AC188" i="1"/>
  <c r="CO188" i="1"/>
  <c r="AA188" i="1"/>
  <c r="AG188" i="1"/>
  <c r="CO202" i="1"/>
  <c r="AD202" i="1"/>
  <c r="AA202" i="1"/>
  <c r="AH202" i="1"/>
  <c r="AG202" i="1"/>
  <c r="AE202" i="1"/>
  <c r="AC202" i="1"/>
  <c r="AF202" i="1"/>
  <c r="AB202" i="1"/>
  <c r="AR134" i="1"/>
  <c r="AR138" i="1"/>
  <c r="AP139" i="1"/>
  <c r="AC141" i="1"/>
  <c r="AR142" i="1"/>
  <c r="AP143" i="1"/>
  <c r="CR143" i="1"/>
  <c r="AC145" i="1"/>
  <c r="AA146" i="1"/>
  <c r="AR146" i="1"/>
  <c r="AP147" i="1"/>
  <c r="CR147" i="1"/>
  <c r="AC149" i="1"/>
  <c r="AA150" i="1"/>
  <c r="AR150" i="1"/>
  <c r="AG151" i="1"/>
  <c r="AP151" i="1"/>
  <c r="AM153" i="1"/>
  <c r="AP153" i="1"/>
  <c r="AB156" i="1"/>
  <c r="CO157" i="1"/>
  <c r="AD157" i="1"/>
  <c r="AG157" i="1"/>
  <c r="DC157" i="1"/>
  <c r="AH158" i="1"/>
  <c r="CO161" i="1"/>
  <c r="AD161" i="1"/>
  <c r="AG161" i="1"/>
  <c r="AH162" i="1"/>
  <c r="DB162" i="1"/>
  <c r="DC164" i="1"/>
  <c r="AO166" i="1"/>
  <c r="AG168" i="1"/>
  <c r="AM169" i="1"/>
  <c r="AK169" i="1"/>
  <c r="AP169" i="1"/>
  <c r="DA176" i="1"/>
  <c r="CY176" i="1"/>
  <c r="DD176" i="1"/>
  <c r="AK178" i="1"/>
  <c r="AQ178" i="1"/>
  <c r="AN178" i="1"/>
  <c r="DA180" i="1"/>
  <c r="CZ180" i="1"/>
  <c r="CY180" i="1"/>
  <c r="DD180" i="1"/>
  <c r="AM181" i="1"/>
  <c r="CX181" i="1"/>
  <c r="AL181" i="1"/>
  <c r="AK181" i="1"/>
  <c r="AP181" i="1"/>
  <c r="AQ183" i="1"/>
  <c r="AP183" i="1"/>
  <c r="AO183" i="1"/>
  <c r="CX183" i="1"/>
  <c r="AL183" i="1"/>
  <c r="AG184" i="1"/>
  <c r="CO185" i="1"/>
  <c r="AD185" i="1"/>
  <c r="AC185" i="1"/>
  <c r="AB185" i="1"/>
  <c r="AG185" i="1"/>
  <c r="AQ185" i="1"/>
  <c r="BQ185" i="1"/>
  <c r="CT197" i="1"/>
  <c r="CS197" i="1"/>
  <c r="CQ197" i="1"/>
  <c r="CP197" i="1"/>
  <c r="CU197" i="1"/>
  <c r="CR197" i="1"/>
  <c r="AD121" i="1"/>
  <c r="AD125" i="1"/>
  <c r="AD129" i="1"/>
  <c r="AD133" i="1"/>
  <c r="AD137" i="1"/>
  <c r="AQ139" i="1"/>
  <c r="AD141" i="1"/>
  <c r="AQ143" i="1"/>
  <c r="AD145" i="1"/>
  <c r="AB146" i="1"/>
  <c r="AQ147" i="1"/>
  <c r="AD149" i="1"/>
  <c r="AB150" i="1"/>
  <c r="AQ151" i="1"/>
  <c r="CO153" i="1"/>
  <c r="AD153" i="1"/>
  <c r="AG153" i="1"/>
  <c r="AK153" i="1"/>
  <c r="AC156" i="1"/>
  <c r="DD157" i="1"/>
  <c r="AK158" i="1"/>
  <c r="AN158" i="1"/>
  <c r="AA161" i="1"/>
  <c r="AK162" i="1"/>
  <c r="AN162" i="1"/>
  <c r="DC162" i="1"/>
  <c r="CO165" i="1"/>
  <c r="AD165" i="1"/>
  <c r="AB165" i="1"/>
  <c r="AG165" i="1"/>
  <c r="AP166" i="1"/>
  <c r="AR167" i="1"/>
  <c r="AH168" i="1"/>
  <c r="AL169" i="1"/>
  <c r="BQ170" i="1"/>
  <c r="AP171" i="1"/>
  <c r="AG172" i="1"/>
  <c r="AM173" i="1"/>
  <c r="AK173" i="1"/>
  <c r="AP173" i="1"/>
  <c r="DC174" i="1"/>
  <c r="CZ174" i="1"/>
  <c r="CZ176" i="1"/>
  <c r="AH177" i="1"/>
  <c r="AL178" i="1"/>
  <c r="DB180" i="1"/>
  <c r="AN181" i="1"/>
  <c r="CU182" i="1"/>
  <c r="CT182" i="1"/>
  <c r="CS182" i="1"/>
  <c r="CP182" i="1"/>
  <c r="AK183" i="1"/>
  <c r="AH184" i="1"/>
  <c r="AR185" i="1"/>
  <c r="CX191" i="1"/>
  <c r="AN196" i="1"/>
  <c r="CX196" i="1"/>
  <c r="AL196" i="1"/>
  <c r="AK196" i="1"/>
  <c r="AQ196" i="1"/>
  <c r="AP196" i="1"/>
  <c r="AR196" i="1"/>
  <c r="AO196" i="1"/>
  <c r="AM196" i="1"/>
  <c r="AK154" i="1"/>
  <c r="AN154" i="1"/>
  <c r="AD156" i="1"/>
  <c r="AB158" i="1"/>
  <c r="AE158" i="1"/>
  <c r="AB162" i="1"/>
  <c r="AE162" i="1"/>
  <c r="CY165" i="1"/>
  <c r="DB165" i="1"/>
  <c r="CO169" i="1"/>
  <c r="AD169" i="1"/>
  <c r="AB169" i="1"/>
  <c r="AG169" i="1"/>
  <c r="BQ174" i="1"/>
  <c r="AM177" i="1"/>
  <c r="AK177" i="1"/>
  <c r="AP177" i="1"/>
  <c r="DC178" i="1"/>
  <c r="DA186" i="1"/>
  <c r="DD186" i="1"/>
  <c r="CZ186" i="1"/>
  <c r="AN192" i="1"/>
  <c r="AK192" i="1"/>
  <c r="AQ192" i="1"/>
  <c r="AR192" i="1"/>
  <c r="AO192" i="1"/>
  <c r="CX192" i="1"/>
  <c r="AM192" i="1"/>
  <c r="DD194" i="1"/>
  <c r="DA194" i="1"/>
  <c r="CY194" i="1"/>
  <c r="DC194" i="1"/>
  <c r="DB194" i="1"/>
  <c r="CP196" i="1"/>
  <c r="CU196" i="1"/>
  <c r="CS196" i="1"/>
  <c r="CR196" i="1"/>
  <c r="CT196" i="1"/>
  <c r="AC155" i="1"/>
  <c r="AR156" i="1"/>
  <c r="AR160" i="1"/>
  <c r="AR164" i="1"/>
  <c r="AE166" i="1"/>
  <c r="AR168" i="1"/>
  <c r="AE170" i="1"/>
  <c r="AR172" i="1"/>
  <c r="AE174" i="1"/>
  <c r="AR176" i="1"/>
  <c r="AE178" i="1"/>
  <c r="AR180" i="1"/>
  <c r="AE182" i="1"/>
  <c r="AN182" i="1"/>
  <c r="AR184" i="1"/>
  <c r="AN186" i="1"/>
  <c r="AE187" i="1"/>
  <c r="AO187" i="1"/>
  <c r="BQ188" i="1"/>
  <c r="AQ189" i="1"/>
  <c r="AO189" i="1"/>
  <c r="CS189" i="1"/>
  <c r="CQ189" i="1"/>
  <c r="DB195" i="1"/>
  <c r="CZ195" i="1"/>
  <c r="CY195" i="1"/>
  <c r="DD195" i="1"/>
  <c r="DB199" i="1"/>
  <c r="CZ199" i="1"/>
  <c r="CY199" i="1"/>
  <c r="DD199" i="1"/>
  <c r="DA201" i="1"/>
  <c r="DD201" i="1"/>
  <c r="DC201" i="1"/>
  <c r="CZ201" i="1"/>
  <c r="CY201" i="1"/>
  <c r="AO190" i="1"/>
  <c r="AM190" i="1"/>
  <c r="AG191" i="1"/>
  <c r="CO191" i="1"/>
  <c r="AD191" i="1"/>
  <c r="AB191" i="1"/>
  <c r="BQ192" i="1"/>
  <c r="L41" i="4"/>
  <c r="D41" i="4"/>
  <c r="K41" i="4"/>
  <c r="C41" i="4"/>
  <c r="J41" i="4"/>
  <c r="I41" i="4"/>
  <c r="O41" i="4"/>
  <c r="G41" i="4"/>
  <c r="N41" i="4"/>
  <c r="F41" i="4"/>
  <c r="E41" i="4"/>
  <c r="P41" i="4"/>
  <c r="M41" i="4"/>
  <c r="N49" i="2"/>
  <c r="H41" i="4"/>
  <c r="DB203" i="1"/>
  <c r="CR205" i="1"/>
  <c r="AH166" i="1"/>
  <c r="AH170" i="1"/>
  <c r="AH174" i="1"/>
  <c r="AH178" i="1"/>
  <c r="AH182" i="1"/>
  <c r="AQ182" i="1"/>
  <c r="AH186" i="1"/>
  <c r="AQ186" i="1"/>
  <c r="AR187" i="1"/>
  <c r="AM189" i="1"/>
  <c r="CT189" i="1"/>
  <c r="AL190" i="1"/>
  <c r="AC191" i="1"/>
  <c r="BQ191" i="1"/>
  <c r="BQ196" i="1"/>
  <c r="DD197" i="1"/>
  <c r="DC197" i="1"/>
  <c r="DA197" i="1"/>
  <c r="CZ197" i="1"/>
  <c r="DB197" i="1"/>
  <c r="AR182" i="1"/>
  <c r="AR186" i="1"/>
  <c r="CO187" i="1"/>
  <c r="AD187" i="1"/>
  <c r="CX187" i="1"/>
  <c r="AN189" i="1"/>
  <c r="CU189" i="1"/>
  <c r="AN190" i="1"/>
  <c r="AE191" i="1"/>
  <c r="CP192" i="1"/>
  <c r="CU192" i="1"/>
  <c r="CS192" i="1"/>
  <c r="AA198" i="1"/>
  <c r="AG198" i="1"/>
  <c r="AF198" i="1"/>
  <c r="CO198" i="1"/>
  <c r="AD198" i="1"/>
  <c r="AC198" i="1"/>
  <c r="AA187" i="1"/>
  <c r="AK187" i="1"/>
  <c r="AP189" i="1"/>
  <c r="CX189" i="1"/>
  <c r="AP190" i="1"/>
  <c r="CX190" i="1"/>
  <c r="AF191" i="1"/>
  <c r="CQ192" i="1"/>
  <c r="CX193" i="1"/>
  <c r="AL193" i="1"/>
  <c r="AQ193" i="1"/>
  <c r="AO193" i="1"/>
  <c r="AA194" i="1"/>
  <c r="AF194" i="1"/>
  <c r="CO194" i="1"/>
  <c r="AD194" i="1"/>
  <c r="AB198" i="1"/>
  <c r="AG199" i="1"/>
  <c r="AE199" i="1"/>
  <c r="CO199" i="1"/>
  <c r="AD199" i="1"/>
  <c r="AB199" i="1"/>
  <c r="AA199" i="1"/>
  <c r="AM202" i="1"/>
  <c r="AK202" i="1"/>
  <c r="CX202" i="1"/>
  <c r="AR202" i="1"/>
  <c r="AQ202" i="1"/>
  <c r="AO202" i="1"/>
  <c r="AN202" i="1"/>
  <c r="P42" i="4"/>
  <c r="H42" i="4"/>
  <c r="O42" i="4"/>
  <c r="G42" i="4"/>
  <c r="N42" i="4"/>
  <c r="F42" i="4"/>
  <c r="M42" i="4"/>
  <c r="E42" i="4"/>
  <c r="K42" i="4"/>
  <c r="C42" i="4"/>
  <c r="J42" i="4"/>
  <c r="L42" i="4"/>
  <c r="I42" i="4"/>
  <c r="N50" i="2"/>
  <c r="D42" i="4"/>
  <c r="AR195" i="1"/>
  <c r="AN197" i="1"/>
  <c r="AR199" i="1"/>
  <c r="CT200" i="1"/>
  <c r="AK203" i="1"/>
  <c r="AP203" i="1"/>
  <c r="CU203" i="1"/>
  <c r="CR203" i="1"/>
  <c r="AO205" i="1"/>
  <c r="CX205" i="1"/>
  <c r="AL205" i="1"/>
  <c r="AQ205" i="1"/>
  <c r="AH192" i="1"/>
  <c r="AM194" i="1"/>
  <c r="AK195" i="1"/>
  <c r="AH196" i="1"/>
  <c r="AF197" i="1"/>
  <c r="AO197" i="1"/>
  <c r="AM198" i="1"/>
  <c r="CY198" i="1"/>
  <c r="AK199" i="1"/>
  <c r="AH200" i="1"/>
  <c r="CU200" i="1"/>
  <c r="AA201" i="1"/>
  <c r="AK201" i="1"/>
  <c r="CO201" i="1"/>
  <c r="AB203" i="1"/>
  <c r="AG203" i="1"/>
  <c r="AL203" i="1"/>
  <c r="CP203" i="1"/>
  <c r="CS204" i="1"/>
  <c r="AK205" i="1"/>
  <c r="P103" i="4"/>
  <c r="H103" i="4"/>
  <c r="O103" i="4"/>
  <c r="G103" i="4"/>
  <c r="N103" i="4"/>
  <c r="F103" i="4"/>
  <c r="M103" i="4"/>
  <c r="E103" i="4"/>
  <c r="L103" i="4"/>
  <c r="D103" i="4"/>
  <c r="K103" i="4"/>
  <c r="C103" i="4"/>
  <c r="J103" i="4"/>
  <c r="I103" i="4"/>
  <c r="N111" i="2"/>
  <c r="Y21" i="4"/>
  <c r="AO194" i="1"/>
  <c r="AM195" i="1"/>
  <c r="AQ197" i="1"/>
  <c r="AO198" i="1"/>
  <c r="DA198" i="1"/>
  <c r="AM199" i="1"/>
  <c r="AC201" i="1"/>
  <c r="AM201" i="1"/>
  <c r="AC203" i="1"/>
  <c r="AN203" i="1"/>
  <c r="CS203" i="1"/>
  <c r="AQ204" i="1"/>
  <c r="AN204" i="1"/>
  <c r="AK204" i="1"/>
  <c r="AN205" i="1"/>
  <c r="L50" i="4"/>
  <c r="D50" i="4"/>
  <c r="K50" i="4"/>
  <c r="O50" i="4"/>
  <c r="G50" i="4"/>
  <c r="H50" i="4"/>
  <c r="F50" i="4"/>
  <c r="E50" i="4"/>
  <c r="P50" i="4"/>
  <c r="C50" i="4"/>
  <c r="M50" i="4"/>
  <c r="J50" i="4"/>
  <c r="N50" i="4"/>
  <c r="I50" i="4"/>
  <c r="N58" i="2"/>
  <c r="P99" i="4"/>
  <c r="H99" i="4"/>
  <c r="O99" i="4"/>
  <c r="G99" i="4"/>
  <c r="N99" i="4"/>
  <c r="F99" i="4"/>
  <c r="M99" i="4"/>
  <c r="E99" i="4"/>
  <c r="L99" i="4"/>
  <c r="D99" i="4"/>
  <c r="K99" i="4"/>
  <c r="C99" i="4"/>
  <c r="J99" i="4"/>
  <c r="I99" i="4"/>
  <c r="N107" i="2"/>
  <c r="Y22" i="4"/>
  <c r="X22" i="4"/>
  <c r="Z22" i="4"/>
  <c r="Y24" i="4"/>
  <c r="X24" i="4"/>
  <c r="Z24" i="4"/>
  <c r="AR197" i="1"/>
  <c r="DB198" i="1"/>
  <c r="AN199" i="1"/>
  <c r="L46" i="4"/>
  <c r="D46" i="4"/>
  <c r="O46" i="4"/>
  <c r="G46" i="4"/>
  <c r="H46" i="4"/>
  <c r="F46" i="4"/>
  <c r="P46" i="4"/>
  <c r="E46" i="4"/>
  <c r="N46" i="4"/>
  <c r="C46" i="4"/>
  <c r="K46" i="4"/>
  <c r="J46" i="4"/>
  <c r="I46" i="4"/>
  <c r="M46" i="4"/>
  <c r="N54" i="2"/>
  <c r="P95" i="4"/>
  <c r="H95" i="4"/>
  <c r="O95" i="4"/>
  <c r="G95" i="4"/>
  <c r="N95" i="4"/>
  <c r="F95" i="4"/>
  <c r="M95" i="4"/>
  <c r="E95" i="4"/>
  <c r="L95" i="4"/>
  <c r="D95" i="4"/>
  <c r="K95" i="4"/>
  <c r="C95" i="4"/>
  <c r="J95" i="4"/>
  <c r="I95" i="4"/>
  <c r="N103" i="2"/>
  <c r="AL197" i="1"/>
  <c r="CQ200" i="1"/>
  <c r="AG201" i="1"/>
  <c r="AQ201" i="1"/>
  <c r="AR203" i="1"/>
  <c r="AH205" i="1"/>
  <c r="L43" i="4"/>
  <c r="D43" i="4"/>
  <c r="K43" i="4"/>
  <c r="C43" i="4"/>
  <c r="J43" i="4"/>
  <c r="I43" i="4"/>
  <c r="O43" i="4"/>
  <c r="G43" i="4"/>
  <c r="N43" i="4"/>
  <c r="F43" i="4"/>
  <c r="H43" i="4"/>
  <c r="E43" i="4"/>
  <c r="P47" i="4"/>
  <c r="H47" i="4"/>
  <c r="K47" i="4"/>
  <c r="C47" i="4"/>
  <c r="J47" i="4"/>
  <c r="I47" i="4"/>
  <c r="G47" i="4"/>
  <c r="F47" i="4"/>
  <c r="N47" i="4"/>
  <c r="D47" i="4"/>
  <c r="M47" i="4"/>
  <c r="O47" i="4"/>
  <c r="P51" i="4"/>
  <c r="H51" i="4"/>
  <c r="O51" i="4"/>
  <c r="G51" i="4"/>
  <c r="M51" i="4"/>
  <c r="E51" i="4"/>
  <c r="K51" i="4"/>
  <c r="C51" i="4"/>
  <c r="D51" i="4"/>
  <c r="N51" i="4"/>
  <c r="J51" i="4"/>
  <c r="I51" i="4"/>
  <c r="F51" i="4"/>
  <c r="N61" i="2"/>
  <c r="L92" i="4"/>
  <c r="D92" i="4"/>
  <c r="K92" i="4"/>
  <c r="C92" i="4"/>
  <c r="J92" i="4"/>
  <c r="I92" i="4"/>
  <c r="P92" i="4"/>
  <c r="H92" i="4"/>
  <c r="O92" i="4"/>
  <c r="G92" i="4"/>
  <c r="N92" i="4"/>
  <c r="F92" i="4"/>
  <c r="M92" i="4"/>
  <c r="E92" i="4"/>
  <c r="L96" i="4"/>
  <c r="D96" i="4"/>
  <c r="K96" i="4"/>
  <c r="C96" i="4"/>
  <c r="J96" i="4"/>
  <c r="I96" i="4"/>
  <c r="P96" i="4"/>
  <c r="H96" i="4"/>
  <c r="O96" i="4"/>
  <c r="G96" i="4"/>
  <c r="N96" i="4"/>
  <c r="F96" i="4"/>
  <c r="E96" i="4"/>
  <c r="M96" i="4"/>
  <c r="L100" i="4"/>
  <c r="D100" i="4"/>
  <c r="K100" i="4"/>
  <c r="C100" i="4"/>
  <c r="J100" i="4"/>
  <c r="I100" i="4"/>
  <c r="P100" i="4"/>
  <c r="H100" i="4"/>
  <c r="O100" i="4"/>
  <c r="G100" i="4"/>
  <c r="N100" i="4"/>
  <c r="F100" i="4"/>
  <c r="M100" i="4"/>
  <c r="E100" i="4"/>
  <c r="L104" i="4"/>
  <c r="D104" i="4"/>
  <c r="K104" i="4"/>
  <c r="C104" i="4"/>
  <c r="J104" i="4"/>
  <c r="I104" i="4"/>
  <c r="P104" i="4"/>
  <c r="H104" i="4"/>
  <c r="O104" i="4"/>
  <c r="G104" i="4"/>
  <c r="N104" i="4"/>
  <c r="F104" i="4"/>
  <c r="E104" i="4"/>
  <c r="M104" i="4"/>
  <c r="Y9" i="4"/>
  <c r="X9" i="4"/>
  <c r="Y17" i="4"/>
  <c r="X18" i="4"/>
  <c r="AC205" i="1"/>
  <c r="Y7" i="4"/>
  <c r="X7" i="4"/>
  <c r="P45" i="4"/>
  <c r="H45" i="4"/>
  <c r="K45" i="4"/>
  <c r="C45" i="4"/>
  <c r="O45" i="4"/>
  <c r="E45" i="4"/>
  <c r="N45" i="4"/>
  <c r="D45" i="4"/>
  <c r="M45" i="4"/>
  <c r="L45" i="4"/>
  <c r="I45" i="4"/>
  <c r="G45" i="4"/>
  <c r="F45" i="4"/>
  <c r="P49" i="4"/>
  <c r="H49" i="4"/>
  <c r="K49" i="4"/>
  <c r="C49" i="4"/>
  <c r="O49" i="4"/>
  <c r="E49" i="4"/>
  <c r="N49" i="4"/>
  <c r="D49" i="4"/>
  <c r="M49" i="4"/>
  <c r="L49" i="4"/>
  <c r="I49" i="4"/>
  <c r="G49" i="4"/>
  <c r="J49" i="4"/>
  <c r="F49" i="4"/>
  <c r="P53" i="4"/>
  <c r="H53" i="4"/>
  <c r="O53" i="4"/>
  <c r="G53" i="4"/>
  <c r="M53" i="4"/>
  <c r="E53" i="4"/>
  <c r="K53" i="4"/>
  <c r="C53" i="4"/>
  <c r="N53" i="4"/>
  <c r="L53" i="4"/>
  <c r="I53" i="4"/>
  <c r="F53" i="4"/>
  <c r="J53" i="4"/>
  <c r="L94" i="4"/>
  <c r="D94" i="4"/>
  <c r="K94" i="4"/>
  <c r="C94" i="4"/>
  <c r="J94" i="4"/>
  <c r="I94" i="4"/>
  <c r="P94" i="4"/>
  <c r="H94" i="4"/>
  <c r="O94" i="4"/>
  <c r="G94" i="4"/>
  <c r="N94" i="4"/>
  <c r="F94" i="4"/>
  <c r="M94" i="4"/>
  <c r="E94" i="4"/>
  <c r="L98" i="4"/>
  <c r="D98" i="4"/>
  <c r="K98" i="4"/>
  <c r="C98" i="4"/>
  <c r="J98" i="4"/>
  <c r="I98" i="4"/>
  <c r="P98" i="4"/>
  <c r="H98" i="4"/>
  <c r="O98" i="4"/>
  <c r="G98" i="4"/>
  <c r="N98" i="4"/>
  <c r="F98" i="4"/>
  <c r="M98" i="4"/>
  <c r="E98" i="4"/>
  <c r="L102" i="4"/>
  <c r="D102" i="4"/>
  <c r="K102" i="4"/>
  <c r="C102" i="4"/>
  <c r="J102" i="4"/>
  <c r="I102" i="4"/>
  <c r="P102" i="4"/>
  <c r="H102" i="4"/>
  <c r="O102" i="4"/>
  <c r="G102" i="4"/>
  <c r="N102" i="4"/>
  <c r="F102" i="4"/>
  <c r="M102" i="4"/>
  <c r="E102" i="4"/>
  <c r="Y19" i="4"/>
  <c r="Y20" i="4"/>
  <c r="X20" i="4"/>
  <c r="M43" i="4"/>
  <c r="Y5" i="4"/>
  <c r="X5" i="4"/>
  <c r="Z9" i="4"/>
  <c r="Z20" i="4"/>
  <c r="Z25" i="4"/>
  <c r="P43" i="4"/>
  <c r="J45" i="4"/>
  <c r="E47" i="4"/>
  <c r="Z56" i="4"/>
  <c r="X56" i="4"/>
  <c r="L44" i="4"/>
  <c r="D44" i="4"/>
  <c r="O44" i="4"/>
  <c r="G44" i="4"/>
  <c r="M44" i="4"/>
  <c r="K44" i="4"/>
  <c r="J44" i="4"/>
  <c r="I44" i="4"/>
  <c r="F44" i="4"/>
  <c r="P44" i="4"/>
  <c r="E44" i="4"/>
  <c r="N44" i="4"/>
  <c r="H44" i="4"/>
  <c r="L48" i="4"/>
  <c r="D48" i="4"/>
  <c r="O48" i="4"/>
  <c r="G48" i="4"/>
  <c r="M48" i="4"/>
  <c r="K48" i="4"/>
  <c r="J48" i="4"/>
  <c r="I48" i="4"/>
  <c r="F48" i="4"/>
  <c r="P48" i="4"/>
  <c r="E48" i="4"/>
  <c r="H48" i="4"/>
  <c r="C48" i="4"/>
  <c r="L52" i="4"/>
  <c r="D52" i="4"/>
  <c r="K52" i="4"/>
  <c r="C52" i="4"/>
  <c r="I52" i="4"/>
  <c r="O52" i="4"/>
  <c r="G52" i="4"/>
  <c r="E52" i="4"/>
  <c r="P52" i="4"/>
  <c r="N52" i="4"/>
  <c r="J52" i="4"/>
  <c r="H52" i="4"/>
  <c r="M52" i="4"/>
  <c r="P93" i="4"/>
  <c r="H93" i="4"/>
  <c r="O93" i="4"/>
  <c r="G93" i="4"/>
  <c r="N93" i="4"/>
  <c r="F93" i="4"/>
  <c r="M93" i="4"/>
  <c r="E93" i="4"/>
  <c r="L93" i="4"/>
  <c r="D93" i="4"/>
  <c r="K93" i="4"/>
  <c r="C93" i="4"/>
  <c r="J93" i="4"/>
  <c r="I93" i="4"/>
  <c r="P97" i="4"/>
  <c r="H97" i="4"/>
  <c r="O97" i="4"/>
  <c r="G97" i="4"/>
  <c r="N97" i="4"/>
  <c r="F97" i="4"/>
  <c r="M97" i="4"/>
  <c r="E97" i="4"/>
  <c r="L97" i="4"/>
  <c r="D97" i="4"/>
  <c r="K97" i="4"/>
  <c r="C97" i="4"/>
  <c r="J97" i="4"/>
  <c r="I97" i="4"/>
  <c r="P101" i="4"/>
  <c r="H101" i="4"/>
  <c r="O101" i="4"/>
  <c r="G101" i="4"/>
  <c r="N101" i="4"/>
  <c r="F101" i="4"/>
  <c r="M101" i="4"/>
  <c r="E101" i="4"/>
  <c r="L101" i="4"/>
  <c r="D101" i="4"/>
  <c r="K101" i="4"/>
  <c r="C101" i="4"/>
  <c r="J101" i="4"/>
  <c r="I101" i="4"/>
  <c r="Y8" i="4"/>
  <c r="Y11" i="4"/>
  <c r="Y12" i="4"/>
  <c r="Y13" i="4"/>
  <c r="Y14" i="4"/>
  <c r="Y15" i="4"/>
  <c r="Y16" i="4"/>
  <c r="X16" i="4"/>
  <c r="L47" i="4"/>
  <c r="AB28" i="4"/>
  <c r="AC28" i="4" s="1"/>
  <c r="AB73" i="4"/>
  <c r="AC73" i="4" s="1"/>
  <c r="AA73" i="4"/>
  <c r="X11" i="4"/>
  <c r="X13" i="4"/>
  <c r="X15" i="4"/>
  <c r="X17" i="4"/>
  <c r="X19" i="4"/>
  <c r="X21" i="4"/>
  <c r="X23" i="4"/>
  <c r="X25" i="4"/>
  <c r="AB31" i="4"/>
  <c r="AC31" i="4" s="1"/>
  <c r="AA35" i="4"/>
  <c r="AA47" i="4"/>
  <c r="Y56" i="4"/>
  <c r="Y23" i="4"/>
  <c r="Y25" i="4"/>
  <c r="AB34" i="4"/>
  <c r="AC34" i="4" s="1"/>
  <c r="X46" i="4"/>
  <c r="Z46" i="4"/>
  <c r="Y46" i="4"/>
  <c r="AB75" i="4"/>
  <c r="AC75" i="4" s="1"/>
  <c r="AA75" i="4"/>
  <c r="X53" i="4"/>
  <c r="Z53" i="4"/>
  <c r="AB67" i="4"/>
  <c r="AC67" i="4" s="1"/>
  <c r="AA67" i="4"/>
  <c r="Z44" i="4"/>
  <c r="AB74" i="4"/>
  <c r="AC74" i="4" s="1"/>
  <c r="AA74" i="4"/>
  <c r="X43" i="4"/>
  <c r="Y45" i="4"/>
  <c r="Y49" i="4"/>
  <c r="Z55" i="4"/>
  <c r="Y55" i="4"/>
  <c r="X55" i="4"/>
  <c r="X48" i="4"/>
  <c r="Y58" i="4"/>
  <c r="Y62" i="4"/>
  <c r="Y66" i="4"/>
  <c r="Z69" i="4"/>
  <c r="AB83" i="4"/>
  <c r="AC83" i="4" s="1"/>
  <c r="AA83" i="4"/>
  <c r="X50" i="4"/>
  <c r="X52" i="4"/>
  <c r="X60" i="4"/>
  <c r="X64" i="4"/>
  <c r="Z78" i="4"/>
  <c r="X57" i="4"/>
  <c r="X61" i="4"/>
  <c r="X65" i="4"/>
  <c r="Y79" i="4"/>
  <c r="Z79" i="4"/>
  <c r="X79" i="4"/>
  <c r="Y82" i="4"/>
  <c r="X82" i="4"/>
  <c r="Z82" i="4"/>
  <c r="Z68" i="4"/>
  <c r="Y69" i="4"/>
  <c r="Z72" i="4"/>
  <c r="Z76" i="4"/>
  <c r="X58" i="4"/>
  <c r="X62" i="4"/>
  <c r="Z66" i="4"/>
  <c r="X66" i="4"/>
  <c r="Z70" i="4"/>
  <c r="Z60" i="4"/>
  <c r="Z64" i="4"/>
  <c r="AB81" i="4"/>
  <c r="AC81" i="4" s="1"/>
  <c r="AA81" i="4"/>
  <c r="X68" i="4"/>
  <c r="X70" i="4"/>
  <c r="X72" i="4"/>
  <c r="X74" i="4"/>
  <c r="X76" i="4"/>
  <c r="Y78" i="4"/>
  <c r="Y84" i="4"/>
  <c r="X84" i="4"/>
  <c r="AA104" i="4"/>
  <c r="AA90" i="4"/>
  <c r="Y80" i="4"/>
  <c r="Z84" i="4"/>
  <c r="X86" i="4"/>
  <c r="X88" i="4"/>
  <c r="X90" i="4"/>
  <c r="X92" i="4"/>
  <c r="X94" i="4"/>
  <c r="X96" i="4"/>
  <c r="X98" i="4"/>
  <c r="X100" i="4"/>
  <c r="X102" i="4"/>
  <c r="X104" i="4"/>
  <c r="Y86" i="4"/>
  <c r="Y88" i="4"/>
  <c r="Y90" i="4"/>
  <c r="Y92" i="4"/>
  <c r="Y94" i="4"/>
  <c r="Y96" i="4"/>
  <c r="Y98" i="4"/>
  <c r="Y100" i="4"/>
  <c r="Y102" i="4"/>
  <c r="Y104" i="4"/>
  <c r="AB54" i="4" l="1"/>
  <c r="AC54" i="4" s="1"/>
  <c r="AA32" i="4"/>
  <c r="AA52" i="4"/>
  <c r="AD52" i="4" s="1"/>
  <c r="CS150" i="1"/>
  <c r="AA96" i="4"/>
  <c r="CR139" i="1"/>
  <c r="CR149" i="1"/>
  <c r="CU167" i="1"/>
  <c r="CT150" i="1"/>
  <c r="CU139" i="1"/>
  <c r="CS149" i="1"/>
  <c r="CQ167" i="1"/>
  <c r="CP150" i="1"/>
  <c r="CU150" i="1"/>
  <c r="CP139" i="1"/>
  <c r="AA37" i="4"/>
  <c r="AD37" i="4" s="1"/>
  <c r="H45" i="2" s="1"/>
  <c r="Y18" i="4"/>
  <c r="CQ61" i="1"/>
  <c r="CT57" i="1"/>
  <c r="CP61" i="1"/>
  <c r="AB51" i="4"/>
  <c r="AC51" i="4" s="1"/>
  <c r="CS57" i="1"/>
  <c r="CT61" i="1"/>
  <c r="CQ43" i="1"/>
  <c r="CS43" i="1"/>
  <c r="CT43" i="1"/>
  <c r="CT82" i="1"/>
  <c r="DC54" i="1"/>
  <c r="CQ106" i="1"/>
  <c r="CU82" i="1"/>
  <c r="CY54" i="1"/>
  <c r="CT106" i="1"/>
  <c r="CQ26" i="1"/>
  <c r="CR200" i="1"/>
  <c r="CZ162" i="1"/>
  <c r="DD162" i="1"/>
  <c r="CY162" i="1"/>
  <c r="CP43" i="1"/>
  <c r="CR43" i="1"/>
  <c r="X10" i="4"/>
  <c r="Y10" i="4"/>
  <c r="AA16" i="4"/>
  <c r="AB57" i="4"/>
  <c r="AC57" i="4" s="1"/>
  <c r="AD57" i="4" s="1"/>
  <c r="AB8" i="4"/>
  <c r="AC8" i="4" s="1"/>
  <c r="AD8" i="4" s="1"/>
  <c r="H16" i="2" s="1"/>
  <c r="N16" i="2" s="1"/>
  <c r="CU136" i="1"/>
  <c r="CP136" i="1"/>
  <c r="CQ136" i="1"/>
  <c r="AA80" i="4"/>
  <c r="AD80" i="4" s="1"/>
  <c r="H88" i="2" s="1"/>
  <c r="CR73" i="1"/>
  <c r="CU63" i="1"/>
  <c r="CU73" i="1"/>
  <c r="AA43" i="4"/>
  <c r="AD43" i="4" s="1"/>
  <c r="CP63" i="1"/>
  <c r="CQ63" i="1"/>
  <c r="CQ73" i="1"/>
  <c r="CR56" i="1"/>
  <c r="CU93" i="1"/>
  <c r="BL133" i="1"/>
  <c r="AA65" i="4"/>
  <c r="AD65" i="4" s="1"/>
  <c r="AB58" i="4"/>
  <c r="AC58" i="4" s="1"/>
  <c r="AD58" i="4" s="1"/>
  <c r="AA61" i="4"/>
  <c r="AD61" i="4" s="1"/>
  <c r="H69" i="8" s="1"/>
  <c r="N69" i="8" s="1"/>
  <c r="CT46" i="1"/>
  <c r="CR46" i="1"/>
  <c r="CP46" i="1"/>
  <c r="CU46" i="1"/>
  <c r="BL118" i="1"/>
  <c r="BL120" i="1"/>
  <c r="BL134" i="1"/>
  <c r="BL128" i="1"/>
  <c r="CP129" i="1"/>
  <c r="CQ129" i="1"/>
  <c r="CT129" i="1"/>
  <c r="CU129" i="1"/>
  <c r="AA63" i="4"/>
  <c r="AD63" i="4" s="1"/>
  <c r="AA94" i="4"/>
  <c r="AD94" i="4" s="1"/>
  <c r="AA71" i="4"/>
  <c r="AD71" i="4" s="1"/>
  <c r="H79" i="2" s="1"/>
  <c r="X26" i="4"/>
  <c r="AB18" i="4"/>
  <c r="AC18" i="4" s="1"/>
  <c r="AA18" i="4"/>
  <c r="Y26" i="4"/>
  <c r="AB36" i="4"/>
  <c r="AC36" i="4" s="1"/>
  <c r="DA140" i="1"/>
  <c r="CP204" i="1"/>
  <c r="CY203" i="1"/>
  <c r="CZ178" i="1"/>
  <c r="CR174" i="1"/>
  <c r="CU174" i="1"/>
  <c r="DD182" i="1"/>
  <c r="CP142" i="1"/>
  <c r="DC153" i="1"/>
  <c r="DA144" i="1"/>
  <c r="DD140" i="1"/>
  <c r="DD85" i="1"/>
  <c r="CU140" i="1"/>
  <c r="CZ118" i="1"/>
  <c r="CZ67" i="1"/>
  <c r="CP53" i="1"/>
  <c r="CT18" i="1"/>
  <c r="DD50" i="1"/>
  <c r="CP18" i="1"/>
  <c r="CZ31" i="1"/>
  <c r="DB39" i="1"/>
  <c r="DB28" i="1"/>
  <c r="CT93" i="1"/>
  <c r="DB178" i="1"/>
  <c r="DD11" i="1"/>
  <c r="DB153" i="1"/>
  <c r="CY38" i="1"/>
  <c r="CS93" i="1"/>
  <c r="CU205" i="1"/>
  <c r="CS205" i="1"/>
  <c r="DB158" i="1"/>
  <c r="CU142" i="1"/>
  <c r="CY153" i="1"/>
  <c r="CR67" i="1"/>
  <c r="CR140" i="1"/>
  <c r="CY118" i="1"/>
  <c r="DC67" i="1"/>
  <c r="CP44" i="1"/>
  <c r="CZ38" i="1"/>
  <c r="DA28" i="1"/>
  <c r="DB11" i="1"/>
  <c r="CY136" i="1"/>
  <c r="DD103" i="1"/>
  <c r="CZ203" i="1"/>
  <c r="CP205" i="1"/>
  <c r="DD161" i="1"/>
  <c r="DD136" i="1"/>
  <c r="CQ166" i="1"/>
  <c r="DD67" i="1"/>
  <c r="CQ44" i="1"/>
  <c r="CY50" i="1"/>
  <c r="DC39" i="1"/>
  <c r="CQ18" i="1"/>
  <c r="DB13" i="1"/>
  <c r="DD39" i="1"/>
  <c r="CP23" i="1"/>
  <c r="DB38" i="1"/>
  <c r="CY13" i="1"/>
  <c r="DC136" i="1"/>
  <c r="CT205" i="1"/>
  <c r="DA158" i="1"/>
  <c r="DB31" i="1"/>
  <c r="AA19" i="4"/>
  <c r="AD19" i="4" s="1"/>
  <c r="H27" i="2" s="1"/>
  <c r="N27" i="2" s="1"/>
  <c r="CQ193" i="1"/>
  <c r="DB182" i="1"/>
  <c r="DA161" i="1"/>
  <c r="DB161" i="1"/>
  <c r="CZ136" i="1"/>
  <c r="CT166" i="1"/>
  <c r="CR166" i="1"/>
  <c r="DD144" i="1"/>
  <c r="DC85" i="1"/>
  <c r="CQ67" i="1"/>
  <c r="CT44" i="1"/>
  <c r="CZ50" i="1"/>
  <c r="CS23" i="1"/>
  <c r="CR18" i="1"/>
  <c r="CY39" i="1"/>
  <c r="CQ23" i="1"/>
  <c r="DC38" i="1"/>
  <c r="CT174" i="1"/>
  <c r="CQ90" i="1"/>
  <c r="CR204" i="1"/>
  <c r="DD203" i="1"/>
  <c r="DA203" i="1"/>
  <c r="CP174" i="1"/>
  <c r="CY161" i="1"/>
  <c r="CZ182" i="1"/>
  <c r="DA136" i="1"/>
  <c r="CU166" i="1"/>
  <c r="CZ153" i="1"/>
  <c r="CY144" i="1"/>
  <c r="CU67" i="1"/>
  <c r="CS140" i="1"/>
  <c r="DC118" i="1"/>
  <c r="CU44" i="1"/>
  <c r="DB50" i="1"/>
  <c r="DC31" i="1"/>
  <c r="DC13" i="1"/>
  <c r="DD31" i="1"/>
  <c r="CZ39" i="1"/>
  <c r="CT23" i="1"/>
  <c r="DD38" i="1"/>
  <c r="CY28" i="1"/>
  <c r="DD178" i="1"/>
  <c r="DC11" i="1"/>
  <c r="DA11" i="1"/>
  <c r="CZ11" i="1"/>
  <c r="DC161" i="1"/>
  <c r="CS174" i="1"/>
  <c r="CZ144" i="1"/>
  <c r="CR44" i="1"/>
  <c r="CU36" i="1"/>
  <c r="DA13" i="1"/>
  <c r="CU23" i="1"/>
  <c r="CS90" i="1"/>
  <c r="CS63" i="1"/>
  <c r="CR63" i="1"/>
  <c r="AB45" i="4"/>
  <c r="AC45" i="4" s="1"/>
  <c r="AD45" i="4" s="1"/>
  <c r="AB95" i="4"/>
  <c r="AC95" i="4" s="1"/>
  <c r="AD95" i="4" s="1"/>
  <c r="AA85" i="4"/>
  <c r="AD85" i="4" s="1"/>
  <c r="H93" i="2" s="1"/>
  <c r="AA59" i="4"/>
  <c r="AD59" i="4" s="1"/>
  <c r="AA88" i="4"/>
  <c r="AD88" i="4" s="1"/>
  <c r="H96" i="2" s="1"/>
  <c r="AA42" i="4"/>
  <c r="AD42" i="4" s="1"/>
  <c r="AA38" i="4"/>
  <c r="AD38" i="4" s="1"/>
  <c r="H46" i="2" s="1"/>
  <c r="AA92" i="4"/>
  <c r="AD92" i="4" s="1"/>
  <c r="AA4" i="4"/>
  <c r="AD4" i="4" s="1"/>
  <c r="H12" i="2" s="1"/>
  <c r="N12" i="2" s="1"/>
  <c r="AA13" i="4"/>
  <c r="AD13" i="4" s="1"/>
  <c r="H21" i="2" s="1"/>
  <c r="N21" i="2" s="1"/>
  <c r="AA101" i="4"/>
  <c r="AD101" i="4" s="1"/>
  <c r="AB77" i="4"/>
  <c r="AC77" i="4" s="1"/>
  <c r="AD77" i="4" s="1"/>
  <c r="H85" i="2" s="1"/>
  <c r="AA27" i="4"/>
  <c r="AD27" i="4" s="1"/>
  <c r="H35" i="2" s="1"/>
  <c r="AB30" i="4"/>
  <c r="AC30" i="4" s="1"/>
  <c r="AD30" i="4" s="1"/>
  <c r="H38" i="2" s="1"/>
  <c r="AA91" i="4"/>
  <c r="AD91" i="4" s="1"/>
  <c r="H99" i="2" s="1"/>
  <c r="AB49" i="4"/>
  <c r="AC49" i="4" s="1"/>
  <c r="AD49" i="4" s="1"/>
  <c r="AA62" i="4"/>
  <c r="AD62" i="4" s="1"/>
  <c r="H70" i="8" s="1"/>
  <c r="N70" i="8" s="1"/>
  <c r="AB15" i="4"/>
  <c r="AC15" i="4" s="1"/>
  <c r="AD15" i="4" s="1"/>
  <c r="H23" i="2" s="1"/>
  <c r="N23" i="2" s="1"/>
  <c r="AA103" i="4"/>
  <c r="AD103" i="4" s="1"/>
  <c r="AB89" i="4"/>
  <c r="AC89" i="4" s="1"/>
  <c r="AD89" i="4" s="1"/>
  <c r="H97" i="2" s="1"/>
  <c r="AA29" i="4"/>
  <c r="AD29" i="4" s="1"/>
  <c r="H37" i="2" s="1"/>
  <c r="DD150" i="1"/>
  <c r="DC150" i="1"/>
  <c r="CY150" i="1"/>
  <c r="DB150" i="1"/>
  <c r="DC64" i="1"/>
  <c r="DA64" i="1"/>
  <c r="DB64" i="1"/>
  <c r="DD174" i="1"/>
  <c r="DB174" i="1"/>
  <c r="CY174" i="1"/>
  <c r="DA174" i="1"/>
  <c r="DC71" i="1"/>
  <c r="DB71" i="1"/>
  <c r="DD146" i="1"/>
  <c r="DB146" i="1"/>
  <c r="CY146" i="1"/>
  <c r="DC146" i="1"/>
  <c r="DB49" i="1"/>
  <c r="DA49" i="1"/>
  <c r="DC49" i="1"/>
  <c r="CZ49" i="1"/>
  <c r="CP166" i="1"/>
  <c r="CP22" i="1"/>
  <c r="CU22" i="1"/>
  <c r="CZ18" i="1"/>
  <c r="DB83" i="1"/>
  <c r="CY83" i="1"/>
  <c r="DB101" i="1"/>
  <c r="CY101" i="1"/>
  <c r="DC14" i="1"/>
  <c r="DA14" i="1"/>
  <c r="CZ14" i="1"/>
  <c r="CY14" i="1"/>
  <c r="DD14" i="1"/>
  <c r="DC7" i="1"/>
  <c r="DA7" i="1"/>
  <c r="CZ7" i="1"/>
  <c r="CY7" i="1"/>
  <c r="DD7" i="1"/>
  <c r="CS73" i="1"/>
  <c r="CT73" i="1"/>
  <c r="DD35" i="1"/>
  <c r="DB35" i="1"/>
  <c r="CY35" i="1"/>
  <c r="BL135" i="1"/>
  <c r="CQ22" i="1"/>
  <c r="CU66" i="1"/>
  <c r="DC176" i="1"/>
  <c r="DB176" i="1"/>
  <c r="DD173" i="1"/>
  <c r="DA173" i="1"/>
  <c r="DC134" i="1"/>
  <c r="DB134" i="1"/>
  <c r="CY134" i="1"/>
  <c r="CY100" i="1"/>
  <c r="DB100" i="1"/>
  <c r="DA100" i="1"/>
  <c r="CZ100" i="1"/>
  <c r="CU137" i="1"/>
  <c r="CT137" i="1"/>
  <c r="DA6" i="1"/>
  <c r="CZ6" i="1"/>
  <c r="DD6" i="1"/>
  <c r="DC6" i="1"/>
  <c r="CY6" i="1"/>
  <c r="DB6" i="1"/>
  <c r="CP57" i="1"/>
  <c r="DA18" i="1"/>
  <c r="DC69" i="1"/>
  <c r="CY69" i="1"/>
  <c r="DA42" i="1"/>
  <c r="DB42" i="1"/>
  <c r="CZ34" i="1"/>
  <c r="DB34" i="1"/>
  <c r="DA34" i="1"/>
  <c r="CQ53" i="1"/>
  <c r="CU53" i="1"/>
  <c r="DA46" i="1"/>
  <c r="DB18" i="1"/>
  <c r="DA182" i="1"/>
  <c r="CY182" i="1"/>
  <c r="CZ158" i="1"/>
  <c r="DD158" i="1"/>
  <c r="CY158" i="1"/>
  <c r="DC140" i="1"/>
  <c r="CY140" i="1"/>
  <c r="CY103" i="1"/>
  <c r="DB103" i="1"/>
  <c r="DA103" i="1"/>
  <c r="CZ103" i="1"/>
  <c r="CQ57" i="1"/>
  <c r="DC18" i="1"/>
  <c r="BL136" i="1"/>
  <c r="DB26" i="1"/>
  <c r="DD26" i="1"/>
  <c r="DC26" i="1"/>
  <c r="CZ26" i="1"/>
  <c r="CY26" i="1"/>
  <c r="DD43" i="1"/>
  <c r="DB43" i="1"/>
  <c r="CY43" i="1"/>
  <c r="DC43" i="1"/>
  <c r="CR57" i="1"/>
  <c r="DD46" i="1"/>
  <c r="DD138" i="1"/>
  <c r="DB138" i="1"/>
  <c r="CY138" i="1"/>
  <c r="DC138" i="1"/>
  <c r="DB107" i="1"/>
  <c r="CY107" i="1"/>
  <c r="DC59" i="1"/>
  <c r="DD59" i="1"/>
  <c r="DC195" i="1"/>
  <c r="DA195" i="1"/>
  <c r="DD198" i="1"/>
  <c r="CZ198" i="1"/>
  <c r="DC198" i="1"/>
  <c r="DB10" i="1"/>
  <c r="DC10" i="1"/>
  <c r="AA86" i="4"/>
  <c r="AD86" i="4" s="1"/>
  <c r="H94" i="2" s="1"/>
  <c r="AA100" i="4"/>
  <c r="AD100" i="4" s="1"/>
  <c r="AA41" i="4"/>
  <c r="AD41" i="4" s="1"/>
  <c r="AA14" i="4"/>
  <c r="AD14" i="4" s="1"/>
  <c r="H22" i="2" s="1"/>
  <c r="N22" i="2" s="1"/>
  <c r="AD35" i="4"/>
  <c r="H43" i="2" s="1"/>
  <c r="AD16" i="4"/>
  <c r="H24" i="2" s="1"/>
  <c r="N24" i="2" s="1"/>
  <c r="CQ171" i="1"/>
  <c r="CT179" i="1"/>
  <c r="CU80" i="1"/>
  <c r="CU56" i="1"/>
  <c r="CP200" i="1"/>
  <c r="CS87" i="1"/>
  <c r="CU87" i="1"/>
  <c r="CT87" i="1"/>
  <c r="CR87" i="1"/>
  <c r="CP87" i="1"/>
  <c r="CR160" i="1"/>
  <c r="CT117" i="1"/>
  <c r="CQ179" i="1"/>
  <c r="CS88" i="1"/>
  <c r="CP36" i="1"/>
  <c r="CQ52" i="1"/>
  <c r="CS53" i="1"/>
  <c r="CT53" i="1"/>
  <c r="CS160" i="1"/>
  <c r="CS179" i="1"/>
  <c r="CT88" i="1"/>
  <c r="CU88" i="1"/>
  <c r="CT27" i="1"/>
  <c r="CQ36" i="1"/>
  <c r="CR52" i="1"/>
  <c r="CR186" i="1"/>
  <c r="CQ186" i="1"/>
  <c r="CT171" i="1"/>
  <c r="CU160" i="1"/>
  <c r="CP88" i="1"/>
  <c r="CU27" i="1"/>
  <c r="CR36" i="1"/>
  <c r="CT52" i="1"/>
  <c r="AD75" i="4"/>
  <c r="H83" i="2" s="1"/>
  <c r="CT160" i="1"/>
  <c r="CQ88" i="1"/>
  <c r="CP56" i="1"/>
  <c r="CP27" i="1"/>
  <c r="CS36" i="1"/>
  <c r="CP52" i="1"/>
  <c r="CR93" i="1"/>
  <c r="CP93" i="1"/>
  <c r="AA7" i="4"/>
  <c r="AD7" i="4" s="1"/>
  <c r="H15" i="2" s="1"/>
  <c r="N15" i="2" s="1"/>
  <c r="CP179" i="1"/>
  <c r="CS56" i="1"/>
  <c r="CQ27" i="1"/>
  <c r="CS52" i="1"/>
  <c r="AD36" i="4"/>
  <c r="H44" i="2" s="1"/>
  <c r="CR80" i="1"/>
  <c r="CP80" i="1"/>
  <c r="CQ56" i="1"/>
  <c r="CR27" i="1"/>
  <c r="CU92" i="1"/>
  <c r="CQ92" i="1"/>
  <c r="CP92" i="1"/>
  <c r="AB5" i="4"/>
  <c r="AC5" i="4" s="1"/>
  <c r="AD5" i="4" s="1"/>
  <c r="CT26" i="1"/>
  <c r="CR26" i="1"/>
  <c r="CR193" i="1"/>
  <c r="CT193" i="1"/>
  <c r="CU193" i="1"/>
  <c r="CT163" i="1"/>
  <c r="CU163" i="1"/>
  <c r="CP163" i="1"/>
  <c r="AB87" i="4"/>
  <c r="AC87" i="4" s="1"/>
  <c r="AD87" i="4" s="1"/>
  <c r="H95" i="2" s="1"/>
  <c r="AA93" i="4"/>
  <c r="AD93" i="4" s="1"/>
  <c r="AA102" i="4"/>
  <c r="AD102" i="4" s="1"/>
  <c r="AA17" i="4"/>
  <c r="AD17" i="4" s="1"/>
  <c r="H25" i="2" s="1"/>
  <c r="N25" i="2" s="1"/>
  <c r="CP193" i="1"/>
  <c r="CQ163" i="1"/>
  <c r="CR178" i="1"/>
  <c r="CR107" i="1"/>
  <c r="CS45" i="1"/>
  <c r="CR8" i="1"/>
  <c r="CT204" i="1"/>
  <c r="CQ204" i="1"/>
  <c r="CS142" i="1"/>
  <c r="CR142" i="1"/>
  <c r="CS131" i="1"/>
  <c r="CT131" i="1"/>
  <c r="CP131" i="1"/>
  <c r="CQ131" i="1"/>
  <c r="CR131" i="1"/>
  <c r="CU131" i="1"/>
  <c r="CS75" i="1"/>
  <c r="CQ75" i="1"/>
  <c r="CR75" i="1"/>
  <c r="CP75" i="1"/>
  <c r="CU75" i="1"/>
  <c r="CT75" i="1"/>
  <c r="CT67" i="1"/>
  <c r="CS67" i="1"/>
  <c r="CS143" i="1"/>
  <c r="CT143" i="1"/>
  <c r="CU143" i="1"/>
  <c r="CQ143" i="1"/>
  <c r="CP143" i="1"/>
  <c r="CS163" i="1"/>
  <c r="CT178" i="1"/>
  <c r="CP107" i="1"/>
  <c r="CQ100" i="1"/>
  <c r="CU16" i="1"/>
  <c r="CS16" i="1"/>
  <c r="CS8" i="1"/>
  <c r="CR16" i="1"/>
  <c r="CQ16" i="1"/>
  <c r="CQ8" i="1"/>
  <c r="CS155" i="1"/>
  <c r="CT155" i="1"/>
  <c r="CR155" i="1"/>
  <c r="CQ155" i="1"/>
  <c r="CU155" i="1"/>
  <c r="CP155" i="1"/>
  <c r="CS135" i="1"/>
  <c r="CT135" i="1"/>
  <c r="CR135" i="1"/>
  <c r="CQ135" i="1"/>
  <c r="CU135" i="1"/>
  <c r="CP135" i="1"/>
  <c r="CU10" i="1"/>
  <c r="CP10" i="1"/>
  <c r="CS10" i="1"/>
  <c r="CR10" i="1"/>
  <c r="CQ10" i="1"/>
  <c r="CT22" i="1"/>
  <c r="CS22" i="1"/>
  <c r="AB48" i="4"/>
  <c r="AC48" i="4" s="1"/>
  <c r="AD48" i="4" s="1"/>
  <c r="CP178" i="1"/>
  <c r="AA11" i="4"/>
  <c r="AD11" i="4" s="1"/>
  <c r="H19" i="2" s="1"/>
  <c r="N19" i="2" s="1"/>
  <c r="CS112" i="1"/>
  <c r="CQ107" i="1"/>
  <c r="CU100" i="1"/>
  <c r="CR117" i="1"/>
  <c r="CP117" i="1"/>
  <c r="CQ117" i="1"/>
  <c r="CU117" i="1"/>
  <c r="CU171" i="1"/>
  <c r="CR171" i="1"/>
  <c r="CS159" i="1"/>
  <c r="CQ159" i="1"/>
  <c r="CP159" i="1"/>
  <c r="CT159" i="1"/>
  <c r="CU159" i="1"/>
  <c r="CS78" i="1"/>
  <c r="CT78" i="1"/>
  <c r="CR78" i="1"/>
  <c r="CU78" i="1"/>
  <c r="CQ78" i="1"/>
  <c r="CP78" i="1"/>
  <c r="CT80" i="1"/>
  <c r="CS80" i="1"/>
  <c r="CP26" i="1"/>
  <c r="CS26" i="1"/>
  <c r="AA99" i="4"/>
  <c r="AD99" i="4" s="1"/>
  <c r="AB98" i="4"/>
  <c r="AC98" i="4" s="1"/>
  <c r="AD98" i="4" s="1"/>
  <c r="AA39" i="4"/>
  <c r="AD39" i="4" s="1"/>
  <c r="H47" i="2" s="1"/>
  <c r="AA33" i="4"/>
  <c r="AD33" i="4" s="1"/>
  <c r="H41" i="2" s="1"/>
  <c r="AA40" i="4"/>
  <c r="AD40" i="4" s="1"/>
  <c r="H48" i="2" s="1"/>
  <c r="CR163" i="1"/>
  <c r="CS178" i="1"/>
  <c r="CS107" i="1"/>
  <c r="CS100" i="1"/>
  <c r="CP16" i="1"/>
  <c r="CP8" i="1"/>
  <c r="CS147" i="1"/>
  <c r="CU147" i="1"/>
  <c r="CT147" i="1"/>
  <c r="CQ147" i="1"/>
  <c r="CP147" i="1"/>
  <c r="CS15" i="1"/>
  <c r="CT15" i="1"/>
  <c r="CU175" i="1"/>
  <c r="CP175" i="1"/>
  <c r="CT175" i="1"/>
  <c r="CU110" i="1"/>
  <c r="CQ110" i="1"/>
  <c r="CP110" i="1"/>
  <c r="CT110" i="1"/>
  <c r="CR45" i="1"/>
  <c r="CQ45" i="1"/>
  <c r="CU45" i="1"/>
  <c r="CT45" i="1"/>
  <c r="AA97" i="4"/>
  <c r="AD97" i="4" s="1"/>
  <c r="CR112" i="1"/>
  <c r="CT107" i="1"/>
  <c r="CT100" i="1"/>
  <c r="CQ35" i="1"/>
  <c r="CT86" i="1"/>
  <c r="CQ86" i="1"/>
  <c r="CP86" i="1"/>
  <c r="CR182" i="1"/>
  <c r="CQ182" i="1"/>
  <c r="CS68" i="1"/>
  <c r="CU68" i="1"/>
  <c r="CP68" i="1"/>
  <c r="CT68" i="1"/>
  <c r="CR68" i="1"/>
  <c r="CQ68" i="1"/>
  <c r="CS96" i="1"/>
  <c r="CT96" i="1"/>
  <c r="CR96" i="1"/>
  <c r="CQ96" i="1"/>
  <c r="CU96" i="1"/>
  <c r="CP96" i="1"/>
  <c r="CR110" i="1"/>
  <c r="CP100" i="1"/>
  <c r="CU35" i="1"/>
  <c r="CU127" i="1"/>
  <c r="CS151" i="1"/>
  <c r="CP151" i="1"/>
  <c r="CQ151" i="1"/>
  <c r="CU151" i="1"/>
  <c r="CT151" i="1"/>
  <c r="CT89" i="1"/>
  <c r="CP89" i="1"/>
  <c r="CS74" i="1"/>
  <c r="CT74" i="1"/>
  <c r="CQ127" i="1"/>
  <c r="CP127" i="1"/>
  <c r="CS115" i="1"/>
  <c r="CR123" i="1"/>
  <c r="CT123" i="1"/>
  <c r="CQ119" i="1"/>
  <c r="CR119" i="1"/>
  <c r="CS119" i="1"/>
  <c r="CP119" i="1"/>
  <c r="CT119" i="1"/>
  <c r="CT127" i="1"/>
  <c r="CP123" i="1"/>
  <c r="CR127" i="1"/>
  <c r="CU123" i="1"/>
  <c r="CQ123" i="1"/>
  <c r="BL122" i="1"/>
  <c r="BL121" i="1"/>
  <c r="AA6" i="4"/>
  <c r="AD6" i="4" s="1"/>
  <c r="AB23" i="4"/>
  <c r="AC23" i="4" s="1"/>
  <c r="AD23" i="4" s="1"/>
  <c r="H31" i="2" s="1"/>
  <c r="N31" i="2" s="1"/>
  <c r="AB50" i="4"/>
  <c r="AC50" i="4" s="1"/>
  <c r="AA50" i="4"/>
  <c r="AD83" i="4"/>
  <c r="H91" i="2" s="1"/>
  <c r="AD81" i="4"/>
  <c r="H89" i="2" s="1"/>
  <c r="AA21" i="4"/>
  <c r="AD21" i="4" s="1"/>
  <c r="H29" i="2" s="1"/>
  <c r="N29" i="2" s="1"/>
  <c r="AD54" i="4"/>
  <c r="AB12" i="4"/>
  <c r="AC12" i="4" s="1"/>
  <c r="AD12" i="4" s="1"/>
  <c r="H20" i="2" s="1"/>
  <c r="N20" i="2" s="1"/>
  <c r="CU37" i="1"/>
  <c r="CR37" i="1"/>
  <c r="BL132" i="1"/>
  <c r="BL119" i="1"/>
  <c r="CT115" i="1"/>
  <c r="CU115" i="1"/>
  <c r="CP115" i="1"/>
  <c r="BL130" i="1"/>
  <c r="CQ115" i="1"/>
  <c r="BL126" i="1"/>
  <c r="BL131" i="1"/>
  <c r="BL127" i="1"/>
  <c r="CS111" i="1"/>
  <c r="CP111" i="1"/>
  <c r="CU111" i="1"/>
  <c r="CT111" i="1"/>
  <c r="CQ111" i="1"/>
  <c r="CR111" i="1"/>
  <c r="CS35" i="1"/>
  <c r="CT35" i="1"/>
  <c r="CT37" i="1"/>
  <c r="CP35" i="1"/>
  <c r="CQ37" i="1"/>
  <c r="CP37" i="1"/>
  <c r="BK216" i="1"/>
  <c r="BI216" i="1"/>
  <c r="BJ216" i="1"/>
  <c r="BH216" i="1"/>
  <c r="BG216" i="1"/>
  <c r="AB60" i="4"/>
  <c r="AC60" i="4" s="1"/>
  <c r="AA60" i="4"/>
  <c r="AB72" i="4"/>
  <c r="AC72" i="4" s="1"/>
  <c r="AA72" i="4"/>
  <c r="AD47" i="4"/>
  <c r="AD73" i="4"/>
  <c r="H81" i="2" s="1"/>
  <c r="AD104" i="4"/>
  <c r="AB79" i="4"/>
  <c r="AC79" i="4" s="1"/>
  <c r="AA79" i="4"/>
  <c r="AD74" i="4"/>
  <c r="H82" i="2" s="1"/>
  <c r="AD34" i="4"/>
  <c r="H42" i="2" s="1"/>
  <c r="CQ201" i="1"/>
  <c r="CU201" i="1"/>
  <c r="CS201" i="1"/>
  <c r="CR201" i="1"/>
  <c r="CT201" i="1"/>
  <c r="CP201" i="1"/>
  <c r="DC193" i="1"/>
  <c r="DA193" i="1"/>
  <c r="DD193" i="1"/>
  <c r="DB193" i="1"/>
  <c r="CY193" i="1"/>
  <c r="CZ193" i="1"/>
  <c r="CZ196" i="1"/>
  <c r="DC196" i="1"/>
  <c r="DB196" i="1"/>
  <c r="DD196" i="1"/>
  <c r="CY196" i="1"/>
  <c r="DA196" i="1"/>
  <c r="CR161" i="1"/>
  <c r="CS161" i="1"/>
  <c r="CQ161" i="1"/>
  <c r="CP161" i="1"/>
  <c r="CU161" i="1"/>
  <c r="CT161" i="1"/>
  <c r="CU188" i="1"/>
  <c r="CQ188" i="1"/>
  <c r="CP188" i="1"/>
  <c r="CT188" i="1"/>
  <c r="CS188" i="1"/>
  <c r="CR188" i="1"/>
  <c r="CU177" i="1"/>
  <c r="CR177" i="1"/>
  <c r="CQ177" i="1"/>
  <c r="CP177" i="1"/>
  <c r="CT177" i="1"/>
  <c r="CS177" i="1"/>
  <c r="CU154" i="1"/>
  <c r="CP154" i="1"/>
  <c r="CQ154" i="1"/>
  <c r="CT154" i="1"/>
  <c r="CS154" i="1"/>
  <c r="CR154" i="1"/>
  <c r="DC155" i="1"/>
  <c r="CY155" i="1"/>
  <c r="DB155" i="1"/>
  <c r="DA155" i="1"/>
  <c r="DD155" i="1"/>
  <c r="CZ155" i="1"/>
  <c r="CZ141" i="1"/>
  <c r="CY141" i="1"/>
  <c r="DC141" i="1"/>
  <c r="DB141" i="1"/>
  <c r="DD141" i="1"/>
  <c r="DA141" i="1"/>
  <c r="DA124" i="1"/>
  <c r="DC124" i="1"/>
  <c r="DB124" i="1"/>
  <c r="CZ124" i="1"/>
  <c r="CY124" i="1"/>
  <c r="DD124" i="1"/>
  <c r="CS108" i="1"/>
  <c r="CR108" i="1"/>
  <c r="CQ108" i="1"/>
  <c r="CT108" i="1"/>
  <c r="CP108" i="1"/>
  <c r="CU108" i="1"/>
  <c r="CR148" i="1"/>
  <c r="CQ148" i="1"/>
  <c r="CP148" i="1"/>
  <c r="CU148" i="1"/>
  <c r="CT148" i="1"/>
  <c r="CS148" i="1"/>
  <c r="CR144" i="1"/>
  <c r="CQ144" i="1"/>
  <c r="CP144" i="1"/>
  <c r="CU144" i="1"/>
  <c r="CT144" i="1"/>
  <c r="CS144" i="1"/>
  <c r="DB81" i="1"/>
  <c r="CZ81" i="1"/>
  <c r="CY81" i="1"/>
  <c r="DD81" i="1"/>
  <c r="DC81" i="1"/>
  <c r="DA81" i="1"/>
  <c r="DA91" i="1"/>
  <c r="CZ91" i="1"/>
  <c r="DD91" i="1"/>
  <c r="DC91" i="1"/>
  <c r="DB91" i="1"/>
  <c r="CY91" i="1"/>
  <c r="CQ65" i="1"/>
  <c r="CU65" i="1"/>
  <c r="CT65" i="1"/>
  <c r="CS65" i="1"/>
  <c r="CR65" i="1"/>
  <c r="CP65" i="1"/>
  <c r="DC53" i="1"/>
  <c r="DD53" i="1"/>
  <c r="DB53" i="1"/>
  <c r="DA53" i="1"/>
  <c r="CY53" i="1"/>
  <c r="CZ53" i="1"/>
  <c r="CU32" i="1"/>
  <c r="CT32" i="1"/>
  <c r="CR32" i="1"/>
  <c r="CQ32" i="1"/>
  <c r="CS32" i="1"/>
  <c r="CP32" i="1"/>
  <c r="CP14" i="1"/>
  <c r="CU14" i="1"/>
  <c r="CT14" i="1"/>
  <c r="CS14" i="1"/>
  <c r="CR14" i="1"/>
  <c r="CQ14" i="1"/>
  <c r="DD23" i="1"/>
  <c r="DA23" i="1"/>
  <c r="CZ23" i="1"/>
  <c r="DB23" i="1"/>
  <c r="CY23" i="1"/>
  <c r="DC23" i="1"/>
  <c r="CS21" i="1"/>
  <c r="CR21" i="1"/>
  <c r="CT21" i="1"/>
  <c r="CQ21" i="1"/>
  <c r="CP21" i="1"/>
  <c r="CU21" i="1"/>
  <c r="DC36" i="1"/>
  <c r="DB36" i="1"/>
  <c r="DA36" i="1"/>
  <c r="CZ36" i="1"/>
  <c r="CY36" i="1"/>
  <c r="DD36" i="1"/>
  <c r="CR39" i="1"/>
  <c r="CQ39" i="1"/>
  <c r="CP39" i="1"/>
  <c r="CU39" i="1"/>
  <c r="CT39" i="1"/>
  <c r="CS39" i="1"/>
  <c r="DC15" i="1"/>
  <c r="DB15" i="1"/>
  <c r="DA15" i="1"/>
  <c r="CZ15" i="1"/>
  <c r="CY15" i="1"/>
  <c r="DD15" i="1"/>
  <c r="CU5" i="1"/>
  <c r="CT5" i="1"/>
  <c r="CS5" i="1"/>
  <c r="CR5" i="1"/>
  <c r="CQ5" i="1"/>
  <c r="CP5" i="1"/>
  <c r="AB55" i="4"/>
  <c r="AC55" i="4" s="1"/>
  <c r="AA55" i="4"/>
  <c r="AB10" i="4"/>
  <c r="AC10" i="4" s="1"/>
  <c r="AA10" i="4"/>
  <c r="CY177" i="1"/>
  <c r="DB177" i="1"/>
  <c r="DD177" i="1"/>
  <c r="DC177" i="1"/>
  <c r="DA177" i="1"/>
  <c r="CZ177" i="1"/>
  <c r="DC171" i="1"/>
  <c r="DA171" i="1"/>
  <c r="CZ171" i="1"/>
  <c r="CY171" i="1"/>
  <c r="DD171" i="1"/>
  <c r="DB171" i="1"/>
  <c r="DD143" i="1"/>
  <c r="DC143" i="1"/>
  <c r="DB143" i="1"/>
  <c r="DA143" i="1"/>
  <c r="CY143" i="1"/>
  <c r="CZ143" i="1"/>
  <c r="CS102" i="1"/>
  <c r="CR102" i="1"/>
  <c r="CQ102" i="1"/>
  <c r="CU102" i="1"/>
  <c r="CT102" i="1"/>
  <c r="CP102" i="1"/>
  <c r="CY66" i="1"/>
  <c r="DC66" i="1"/>
  <c r="DD66" i="1"/>
  <c r="DB66" i="1"/>
  <c r="CZ66" i="1"/>
  <c r="DA66" i="1"/>
  <c r="DC78" i="1"/>
  <c r="CY78" i="1"/>
  <c r="DB78" i="1"/>
  <c r="DA78" i="1"/>
  <c r="DD78" i="1"/>
  <c r="CZ78" i="1"/>
  <c r="CR17" i="1"/>
  <c r="CS17" i="1"/>
  <c r="CQ17" i="1"/>
  <c r="CP17" i="1"/>
  <c r="CU17" i="1"/>
  <c r="CT17" i="1"/>
  <c r="AD90" i="4"/>
  <c r="H98" i="2" s="1"/>
  <c r="AD96" i="4"/>
  <c r="AB53" i="4"/>
  <c r="AC53" i="4" s="1"/>
  <c r="AA53" i="4"/>
  <c r="AD32" i="4"/>
  <c r="H40" i="2" s="1"/>
  <c r="AD28" i="4"/>
  <c r="H36" i="2" s="1"/>
  <c r="AB56" i="4"/>
  <c r="AC56" i="4" s="1"/>
  <c r="AA56" i="4"/>
  <c r="DB191" i="1"/>
  <c r="CY191" i="1"/>
  <c r="DC191" i="1"/>
  <c r="DA191" i="1"/>
  <c r="CZ191" i="1"/>
  <c r="DD191" i="1"/>
  <c r="DC183" i="1"/>
  <c r="DB183" i="1"/>
  <c r="DA183" i="1"/>
  <c r="CY183" i="1"/>
  <c r="DD183" i="1"/>
  <c r="CZ183" i="1"/>
  <c r="DD147" i="1"/>
  <c r="DC147" i="1"/>
  <c r="DB147" i="1"/>
  <c r="DA147" i="1"/>
  <c r="CY147" i="1"/>
  <c r="CZ147" i="1"/>
  <c r="DA126" i="1"/>
  <c r="CY126" i="1"/>
  <c r="DD126" i="1"/>
  <c r="DC126" i="1"/>
  <c r="CZ126" i="1"/>
  <c r="DB126" i="1"/>
  <c r="CZ114" i="1"/>
  <c r="CY114" i="1"/>
  <c r="DD114" i="1"/>
  <c r="DC114" i="1"/>
  <c r="DA114" i="1"/>
  <c r="DB114" i="1"/>
  <c r="CS113" i="1"/>
  <c r="CR113" i="1"/>
  <c r="CQ113" i="1"/>
  <c r="CU113" i="1"/>
  <c r="CT113" i="1"/>
  <c r="CP113" i="1"/>
  <c r="DC135" i="1"/>
  <c r="DB135" i="1"/>
  <c r="CY135" i="1"/>
  <c r="CZ135" i="1"/>
  <c r="DA135" i="1"/>
  <c r="DD135" i="1"/>
  <c r="BL123" i="1"/>
  <c r="CY92" i="1"/>
  <c r="DC92" i="1"/>
  <c r="DB92" i="1"/>
  <c r="DA92" i="1"/>
  <c r="CZ92" i="1"/>
  <c r="DD92" i="1"/>
  <c r="CQ109" i="1"/>
  <c r="CP109" i="1"/>
  <c r="CU109" i="1"/>
  <c r="CT109" i="1"/>
  <c r="CS109" i="1"/>
  <c r="CR109" i="1"/>
  <c r="DC102" i="1"/>
  <c r="DB102" i="1"/>
  <c r="DA102" i="1"/>
  <c r="CY102" i="1"/>
  <c r="DD102" i="1"/>
  <c r="CZ102" i="1"/>
  <c r="BL137" i="1"/>
  <c r="CY95" i="1"/>
  <c r="DC95" i="1"/>
  <c r="DB95" i="1"/>
  <c r="DA95" i="1"/>
  <c r="CZ95" i="1"/>
  <c r="DD95" i="1"/>
  <c r="DC99" i="1"/>
  <c r="DB99" i="1"/>
  <c r="DA99" i="1"/>
  <c r="CY99" i="1"/>
  <c r="CZ99" i="1"/>
  <c r="DD99" i="1"/>
  <c r="DC175" i="1"/>
  <c r="DA175" i="1"/>
  <c r="CY175" i="1"/>
  <c r="DD175" i="1"/>
  <c r="DB175" i="1"/>
  <c r="CZ175" i="1"/>
  <c r="CY125" i="1"/>
  <c r="DC125" i="1"/>
  <c r="CZ125" i="1"/>
  <c r="DD125" i="1"/>
  <c r="DA125" i="1"/>
  <c r="DB125" i="1"/>
  <c r="CZ52" i="1"/>
  <c r="DA52" i="1"/>
  <c r="CY52" i="1"/>
  <c r="DD52" i="1"/>
  <c r="DC52" i="1"/>
  <c r="DB52" i="1"/>
  <c r="CT49" i="1"/>
  <c r="CR49" i="1"/>
  <c r="CQ49" i="1"/>
  <c r="CP49" i="1"/>
  <c r="CU49" i="1"/>
  <c r="CS49" i="1"/>
  <c r="DC57" i="1"/>
  <c r="DB57" i="1"/>
  <c r="DA57" i="1"/>
  <c r="DD57" i="1"/>
  <c r="CZ57" i="1"/>
  <c r="CY57" i="1"/>
  <c r="CP7" i="1"/>
  <c r="CQ7" i="1"/>
  <c r="CU7" i="1"/>
  <c r="CT7" i="1"/>
  <c r="CS7" i="1"/>
  <c r="CR7" i="1"/>
  <c r="CP24" i="1"/>
  <c r="CT24" i="1"/>
  <c r="CS24" i="1"/>
  <c r="CQ24" i="1"/>
  <c r="CU24" i="1"/>
  <c r="CR24" i="1"/>
  <c r="AB66" i="4"/>
  <c r="AC66" i="4" s="1"/>
  <c r="AA66" i="4"/>
  <c r="AA9" i="4"/>
  <c r="AB9" i="4"/>
  <c r="AC9" i="4" s="1"/>
  <c r="CT194" i="1"/>
  <c r="CQ194" i="1"/>
  <c r="CU194" i="1"/>
  <c r="CS194" i="1"/>
  <c r="CR194" i="1"/>
  <c r="CP194" i="1"/>
  <c r="CY181" i="1"/>
  <c r="DB181" i="1"/>
  <c r="CZ181" i="1"/>
  <c r="DD181" i="1"/>
  <c r="DC181" i="1"/>
  <c r="DA181" i="1"/>
  <c r="DC179" i="1"/>
  <c r="DA179" i="1"/>
  <c r="DB179" i="1"/>
  <c r="CZ179" i="1"/>
  <c r="DD179" i="1"/>
  <c r="CY179" i="1"/>
  <c r="CZ149" i="1"/>
  <c r="CY149" i="1"/>
  <c r="DC149" i="1"/>
  <c r="DB149" i="1"/>
  <c r="DD149" i="1"/>
  <c r="DA149" i="1"/>
  <c r="DA128" i="1"/>
  <c r="DC128" i="1"/>
  <c r="DB128" i="1"/>
  <c r="CZ128" i="1"/>
  <c r="CY128" i="1"/>
  <c r="DD128" i="1"/>
  <c r="CU173" i="1"/>
  <c r="CR173" i="1"/>
  <c r="CS173" i="1"/>
  <c r="CQ173" i="1"/>
  <c r="CP173" i="1"/>
  <c r="CT173" i="1"/>
  <c r="CU130" i="1"/>
  <c r="CQ130" i="1"/>
  <c r="CP130" i="1"/>
  <c r="CT130" i="1"/>
  <c r="CS130" i="1"/>
  <c r="CR130" i="1"/>
  <c r="DC108" i="1"/>
  <c r="DB108" i="1"/>
  <c r="DA108" i="1"/>
  <c r="CY108" i="1"/>
  <c r="DD108" i="1"/>
  <c r="CZ108" i="1"/>
  <c r="CT33" i="1"/>
  <c r="CS33" i="1"/>
  <c r="CR33" i="1"/>
  <c r="CQ33" i="1"/>
  <c r="CU33" i="1"/>
  <c r="CP33" i="1"/>
  <c r="DB17" i="1"/>
  <c r="CY17" i="1"/>
  <c r="DD17" i="1"/>
  <c r="DC17" i="1"/>
  <c r="DA17" i="1"/>
  <c r="CZ17" i="1"/>
  <c r="CR51" i="1"/>
  <c r="CU51" i="1"/>
  <c r="CS51" i="1"/>
  <c r="CQ51" i="1"/>
  <c r="CT51" i="1"/>
  <c r="CP51" i="1"/>
  <c r="CU40" i="1"/>
  <c r="CT40" i="1"/>
  <c r="CR40" i="1"/>
  <c r="CQ40" i="1"/>
  <c r="CS40" i="1"/>
  <c r="CP40" i="1"/>
  <c r="CQ58" i="1"/>
  <c r="CP58" i="1"/>
  <c r="CT58" i="1"/>
  <c r="CU58" i="1"/>
  <c r="CS58" i="1"/>
  <c r="CR58" i="1"/>
  <c r="CU13" i="1"/>
  <c r="CT13" i="1"/>
  <c r="CS13" i="1"/>
  <c r="CR13" i="1"/>
  <c r="CQ13" i="1"/>
  <c r="CP13" i="1"/>
  <c r="DB117" i="1"/>
  <c r="CZ117" i="1"/>
  <c r="CY117" i="1"/>
  <c r="DD117" i="1"/>
  <c r="DC117" i="1"/>
  <c r="DA117" i="1"/>
  <c r="AB69" i="4"/>
  <c r="AC69" i="4" s="1"/>
  <c r="AA69" i="4"/>
  <c r="AA44" i="4"/>
  <c r="AB44" i="4"/>
  <c r="AC44" i="4" s="1"/>
  <c r="AB25" i="4"/>
  <c r="AC25" i="4" s="1"/>
  <c r="AA25" i="4"/>
  <c r="AB24" i="4"/>
  <c r="AC24" i="4" s="1"/>
  <c r="AA24" i="4"/>
  <c r="DD190" i="1"/>
  <c r="DA190" i="1"/>
  <c r="CY190" i="1"/>
  <c r="DC190" i="1"/>
  <c r="DB190" i="1"/>
  <c r="CZ190" i="1"/>
  <c r="CY187" i="1"/>
  <c r="CZ187" i="1"/>
  <c r="DC187" i="1"/>
  <c r="DB187" i="1"/>
  <c r="DA187" i="1"/>
  <c r="DD187" i="1"/>
  <c r="CZ192" i="1"/>
  <c r="DC192" i="1"/>
  <c r="DD192" i="1"/>
  <c r="DB192" i="1"/>
  <c r="CY192" i="1"/>
  <c r="DA192" i="1"/>
  <c r="DD151" i="1"/>
  <c r="DC151" i="1"/>
  <c r="DB151" i="1"/>
  <c r="DA151" i="1"/>
  <c r="CY151" i="1"/>
  <c r="CZ151" i="1"/>
  <c r="CR120" i="1"/>
  <c r="CP120" i="1"/>
  <c r="CU120" i="1"/>
  <c r="CT120" i="1"/>
  <c r="CS120" i="1"/>
  <c r="CQ120" i="1"/>
  <c r="DC170" i="1"/>
  <c r="CZ170" i="1"/>
  <c r="DA170" i="1"/>
  <c r="CY170" i="1"/>
  <c r="DD170" i="1"/>
  <c r="DB170" i="1"/>
  <c r="DC163" i="1"/>
  <c r="DA163" i="1"/>
  <c r="DD163" i="1"/>
  <c r="DB163" i="1"/>
  <c r="CZ163" i="1"/>
  <c r="CY163" i="1"/>
  <c r="CQ176" i="1"/>
  <c r="CT176" i="1"/>
  <c r="CU176" i="1"/>
  <c r="CR176" i="1"/>
  <c r="CP176" i="1"/>
  <c r="CS176" i="1"/>
  <c r="CQ164" i="1"/>
  <c r="CT164" i="1"/>
  <c r="CR164" i="1"/>
  <c r="CP164" i="1"/>
  <c r="CU164" i="1"/>
  <c r="CS164" i="1"/>
  <c r="CR77" i="1"/>
  <c r="CQ77" i="1"/>
  <c r="CP77" i="1"/>
  <c r="CU77" i="1"/>
  <c r="CT77" i="1"/>
  <c r="CS77" i="1"/>
  <c r="CY73" i="1"/>
  <c r="DC73" i="1"/>
  <c r="DD73" i="1"/>
  <c r="DB73" i="1"/>
  <c r="CZ73" i="1"/>
  <c r="DA73" i="1"/>
  <c r="CQ124" i="1"/>
  <c r="CU124" i="1"/>
  <c r="CP124" i="1"/>
  <c r="CT124" i="1"/>
  <c r="CS124" i="1"/>
  <c r="CR124" i="1"/>
  <c r="CS20" i="1"/>
  <c r="CP20" i="1"/>
  <c r="CU20" i="1"/>
  <c r="CT20" i="1"/>
  <c r="CR20" i="1"/>
  <c r="CQ20" i="1"/>
  <c r="CU28" i="1"/>
  <c r="CT28" i="1"/>
  <c r="CS28" i="1"/>
  <c r="CR28" i="1"/>
  <c r="CP28" i="1"/>
  <c r="CQ28" i="1"/>
  <c r="CT9" i="1"/>
  <c r="CS9" i="1"/>
  <c r="CR9" i="1"/>
  <c r="CQ9" i="1"/>
  <c r="CP9" i="1"/>
  <c r="CU9" i="1"/>
  <c r="AB82" i="4"/>
  <c r="AC82" i="4" s="1"/>
  <c r="AA82" i="4"/>
  <c r="CR199" i="1"/>
  <c r="CP199" i="1"/>
  <c r="CU199" i="1"/>
  <c r="CT199" i="1"/>
  <c r="CS199" i="1"/>
  <c r="CQ199" i="1"/>
  <c r="CR153" i="1"/>
  <c r="CQ153" i="1"/>
  <c r="CP153" i="1"/>
  <c r="CU153" i="1"/>
  <c r="CT153" i="1"/>
  <c r="CS153" i="1"/>
  <c r="DC166" i="1"/>
  <c r="CZ166" i="1"/>
  <c r="DB166" i="1"/>
  <c r="DA166" i="1"/>
  <c r="CY166" i="1"/>
  <c r="DD166" i="1"/>
  <c r="CQ168" i="1"/>
  <c r="CT168" i="1"/>
  <c r="CP168" i="1"/>
  <c r="CU168" i="1"/>
  <c r="CS168" i="1"/>
  <c r="CR168" i="1"/>
  <c r="DC131" i="1"/>
  <c r="CY131" i="1"/>
  <c r="DD131" i="1"/>
  <c r="DB131" i="1"/>
  <c r="DA131" i="1"/>
  <c r="CZ131" i="1"/>
  <c r="CQ152" i="1"/>
  <c r="CT152" i="1"/>
  <c r="CS152" i="1"/>
  <c r="CR152" i="1"/>
  <c r="CP152" i="1"/>
  <c r="CU152" i="1"/>
  <c r="CY133" i="1"/>
  <c r="DC133" i="1"/>
  <c r="DB133" i="1"/>
  <c r="CZ133" i="1"/>
  <c r="DA133" i="1"/>
  <c r="DD133" i="1"/>
  <c r="DC113" i="1"/>
  <c r="DB113" i="1"/>
  <c r="DA113" i="1"/>
  <c r="CY113" i="1"/>
  <c r="CZ113" i="1"/>
  <c r="DD113" i="1"/>
  <c r="CQ97" i="1"/>
  <c r="CP97" i="1"/>
  <c r="CU97" i="1"/>
  <c r="CT97" i="1"/>
  <c r="CS97" i="1"/>
  <c r="CR97" i="1"/>
  <c r="DA88" i="1"/>
  <c r="CZ88" i="1"/>
  <c r="DB88" i="1"/>
  <c r="CY88" i="1"/>
  <c r="DD88" i="1"/>
  <c r="DC88" i="1"/>
  <c r="CT190" i="1"/>
  <c r="CQ190" i="1"/>
  <c r="CU190" i="1"/>
  <c r="CS190" i="1"/>
  <c r="CP190" i="1"/>
  <c r="CR190" i="1"/>
  <c r="CR84" i="1"/>
  <c r="CQ84" i="1"/>
  <c r="CU84" i="1"/>
  <c r="CT84" i="1"/>
  <c r="CS84" i="1"/>
  <c r="CP84" i="1"/>
  <c r="DC68" i="1"/>
  <c r="CY68" i="1"/>
  <c r="DD68" i="1"/>
  <c r="DB68" i="1"/>
  <c r="DA68" i="1"/>
  <c r="CZ68" i="1"/>
  <c r="CT41" i="1"/>
  <c r="CS41" i="1"/>
  <c r="CR41" i="1"/>
  <c r="CQ41" i="1"/>
  <c r="CU41" i="1"/>
  <c r="CP41" i="1"/>
  <c r="CU38" i="1"/>
  <c r="CT38" i="1"/>
  <c r="CS38" i="1"/>
  <c r="CR38" i="1"/>
  <c r="CP38" i="1"/>
  <c r="CQ38" i="1"/>
  <c r="CU30" i="1"/>
  <c r="CT30" i="1"/>
  <c r="CS30" i="1"/>
  <c r="CR30" i="1"/>
  <c r="CP30" i="1"/>
  <c r="CQ30" i="1"/>
  <c r="DC25" i="1"/>
  <c r="DB25" i="1"/>
  <c r="CY25" i="1"/>
  <c r="DD25" i="1"/>
  <c r="DA25" i="1"/>
  <c r="CZ25" i="1"/>
  <c r="CS25" i="1"/>
  <c r="CR25" i="1"/>
  <c r="CT25" i="1"/>
  <c r="CQ25" i="1"/>
  <c r="CP25" i="1"/>
  <c r="CU25" i="1"/>
  <c r="CR12" i="1"/>
  <c r="CQ12" i="1"/>
  <c r="CP12" i="1"/>
  <c r="CU12" i="1"/>
  <c r="CS12" i="1"/>
  <c r="CT12" i="1"/>
  <c r="CS6" i="1"/>
  <c r="CR6" i="1"/>
  <c r="CQ6" i="1"/>
  <c r="CP6" i="1"/>
  <c r="CT6" i="1"/>
  <c r="CU6" i="1"/>
  <c r="DB27" i="1"/>
  <c r="DA27" i="1"/>
  <c r="CZ27" i="1"/>
  <c r="DD27" i="1"/>
  <c r="DC27" i="1"/>
  <c r="CY27" i="1"/>
  <c r="AB68" i="4"/>
  <c r="AC68" i="4" s="1"/>
  <c r="AA68" i="4"/>
  <c r="AB78" i="4"/>
  <c r="AC78" i="4" s="1"/>
  <c r="AA78" i="4"/>
  <c r="AB64" i="4"/>
  <c r="AC64" i="4" s="1"/>
  <c r="AA64" i="4"/>
  <c r="AD67" i="4"/>
  <c r="H75" i="2" s="1"/>
  <c r="AD51" i="4"/>
  <c r="AB46" i="4"/>
  <c r="AC46" i="4" s="1"/>
  <c r="AA46" i="4"/>
  <c r="AD31" i="4"/>
  <c r="H39" i="2" s="1"/>
  <c r="AB26" i="4"/>
  <c r="AC26" i="4" s="1"/>
  <c r="AA26" i="4"/>
  <c r="AB20" i="4"/>
  <c r="AC20" i="4" s="1"/>
  <c r="AA20" i="4"/>
  <c r="DC189" i="1"/>
  <c r="DA189" i="1"/>
  <c r="DD189" i="1"/>
  <c r="DB189" i="1"/>
  <c r="CZ189" i="1"/>
  <c r="CY189" i="1"/>
  <c r="CU187" i="1"/>
  <c r="CR187" i="1"/>
  <c r="CS187" i="1"/>
  <c r="CQ187" i="1"/>
  <c r="CP187" i="1"/>
  <c r="CT187" i="1"/>
  <c r="CR191" i="1"/>
  <c r="CU191" i="1"/>
  <c r="CT191" i="1"/>
  <c r="CS191" i="1"/>
  <c r="CQ191" i="1"/>
  <c r="CP191" i="1"/>
  <c r="CU169" i="1"/>
  <c r="CR169" i="1"/>
  <c r="CT169" i="1"/>
  <c r="CS169" i="1"/>
  <c r="CQ169" i="1"/>
  <c r="CP169" i="1"/>
  <c r="CT202" i="1"/>
  <c r="CU202" i="1"/>
  <c r="CR202" i="1"/>
  <c r="CQ202" i="1"/>
  <c r="CP202" i="1"/>
  <c r="CS202" i="1"/>
  <c r="CQ172" i="1"/>
  <c r="CT172" i="1"/>
  <c r="CS172" i="1"/>
  <c r="CR172" i="1"/>
  <c r="CU172" i="1"/>
  <c r="CP172" i="1"/>
  <c r="CR195" i="1"/>
  <c r="CP195" i="1"/>
  <c r="CU195" i="1"/>
  <c r="CT195" i="1"/>
  <c r="CQ195" i="1"/>
  <c r="CS195" i="1"/>
  <c r="DB188" i="1"/>
  <c r="DA188" i="1"/>
  <c r="CZ188" i="1"/>
  <c r="DC188" i="1"/>
  <c r="CY188" i="1"/>
  <c r="DD188" i="1"/>
  <c r="CZ145" i="1"/>
  <c r="CY145" i="1"/>
  <c r="DC145" i="1"/>
  <c r="DB145" i="1"/>
  <c r="DA145" i="1"/>
  <c r="DD145" i="1"/>
  <c r="CQ118" i="1"/>
  <c r="CP118" i="1"/>
  <c r="CU118" i="1"/>
  <c r="CT118" i="1"/>
  <c r="CS118" i="1"/>
  <c r="CR118" i="1"/>
  <c r="DB84" i="1"/>
  <c r="DA84" i="1"/>
  <c r="CY84" i="1"/>
  <c r="DD84" i="1"/>
  <c r="DC84" i="1"/>
  <c r="CZ84" i="1"/>
  <c r="DA76" i="1"/>
  <c r="CY76" i="1"/>
  <c r="DC76" i="1"/>
  <c r="DB76" i="1"/>
  <c r="DD76" i="1"/>
  <c r="CZ76" i="1"/>
  <c r="CR72" i="1"/>
  <c r="CU72" i="1"/>
  <c r="CT72" i="1"/>
  <c r="CS72" i="1"/>
  <c r="CP72" i="1"/>
  <c r="CQ72" i="1"/>
  <c r="CQ60" i="1"/>
  <c r="CP60" i="1"/>
  <c r="CT60" i="1"/>
  <c r="CR60" i="1"/>
  <c r="CU60" i="1"/>
  <c r="CS60" i="1"/>
  <c r="DB44" i="1"/>
  <c r="CZ44" i="1"/>
  <c r="CY44" i="1"/>
  <c r="DD44" i="1"/>
  <c r="DC44" i="1"/>
  <c r="DA44" i="1"/>
  <c r="DB70" i="1"/>
  <c r="DD70" i="1"/>
  <c r="DC70" i="1"/>
  <c r="DA70" i="1"/>
  <c r="CY70" i="1"/>
  <c r="CZ70" i="1"/>
  <c r="DB60" i="1"/>
  <c r="DA60" i="1"/>
  <c r="CZ60" i="1"/>
  <c r="DD60" i="1"/>
  <c r="CY60" i="1"/>
  <c r="DC60" i="1"/>
  <c r="CY16" i="1"/>
  <c r="DD16" i="1"/>
  <c r="CZ16" i="1"/>
  <c r="DC16" i="1"/>
  <c r="DB16" i="1"/>
  <c r="DA16" i="1"/>
  <c r="CP11" i="1"/>
  <c r="CU11" i="1"/>
  <c r="CT11" i="1"/>
  <c r="CS11" i="1"/>
  <c r="CQ11" i="1"/>
  <c r="CR11" i="1"/>
  <c r="DA65" i="1"/>
  <c r="DB65" i="1"/>
  <c r="DC65" i="1"/>
  <c r="CZ65" i="1"/>
  <c r="CY65" i="1"/>
  <c r="DD65" i="1"/>
  <c r="DD9" i="1"/>
  <c r="DC9" i="1"/>
  <c r="DB9" i="1"/>
  <c r="DA9" i="1"/>
  <c r="CZ9" i="1"/>
  <c r="CY9" i="1"/>
  <c r="W7" i="1"/>
  <c r="AB22" i="4"/>
  <c r="AC22" i="4" s="1"/>
  <c r="AA22" i="4"/>
  <c r="CY202" i="1"/>
  <c r="DD202" i="1"/>
  <c r="DA202" i="1"/>
  <c r="DC202" i="1"/>
  <c r="DB202" i="1"/>
  <c r="CZ202" i="1"/>
  <c r="CT198" i="1"/>
  <c r="CR198" i="1"/>
  <c r="CQ198" i="1"/>
  <c r="CU198" i="1"/>
  <c r="CS198" i="1"/>
  <c r="CP198" i="1"/>
  <c r="CU165" i="1"/>
  <c r="CR165" i="1"/>
  <c r="CT165" i="1"/>
  <c r="CS165" i="1"/>
  <c r="CQ165" i="1"/>
  <c r="CP165" i="1"/>
  <c r="CR157" i="1"/>
  <c r="CS157" i="1"/>
  <c r="CQ157" i="1"/>
  <c r="CP157" i="1"/>
  <c r="CU157" i="1"/>
  <c r="CT157" i="1"/>
  <c r="CQ180" i="1"/>
  <c r="CP180" i="1"/>
  <c r="CT180" i="1"/>
  <c r="CU180" i="1"/>
  <c r="CR180" i="1"/>
  <c r="CS180" i="1"/>
  <c r="CY185" i="1"/>
  <c r="DB185" i="1"/>
  <c r="DD185" i="1"/>
  <c r="DC185" i="1"/>
  <c r="DA185" i="1"/>
  <c r="CZ185" i="1"/>
  <c r="CQ184" i="1"/>
  <c r="CP184" i="1"/>
  <c r="CT184" i="1"/>
  <c r="CR184" i="1"/>
  <c r="CU184" i="1"/>
  <c r="CS184" i="1"/>
  <c r="DB120" i="1"/>
  <c r="DC120" i="1"/>
  <c r="DA120" i="1"/>
  <c r="CZ120" i="1"/>
  <c r="CY120" i="1"/>
  <c r="DD120" i="1"/>
  <c r="CS99" i="1"/>
  <c r="CR99" i="1"/>
  <c r="CQ99" i="1"/>
  <c r="CP99" i="1"/>
  <c r="CU99" i="1"/>
  <c r="CT99" i="1"/>
  <c r="DC159" i="1"/>
  <c r="CY159" i="1"/>
  <c r="DB159" i="1"/>
  <c r="DA159" i="1"/>
  <c r="DD159" i="1"/>
  <c r="CZ159" i="1"/>
  <c r="DB94" i="1"/>
  <c r="DA94" i="1"/>
  <c r="CZ94" i="1"/>
  <c r="DD94" i="1"/>
  <c r="DC94" i="1"/>
  <c r="CY94" i="1"/>
  <c r="DB77" i="1"/>
  <c r="DD77" i="1"/>
  <c r="DC77" i="1"/>
  <c r="DA77" i="1"/>
  <c r="CZ77" i="1"/>
  <c r="CY77" i="1"/>
  <c r="CR70" i="1"/>
  <c r="CQ70" i="1"/>
  <c r="CP70" i="1"/>
  <c r="CU70" i="1"/>
  <c r="CT70" i="1"/>
  <c r="CS70" i="1"/>
  <c r="CY121" i="1"/>
  <c r="DC121" i="1"/>
  <c r="CZ121" i="1"/>
  <c r="DD121" i="1"/>
  <c r="DB121" i="1"/>
  <c r="DA121" i="1"/>
  <c r="CY82" i="1"/>
  <c r="DC82" i="1"/>
  <c r="DB82" i="1"/>
  <c r="DA82" i="1"/>
  <c r="DD82" i="1"/>
  <c r="CZ82" i="1"/>
  <c r="DC89" i="1"/>
  <c r="DB89" i="1"/>
  <c r="DD89" i="1"/>
  <c r="DA89" i="1"/>
  <c r="CZ89" i="1"/>
  <c r="CY89" i="1"/>
  <c r="DB116" i="1"/>
  <c r="DA116" i="1"/>
  <c r="CZ116" i="1"/>
  <c r="DC116" i="1"/>
  <c r="CY116" i="1"/>
  <c r="DD116" i="1"/>
  <c r="DB72" i="1"/>
  <c r="DC72" i="1"/>
  <c r="DA72" i="1"/>
  <c r="DD72" i="1"/>
  <c r="CZ72" i="1"/>
  <c r="CY72" i="1"/>
  <c r="CP69" i="1"/>
  <c r="CT69" i="1"/>
  <c r="CU69" i="1"/>
  <c r="CS69" i="1"/>
  <c r="CR69" i="1"/>
  <c r="CQ69" i="1"/>
  <c r="DB22" i="1"/>
  <c r="DA22" i="1"/>
  <c r="DD22" i="1"/>
  <c r="DC22" i="1"/>
  <c r="CZ22" i="1"/>
  <c r="CY22" i="1"/>
  <c r="CR31" i="1"/>
  <c r="CQ31" i="1"/>
  <c r="CP31" i="1"/>
  <c r="CU31" i="1"/>
  <c r="CT31" i="1"/>
  <c r="CS31" i="1"/>
  <c r="CU55" i="1"/>
  <c r="CR55" i="1"/>
  <c r="CP55" i="1"/>
  <c r="CT55" i="1"/>
  <c r="CS55" i="1"/>
  <c r="CQ55" i="1"/>
  <c r="CZ37" i="1"/>
  <c r="CY37" i="1"/>
  <c r="DC37" i="1"/>
  <c r="DB37" i="1"/>
  <c r="DD37" i="1"/>
  <c r="DA37" i="1"/>
  <c r="AB76" i="4"/>
  <c r="AC76" i="4" s="1"/>
  <c r="AA76" i="4"/>
  <c r="AB84" i="4"/>
  <c r="AC84" i="4" s="1"/>
  <c r="AA84" i="4"/>
  <c r="AB70" i="4"/>
  <c r="AC70" i="4" s="1"/>
  <c r="AA70" i="4"/>
  <c r="DA205" i="1"/>
  <c r="CZ205" i="1"/>
  <c r="DC205" i="1"/>
  <c r="DB205" i="1"/>
  <c r="CY205" i="1"/>
  <c r="DD205" i="1"/>
  <c r="CU185" i="1"/>
  <c r="CR185" i="1"/>
  <c r="CS185" i="1"/>
  <c r="CQ185" i="1"/>
  <c r="CT185" i="1"/>
  <c r="CP185" i="1"/>
  <c r="DC200" i="1"/>
  <c r="DB200" i="1"/>
  <c r="CZ200" i="1"/>
  <c r="CY200" i="1"/>
  <c r="DD200" i="1"/>
  <c r="DA200" i="1"/>
  <c r="DC167" i="1"/>
  <c r="DA167" i="1"/>
  <c r="DB167" i="1"/>
  <c r="CZ167" i="1"/>
  <c r="CY167" i="1"/>
  <c r="DD167" i="1"/>
  <c r="DD139" i="1"/>
  <c r="DC139" i="1"/>
  <c r="DB139" i="1"/>
  <c r="CY139" i="1"/>
  <c r="DA139" i="1"/>
  <c r="CZ139" i="1"/>
  <c r="CQ128" i="1"/>
  <c r="CU128" i="1"/>
  <c r="CP128" i="1"/>
  <c r="CT128" i="1"/>
  <c r="CR128" i="1"/>
  <c r="CS128" i="1"/>
  <c r="DA122" i="1"/>
  <c r="CY122" i="1"/>
  <c r="DD122" i="1"/>
  <c r="DC122" i="1"/>
  <c r="DB122" i="1"/>
  <c r="CZ122" i="1"/>
  <c r="CY129" i="1"/>
  <c r="DC129" i="1"/>
  <c r="DB129" i="1"/>
  <c r="DA129" i="1"/>
  <c r="CZ129" i="1"/>
  <c r="DD129" i="1"/>
  <c r="CU181" i="1"/>
  <c r="CR181" i="1"/>
  <c r="CT181" i="1"/>
  <c r="CS181" i="1"/>
  <c r="CQ181" i="1"/>
  <c r="CP181" i="1"/>
  <c r="CU138" i="1"/>
  <c r="CT138" i="1"/>
  <c r="CQ138" i="1"/>
  <c r="CP138" i="1"/>
  <c r="CS138" i="1"/>
  <c r="CR138" i="1"/>
  <c r="CZ137" i="1"/>
  <c r="CY137" i="1"/>
  <c r="DC137" i="1"/>
  <c r="DB137" i="1"/>
  <c r="DD137" i="1"/>
  <c r="DA137" i="1"/>
  <c r="CU98" i="1"/>
  <c r="CT98" i="1"/>
  <c r="CR98" i="1"/>
  <c r="CQ98" i="1"/>
  <c r="CP98" i="1"/>
  <c r="CS98" i="1"/>
  <c r="CY106" i="1"/>
  <c r="DC106" i="1"/>
  <c r="DB106" i="1"/>
  <c r="DD106" i="1"/>
  <c r="DA106" i="1"/>
  <c r="CZ106" i="1"/>
  <c r="CY110" i="1"/>
  <c r="DC110" i="1"/>
  <c r="DB110" i="1"/>
  <c r="DD110" i="1"/>
  <c r="DA110" i="1"/>
  <c r="CZ110" i="1"/>
  <c r="DC86" i="1"/>
  <c r="DB86" i="1"/>
  <c r="DA86" i="1"/>
  <c r="CZ86" i="1"/>
  <c r="CY86" i="1"/>
  <c r="DD86" i="1"/>
  <c r="CP85" i="1"/>
  <c r="CU85" i="1"/>
  <c r="CT85" i="1"/>
  <c r="CQ85" i="1"/>
  <c r="CS85" i="1"/>
  <c r="CR85" i="1"/>
  <c r="CT64" i="1"/>
  <c r="CP64" i="1"/>
  <c r="CU64" i="1"/>
  <c r="CQ64" i="1"/>
  <c r="CS64" i="1"/>
  <c r="CR64" i="1"/>
  <c r="CQ76" i="1"/>
  <c r="CU76" i="1"/>
  <c r="CT76" i="1"/>
  <c r="CS76" i="1"/>
  <c r="CP76" i="1"/>
  <c r="CR76" i="1"/>
  <c r="CY40" i="1"/>
  <c r="DD40" i="1"/>
  <c r="DB40" i="1"/>
  <c r="DA40" i="1"/>
  <c r="DC40" i="1"/>
  <c r="CZ40" i="1"/>
  <c r="CR48" i="1"/>
  <c r="CU48" i="1"/>
  <c r="CT48" i="1"/>
  <c r="CS48" i="1"/>
  <c r="CP48" i="1"/>
  <c r="CQ48" i="1"/>
  <c r="DD41" i="1"/>
  <c r="DC41" i="1"/>
  <c r="DB41" i="1"/>
  <c r="DA41" i="1"/>
  <c r="CY41" i="1"/>
  <c r="CZ41" i="1"/>
  <c r="DD33" i="1"/>
  <c r="DC33" i="1"/>
  <c r="DB33" i="1"/>
  <c r="DA33" i="1"/>
  <c r="CY33" i="1"/>
  <c r="CZ33" i="1"/>
  <c r="CQ59" i="1"/>
  <c r="CP59" i="1"/>
  <c r="CT59" i="1"/>
  <c r="CR59" i="1"/>
  <c r="CU59" i="1"/>
  <c r="CS59" i="1"/>
  <c r="CP29" i="1"/>
  <c r="CU29" i="1"/>
  <c r="CS29" i="1"/>
  <c r="CR29" i="1"/>
  <c r="CT29" i="1"/>
  <c r="CQ29" i="1"/>
  <c r="H14" i="8" l="1"/>
  <c r="N14" i="8" s="1"/>
  <c r="H14" i="2"/>
  <c r="N14" i="2" s="1"/>
  <c r="H13" i="8"/>
  <c r="N13" i="8" s="1"/>
  <c r="H13" i="2"/>
  <c r="N13" i="2" s="1"/>
  <c r="H67" i="2"/>
  <c r="H67" i="8"/>
  <c r="N67" i="8" s="1"/>
  <c r="H73" i="2"/>
  <c r="H73" i="8"/>
  <c r="N73" i="8" s="1"/>
  <c r="H65" i="2"/>
  <c r="H65" i="8"/>
  <c r="N65" i="8" s="1"/>
  <c r="H66" i="2"/>
  <c r="C58" i="4" s="1"/>
  <c r="H66" i="8"/>
  <c r="N66" i="8" s="1"/>
  <c r="H71" i="2"/>
  <c r="M63" i="4" s="1"/>
  <c r="H71" i="8"/>
  <c r="N71" i="8" s="1"/>
  <c r="L4" i="4"/>
  <c r="H12" i="8"/>
  <c r="N12" i="8" s="1"/>
  <c r="H15" i="8"/>
  <c r="N15" i="8" s="1"/>
  <c r="E8" i="4"/>
  <c r="H16" i="8"/>
  <c r="N16" i="8" s="1"/>
  <c r="AD18" i="4"/>
  <c r="P87" i="4"/>
  <c r="L87" i="4"/>
  <c r="H87" i="4"/>
  <c r="D87" i="4"/>
  <c r="O87" i="4"/>
  <c r="K87" i="4"/>
  <c r="C87" i="4"/>
  <c r="G87" i="4"/>
  <c r="N87" i="4"/>
  <c r="J87" i="4"/>
  <c r="F87" i="4"/>
  <c r="I87" i="4"/>
  <c r="E87" i="4"/>
  <c r="M87" i="4"/>
  <c r="N95" i="2"/>
  <c r="N89" i="2"/>
  <c r="H81" i="4"/>
  <c r="F81" i="4"/>
  <c r="L81" i="4"/>
  <c r="O81" i="4"/>
  <c r="G81" i="4"/>
  <c r="D81" i="4"/>
  <c r="N81" i="4"/>
  <c r="M81" i="4"/>
  <c r="E81" i="4"/>
  <c r="K81" i="4"/>
  <c r="C81" i="4"/>
  <c r="J81" i="4"/>
  <c r="P81" i="4"/>
  <c r="I81" i="4"/>
  <c r="N98" i="2"/>
  <c r="K90" i="4"/>
  <c r="N90" i="4"/>
  <c r="G90" i="4"/>
  <c r="C90" i="4"/>
  <c r="F90" i="4"/>
  <c r="D90" i="4"/>
  <c r="J90" i="4"/>
  <c r="M90" i="4"/>
  <c r="I90" i="4"/>
  <c r="E90" i="4"/>
  <c r="P90" i="4"/>
  <c r="H90" i="4"/>
  <c r="L90" i="4"/>
  <c r="O90" i="4"/>
  <c r="F91" i="4"/>
  <c r="I91" i="4"/>
  <c r="M91" i="4"/>
  <c r="N99" i="2"/>
  <c r="E91" i="4"/>
  <c r="P91" i="4"/>
  <c r="L91" i="4"/>
  <c r="H91" i="4"/>
  <c r="D91" i="4"/>
  <c r="O91" i="4"/>
  <c r="K91" i="4"/>
  <c r="G91" i="4"/>
  <c r="C91" i="4"/>
  <c r="N91" i="4"/>
  <c r="J91" i="4"/>
  <c r="N93" i="2"/>
  <c r="D85" i="4"/>
  <c r="E85" i="4"/>
  <c r="K85" i="4"/>
  <c r="O85" i="4"/>
  <c r="F85" i="4"/>
  <c r="C85" i="4"/>
  <c r="N85" i="4"/>
  <c r="J85" i="4"/>
  <c r="M85" i="4"/>
  <c r="P85" i="4"/>
  <c r="I85" i="4"/>
  <c r="L85" i="4"/>
  <c r="H85" i="4"/>
  <c r="G85" i="4"/>
  <c r="D83" i="4"/>
  <c r="F83" i="4"/>
  <c r="K83" i="4"/>
  <c r="E83" i="4"/>
  <c r="C83" i="4"/>
  <c r="O83" i="4"/>
  <c r="J83" i="4"/>
  <c r="N91" i="2"/>
  <c r="N83" i="4"/>
  <c r="P83" i="4"/>
  <c r="M83" i="4"/>
  <c r="H83" i="4"/>
  <c r="I83" i="4"/>
  <c r="L83" i="4"/>
  <c r="G83" i="4"/>
  <c r="N94" i="2"/>
  <c r="L86" i="4"/>
  <c r="N86" i="4"/>
  <c r="D86" i="4"/>
  <c r="F86" i="4"/>
  <c r="K86" i="4"/>
  <c r="M86" i="4"/>
  <c r="J86" i="4"/>
  <c r="I86" i="4"/>
  <c r="H86" i="4"/>
  <c r="P86" i="4"/>
  <c r="E86" i="4"/>
  <c r="C86" i="4"/>
  <c r="G86" i="4"/>
  <c r="O86" i="4"/>
  <c r="N96" i="2"/>
  <c r="H88" i="4"/>
  <c r="L88" i="4"/>
  <c r="O88" i="4"/>
  <c r="D88" i="4"/>
  <c r="G88" i="4"/>
  <c r="K88" i="4"/>
  <c r="N88" i="4"/>
  <c r="C88" i="4"/>
  <c r="F88" i="4"/>
  <c r="J88" i="4"/>
  <c r="E88" i="4"/>
  <c r="I88" i="4"/>
  <c r="M88" i="4"/>
  <c r="P88" i="4"/>
  <c r="N97" i="2"/>
  <c r="F89" i="4"/>
  <c r="I89" i="4"/>
  <c r="M89" i="4"/>
  <c r="E89" i="4"/>
  <c r="P89" i="4"/>
  <c r="L89" i="4"/>
  <c r="K89" i="4"/>
  <c r="N89" i="4"/>
  <c r="H89" i="4"/>
  <c r="D89" i="4"/>
  <c r="O89" i="4"/>
  <c r="J89" i="4"/>
  <c r="G89" i="4"/>
  <c r="C89" i="4"/>
  <c r="D40" i="4"/>
  <c r="H40" i="4"/>
  <c r="C40" i="4"/>
  <c r="I40" i="4"/>
  <c r="O40" i="4"/>
  <c r="N48" i="2"/>
  <c r="J40" i="4"/>
  <c r="G40" i="4"/>
  <c r="N40" i="4"/>
  <c r="M40" i="4"/>
  <c r="L40" i="4"/>
  <c r="E40" i="4"/>
  <c r="P40" i="4"/>
  <c r="K40" i="4"/>
  <c r="F40" i="4"/>
  <c r="C34" i="4"/>
  <c r="P34" i="4"/>
  <c r="J34" i="4"/>
  <c r="H34" i="4"/>
  <c r="M34" i="4"/>
  <c r="O34" i="4"/>
  <c r="L34" i="4"/>
  <c r="I34" i="4"/>
  <c r="G34" i="4"/>
  <c r="D34" i="4"/>
  <c r="N34" i="4"/>
  <c r="N42" i="2"/>
  <c r="F34" i="4"/>
  <c r="E34" i="4"/>
  <c r="K34" i="4"/>
  <c r="I33" i="4"/>
  <c r="O33" i="4"/>
  <c r="D33" i="4"/>
  <c r="G33" i="4"/>
  <c r="H33" i="4"/>
  <c r="N33" i="4"/>
  <c r="N41" i="2"/>
  <c r="F33" i="4"/>
  <c r="P33" i="4"/>
  <c r="K33" i="4"/>
  <c r="M33" i="4"/>
  <c r="C33" i="4"/>
  <c r="L33" i="4"/>
  <c r="J33" i="4"/>
  <c r="E33" i="4"/>
  <c r="N47" i="2"/>
  <c r="L39" i="4"/>
  <c r="N39" i="4"/>
  <c r="D39" i="4"/>
  <c r="F39" i="4"/>
  <c r="K39" i="4"/>
  <c r="H39" i="4"/>
  <c r="C39" i="4"/>
  <c r="E39" i="4"/>
  <c r="J39" i="4"/>
  <c r="P39" i="4"/>
  <c r="I39" i="4"/>
  <c r="O39" i="4"/>
  <c r="M39" i="4"/>
  <c r="G39" i="4"/>
  <c r="D37" i="4"/>
  <c r="F37" i="4"/>
  <c r="M37" i="4"/>
  <c r="K37" i="4"/>
  <c r="C37" i="4"/>
  <c r="H37" i="4"/>
  <c r="J37" i="4"/>
  <c r="E37" i="4"/>
  <c r="I37" i="4"/>
  <c r="P37" i="4"/>
  <c r="O37" i="4"/>
  <c r="N45" i="2"/>
  <c r="G37" i="4"/>
  <c r="L37" i="4"/>
  <c r="N37" i="4"/>
  <c r="G38" i="4"/>
  <c r="D38" i="4"/>
  <c r="N38" i="4"/>
  <c r="N46" i="2"/>
  <c r="F38" i="4"/>
  <c r="L38" i="4"/>
  <c r="M38" i="4"/>
  <c r="E38" i="4"/>
  <c r="P38" i="4"/>
  <c r="K38" i="4"/>
  <c r="H38" i="4"/>
  <c r="C38" i="4"/>
  <c r="O38" i="4"/>
  <c r="J38" i="4"/>
  <c r="I38" i="4"/>
  <c r="N40" i="2"/>
  <c r="O32" i="4"/>
  <c r="M32" i="4"/>
  <c r="G32" i="4"/>
  <c r="N32" i="4"/>
  <c r="E32" i="4"/>
  <c r="F32" i="4"/>
  <c r="D32" i="4"/>
  <c r="I32" i="4"/>
  <c r="C32" i="4"/>
  <c r="H32" i="4"/>
  <c r="K32" i="4"/>
  <c r="J32" i="4"/>
  <c r="L32" i="4"/>
  <c r="P32" i="4"/>
  <c r="M36" i="4"/>
  <c r="F36" i="4"/>
  <c r="H36" i="4"/>
  <c r="C36" i="4"/>
  <c r="P36" i="4"/>
  <c r="J36" i="4"/>
  <c r="D36" i="4"/>
  <c r="N44" i="2"/>
  <c r="O36" i="4"/>
  <c r="L36" i="4"/>
  <c r="G36" i="4"/>
  <c r="I36" i="4"/>
  <c r="K36" i="4"/>
  <c r="N36" i="4"/>
  <c r="E36" i="4"/>
  <c r="N39" i="2"/>
  <c r="D31" i="4"/>
  <c r="L31" i="4"/>
  <c r="K31" i="4"/>
  <c r="P31" i="4"/>
  <c r="C31" i="4"/>
  <c r="I31" i="4"/>
  <c r="E31" i="4"/>
  <c r="J31" i="4"/>
  <c r="H31" i="4"/>
  <c r="O31" i="4"/>
  <c r="G31" i="4"/>
  <c r="N31" i="4"/>
  <c r="F31" i="4"/>
  <c r="M31" i="4"/>
  <c r="N43" i="2"/>
  <c r="J35" i="4"/>
  <c r="M35" i="4"/>
  <c r="O35" i="4"/>
  <c r="G35" i="4"/>
  <c r="N35" i="4"/>
  <c r="L35" i="4"/>
  <c r="F35" i="4"/>
  <c r="D35" i="4"/>
  <c r="P35" i="4"/>
  <c r="I35" i="4"/>
  <c r="K35" i="4"/>
  <c r="H35" i="4"/>
  <c r="C35" i="4"/>
  <c r="E35" i="4"/>
  <c r="O74" i="4"/>
  <c r="G74" i="4"/>
  <c r="L74" i="4"/>
  <c r="P74" i="4"/>
  <c r="K74" i="4"/>
  <c r="C74" i="4"/>
  <c r="D74" i="4"/>
  <c r="N74" i="4"/>
  <c r="M74" i="4"/>
  <c r="H74" i="4"/>
  <c r="J74" i="4"/>
  <c r="F74" i="4"/>
  <c r="I74" i="4"/>
  <c r="E74" i="4"/>
  <c r="H71" i="4"/>
  <c r="D71" i="4"/>
  <c r="O71" i="4"/>
  <c r="N71" i="4"/>
  <c r="G71" i="4"/>
  <c r="L71" i="4"/>
  <c r="K71" i="4"/>
  <c r="M71" i="4"/>
  <c r="J71" i="4"/>
  <c r="E71" i="4"/>
  <c r="I71" i="4"/>
  <c r="M79" i="2" s="1"/>
  <c r="N79" i="2"/>
  <c r="C71" i="4"/>
  <c r="P71" i="4"/>
  <c r="F71" i="4"/>
  <c r="F75" i="4"/>
  <c r="D75" i="4"/>
  <c r="M75" i="4"/>
  <c r="N83" i="2"/>
  <c r="L75" i="4"/>
  <c r="E75" i="4"/>
  <c r="P75" i="4"/>
  <c r="K75" i="4"/>
  <c r="H75" i="4"/>
  <c r="C75" i="4"/>
  <c r="O75" i="4"/>
  <c r="G75" i="4"/>
  <c r="J75" i="4"/>
  <c r="N75" i="4"/>
  <c r="I75" i="4"/>
  <c r="N88" i="2"/>
  <c r="J80" i="4"/>
  <c r="K80" i="4"/>
  <c r="I80" i="4"/>
  <c r="E80" i="4"/>
  <c r="N80" i="4"/>
  <c r="G80" i="4"/>
  <c r="L80" i="4"/>
  <c r="D80" i="4"/>
  <c r="F80" i="4"/>
  <c r="C80" i="4"/>
  <c r="P80" i="4"/>
  <c r="O80" i="4"/>
  <c r="H80" i="4"/>
  <c r="M80" i="4"/>
  <c r="F73" i="4"/>
  <c r="D73" i="4"/>
  <c r="M73" i="4"/>
  <c r="C73" i="4"/>
  <c r="O73" i="4"/>
  <c r="N81" i="2" s="1"/>
  <c r="E73" i="4"/>
  <c r="P73" i="4"/>
  <c r="K73" i="4"/>
  <c r="H73" i="4"/>
  <c r="L73" i="4"/>
  <c r="G73" i="4"/>
  <c r="J73" i="4"/>
  <c r="N73" i="4"/>
  <c r="I73" i="4"/>
  <c r="M81" i="2" s="1"/>
  <c r="N85" i="2"/>
  <c r="E77" i="4"/>
  <c r="P77" i="4"/>
  <c r="K77" i="4"/>
  <c r="J77" i="4"/>
  <c r="I77" i="4"/>
  <c r="H77" i="4"/>
  <c r="C77" i="4"/>
  <c r="G77" i="4"/>
  <c r="N77" i="4"/>
  <c r="O77" i="4"/>
  <c r="L77" i="4"/>
  <c r="F77" i="4"/>
  <c r="D77" i="4"/>
  <c r="M77" i="4"/>
  <c r="D21" i="4"/>
  <c r="K21" i="4"/>
  <c r="I21" i="4"/>
  <c r="C21" i="4"/>
  <c r="J21" i="4"/>
  <c r="P21" i="4"/>
  <c r="N21" i="4"/>
  <c r="H21" i="4"/>
  <c r="M21" i="4"/>
  <c r="L21" i="4"/>
  <c r="O21" i="4"/>
  <c r="F21" i="4"/>
  <c r="G21" i="4"/>
  <c r="E21" i="4"/>
  <c r="D28" i="4"/>
  <c r="J28" i="4"/>
  <c r="I28" i="4"/>
  <c r="O28" i="4"/>
  <c r="H28" i="4"/>
  <c r="N36" i="2"/>
  <c r="G28" i="4"/>
  <c r="E28" i="4"/>
  <c r="N28" i="4"/>
  <c r="P28" i="4"/>
  <c r="F28" i="4"/>
  <c r="M28" i="4"/>
  <c r="L28" i="4"/>
  <c r="K28" i="4"/>
  <c r="C28" i="4"/>
  <c r="J19" i="4"/>
  <c r="G19" i="4"/>
  <c r="L19" i="4"/>
  <c r="F19" i="4"/>
  <c r="D19" i="4"/>
  <c r="M19" i="4"/>
  <c r="K19" i="4"/>
  <c r="N19" i="4"/>
  <c r="I19" i="4"/>
  <c r="C19" i="4"/>
  <c r="P19" i="4"/>
  <c r="O19" i="4"/>
  <c r="H19" i="4"/>
  <c r="E19" i="4"/>
  <c r="K30" i="4"/>
  <c r="N38" i="2"/>
  <c r="F30" i="4"/>
  <c r="C30" i="4"/>
  <c r="M30" i="4"/>
  <c r="J30" i="4"/>
  <c r="H30" i="4"/>
  <c r="E30" i="4"/>
  <c r="O30" i="4"/>
  <c r="D30" i="4"/>
  <c r="G30" i="4"/>
  <c r="L30" i="4"/>
  <c r="P30" i="4"/>
  <c r="N30" i="4"/>
  <c r="I30" i="4"/>
  <c r="N23" i="4"/>
  <c r="O23" i="4"/>
  <c r="J23" i="4"/>
  <c r="H23" i="4"/>
  <c r="G23" i="4"/>
  <c r="L23" i="4"/>
  <c r="D23" i="4"/>
  <c r="M23" i="4"/>
  <c r="K23" i="4"/>
  <c r="E23" i="4"/>
  <c r="I23" i="4"/>
  <c r="C23" i="4"/>
  <c r="F23" i="4"/>
  <c r="P23" i="4"/>
  <c r="F16" i="4"/>
  <c r="K16" i="4"/>
  <c r="N16" i="4"/>
  <c r="C16" i="4"/>
  <c r="P16" i="4"/>
  <c r="H16" i="4"/>
  <c r="M16" i="4"/>
  <c r="O16" i="4"/>
  <c r="E16" i="4"/>
  <c r="G16" i="4"/>
  <c r="D16" i="4"/>
  <c r="J16" i="4"/>
  <c r="L16" i="4"/>
  <c r="I16" i="4"/>
  <c r="P29" i="4"/>
  <c r="F29" i="4"/>
  <c r="N29" i="4"/>
  <c r="H29" i="4"/>
  <c r="K29" i="4"/>
  <c r="E29" i="4"/>
  <c r="N37" i="2"/>
  <c r="C29" i="4"/>
  <c r="D29" i="4"/>
  <c r="J29" i="4"/>
  <c r="M29" i="4"/>
  <c r="O29" i="4"/>
  <c r="L29" i="4"/>
  <c r="G29" i="4"/>
  <c r="I29" i="4"/>
  <c r="H27" i="4"/>
  <c r="O27" i="4"/>
  <c r="G27" i="4"/>
  <c r="M27" i="4"/>
  <c r="D27" i="4"/>
  <c r="L27" i="4"/>
  <c r="C27" i="4"/>
  <c r="I27" i="4"/>
  <c r="J27" i="4"/>
  <c r="E27" i="4"/>
  <c r="F27" i="4"/>
  <c r="N35" i="2"/>
  <c r="K27" i="4"/>
  <c r="P27" i="4"/>
  <c r="N27" i="4"/>
  <c r="E17" i="4"/>
  <c r="K17" i="4"/>
  <c r="I17" i="4"/>
  <c r="C17" i="4"/>
  <c r="D17" i="4"/>
  <c r="P17" i="4"/>
  <c r="N17" i="4"/>
  <c r="H17" i="4"/>
  <c r="M17" i="4"/>
  <c r="O17" i="4"/>
  <c r="J17" i="4"/>
  <c r="G17" i="4"/>
  <c r="F17" i="4"/>
  <c r="L17" i="4"/>
  <c r="M15" i="4"/>
  <c r="AD82" i="4"/>
  <c r="H90" i="2" s="1"/>
  <c r="AD79" i="4"/>
  <c r="H87" i="2" s="1"/>
  <c r="P4" i="4"/>
  <c r="J4" i="4"/>
  <c r="E4" i="4"/>
  <c r="O4" i="4"/>
  <c r="C4" i="4"/>
  <c r="K4" i="4"/>
  <c r="AD84" i="4"/>
  <c r="H92" i="2" s="1"/>
  <c r="AD46" i="4"/>
  <c r="AD22" i="4"/>
  <c r="H30" i="2" s="1"/>
  <c r="N30" i="2" s="1"/>
  <c r="AD24" i="4"/>
  <c r="H32" i="2" s="1"/>
  <c r="N32" i="2" s="1"/>
  <c r="H4" i="4"/>
  <c r="I11" i="4"/>
  <c r="C6" i="4"/>
  <c r="AD69" i="4"/>
  <c r="H70" i="2"/>
  <c r="C62" i="4" s="1"/>
  <c r="H69" i="2"/>
  <c r="N61" i="4" s="1"/>
  <c r="D63" i="4"/>
  <c r="N63" i="4"/>
  <c r="P63" i="4"/>
  <c r="K63" i="4"/>
  <c r="L63" i="4"/>
  <c r="I63" i="4"/>
  <c r="G63" i="4"/>
  <c r="O63" i="4"/>
  <c r="J63" i="4"/>
  <c r="C63" i="4"/>
  <c r="N71" i="2"/>
  <c r="H63" i="4"/>
  <c r="E63" i="4"/>
  <c r="F63" i="4"/>
  <c r="J65" i="4"/>
  <c r="K65" i="4"/>
  <c r="C65" i="4"/>
  <c r="L65" i="4"/>
  <c r="G65" i="4"/>
  <c r="I65" i="4"/>
  <c r="F65" i="4"/>
  <c r="P65" i="4"/>
  <c r="O65" i="4"/>
  <c r="E65" i="4"/>
  <c r="H65" i="4"/>
  <c r="D65" i="4"/>
  <c r="M65" i="4"/>
  <c r="N65" i="4"/>
  <c r="P14" i="4"/>
  <c r="I14" i="4"/>
  <c r="M14" i="4"/>
  <c r="H14" i="4"/>
  <c r="O14" i="4"/>
  <c r="C14" i="4"/>
  <c r="G14" i="4"/>
  <c r="J14" i="4"/>
  <c r="L14" i="4"/>
  <c r="E14" i="4"/>
  <c r="D14" i="4"/>
  <c r="K14" i="4"/>
  <c r="N14" i="4"/>
  <c r="F14" i="4"/>
  <c r="AD76" i="4"/>
  <c r="H84" i="2" s="1"/>
  <c r="AD20" i="4"/>
  <c r="H28" i="2" s="1"/>
  <c r="N28" i="2" s="1"/>
  <c r="AD68" i="4"/>
  <c r="AD50" i="4"/>
  <c r="AD72" i="4"/>
  <c r="H80" i="2" s="1"/>
  <c r="AD56" i="4"/>
  <c r="AD55" i="4"/>
  <c r="AD60" i="4"/>
  <c r="H68" i="8" s="1"/>
  <c r="N68" i="8" s="1"/>
  <c r="AD66" i="4"/>
  <c r="H74" i="8" s="1"/>
  <c r="N74" i="8" s="1"/>
  <c r="I57" i="4"/>
  <c r="L57" i="4"/>
  <c r="H57" i="4"/>
  <c r="D57" i="4"/>
  <c r="O57" i="4"/>
  <c r="J57" i="4"/>
  <c r="G57" i="4"/>
  <c r="C57" i="4"/>
  <c r="N57" i="4"/>
  <c r="K57" i="4"/>
  <c r="M57" i="4"/>
  <c r="P57" i="4"/>
  <c r="E57" i="4"/>
  <c r="F57" i="4"/>
  <c r="G58" i="4"/>
  <c r="P58" i="4"/>
  <c r="D67" i="4"/>
  <c r="K67" i="4"/>
  <c r="E67" i="4"/>
  <c r="P67" i="4"/>
  <c r="N67" i="4"/>
  <c r="H67" i="4"/>
  <c r="M67" i="4"/>
  <c r="J67" i="4"/>
  <c r="F67" i="4"/>
  <c r="G67" i="4"/>
  <c r="I59" i="4"/>
  <c r="C59" i="4"/>
  <c r="AD9" i="4"/>
  <c r="E7" i="4"/>
  <c r="P7" i="4"/>
  <c r="I7" i="4"/>
  <c r="L7" i="4"/>
  <c r="N7" i="4"/>
  <c r="G7" i="4"/>
  <c r="K7" i="4"/>
  <c r="N12" i="4"/>
  <c r="M12" i="4"/>
  <c r="F12" i="4"/>
  <c r="O12" i="4"/>
  <c r="G12" i="4"/>
  <c r="K12" i="4"/>
  <c r="L12" i="4"/>
  <c r="H12" i="4"/>
  <c r="D12" i="4"/>
  <c r="E12" i="4"/>
  <c r="J12" i="4"/>
  <c r="C12" i="4"/>
  <c r="P12" i="4"/>
  <c r="I12" i="4"/>
  <c r="D13" i="4"/>
  <c r="N13" i="4"/>
  <c r="K13" i="4"/>
  <c r="F13" i="4"/>
  <c r="M13" i="4"/>
  <c r="C13" i="4"/>
  <c r="H13" i="4"/>
  <c r="P13" i="4"/>
  <c r="E13" i="4"/>
  <c r="O13" i="4"/>
  <c r="J13" i="4"/>
  <c r="G13" i="4"/>
  <c r="I13" i="4"/>
  <c r="L13" i="4"/>
  <c r="AD10" i="4"/>
  <c r="H18" i="2" s="1"/>
  <c r="N18" i="2" s="1"/>
  <c r="BJ217" i="1"/>
  <c r="BJ218" i="1" s="1"/>
  <c r="BI217" i="1"/>
  <c r="BI218" i="1" s="1"/>
  <c r="AD26" i="4"/>
  <c r="H34" i="2" s="1"/>
  <c r="N34" i="2" s="1"/>
  <c r="BH217" i="1"/>
  <c r="AD70" i="4"/>
  <c r="H78" i="2" s="1"/>
  <c r="AD64" i="4"/>
  <c r="AD25" i="4"/>
  <c r="H33" i="2" s="1"/>
  <c r="N33" i="2" s="1"/>
  <c r="AD53" i="4"/>
  <c r="BK217" i="1"/>
  <c r="AD44" i="4"/>
  <c r="BL216" i="1"/>
  <c r="BI221" i="1" s="1"/>
  <c r="AD78" i="4"/>
  <c r="H86" i="2" s="1"/>
  <c r="BG217" i="1"/>
  <c r="M82" i="2" l="1"/>
  <c r="N82" i="2"/>
  <c r="N73" i="2"/>
  <c r="N65" i="2"/>
  <c r="H26" i="2"/>
  <c r="H17" i="8"/>
  <c r="N17" i="8" s="1"/>
  <c r="H17" i="2"/>
  <c r="N17" i="2" s="1"/>
  <c r="M65" i="2"/>
  <c r="M73" i="2"/>
  <c r="M71" i="2"/>
  <c r="F58" i="4"/>
  <c r="N58" i="4"/>
  <c r="H58" i="4"/>
  <c r="O58" i="4"/>
  <c r="K58" i="4"/>
  <c r="I58" i="4"/>
  <c r="L58" i="4"/>
  <c r="M58" i="4"/>
  <c r="N66" i="2" s="1"/>
  <c r="E58" i="4"/>
  <c r="J58" i="4"/>
  <c r="D58" i="4"/>
  <c r="M4" i="4"/>
  <c r="I4" i="4"/>
  <c r="D4" i="4"/>
  <c r="P8" i="4"/>
  <c r="N8" i="4"/>
  <c r="G4" i="4"/>
  <c r="J7" i="4"/>
  <c r="O7" i="4"/>
  <c r="M7" i="4"/>
  <c r="D7" i="4"/>
  <c r="H7" i="4"/>
  <c r="F7" i="4"/>
  <c r="C7" i="4"/>
  <c r="F4" i="4"/>
  <c r="N4" i="4"/>
  <c r="C8" i="4"/>
  <c r="F8" i="4"/>
  <c r="O18" i="4"/>
  <c r="J8" i="4"/>
  <c r="L8" i="4"/>
  <c r="K8" i="4"/>
  <c r="I8" i="4"/>
  <c r="O8" i="4"/>
  <c r="I18" i="4"/>
  <c r="G8" i="4"/>
  <c r="M8" i="4"/>
  <c r="K18" i="4"/>
  <c r="H8" i="4"/>
  <c r="D8" i="4"/>
  <c r="H72" i="2"/>
  <c r="E64" i="4" s="1"/>
  <c r="H72" i="8"/>
  <c r="N72" i="8" s="1"/>
  <c r="H63" i="2"/>
  <c r="I55" i="4" s="1"/>
  <c r="H63" i="8"/>
  <c r="N63" i="8" s="1"/>
  <c r="H64" i="2"/>
  <c r="L56" i="4" s="1"/>
  <c r="H64" i="8"/>
  <c r="N64" i="8" s="1"/>
  <c r="C10" i="4"/>
  <c r="H18" i="8"/>
  <c r="N18" i="8" s="1"/>
  <c r="M18" i="4"/>
  <c r="N18" i="4"/>
  <c r="H18" i="4"/>
  <c r="D18" i="4"/>
  <c r="G18" i="4"/>
  <c r="E18" i="4"/>
  <c r="P18" i="4"/>
  <c r="N90" i="2"/>
  <c r="N82" i="4"/>
  <c r="C82" i="4"/>
  <c r="E82" i="4"/>
  <c r="L82" i="4"/>
  <c r="M82" i="4"/>
  <c r="D82" i="4"/>
  <c r="K82" i="4"/>
  <c r="P82" i="4"/>
  <c r="J82" i="4"/>
  <c r="H82" i="4"/>
  <c r="I82" i="4"/>
  <c r="F82" i="4"/>
  <c r="O82" i="4"/>
  <c r="G82" i="4"/>
  <c r="N92" i="2"/>
  <c r="G84" i="4"/>
  <c r="M84" i="4"/>
  <c r="N84" i="4"/>
  <c r="F84" i="4"/>
  <c r="K84" i="4"/>
  <c r="L84" i="4"/>
  <c r="D84" i="4"/>
  <c r="J84" i="4"/>
  <c r="P84" i="4"/>
  <c r="I84" i="4"/>
  <c r="H84" i="4"/>
  <c r="E84" i="4"/>
  <c r="O84" i="4"/>
  <c r="C84" i="4"/>
  <c r="E11" i="4"/>
  <c r="L11" i="4"/>
  <c r="N6" i="4"/>
  <c r="H77" i="2"/>
  <c r="I69" i="4" s="1"/>
  <c r="I70" i="4"/>
  <c r="M70" i="4"/>
  <c r="O70" i="4"/>
  <c r="N78" i="2" s="1"/>
  <c r="J70" i="4"/>
  <c r="E70" i="4"/>
  <c r="G70" i="4"/>
  <c r="H70" i="4"/>
  <c r="L70" i="4"/>
  <c r="F70" i="4"/>
  <c r="D70" i="4"/>
  <c r="K70" i="4"/>
  <c r="P70" i="4"/>
  <c r="C70" i="4"/>
  <c r="N70" i="4"/>
  <c r="N86" i="2"/>
  <c r="L78" i="4"/>
  <c r="C78" i="4"/>
  <c r="P78" i="4"/>
  <c r="K78" i="4"/>
  <c r="N78" i="4"/>
  <c r="H78" i="4"/>
  <c r="I78" i="4"/>
  <c r="G78" i="4"/>
  <c r="F78" i="4"/>
  <c r="O78" i="4"/>
  <c r="J78" i="4"/>
  <c r="E78" i="4"/>
  <c r="D78" i="4"/>
  <c r="M78" i="4"/>
  <c r="L72" i="4"/>
  <c r="H72" i="4"/>
  <c r="D72" i="4"/>
  <c r="F72" i="4"/>
  <c r="K72" i="4"/>
  <c r="E72" i="4"/>
  <c r="I72" i="4"/>
  <c r="C72" i="4"/>
  <c r="P72" i="4"/>
  <c r="J72" i="4"/>
  <c r="N72" i="4"/>
  <c r="M72" i="4"/>
  <c r="O72" i="4"/>
  <c r="N80" i="2" s="1"/>
  <c r="G72" i="4"/>
  <c r="N84" i="2"/>
  <c r="K76" i="4"/>
  <c r="E76" i="4"/>
  <c r="C76" i="4"/>
  <c r="P76" i="4"/>
  <c r="G76" i="4"/>
  <c r="J76" i="4"/>
  <c r="N76" i="4"/>
  <c r="I76" i="4"/>
  <c r="M76" i="4"/>
  <c r="O76" i="4"/>
  <c r="L76" i="4"/>
  <c r="H76" i="4"/>
  <c r="D76" i="4"/>
  <c r="F76" i="4"/>
  <c r="G79" i="4"/>
  <c r="M79" i="4"/>
  <c r="F79" i="4"/>
  <c r="J79" i="4"/>
  <c r="C79" i="4"/>
  <c r="O79" i="4"/>
  <c r="N87" i="2"/>
  <c r="E79" i="4"/>
  <c r="P79" i="4"/>
  <c r="N79" i="4"/>
  <c r="H79" i="4"/>
  <c r="L79" i="4"/>
  <c r="K79" i="4"/>
  <c r="D79" i="4"/>
  <c r="I79" i="4"/>
  <c r="K6" i="4"/>
  <c r="P6" i="4"/>
  <c r="H11" i="4"/>
  <c r="N11" i="4"/>
  <c r="O11" i="4"/>
  <c r="P11" i="4"/>
  <c r="C11" i="4"/>
  <c r="D25" i="4"/>
  <c r="F25" i="4"/>
  <c r="K25" i="4"/>
  <c r="N25" i="4"/>
  <c r="I25" i="4"/>
  <c r="C25" i="4"/>
  <c r="P25" i="4"/>
  <c r="E25" i="4"/>
  <c r="H25" i="4"/>
  <c r="M25" i="4"/>
  <c r="O25" i="4"/>
  <c r="J25" i="4"/>
  <c r="L25" i="4"/>
  <c r="G25" i="4"/>
  <c r="P26" i="4"/>
  <c r="N26" i="4"/>
  <c r="H26" i="4"/>
  <c r="M26" i="4"/>
  <c r="O26" i="4"/>
  <c r="E26" i="4"/>
  <c r="G26" i="4"/>
  <c r="F26" i="4"/>
  <c r="L26" i="4"/>
  <c r="J26" i="4"/>
  <c r="D26" i="4"/>
  <c r="K26" i="4"/>
  <c r="I26" i="4"/>
  <c r="C26" i="4"/>
  <c r="J20" i="4"/>
  <c r="L20" i="4"/>
  <c r="N20" i="4"/>
  <c r="D20" i="4"/>
  <c r="E20" i="4"/>
  <c r="I20" i="4"/>
  <c r="K20" i="4"/>
  <c r="F20" i="4"/>
  <c r="C20" i="4"/>
  <c r="P20" i="4"/>
  <c r="G20" i="4"/>
  <c r="H20" i="4"/>
  <c r="M20" i="4"/>
  <c r="O20" i="4"/>
  <c r="N24" i="4"/>
  <c r="M24" i="4"/>
  <c r="O24" i="4"/>
  <c r="E24" i="4"/>
  <c r="G24" i="4"/>
  <c r="L24" i="4"/>
  <c r="H24" i="4"/>
  <c r="D24" i="4"/>
  <c r="F24" i="4"/>
  <c r="K24" i="4"/>
  <c r="J24" i="4"/>
  <c r="C24" i="4"/>
  <c r="I24" i="4"/>
  <c r="P24" i="4"/>
  <c r="K22" i="4"/>
  <c r="N22" i="4"/>
  <c r="C22" i="4"/>
  <c r="J22" i="4"/>
  <c r="P22" i="4"/>
  <c r="I22" i="4"/>
  <c r="H22" i="4"/>
  <c r="M22" i="4"/>
  <c r="O22" i="4"/>
  <c r="E22" i="4"/>
  <c r="G22" i="4"/>
  <c r="D22" i="4"/>
  <c r="L22" i="4"/>
  <c r="F22" i="4"/>
  <c r="J6" i="4"/>
  <c r="D6" i="4"/>
  <c r="E6" i="4"/>
  <c r="I6" i="4"/>
  <c r="L6" i="4"/>
  <c r="F6" i="4"/>
  <c r="O6" i="4"/>
  <c r="G6" i="4"/>
  <c r="M6" i="4"/>
  <c r="H6" i="4"/>
  <c r="E15" i="4"/>
  <c r="P15" i="4"/>
  <c r="H15" i="4"/>
  <c r="O15" i="4"/>
  <c r="G15" i="4"/>
  <c r="N15" i="4"/>
  <c r="I15" i="4"/>
  <c r="D15" i="4"/>
  <c r="L15" i="4"/>
  <c r="J15" i="4"/>
  <c r="C15" i="4"/>
  <c r="K15" i="4"/>
  <c r="F15" i="4"/>
  <c r="K11" i="4"/>
  <c r="J11" i="4"/>
  <c r="F11" i="4"/>
  <c r="O61" i="4"/>
  <c r="G11" i="4"/>
  <c r="D11" i="4"/>
  <c r="M11" i="4"/>
  <c r="O5" i="4"/>
  <c r="P5" i="4"/>
  <c r="G5" i="4"/>
  <c r="C5" i="4"/>
  <c r="L5" i="4"/>
  <c r="M5" i="4"/>
  <c r="F5" i="4"/>
  <c r="H5" i="4"/>
  <c r="N5" i="4"/>
  <c r="I5" i="4"/>
  <c r="J5" i="4"/>
  <c r="K5" i="4"/>
  <c r="E5" i="4"/>
  <c r="D5" i="4"/>
  <c r="F9" i="4"/>
  <c r="G62" i="4"/>
  <c r="D69" i="4"/>
  <c r="K69" i="4"/>
  <c r="O69" i="4"/>
  <c r="F69" i="4"/>
  <c r="I62" i="4"/>
  <c r="L69" i="4"/>
  <c r="E61" i="4"/>
  <c r="E62" i="4"/>
  <c r="P62" i="4"/>
  <c r="P61" i="4"/>
  <c r="H68" i="2"/>
  <c r="I60" i="4" s="1"/>
  <c r="C61" i="4"/>
  <c r="P59" i="4"/>
  <c r="H76" i="2"/>
  <c r="C68" i="4" s="1"/>
  <c r="M62" i="4"/>
  <c r="L62" i="4"/>
  <c r="K62" i="4"/>
  <c r="O62" i="4"/>
  <c r="N70" i="2" s="1"/>
  <c r="D62" i="4"/>
  <c r="H74" i="2"/>
  <c r="H61" i="4"/>
  <c r="J62" i="4"/>
  <c r="F62" i="4"/>
  <c r="N62" i="4"/>
  <c r="H62" i="4"/>
  <c r="K59" i="4"/>
  <c r="F59" i="4"/>
  <c r="C67" i="4"/>
  <c r="O67" i="4"/>
  <c r="N75" i="2" s="1"/>
  <c r="J61" i="4"/>
  <c r="O59" i="4"/>
  <c r="L59" i="4"/>
  <c r="H59" i="4"/>
  <c r="F61" i="4"/>
  <c r="N59" i="4"/>
  <c r="M59" i="4"/>
  <c r="J59" i="4"/>
  <c r="G59" i="4"/>
  <c r="M61" i="4"/>
  <c r="I61" i="4"/>
  <c r="N67" i="2"/>
  <c r="D59" i="4"/>
  <c r="I67" i="4"/>
  <c r="M75" i="2" s="1"/>
  <c r="K61" i="4"/>
  <c r="L61" i="4"/>
  <c r="E59" i="4"/>
  <c r="L67" i="4"/>
  <c r="M55" i="4"/>
  <c r="D61" i="4"/>
  <c r="G61" i="4"/>
  <c r="C55" i="4"/>
  <c r="K55" i="4"/>
  <c r="E55" i="4"/>
  <c r="H55" i="4"/>
  <c r="O64" i="4"/>
  <c r="N64" i="4"/>
  <c r="L64" i="4"/>
  <c r="M64" i="4"/>
  <c r="K64" i="4"/>
  <c r="G64" i="4"/>
  <c r="N10" i="4"/>
  <c r="D10" i="4"/>
  <c r="BH221" i="1"/>
  <c r="BK221" i="1"/>
  <c r="BJ221" i="1"/>
  <c r="BL217" i="1"/>
  <c r="BH222" i="1" s="1"/>
  <c r="BG218" i="1"/>
  <c r="BH218" i="1"/>
  <c r="BK218" i="1"/>
  <c r="BG221" i="1"/>
  <c r="M80" i="2" l="1"/>
  <c r="M78" i="2"/>
  <c r="N72" i="2"/>
  <c r="M69" i="2"/>
  <c r="N69" i="2"/>
  <c r="M67" i="2"/>
  <c r="M66" i="2"/>
  <c r="N26" i="2"/>
  <c r="J18" i="4"/>
  <c r="C18" i="4"/>
  <c r="F18" i="4"/>
  <c r="L18" i="4"/>
  <c r="O10" i="4"/>
  <c r="L10" i="4"/>
  <c r="M70" i="2"/>
  <c r="J56" i="4"/>
  <c r="C56" i="4"/>
  <c r="L55" i="4"/>
  <c r="D56" i="4"/>
  <c r="K56" i="4"/>
  <c r="I56" i="4"/>
  <c r="N56" i="4"/>
  <c r="F55" i="4"/>
  <c r="O55" i="4"/>
  <c r="N63" i="2" s="1"/>
  <c r="E56" i="4"/>
  <c r="M56" i="4"/>
  <c r="O56" i="4"/>
  <c r="P55" i="4"/>
  <c r="P56" i="4"/>
  <c r="F56" i="4"/>
  <c r="D55" i="4"/>
  <c r="N64" i="2"/>
  <c r="G56" i="4"/>
  <c r="G55" i="4"/>
  <c r="M63" i="2" s="1"/>
  <c r="J55" i="4"/>
  <c r="H56" i="4"/>
  <c r="N55" i="4"/>
  <c r="H10" i="4"/>
  <c r="M10" i="4"/>
  <c r="G10" i="4"/>
  <c r="P10" i="4"/>
  <c r="I10" i="4"/>
  <c r="J10" i="4"/>
  <c r="F10" i="4"/>
  <c r="E10" i="4"/>
  <c r="K10" i="4"/>
  <c r="C64" i="4"/>
  <c r="H64" i="4"/>
  <c r="P64" i="4"/>
  <c r="J64" i="4"/>
  <c r="D64" i="4"/>
  <c r="F64" i="4"/>
  <c r="I64" i="4"/>
  <c r="M72" i="2" s="1"/>
  <c r="J69" i="4"/>
  <c r="M69" i="4"/>
  <c r="G69" i="4"/>
  <c r="H69" i="4"/>
  <c r="E69" i="4"/>
  <c r="N69" i="4"/>
  <c r="C69" i="4"/>
  <c r="P69" i="4"/>
  <c r="N77" i="2"/>
  <c r="D9" i="4"/>
  <c r="P9" i="4"/>
  <c r="M9" i="4"/>
  <c r="J9" i="4"/>
  <c r="I9" i="4"/>
  <c r="J68" i="4"/>
  <c r="L9" i="4"/>
  <c r="O9" i="4"/>
  <c r="N9" i="4"/>
  <c r="K9" i="4"/>
  <c r="G9" i="4"/>
  <c r="H9" i="4"/>
  <c r="E9" i="4"/>
  <c r="C9" i="4"/>
  <c r="L68" i="4"/>
  <c r="O68" i="4"/>
  <c r="D60" i="4"/>
  <c r="H60" i="4"/>
  <c r="F60" i="4"/>
  <c r="O60" i="4"/>
  <c r="O66" i="4"/>
  <c r="N60" i="4"/>
  <c r="K60" i="4"/>
  <c r="G68" i="4"/>
  <c r="H68" i="4"/>
  <c r="H66" i="4"/>
  <c r="E66" i="4"/>
  <c r="D66" i="4"/>
  <c r="I68" i="4"/>
  <c r="M68" i="4"/>
  <c r="E60" i="4"/>
  <c r="G66" i="4"/>
  <c r="K66" i="4"/>
  <c r="C60" i="4"/>
  <c r="I66" i="4"/>
  <c r="M74" i="2" s="1"/>
  <c r="P66" i="4"/>
  <c r="J60" i="4"/>
  <c r="E68" i="4"/>
  <c r="K68" i="4"/>
  <c r="J66" i="4"/>
  <c r="P68" i="4"/>
  <c r="M66" i="4"/>
  <c r="L66" i="4"/>
  <c r="M60" i="4"/>
  <c r="D68" i="4"/>
  <c r="N76" i="2"/>
  <c r="C66" i="4"/>
  <c r="F66" i="4"/>
  <c r="P60" i="4"/>
  <c r="G60" i="4"/>
  <c r="M68" i="2" s="1"/>
  <c r="F68" i="4"/>
  <c r="N66" i="4"/>
  <c r="L60" i="4"/>
  <c r="N68" i="4"/>
  <c r="BH223" i="1"/>
  <c r="BG222" i="1"/>
  <c r="BG223" i="1" s="1"/>
  <c r="BK222" i="1"/>
  <c r="BK223" i="1" s="1"/>
  <c r="BL218" i="1"/>
  <c r="BL221" i="1"/>
  <c r="BJ222" i="1"/>
  <c r="BJ223" i="1" s="1"/>
  <c r="BI222" i="1"/>
  <c r="BI223" i="1" s="1"/>
  <c r="M77" i="2" l="1"/>
  <c r="M76" i="2"/>
  <c r="N74" i="2"/>
  <c r="N68" i="2"/>
  <c r="M64" i="2"/>
  <c r="C119" i="8" s="1"/>
  <c r="E118" i="8"/>
  <c r="M119" i="8"/>
  <c r="J118" i="8"/>
  <c r="K118" i="8"/>
  <c r="M118" i="8"/>
  <c r="J119" i="8"/>
  <c r="K119" i="8"/>
  <c r="L119" i="8"/>
  <c r="L118" i="2"/>
  <c r="L118" i="8"/>
  <c r="J118" i="2"/>
  <c r="M118" i="2"/>
  <c r="K118" i="2"/>
  <c r="J119" i="2"/>
  <c r="K119" i="2"/>
  <c r="L119" i="2"/>
  <c r="M119" i="2"/>
  <c r="BL222" i="1"/>
  <c r="BL223" i="1" s="1"/>
  <c r="F118" i="8" l="1"/>
  <c r="C118" i="2"/>
  <c r="G119" i="8"/>
  <c r="F119" i="2"/>
  <c r="H118" i="2"/>
  <c r="H118" i="8"/>
  <c r="G119" i="2"/>
  <c r="E119" i="8"/>
  <c r="E120" i="8" s="1"/>
  <c r="G118" i="2"/>
  <c r="G118" i="8"/>
  <c r="E118" i="2"/>
  <c r="E119" i="2"/>
  <c r="C119" i="2"/>
  <c r="H119" i="8"/>
  <c r="C118" i="8"/>
  <c r="F118" i="2"/>
  <c r="F120" i="2" s="1"/>
  <c r="H119" i="2"/>
  <c r="F119" i="8"/>
  <c r="M120" i="8"/>
  <c r="J120" i="8"/>
  <c r="K120" i="8"/>
  <c r="L120" i="8"/>
  <c r="N119" i="8"/>
  <c r="L120" i="2"/>
  <c r="N118" i="8"/>
  <c r="N118" i="2"/>
  <c r="M120" i="2"/>
  <c r="J120" i="2"/>
  <c r="N119" i="2"/>
  <c r="K120" i="2"/>
  <c r="G120" i="8" l="1"/>
  <c r="G120" i="2"/>
  <c r="H120" i="8"/>
  <c r="I118" i="2"/>
  <c r="C120" i="2"/>
  <c r="I119" i="2"/>
  <c r="H120" i="2"/>
  <c r="F120" i="8"/>
  <c r="I119" i="8"/>
  <c r="I118" i="8"/>
  <c r="I120" i="8" s="1"/>
  <c r="C120" i="8"/>
  <c r="E120" i="2"/>
  <c r="N120" i="8"/>
  <c r="N120" i="2"/>
  <c r="I1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3" authorId="0" shapeId="0" xr:uid="{00000000-0006-0000-0100-000001000000}">
      <text>
        <r>
          <rPr>
            <sz val="11"/>
            <color rgb="FF000000"/>
            <rFont val="Calibri"/>
            <family val="2"/>
          </rPr>
          <t>======
ID#AAAADJpmYXQ
Michael Angelo    (2019-06-06 05:58:28)
Date of measurement.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3" authorId="0" shapeId="0" xr:uid="{AF824025-0223-49C4-9A80-DBFE4EED0996}">
      <text>
        <r>
          <rPr>
            <sz val="11"/>
            <color rgb="FF000000"/>
            <rFont val="Calibri"/>
            <family val="2"/>
          </rPr>
          <t>======
ID#AAAADJpmYXQ
Michael Angelo    (2019-06-06 05:58:28)
Date of measurement.</t>
        </r>
      </text>
    </comment>
  </commentList>
</comments>
</file>

<file path=xl/sharedStrings.xml><?xml version="1.0" encoding="utf-8"?>
<sst xmlns="http://schemas.openxmlformats.org/spreadsheetml/2006/main" count="516" uniqueCount="183">
  <si>
    <t>Reference</t>
  </si>
  <si>
    <t xml:space="preserve">BMI AGE: </t>
  </si>
  <si>
    <t>BOYS</t>
  </si>
  <si>
    <t>BMI AGE:</t>
  </si>
  <si>
    <t>GIRLS</t>
  </si>
  <si>
    <t>School Level NS-Form 1</t>
  </si>
  <si>
    <r>
      <t xml:space="preserve">REMINDER:                                                                  </t>
    </r>
    <r>
      <rPr>
        <i/>
        <sz val="11"/>
        <color rgb="FF993300"/>
        <rFont val="Arial"/>
        <family val="2"/>
      </rPr>
      <t>This worksheet is designed to fit in a Long Bond Paper (8.5" x 13")</t>
    </r>
  </si>
  <si>
    <t>HFA</t>
  </si>
  <si>
    <t xml:space="preserve">HFA  </t>
  </si>
  <si>
    <t>Look Up for HFA (Pretest)</t>
  </si>
  <si>
    <t>Look Up for HFA (Posttest)</t>
  </si>
  <si>
    <t>5 - 19 Years Old</t>
  </si>
  <si>
    <t>Department of Education</t>
  </si>
  <si>
    <t>Year</t>
  </si>
  <si>
    <t>Month</t>
  </si>
  <si>
    <t>Months</t>
  </si>
  <si>
    <t>Severely Wasted</t>
  </si>
  <si>
    <t>Wasted</t>
  </si>
  <si>
    <t>Normal</t>
  </si>
  <si>
    <t>Overweight</t>
  </si>
  <si>
    <t>Obese</t>
  </si>
  <si>
    <t>Region</t>
  </si>
  <si>
    <t>Severely Stunted</t>
  </si>
  <si>
    <t>Stunted</t>
  </si>
  <si>
    <t>Tall</t>
  </si>
  <si>
    <t>from</t>
  </si>
  <si>
    <t>to</t>
  </si>
  <si>
    <t>Division of</t>
  </si>
  <si>
    <t>School Nutritional Status Record</t>
  </si>
  <si>
    <t>District:</t>
  </si>
  <si>
    <t>School:</t>
  </si>
  <si>
    <t>Date of Weighing:</t>
  </si>
  <si>
    <t>Grade &amp; Section:</t>
  </si>
  <si>
    <t>Learner's Name</t>
  </si>
  <si>
    <t>Date of Birth</t>
  </si>
  <si>
    <t>Age</t>
  </si>
  <si>
    <t>Weight (kg)</t>
  </si>
  <si>
    <t>Height (m)</t>
  </si>
  <si>
    <t>(Height)² (m²)</t>
  </si>
  <si>
    <t>BMI (kg/m²)</t>
  </si>
  <si>
    <t>Nutritional Status</t>
  </si>
  <si>
    <t>Go To Post Summary BMI Report</t>
  </si>
  <si>
    <t>MALE</t>
  </si>
  <si>
    <t>test</t>
  </si>
  <si>
    <t>FEMALE</t>
  </si>
  <si>
    <t>WedzmerDesigns</t>
  </si>
  <si>
    <t>Summary Table</t>
  </si>
  <si>
    <t>TOTAL</t>
  </si>
  <si>
    <t>Percentage Summary</t>
  </si>
  <si>
    <t>SF 8</t>
  </si>
  <si>
    <t>School Form 8 Learner's Basic Health and Nutrition Report (SF8)</t>
  </si>
  <si>
    <t>(For All Grade Levels)</t>
  </si>
  <si>
    <t>School Name</t>
  </si>
  <si>
    <t>District</t>
  </si>
  <si>
    <t>Division</t>
  </si>
  <si>
    <t>IV-A CALABARZON</t>
  </si>
  <si>
    <t>School ID</t>
  </si>
  <si>
    <t xml:space="preserve">Grade </t>
  </si>
  <si>
    <t>Section</t>
  </si>
  <si>
    <t xml:space="preserve"> Track/Strand (SHS)</t>
  </si>
  <si>
    <t>School Year</t>
  </si>
  <si>
    <t>No.</t>
  </si>
  <si>
    <t>LRN</t>
  </si>
  <si>
    <r>
      <t xml:space="preserve">Learner's Name                                       </t>
    </r>
    <r>
      <rPr>
        <sz val="11"/>
        <color rgb="FF000000"/>
        <rFont val="Arial Narrow"/>
        <family val="2"/>
      </rPr>
      <t xml:space="preserve">   (Last Name, First Name, Name Extension, Middle Name)</t>
    </r>
  </si>
  <si>
    <r>
      <t xml:space="preserve">Birthdate
</t>
    </r>
    <r>
      <rPr>
        <sz val="11"/>
        <color rgb="FF000000"/>
        <rFont val="Arial Narrow"/>
        <family val="2"/>
      </rPr>
      <t>(MM/DD/YYYY)</t>
    </r>
  </si>
  <si>
    <r>
      <t xml:space="preserve">Weight
</t>
    </r>
    <r>
      <rPr>
        <sz val="11"/>
        <color rgb="FF000000"/>
        <rFont val="Arial Narrow"/>
        <family val="2"/>
      </rPr>
      <t>(kg)</t>
    </r>
  </si>
  <si>
    <r>
      <t xml:space="preserve">Height 
</t>
    </r>
    <r>
      <rPr>
        <sz val="11"/>
        <color rgb="FF000000"/>
        <rFont val="Arial Narrow"/>
        <family val="2"/>
      </rPr>
      <t>(m)</t>
    </r>
  </si>
  <si>
    <r>
      <t xml:space="preserve">Height² </t>
    </r>
    <r>
      <rPr>
        <sz val="11"/>
        <color rgb="FF000000"/>
        <rFont val="Arial Narrow"/>
        <family val="2"/>
      </rPr>
      <t>(m²)</t>
    </r>
  </si>
  <si>
    <t>Height for Age (HFA)</t>
  </si>
  <si>
    <t>Remarks</t>
  </si>
  <si>
    <r>
      <t xml:space="preserve">BMI
</t>
    </r>
    <r>
      <rPr>
        <sz val="11"/>
        <color rgb="FF000000"/>
        <rFont val="Arial Narrow"/>
        <family val="2"/>
      </rPr>
      <t>(kg/m²)</t>
    </r>
  </si>
  <si>
    <t>BMI Category</t>
  </si>
  <si>
    <t>SUMMARY TABLE</t>
  </si>
  <si>
    <t>SEX</t>
  </si>
  <si>
    <t>Nutritional Status 
Summary Table</t>
  </si>
  <si>
    <t>Height for Age (HFA) 
Summary Table</t>
  </si>
  <si>
    <t>Total</t>
  </si>
  <si>
    <t>Date of Assessment:</t>
  </si>
  <si>
    <t>Conducted/Assessed By:</t>
  </si>
  <si>
    <t>Certified Correct By:</t>
  </si>
  <si>
    <t>Reviewed By:</t>
  </si>
  <si>
    <t>SFRT 2017</t>
  </si>
  <si>
    <t>Note: This area is NOT included in printing. Use A4.</t>
  </si>
  <si>
    <r>
      <t xml:space="preserve">SF8 retreived from </t>
    </r>
    <r>
      <rPr>
        <u/>
        <sz val="11"/>
        <color rgb="FF0066CC"/>
        <rFont val="Arial Narrow"/>
        <family val="2"/>
      </rPr>
      <t>http://support.lis.deped.gov.ph/support/downloads/schoolforms/School%20Form%208%20SF8%20Learner%20Basic%20Health%20and%20Nutrition%20Report.xlsx</t>
    </r>
  </si>
  <si>
    <r>
      <t xml:space="preserve">Growth reference retrieved from </t>
    </r>
    <r>
      <rPr>
        <u/>
        <sz val="11"/>
        <color rgb="FF0066CC"/>
        <rFont val="Arial Narrow"/>
        <family val="2"/>
      </rPr>
      <t>http://www.who.int/growthref/en/</t>
    </r>
  </si>
  <si>
    <r>
      <t xml:space="preserve">Developed by Michael Angelo B. Pagara </t>
    </r>
    <r>
      <rPr>
        <u/>
        <sz val="11"/>
        <color rgb="FF0066CC"/>
        <rFont val="Arial Narrow"/>
        <family val="2"/>
      </rPr>
      <t>https://www.facebook.com/michaelangelopagara</t>
    </r>
  </si>
  <si>
    <t>for questions and suggestions contact me</t>
  </si>
  <si>
    <t>Growth reference 5-19 years</t>
  </si>
  <si>
    <t>Links for BMI Tables in PDF</t>
  </si>
  <si>
    <t>z-scores</t>
  </si>
  <si>
    <t>precentile</t>
  </si>
  <si>
    <t>http://www.who.int/entity/growthref/sft_bmifa_boys_z_5_19years.pdf?ua=1</t>
  </si>
  <si>
    <t>http://www.who.int/entity/growthref/sft_bmifa_boys_perc_5_19year.pdf?ua=1</t>
  </si>
  <si>
    <t>http://www.who.int/entity/growthref/sft_bmifa_girls_z_5_19years.pdf?ua=1</t>
  </si>
  <si>
    <t>http://www.who.int/entity/growthref/sft_bmifa_girls_perc_5_19years.pdf?ua=1</t>
  </si>
  <si>
    <t>Links for Height-for-Age Tables in PDF</t>
  </si>
  <si>
    <t>http://www.who.int/entity/growthref/sft_hfa_boys_z_5_19years.pdf?ua=1</t>
  </si>
  <si>
    <t>http://www.who.int/entity/growthref/sft_hfa_boys_perc_5_19years.pdf?ua=1</t>
  </si>
  <si>
    <t>http://www.who.int/entity/growthref/sft_hfa_girls_z_5_19years.pdf?ua=1</t>
  </si>
  <si>
    <t>http://www.who.int/entity/growthref/sft_hfa_girls_perc_5_19years.pdf?ua=1</t>
  </si>
  <si>
    <r>
      <t xml:space="preserve">Table retrieved from </t>
    </r>
    <r>
      <rPr>
        <u/>
        <sz val="11"/>
        <color rgb="FF0066CC"/>
        <rFont val="Calibri"/>
        <family val="2"/>
      </rPr>
      <t>http://www.who.int/growthref</t>
    </r>
  </si>
  <si>
    <t>Moka mo!!!!!!!!!!</t>
  </si>
  <si>
    <t>No</t>
  </si>
  <si>
    <t>M or F</t>
  </si>
  <si>
    <t>calyear</t>
  </si>
  <si>
    <t>calmonth</t>
  </si>
  <si>
    <t>calday</t>
  </si>
  <si>
    <t>byear</t>
  </si>
  <si>
    <t>bmonth</t>
  </si>
  <si>
    <t>bday</t>
  </si>
  <si>
    <t>ageday</t>
  </si>
  <si>
    <t>agedayRe</t>
  </si>
  <si>
    <t>tempMon</t>
  </si>
  <si>
    <t>agemonth</t>
  </si>
  <si>
    <t>tempyear</t>
  </si>
  <si>
    <t>ageYear</t>
  </si>
  <si>
    <t>age</t>
  </si>
  <si>
    <t>M</t>
  </si>
  <si>
    <t>F</t>
  </si>
  <si>
    <r>
      <t xml:space="preserve">Source: </t>
    </r>
    <r>
      <rPr>
        <u/>
        <sz val="11"/>
        <color rgb="FF0066CC"/>
        <rFont val="Arial"/>
        <family val="2"/>
      </rPr>
      <t>http://www.who.int/growthref/en/</t>
    </r>
  </si>
  <si>
    <t>BMI : BOYS</t>
  </si>
  <si>
    <t>BMI : GIRLS</t>
  </si>
  <si>
    <t>Height for Age BOYS (cm)</t>
  </si>
  <si>
    <t>Height for Age GIRLS (cm)</t>
  </si>
  <si>
    <t>Year: Month</t>
  </si>
  <si>
    <t xml:space="preserve">Severely Stunted </t>
  </si>
  <si>
    <t xml:space="preserve">Stunted                                                          </t>
  </si>
  <si>
    <t xml:space="preserve">Normal                                </t>
  </si>
  <si>
    <t>≤</t>
  </si>
  <si>
    <t>≥</t>
  </si>
  <si>
    <t>Year-Month</t>
  </si>
  <si>
    <t>Calapati,Kings Kayle, -</t>
  </si>
  <si>
    <t>Del Mundo,Jandrei, Lawigan</t>
  </si>
  <si>
    <t>Española,Marcus Kenjie, Advincula</t>
  </si>
  <si>
    <t>Ilano,Jan Dhaniel, Quipid</t>
  </si>
  <si>
    <t>Lacutab,Luke Martin, -</t>
  </si>
  <si>
    <t>Pacuan,Reijhon Nahum, Malvar</t>
  </si>
  <si>
    <t>Umpa,Yasser, Cahinde</t>
  </si>
  <si>
    <t>Absalon,Gwen Kylie, Barbado</t>
  </si>
  <si>
    <t>Aninao,Athena Rinoa, Martinez</t>
  </si>
  <si>
    <t>Caranto,Emerain, Manicio</t>
  </si>
  <si>
    <t>Coralde,Zaidee Liel, De Leon</t>
  </si>
  <si>
    <t>Dizon,Veronica, Cunanan</t>
  </si>
  <si>
    <t>Estoy,Nathalie, Tababa</t>
  </si>
  <si>
    <t>Gonzales,Alexah Mae, Serohijos</t>
  </si>
  <si>
    <t>Jaca,Avigaile, Cabagnan</t>
  </si>
  <si>
    <t>Lopez,Ayesha, Esparar</t>
  </si>
  <si>
    <t>Miranda,Natalie, Solitas</t>
  </si>
  <si>
    <t>Posadas,Alexandria Leigh, Melendres</t>
  </si>
  <si>
    <t>Romero,Zamirah Jane, Formigones</t>
  </si>
  <si>
    <t>MICHILLINE A. POSIDIO</t>
  </si>
  <si>
    <t>LORENLY LOREBETH CATACUTAN</t>
  </si>
  <si>
    <t>DANILYN G.SIWA</t>
  </si>
  <si>
    <t>Adviser</t>
  </si>
  <si>
    <t>Clinic Teacher</t>
  </si>
  <si>
    <t>Principal IV</t>
  </si>
  <si>
    <t>BUKANDALA ELEMENTARY SCHOOL</t>
  </si>
  <si>
    <t>IMUS</t>
  </si>
  <si>
    <t>KINDER</t>
  </si>
  <si>
    <t>2021-2022</t>
  </si>
  <si>
    <t>MOONSTONE</t>
  </si>
  <si>
    <t>2022-2023</t>
  </si>
  <si>
    <t>THREE</t>
  </si>
  <si>
    <t>SAPPHIRE</t>
  </si>
  <si>
    <t>112936190092</t>
  </si>
  <si>
    <t>108170190163</t>
  </si>
  <si>
    <t>107982190427</t>
  </si>
  <si>
    <t>107982190192</t>
  </si>
  <si>
    <t>107982190429</t>
  </si>
  <si>
    <t>107982190361</t>
  </si>
  <si>
    <t>112082190031</t>
  </si>
  <si>
    <t>107982190239</t>
  </si>
  <si>
    <t>107982190432</t>
  </si>
  <si>
    <t>107982190369</t>
  </si>
  <si>
    <t>435025180051</t>
  </si>
  <si>
    <t>107982190503</t>
  </si>
  <si>
    <t>107982190114</t>
  </si>
  <si>
    <t>136604190088</t>
  </si>
  <si>
    <t>107982190029</t>
  </si>
  <si>
    <t>107982190363</t>
  </si>
  <si>
    <t>107982190119</t>
  </si>
  <si>
    <t>401774190011</t>
  </si>
  <si>
    <t>424809190023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</si>
</sst>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m\ d\,\ yyyy"/>
    <numFmt numFmtId="166" formatCode="0.00000"/>
  </numFmts>
  <fonts count="55">
    <font>
      <sz val="11"/>
      <color rgb="FF000000"/>
      <name val="Calibri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C00000"/>
      <name val="Arial"/>
      <family val="2"/>
    </font>
    <font>
      <b/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Arial"/>
      <family val="2"/>
    </font>
    <font>
      <u/>
      <sz val="11"/>
      <color rgb="FF0563C1"/>
      <name val="Calibri"/>
      <family val="2"/>
    </font>
    <font>
      <i/>
      <sz val="11"/>
      <color rgb="FFD8D8D8"/>
      <name val="Times New Roman"/>
      <family val="1"/>
    </font>
    <font>
      <b/>
      <sz val="11"/>
      <color rgb="FFD8D8D8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rgb="FF000000"/>
      <name val="Arial Narrow"/>
      <family val="2"/>
    </font>
    <font>
      <i/>
      <sz val="10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28"/>
      <color rgb="FF000000"/>
      <name val="Arial Narrow"/>
      <family val="2"/>
    </font>
    <font>
      <b/>
      <sz val="11"/>
      <color rgb="FF000000"/>
      <name val="Arial Narrow"/>
      <family val="2"/>
    </font>
    <font>
      <b/>
      <i/>
      <sz val="11"/>
      <color rgb="FF000000"/>
      <name val="Arial Narrow"/>
      <family val="2"/>
    </font>
    <font>
      <i/>
      <sz val="11"/>
      <color rgb="FF000000"/>
      <name val="Arial Narrow"/>
      <family val="2"/>
    </font>
    <font>
      <sz val="11"/>
      <name val="Arial"/>
      <family val="2"/>
    </font>
    <font>
      <sz val="9"/>
      <color rgb="FF0F243E"/>
      <name val="Sansserif"/>
    </font>
    <font>
      <sz val="11"/>
      <name val="Calibri"/>
      <family val="2"/>
    </font>
    <font>
      <sz val="9"/>
      <color rgb="FF0F243E"/>
      <name val="Arial"/>
      <family val="2"/>
    </font>
    <font>
      <b/>
      <i/>
      <sz val="11"/>
      <color rgb="FF000000"/>
      <name val="Arial"/>
      <family val="2"/>
    </font>
    <font>
      <b/>
      <sz val="11"/>
      <name val="Arial Narrow"/>
      <family val="2"/>
    </font>
    <font>
      <i/>
      <sz val="9"/>
      <color rgb="FF000000"/>
      <name val="Arial Narrow"/>
      <family val="2"/>
    </font>
    <font>
      <b/>
      <sz val="15"/>
      <color rgb="FFD86422"/>
      <name val="Arial"/>
      <family val="2"/>
    </font>
    <font>
      <b/>
      <sz val="12"/>
      <color rgb="FF000000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FFFFFF"/>
      <name val="Arial"/>
      <family val="2"/>
    </font>
    <font>
      <i/>
      <sz val="11"/>
      <name val="Arial"/>
      <family val="2"/>
    </font>
    <font>
      <i/>
      <sz val="11"/>
      <color rgb="FF993300"/>
      <name val="Arial"/>
      <family val="2"/>
    </font>
    <font>
      <u/>
      <sz val="11"/>
      <color rgb="FF0066CC"/>
      <name val="Arial Narrow"/>
      <family val="2"/>
    </font>
    <font>
      <u/>
      <sz val="11"/>
      <color rgb="FF0066CC"/>
      <name val="Calibri"/>
      <family val="2"/>
    </font>
    <font>
      <u/>
      <sz val="11"/>
      <color rgb="FF0066CC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Arial Narrow"/>
      <family val="2"/>
    </font>
    <font>
      <sz val="9"/>
      <color theme="1"/>
      <name val="Comic Sans MS"/>
      <family val="4"/>
    </font>
    <font>
      <b/>
      <i/>
      <sz val="9"/>
      <color rgb="FF000000"/>
      <name val="Comic Sans MS"/>
      <family val="4"/>
    </font>
    <font>
      <sz val="9"/>
      <name val="Comic Sans MS"/>
      <family val="4"/>
    </font>
    <font>
      <i/>
      <sz val="9"/>
      <color rgb="FF000000"/>
      <name val="Comic Sans MS"/>
      <family val="4"/>
    </font>
    <font>
      <sz val="9"/>
      <color rgb="FF000000"/>
      <name val="Comic Sans MS"/>
      <family val="4"/>
    </font>
    <font>
      <sz val="9"/>
      <color rgb="FF000000"/>
      <name val="Calibri"/>
      <family val="2"/>
    </font>
    <font>
      <sz val="9"/>
      <color rgb="FF0F243E"/>
      <name val="Calibri"/>
      <family val="2"/>
    </font>
    <font>
      <sz val="9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880BF"/>
        <bgColor rgb="FFF880BF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CFE2F3"/>
      </patternFill>
    </fill>
    <fill>
      <patternFill patternType="solid">
        <fgColor rgb="FFDEEAF6"/>
        <bgColor indexed="64"/>
      </patternFill>
    </fill>
  </fills>
  <borders count="10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thin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ck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58">
    <xf numFmtId="0" fontId="0" fillId="0" borderId="0" xfId="0" applyFont="1" applyAlignment="1"/>
    <xf numFmtId="0" fontId="0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7" borderId="16" xfId="0" applyFont="1" applyFill="1" applyBorder="1" applyAlignment="1">
      <alignment horizontal="center" vertical="center"/>
    </xf>
    <xf numFmtId="164" fontId="0" fillId="7" borderId="16" xfId="0" applyNumberFormat="1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164" fontId="0" fillId="8" borderId="16" xfId="0" applyNumberFormat="1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164" fontId="0" fillId="9" borderId="1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164" fontId="0" fillId="5" borderId="16" xfId="0" applyNumberFormat="1" applyFont="1" applyFill="1" applyBorder="1" applyAlignment="1">
      <alignment horizontal="center" vertical="center"/>
    </xf>
    <xf numFmtId="2" fontId="0" fillId="6" borderId="16" xfId="0" applyNumberFormat="1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/>
    <xf numFmtId="0" fontId="5" fillId="0" borderId="0" xfId="0" applyFont="1" applyAlignment="1">
      <alignment horizontal="left"/>
    </xf>
    <xf numFmtId="165" fontId="11" fillId="0" borderId="7" xfId="0" applyNumberFormat="1" applyFont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4" fontId="5" fillId="0" borderId="16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wrapText="1"/>
    </xf>
    <xf numFmtId="164" fontId="0" fillId="13" borderId="22" xfId="0" applyNumberFormat="1" applyFont="1" applyFill="1" applyBorder="1" applyAlignment="1">
      <alignment horizontal="center"/>
    </xf>
    <xf numFmtId="164" fontId="0" fillId="13" borderId="23" xfId="0" applyNumberFormat="1" applyFont="1" applyFill="1" applyBorder="1" applyAlignment="1">
      <alignment horizontal="center"/>
    </xf>
    <xf numFmtId="164" fontId="0" fillId="0" borderId="24" xfId="0" applyNumberFormat="1" applyFont="1" applyBorder="1" applyAlignment="1">
      <alignment horizontal="center" wrapText="1"/>
    </xf>
    <xf numFmtId="164" fontId="0" fillId="0" borderId="25" xfId="0" applyNumberFormat="1" applyFont="1" applyBorder="1" applyAlignment="1">
      <alignment horizontal="center" wrapText="1"/>
    </xf>
    <xf numFmtId="164" fontId="0" fillId="0" borderId="26" xfId="0" applyNumberFormat="1" applyFont="1" applyBorder="1" applyAlignment="1">
      <alignment horizontal="center" wrapText="1"/>
    </xf>
    <xf numFmtId="164" fontId="0" fillId="0" borderId="27" xfId="0" applyNumberFormat="1" applyFont="1" applyBorder="1" applyAlignment="1">
      <alignment horizontal="center" wrapText="1"/>
    </xf>
    <xf numFmtId="164" fontId="0" fillId="13" borderId="28" xfId="0" applyNumberFormat="1" applyFont="1" applyFill="1" applyBorder="1" applyAlignment="1">
      <alignment horizontal="center"/>
    </xf>
    <xf numFmtId="164" fontId="0" fillId="13" borderId="29" xfId="0" applyNumberFormat="1" applyFont="1" applyFill="1" applyBorder="1" applyAlignment="1">
      <alignment horizontal="center"/>
    </xf>
    <xf numFmtId="164" fontId="0" fillId="0" borderId="30" xfId="0" applyNumberFormat="1" applyFont="1" applyBorder="1" applyAlignment="1">
      <alignment horizontal="center" wrapText="1"/>
    </xf>
    <xf numFmtId="164" fontId="0" fillId="0" borderId="31" xfId="0" applyNumberFormat="1" applyFont="1" applyBorder="1" applyAlignment="1">
      <alignment horizontal="center" wrapText="1"/>
    </xf>
    <xf numFmtId="164" fontId="0" fillId="0" borderId="32" xfId="0" applyNumberFormat="1" applyFont="1" applyBorder="1" applyAlignment="1">
      <alignment horizontal="center" wrapText="1"/>
    </xf>
    <xf numFmtId="14" fontId="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0" fillId="15" borderId="16" xfId="0" applyFont="1" applyFill="1" applyBorder="1" applyAlignment="1">
      <alignment horizontal="center" vertical="center" wrapText="1"/>
    </xf>
    <xf numFmtId="0" fontId="10" fillId="15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2" fontId="15" fillId="0" borderId="1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0" fillId="0" borderId="0" xfId="0" applyFont="1"/>
    <xf numFmtId="0" fontId="17" fillId="0" borderId="0" xfId="0" applyFont="1" applyAlignment="1">
      <alignment horizontal="right" vertical="center"/>
    </xf>
    <xf numFmtId="0" fontId="17" fillId="0" borderId="16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7" fillId="0" borderId="0" xfId="0" applyFont="1" applyAlignment="1">
      <alignment horizontal="right" vertical="center" wrapText="1"/>
    </xf>
    <xf numFmtId="165" fontId="17" fillId="0" borderId="0" xfId="0" applyNumberFormat="1" applyFont="1" applyAlignment="1">
      <alignment horizontal="right" vertical="center"/>
    </xf>
    <xf numFmtId="14" fontId="17" fillId="0" borderId="16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23" fillId="0" borderId="46" xfId="0" applyFont="1" applyBorder="1" applyAlignment="1">
      <alignment horizontal="center" vertical="center" wrapText="1"/>
    </xf>
    <xf numFmtId="0" fontId="25" fillId="16" borderId="52" xfId="0" applyFont="1" applyFill="1" applyBorder="1" applyAlignment="1">
      <alignment horizontal="left" vertical="center"/>
    </xf>
    <xf numFmtId="0" fontId="25" fillId="16" borderId="52" xfId="0" applyFont="1" applyFill="1" applyBorder="1" applyAlignment="1">
      <alignment horizontal="center" vertical="center"/>
    </xf>
    <xf numFmtId="0" fontId="25" fillId="16" borderId="53" xfId="0" applyFont="1" applyFill="1" applyBorder="1" applyAlignment="1">
      <alignment horizontal="left" vertical="center"/>
    </xf>
    <xf numFmtId="0" fontId="5" fillId="17" borderId="54" xfId="0" applyFont="1" applyFill="1" applyBorder="1" applyAlignment="1">
      <alignment horizontal="center" vertical="center"/>
    </xf>
    <xf numFmtId="0" fontId="26" fillId="17" borderId="16" xfId="0" applyFont="1" applyFill="1" applyBorder="1"/>
    <xf numFmtId="14" fontId="17" fillId="17" borderId="16" xfId="0" applyNumberFormat="1" applyFont="1" applyFill="1" applyBorder="1" applyAlignment="1">
      <alignment horizontal="center" vertical="center"/>
    </xf>
    <xf numFmtId="2" fontId="17" fillId="0" borderId="16" xfId="0" applyNumberFormat="1" applyFont="1" applyBorder="1" applyAlignment="1">
      <alignment horizontal="center" vertical="center"/>
    </xf>
    <xf numFmtId="2" fontId="17" fillId="17" borderId="16" xfId="0" applyNumberFormat="1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 wrapText="1"/>
    </xf>
    <xf numFmtId="0" fontId="17" fillId="17" borderId="55" xfId="0" applyFont="1" applyFill="1" applyBorder="1" applyAlignment="1">
      <alignment horizontal="left" vertical="center"/>
    </xf>
    <xf numFmtId="0" fontId="26" fillId="17" borderId="56" xfId="0" applyFont="1" applyFill="1" applyBorder="1"/>
    <xf numFmtId="14" fontId="17" fillId="17" borderId="56" xfId="0" applyNumberFormat="1" applyFont="1" applyFill="1" applyBorder="1" applyAlignment="1">
      <alignment horizontal="center" vertical="center"/>
    </xf>
    <xf numFmtId="2" fontId="17" fillId="17" borderId="56" xfId="0" applyNumberFormat="1" applyFont="1" applyFill="1" applyBorder="1" applyAlignment="1">
      <alignment horizontal="center" vertical="center"/>
    </xf>
    <xf numFmtId="0" fontId="5" fillId="17" borderId="52" xfId="0" applyFont="1" applyFill="1" applyBorder="1" applyAlignment="1">
      <alignment horizontal="left" vertical="center"/>
    </xf>
    <xf numFmtId="2" fontId="17" fillId="17" borderId="52" xfId="0" applyNumberFormat="1" applyFont="1" applyFill="1" applyBorder="1" applyAlignment="1">
      <alignment horizontal="center" vertical="center"/>
    </xf>
    <xf numFmtId="0" fontId="5" fillId="17" borderId="16" xfId="0" applyFont="1" applyFill="1" applyBorder="1" applyAlignment="1">
      <alignment horizontal="left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6" xfId="0" applyFont="1" applyFill="1" applyBorder="1" applyAlignment="1">
      <alignment horizontal="left" vertical="center"/>
    </xf>
    <xf numFmtId="14" fontId="17" fillId="17" borderId="46" xfId="0" applyNumberFormat="1" applyFont="1" applyFill="1" applyBorder="1" applyAlignment="1">
      <alignment horizontal="center" vertical="center"/>
    </xf>
    <xf numFmtId="2" fontId="17" fillId="0" borderId="46" xfId="0" applyNumberFormat="1" applyFont="1" applyBorder="1" applyAlignment="1">
      <alignment horizontal="center" vertical="center"/>
    </xf>
    <xf numFmtId="2" fontId="17" fillId="17" borderId="46" xfId="0" applyNumberFormat="1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17" fillId="17" borderId="62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/>
    </xf>
    <xf numFmtId="0" fontId="23" fillId="0" borderId="73" xfId="0" applyFont="1" applyBorder="1" applyAlignment="1">
      <alignment vertical="center"/>
    </xf>
    <xf numFmtId="0" fontId="23" fillId="0" borderId="5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23" fillId="0" borderId="75" xfId="0" applyFont="1" applyBorder="1" applyAlignment="1">
      <alignment vertical="center"/>
    </xf>
    <xf numFmtId="0" fontId="23" fillId="0" borderId="62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23" fillId="0" borderId="79" xfId="0" applyFont="1" applyBorder="1" applyAlignment="1">
      <alignment vertical="center"/>
    </xf>
    <xf numFmtId="0" fontId="23" fillId="0" borderId="42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32" fillId="0" borderId="0" xfId="0" applyFont="1" applyAlignment="1">
      <alignment horizontal="right" vertical="center"/>
    </xf>
    <xf numFmtId="0" fontId="33" fillId="0" borderId="81" xfId="0" applyFont="1" applyBorder="1" applyAlignment="1">
      <alignment vertical="center" wrapText="1"/>
    </xf>
    <xf numFmtId="0" fontId="0" fillId="0" borderId="54" xfId="0" applyFont="1" applyBorder="1"/>
    <xf numFmtId="0" fontId="11" fillId="0" borderId="16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34" fillId="0" borderId="54" xfId="0" applyFont="1" applyBorder="1"/>
    <xf numFmtId="0" fontId="35" fillId="0" borderId="16" xfId="0" applyFont="1" applyBorder="1" applyAlignment="1">
      <alignment horizontal="left" vertical="center"/>
    </xf>
    <xf numFmtId="0" fontId="36" fillId="0" borderId="55" xfId="0" applyFont="1" applyBorder="1" applyAlignment="1">
      <alignment horizontal="left" vertical="center"/>
    </xf>
    <xf numFmtId="0" fontId="34" fillId="0" borderId="61" xfId="0" applyFont="1" applyBorder="1"/>
    <xf numFmtId="0" fontId="37" fillId="0" borderId="46" xfId="0" applyFont="1" applyBorder="1" applyAlignment="1">
      <alignment horizontal="left" vertical="center"/>
    </xf>
    <xf numFmtId="0" fontId="38" fillId="0" borderId="62" xfId="0" applyFont="1" applyBorder="1" applyAlignment="1">
      <alignment horizontal="left" vertical="center"/>
    </xf>
    <xf numFmtId="0" fontId="39" fillId="0" borderId="0" xfId="0" applyFont="1"/>
    <xf numFmtId="0" fontId="39" fillId="0" borderId="0" xfId="0" applyFont="1" applyAlignment="1">
      <alignment horizontal="center" vertical="center"/>
    </xf>
    <xf numFmtId="0" fontId="39" fillId="13" borderId="3" xfId="0" applyFont="1" applyFill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164" fontId="39" fillId="0" borderId="0" xfId="0" applyNumberFormat="1" applyFont="1" applyAlignment="1">
      <alignment horizontal="center"/>
    </xf>
    <xf numFmtId="0" fontId="39" fillId="13" borderId="16" xfId="0" applyFont="1" applyFill="1" applyBorder="1" applyAlignment="1">
      <alignment horizontal="center" vertical="center"/>
    </xf>
    <xf numFmtId="0" fontId="39" fillId="13" borderId="16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2" fontId="26" fillId="0" borderId="0" xfId="0" applyNumberFormat="1" applyFont="1" applyAlignment="1">
      <alignment horizontal="left"/>
    </xf>
    <xf numFmtId="0" fontId="26" fillId="0" borderId="0" xfId="0" applyFont="1"/>
    <xf numFmtId="164" fontId="26" fillId="0" borderId="0" xfId="0" applyNumberFormat="1" applyFont="1"/>
    <xf numFmtId="164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4" fontId="26" fillId="0" borderId="83" xfId="0" applyNumberFormat="1" applyFont="1" applyBorder="1" applyAlignment="1">
      <alignment horizontal="center" vertical="center" wrapText="1"/>
    </xf>
    <xf numFmtId="164" fontId="26" fillId="0" borderId="84" xfId="0" applyNumberFormat="1" applyFont="1" applyBorder="1" applyAlignment="1">
      <alignment horizontal="center" vertical="center"/>
    </xf>
    <xf numFmtId="0" fontId="26" fillId="0" borderId="83" xfId="0" applyFont="1" applyBorder="1" applyAlignment="1">
      <alignment horizontal="center" vertical="center" wrapText="1"/>
    </xf>
    <xf numFmtId="0" fontId="26" fillId="0" borderId="85" xfId="0" applyFont="1" applyBorder="1" applyAlignment="1">
      <alignment horizontal="center" vertical="center" wrapText="1"/>
    </xf>
    <xf numFmtId="0" fontId="26" fillId="0" borderId="8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70" xfId="0" applyFont="1" applyBorder="1" applyAlignment="1">
      <alignment horizontal="center" vertical="center" wrapText="1"/>
    </xf>
    <xf numFmtId="164" fontId="26" fillId="0" borderId="54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4" fontId="26" fillId="0" borderId="16" xfId="0" applyNumberFormat="1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64" fontId="26" fillId="0" borderId="55" xfId="0" applyNumberFormat="1" applyFont="1" applyBorder="1" applyAlignment="1">
      <alignment horizontal="center" vertical="center"/>
    </xf>
    <xf numFmtId="2" fontId="26" fillId="0" borderId="54" xfId="0" applyNumberFormat="1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49" fontId="40" fillId="0" borderId="16" xfId="0" applyNumberFormat="1" applyFont="1" applyBorder="1" applyAlignment="1">
      <alignment horizontal="center" vertical="center" wrapText="1"/>
    </xf>
    <xf numFmtId="49" fontId="40" fillId="0" borderId="55" xfId="0" applyNumberFormat="1" applyFont="1" applyBorder="1" applyAlignment="1">
      <alignment horizontal="center" vertical="center" wrapText="1"/>
    </xf>
    <xf numFmtId="2" fontId="26" fillId="0" borderId="81" xfId="0" applyNumberFormat="1" applyFont="1" applyBorder="1" applyAlignment="1">
      <alignment horizontal="center" vertical="center"/>
    </xf>
    <xf numFmtId="1" fontId="26" fillId="0" borderId="19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/>
    </xf>
    <xf numFmtId="0" fontId="40" fillId="0" borderId="16" xfId="0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 wrapText="1"/>
    </xf>
    <xf numFmtId="164" fontId="26" fillId="0" borderId="55" xfId="0" applyNumberFormat="1" applyFont="1" applyBorder="1" applyAlignment="1">
      <alignment horizontal="center" vertical="center" wrapText="1"/>
    </xf>
    <xf numFmtId="1" fontId="26" fillId="0" borderId="12" xfId="0" applyNumberFormat="1" applyFont="1" applyBorder="1" applyAlignment="1">
      <alignment horizontal="center" vertical="center"/>
    </xf>
    <xf numFmtId="164" fontId="26" fillId="0" borderId="71" xfId="0" applyNumberFormat="1" applyFont="1" applyBorder="1" applyAlignment="1">
      <alignment horizontal="center" vertical="center"/>
    </xf>
    <xf numFmtId="164" fontId="26" fillId="0" borderId="71" xfId="0" applyNumberFormat="1" applyFont="1" applyBorder="1" applyAlignment="1">
      <alignment horizontal="center"/>
    </xf>
    <xf numFmtId="2" fontId="26" fillId="0" borderId="54" xfId="0" applyNumberFormat="1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164" fontId="26" fillId="13" borderId="16" xfId="0" applyNumberFormat="1" applyFont="1" applyFill="1" applyBorder="1" applyAlignment="1">
      <alignment horizontal="center" vertical="center"/>
    </xf>
    <xf numFmtId="2" fontId="26" fillId="0" borderId="61" xfId="0" applyNumberFormat="1" applyFont="1" applyBorder="1" applyAlignment="1">
      <alignment horizontal="center" vertical="center"/>
    </xf>
    <xf numFmtId="1" fontId="26" fillId="0" borderId="77" xfId="0" applyNumberFormat="1" applyFont="1" applyBorder="1" applyAlignment="1">
      <alignment horizontal="center" vertical="center"/>
    </xf>
    <xf numFmtId="164" fontId="26" fillId="0" borderId="61" xfId="0" applyNumberFormat="1" applyFont="1" applyBorder="1" applyAlignment="1">
      <alignment horizontal="center" vertical="center"/>
    </xf>
    <xf numFmtId="164" fontId="26" fillId="0" borderId="42" xfId="0" applyNumberFormat="1" applyFont="1" applyBorder="1" applyAlignment="1">
      <alignment horizontal="center"/>
    </xf>
    <xf numFmtId="164" fontId="26" fillId="0" borderId="42" xfId="0" applyNumberFormat="1" applyFont="1" applyBorder="1" applyAlignment="1">
      <alignment horizontal="center" vertical="center"/>
    </xf>
    <xf numFmtId="164" fontId="26" fillId="0" borderId="62" xfId="0" applyNumberFormat="1" applyFont="1" applyBorder="1" applyAlignment="1">
      <alignment horizontal="center" vertical="center"/>
    </xf>
    <xf numFmtId="2" fontId="26" fillId="0" borderId="86" xfId="0" applyNumberFormat="1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164" fontId="26" fillId="0" borderId="11" xfId="0" applyNumberFormat="1" applyFont="1" applyBorder="1" applyAlignment="1">
      <alignment horizontal="center" vertical="center" wrapText="1"/>
    </xf>
    <xf numFmtId="164" fontId="26" fillId="13" borderId="56" xfId="0" applyNumberFormat="1" applyFont="1" applyFill="1" applyBorder="1" applyAlignment="1">
      <alignment horizontal="center" vertical="center"/>
    </xf>
    <xf numFmtId="164" fontId="26" fillId="0" borderId="87" xfId="0" applyNumberFormat="1" applyFont="1" applyBorder="1" applyAlignment="1">
      <alignment horizontal="center" vertical="center" wrapText="1"/>
    </xf>
    <xf numFmtId="2" fontId="26" fillId="0" borderId="65" xfId="0" applyNumberFormat="1" applyFont="1" applyBorder="1" applyAlignment="1">
      <alignment horizontal="center"/>
    </xf>
    <xf numFmtId="0" fontId="26" fillId="0" borderId="67" xfId="0" applyFont="1" applyBorder="1" applyAlignment="1">
      <alignment horizontal="center" vertical="center"/>
    </xf>
    <xf numFmtId="1" fontId="26" fillId="0" borderId="66" xfId="0" applyNumberFormat="1" applyFont="1" applyBorder="1" applyAlignment="1">
      <alignment horizontal="center" vertical="center"/>
    </xf>
    <xf numFmtId="1" fontId="26" fillId="0" borderId="67" xfId="0" applyNumberFormat="1" applyFont="1" applyBorder="1" applyAlignment="1">
      <alignment horizontal="center" vertical="center"/>
    </xf>
    <xf numFmtId="1" fontId="26" fillId="0" borderId="65" xfId="0" applyNumberFormat="1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1" fontId="26" fillId="0" borderId="57" xfId="0" applyNumberFormat="1" applyFont="1" applyBorder="1" applyAlignment="1">
      <alignment horizontal="center" vertical="center"/>
    </xf>
    <xf numFmtId="1" fontId="26" fillId="0" borderId="58" xfId="0" applyNumberFormat="1" applyFont="1" applyBorder="1" applyAlignment="1">
      <alignment horizontal="center" vertical="center"/>
    </xf>
    <xf numFmtId="1" fontId="26" fillId="0" borderId="60" xfId="0" applyNumberFormat="1" applyFont="1" applyBorder="1" applyAlignment="1">
      <alignment horizontal="center" vertical="center"/>
    </xf>
    <xf numFmtId="1" fontId="26" fillId="0" borderId="88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/>
    </xf>
    <xf numFmtId="166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Font="1" applyAlignment="1"/>
    <xf numFmtId="2" fontId="17" fillId="0" borderId="49" xfId="0" applyNumberFormat="1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14" fontId="17" fillId="17" borderId="52" xfId="0" applyNumberFormat="1" applyFont="1" applyFill="1" applyBorder="1" applyAlignment="1">
      <alignment horizontal="center" vertical="center"/>
    </xf>
    <xf numFmtId="14" fontId="45" fillId="18" borderId="89" xfId="0" applyNumberFormat="1" applyFont="1" applyFill="1" applyBorder="1" applyAlignment="1">
      <alignment vertical="center"/>
    </xf>
    <xf numFmtId="14" fontId="17" fillId="19" borderId="89" xfId="0" applyNumberFormat="1" applyFont="1" applyFill="1" applyBorder="1" applyAlignment="1">
      <alignment horizontal="center" vertical="center"/>
    </xf>
    <xf numFmtId="0" fontId="25" fillId="16" borderId="71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5" fillId="17" borderId="73" xfId="0" applyFont="1" applyFill="1" applyBorder="1" applyAlignment="1">
      <alignment horizontal="center" vertical="center"/>
    </xf>
    <xf numFmtId="14" fontId="45" fillId="18" borderId="91" xfId="0" applyNumberFormat="1" applyFont="1" applyFill="1" applyBorder="1" applyAlignment="1">
      <alignment vertical="center"/>
    </xf>
    <xf numFmtId="0" fontId="26" fillId="17" borderId="52" xfId="0" applyFont="1" applyFill="1" applyBorder="1"/>
    <xf numFmtId="1" fontId="45" fillId="21" borderId="89" xfId="0" applyNumberFormat="1" applyFont="1" applyFill="1" applyBorder="1" applyAlignment="1">
      <alignment horizontal="center" wrapText="1"/>
    </xf>
    <xf numFmtId="0" fontId="5" fillId="17" borderId="68" xfId="0" applyFont="1" applyFill="1" applyBorder="1" applyAlignment="1">
      <alignment horizontal="center" vertical="center"/>
    </xf>
    <xf numFmtId="1" fontId="45" fillId="21" borderId="89" xfId="0" applyNumberFormat="1" applyFont="1" applyFill="1" applyBorder="1" applyAlignment="1">
      <alignment vertical="center" wrapText="1"/>
    </xf>
    <xf numFmtId="14" fontId="47" fillId="18" borderId="89" xfId="0" applyNumberFormat="1" applyFont="1" applyFill="1" applyBorder="1" applyAlignment="1">
      <alignment horizontal="center" vertical="center" wrapText="1"/>
    </xf>
    <xf numFmtId="14" fontId="0" fillId="18" borderId="89" xfId="0" applyNumberFormat="1" applyFill="1" applyBorder="1" applyAlignment="1">
      <alignment horizontal="center" vertical="center"/>
    </xf>
    <xf numFmtId="0" fontId="5" fillId="17" borderId="86" xfId="0" applyFont="1" applyFill="1" applyBorder="1" applyAlignment="1">
      <alignment horizontal="center" vertical="center"/>
    </xf>
    <xf numFmtId="2" fontId="17" fillId="0" borderId="56" xfId="0" applyNumberFormat="1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 wrapText="1"/>
    </xf>
    <xf numFmtId="0" fontId="17" fillId="17" borderId="87" xfId="0" applyFont="1" applyFill="1" applyBorder="1" applyAlignment="1">
      <alignment horizontal="left" vertical="center"/>
    </xf>
    <xf numFmtId="1" fontId="45" fillId="21" borderId="95" xfId="0" applyNumberFormat="1" applyFont="1" applyFill="1" applyBorder="1" applyAlignment="1">
      <alignment horizontal="center" wrapText="1"/>
    </xf>
    <xf numFmtId="14" fontId="0" fillId="18" borderId="95" xfId="0" applyNumberFormat="1" applyFill="1" applyBorder="1" applyAlignment="1">
      <alignment horizontal="center" vertical="center"/>
    </xf>
    <xf numFmtId="2" fontId="17" fillId="0" borderId="52" xfId="0" applyNumberFormat="1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 wrapText="1"/>
    </xf>
    <xf numFmtId="0" fontId="17" fillId="17" borderId="70" xfId="0" applyFont="1" applyFill="1" applyBorder="1" applyAlignment="1">
      <alignment horizontal="left" vertical="center"/>
    </xf>
    <xf numFmtId="0" fontId="24" fillId="16" borderId="96" xfId="0" applyFont="1" applyFill="1" applyBorder="1" applyAlignment="1">
      <alignment horizontal="left" vertical="center"/>
    </xf>
    <xf numFmtId="0" fontId="30" fillId="16" borderId="97" xfId="0" applyFont="1" applyFill="1" applyBorder="1" applyAlignment="1">
      <alignment vertical="center"/>
    </xf>
    <xf numFmtId="0" fontId="11" fillId="16" borderId="98" xfId="0" applyFont="1" applyFill="1" applyBorder="1" applyAlignment="1">
      <alignment vertical="center"/>
    </xf>
    <xf numFmtId="0" fontId="11" fillId="16" borderId="99" xfId="0" applyFont="1" applyFill="1" applyBorder="1" applyAlignment="1">
      <alignment vertical="center"/>
    </xf>
    <xf numFmtId="0" fontId="11" fillId="16" borderId="100" xfId="0" applyFont="1" applyFill="1" applyBorder="1" applyAlignment="1">
      <alignment vertical="center"/>
    </xf>
    <xf numFmtId="14" fontId="23" fillId="16" borderId="97" xfId="0" applyNumberFormat="1" applyFont="1" applyFill="1" applyBorder="1" applyAlignment="1">
      <alignment horizontal="center" vertical="center"/>
    </xf>
    <xf numFmtId="2" fontId="23" fillId="16" borderId="97" xfId="0" applyNumberFormat="1" applyFont="1" applyFill="1" applyBorder="1" applyAlignment="1">
      <alignment vertical="center"/>
    </xf>
    <xf numFmtId="2" fontId="23" fillId="16" borderId="97" xfId="0" applyNumberFormat="1" applyFont="1" applyFill="1" applyBorder="1" applyAlignment="1">
      <alignment horizontal="center" vertical="center"/>
    </xf>
    <xf numFmtId="0" fontId="23" fillId="16" borderId="97" xfId="0" applyFont="1" applyFill="1" applyBorder="1" applyAlignment="1">
      <alignment horizontal="center" vertical="center"/>
    </xf>
    <xf numFmtId="0" fontId="23" fillId="16" borderId="97" xfId="0" applyFont="1" applyFill="1" applyBorder="1" applyAlignment="1">
      <alignment vertical="center"/>
    </xf>
    <xf numFmtId="0" fontId="17" fillId="16" borderId="101" xfId="0" applyFont="1" applyFill="1" applyBorder="1" applyAlignment="1">
      <alignment horizontal="left" vertical="center"/>
    </xf>
    <xf numFmtId="2" fontId="17" fillId="0" borderId="18" xfId="0" applyNumberFormat="1" applyFont="1" applyBorder="1" applyAlignment="1">
      <alignment horizontal="center" vertical="center"/>
    </xf>
    <xf numFmtId="0" fontId="50" fillId="16" borderId="71" xfId="0" applyFont="1" applyFill="1" applyBorder="1" applyAlignment="1">
      <alignment horizontal="left" vertical="center"/>
    </xf>
    <xf numFmtId="0" fontId="51" fillId="17" borderId="73" xfId="0" applyFont="1" applyFill="1" applyBorder="1" applyAlignment="1">
      <alignment horizontal="center" vertical="center"/>
    </xf>
    <xf numFmtId="1" fontId="51" fillId="21" borderId="89" xfId="0" applyNumberFormat="1" applyFont="1" applyFill="1" applyBorder="1" applyAlignment="1">
      <alignment horizontal="center" wrapText="1"/>
    </xf>
    <xf numFmtId="14" fontId="51" fillId="21" borderId="89" xfId="0" applyNumberFormat="1" applyFont="1" applyFill="1" applyBorder="1" applyAlignment="1">
      <alignment horizontal="right" wrapText="1"/>
    </xf>
    <xf numFmtId="0" fontId="51" fillId="17" borderId="54" xfId="0" applyFont="1" applyFill="1" applyBorder="1" applyAlignment="1">
      <alignment horizontal="center" vertical="center"/>
    </xf>
    <xf numFmtId="14" fontId="51" fillId="18" borderId="95" xfId="0" applyNumberFormat="1" applyFont="1" applyFill="1" applyBorder="1" applyAlignment="1">
      <alignment vertical="center"/>
    </xf>
    <xf numFmtId="0" fontId="49" fillId="17" borderId="16" xfId="0" applyFont="1" applyFill="1" applyBorder="1"/>
    <xf numFmtId="14" fontId="51" fillId="18" borderId="89" xfId="0" applyNumberFormat="1" applyFont="1" applyFill="1" applyBorder="1" applyAlignment="1">
      <alignment vertical="center"/>
    </xf>
    <xf numFmtId="14" fontId="51" fillId="19" borderId="89" xfId="0" applyNumberFormat="1" applyFont="1" applyFill="1" applyBorder="1" applyAlignment="1">
      <alignment horizontal="center" vertical="center"/>
    </xf>
    <xf numFmtId="14" fontId="51" fillId="17" borderId="52" xfId="0" applyNumberFormat="1" applyFont="1" applyFill="1" applyBorder="1" applyAlignment="1">
      <alignment horizontal="center" vertical="center"/>
    </xf>
    <xf numFmtId="14" fontId="51" fillId="17" borderId="16" xfId="0" applyNumberFormat="1" applyFont="1" applyFill="1" applyBorder="1" applyAlignment="1">
      <alignment horizontal="center" vertical="center"/>
    </xf>
    <xf numFmtId="0" fontId="51" fillId="17" borderId="86" xfId="0" applyFont="1" applyFill="1" applyBorder="1" applyAlignment="1">
      <alignment horizontal="center" vertical="center"/>
    </xf>
    <xf numFmtId="0" fontId="49" fillId="17" borderId="56" xfId="0" applyFont="1" applyFill="1" applyBorder="1"/>
    <xf numFmtId="14" fontId="51" fillId="17" borderId="56" xfId="0" applyNumberFormat="1" applyFont="1" applyFill="1" applyBorder="1" applyAlignment="1">
      <alignment horizontal="center" vertical="center"/>
    </xf>
    <xf numFmtId="0" fontId="51" fillId="21" borderId="89" xfId="0" applyFont="1" applyFill="1" applyBorder="1" applyAlignment="1">
      <alignment horizontal="center" vertical="center" wrapText="1"/>
    </xf>
    <xf numFmtId="2" fontId="51" fillId="17" borderId="52" xfId="0" applyNumberFormat="1" applyFont="1" applyFill="1" applyBorder="1" applyAlignment="1">
      <alignment horizontal="center" vertical="center"/>
    </xf>
    <xf numFmtId="2" fontId="51" fillId="17" borderId="16" xfId="0" applyNumberFormat="1" applyFont="1" applyFill="1" applyBorder="1" applyAlignment="1">
      <alignment horizontal="center" vertical="center"/>
    </xf>
    <xf numFmtId="2" fontId="51" fillId="17" borderId="56" xfId="0" applyNumberFormat="1" applyFont="1" applyFill="1" applyBorder="1" applyAlignment="1">
      <alignment horizontal="center" vertical="center"/>
    </xf>
    <xf numFmtId="1" fontId="51" fillId="21" borderId="95" xfId="0" applyNumberFormat="1" applyFont="1" applyFill="1" applyBorder="1" applyAlignment="1">
      <alignment horizontal="center" wrapText="1"/>
    </xf>
    <xf numFmtId="14" fontId="51" fillId="21" borderId="95" xfId="0" applyNumberFormat="1" applyFont="1" applyFill="1" applyBorder="1" applyAlignment="1">
      <alignment horizontal="right" wrapText="1"/>
    </xf>
    <xf numFmtId="14" fontId="51" fillId="18" borderId="91" xfId="0" applyNumberFormat="1" applyFont="1" applyFill="1" applyBorder="1" applyAlignment="1">
      <alignment vertical="center"/>
    </xf>
    <xf numFmtId="0" fontId="51" fillId="17" borderId="16" xfId="0" applyFont="1" applyFill="1" applyBorder="1" applyAlignment="1">
      <alignment horizontal="left" vertical="center"/>
    </xf>
    <xf numFmtId="0" fontId="51" fillId="17" borderId="46" xfId="0" applyFont="1" applyFill="1" applyBorder="1" applyAlignment="1">
      <alignment horizontal="left" vertical="center"/>
    </xf>
    <xf numFmtId="14" fontId="51" fillId="17" borderId="46" xfId="0" applyNumberFormat="1" applyFont="1" applyFill="1" applyBorder="1" applyAlignment="1">
      <alignment horizontal="center" vertical="center"/>
    </xf>
    <xf numFmtId="2" fontId="51" fillId="17" borderId="46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" fillId="0" borderId="18" xfId="0" applyFont="1" applyBorder="1"/>
    <xf numFmtId="0" fontId="1" fillId="0" borderId="13" xfId="0" applyFont="1" applyBorder="1"/>
    <xf numFmtId="0" fontId="5" fillId="0" borderId="0" xfId="0" applyFont="1" applyAlignment="1">
      <alignment horizontal="right" vertical="center"/>
    </xf>
    <xf numFmtId="0" fontId="0" fillId="0" borderId="0" xfId="0" applyFont="1" applyAlignment="1"/>
    <xf numFmtId="0" fontId="11" fillId="12" borderId="12" xfId="0" applyFont="1" applyFill="1" applyBorder="1" applyAlignment="1">
      <alignment horizontal="left" vertical="center"/>
    </xf>
    <xf numFmtId="0" fontId="0" fillId="9" borderId="11" xfId="0" applyFont="1" applyFill="1" applyBorder="1" applyAlignment="1">
      <alignment horizontal="center" vertical="center" wrapText="1"/>
    </xf>
    <xf numFmtId="0" fontId="1" fillId="0" borderId="15" xfId="0" applyFont="1" applyBorder="1"/>
    <xf numFmtId="0" fontId="0" fillId="7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9" xfId="0" applyFont="1" applyBorder="1"/>
    <xf numFmtId="0" fontId="1" fillId="0" borderId="20" xfId="0" applyFont="1" applyBorder="1"/>
    <xf numFmtId="0" fontId="12" fillId="11" borderId="12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1" fillId="0" borderId="17" xfId="0" applyFont="1" applyBorder="1"/>
    <xf numFmtId="0" fontId="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horizontal="center" vertical="center" wrapText="1"/>
    </xf>
    <xf numFmtId="0" fontId="14" fillId="14" borderId="12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49" fillId="17" borderId="12" xfId="0" applyFont="1" applyFill="1" applyBorder="1" applyAlignment="1">
      <alignment horizontal="center" vertical="center"/>
    </xf>
    <xf numFmtId="0" fontId="49" fillId="0" borderId="18" xfId="0" applyFont="1" applyBorder="1"/>
    <xf numFmtId="0" fontId="49" fillId="0" borderId="13" xfId="0" applyFont="1" applyBorder="1"/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7" fillId="0" borderId="33" xfId="0" applyFont="1" applyBorder="1" applyAlignment="1">
      <alignment horizontal="center" vertical="center"/>
    </xf>
    <xf numFmtId="0" fontId="1" fillId="0" borderId="41" xfId="0" applyFont="1" applyBorder="1"/>
    <xf numFmtId="0" fontId="23" fillId="0" borderId="34" xfId="0" applyFont="1" applyBorder="1" applyAlignment="1">
      <alignment horizontal="center" vertical="center"/>
    </xf>
    <xf numFmtId="0" fontId="1" fillId="0" borderId="42" xfId="0" applyFont="1" applyBorder="1"/>
    <xf numFmtId="0" fontId="23" fillId="0" borderId="34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/>
    </xf>
    <xf numFmtId="0" fontId="1" fillId="0" borderId="64" xfId="0" applyFont="1" applyBorder="1"/>
    <xf numFmtId="0" fontId="1" fillId="0" borderId="68" xfId="0" applyFont="1" applyBorder="1"/>
    <xf numFmtId="0" fontId="1" fillId="0" borderId="69" xfId="0" applyFont="1" applyBorder="1"/>
    <xf numFmtId="0" fontId="17" fillId="0" borderId="44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1" fillId="0" borderId="74" xfId="0" applyFont="1" applyBorder="1"/>
    <xf numFmtId="0" fontId="18" fillId="0" borderId="0" xfId="0" applyFont="1" applyAlignment="1">
      <alignment horizontal="center" vertical="center"/>
    </xf>
    <xf numFmtId="0" fontId="31" fillId="0" borderId="65" xfId="0" applyFont="1" applyBorder="1" applyAlignment="1">
      <alignment horizontal="center" vertical="center" wrapText="1"/>
    </xf>
    <xf numFmtId="0" fontId="1" fillId="0" borderId="66" xfId="0" applyFont="1" applyBorder="1"/>
    <xf numFmtId="0" fontId="1" fillId="0" borderId="67" xfId="0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20" fillId="0" borderId="3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50" fillId="16" borderId="9" xfId="0" applyFont="1" applyFill="1" applyBorder="1" applyAlignment="1">
      <alignment horizontal="left" vertical="center" wrapText="1"/>
    </xf>
    <xf numFmtId="0" fontId="49" fillId="0" borderId="3" xfId="0" applyFont="1" applyBorder="1"/>
    <xf numFmtId="0" fontId="49" fillId="0" borderId="10" xfId="0" applyFont="1" applyBorder="1"/>
    <xf numFmtId="0" fontId="23" fillId="0" borderId="35" xfId="0" applyFont="1" applyBorder="1" applyAlignment="1">
      <alignment horizontal="center" vertical="center" wrapText="1"/>
    </xf>
    <xf numFmtId="0" fontId="1" fillId="0" borderId="36" xfId="0" applyFont="1" applyBorder="1"/>
    <xf numFmtId="0" fontId="1" fillId="0" borderId="37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48" fillId="16" borderId="48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23" fillId="0" borderId="40" xfId="0" applyFont="1" applyBorder="1" applyAlignment="1">
      <alignment horizontal="center" vertical="center"/>
    </xf>
    <xf numFmtId="0" fontId="1" fillId="0" borderId="47" xfId="0" applyFont="1" applyBorder="1"/>
    <xf numFmtId="0" fontId="23" fillId="0" borderId="38" xfId="0" applyFont="1" applyBorder="1" applyAlignment="1">
      <alignment horizontal="center" vertical="center"/>
    </xf>
    <xf numFmtId="0" fontId="1" fillId="0" borderId="39" xfId="0" applyFont="1" applyBorder="1"/>
    <xf numFmtId="0" fontId="17" fillId="0" borderId="59" xfId="0" applyFont="1" applyBorder="1" applyAlignment="1">
      <alignment horizontal="center" vertical="center" wrapText="1"/>
    </xf>
    <xf numFmtId="0" fontId="49" fillId="20" borderId="12" xfId="0" applyFont="1" applyFill="1" applyBorder="1" applyAlignment="1">
      <alignment horizontal="center"/>
    </xf>
    <xf numFmtId="0" fontId="49" fillId="20" borderId="18" xfId="0" applyFont="1" applyFill="1" applyBorder="1" applyAlignment="1">
      <alignment horizontal="center"/>
    </xf>
    <xf numFmtId="0" fontId="49" fillId="20" borderId="90" xfId="0" applyFont="1" applyFill="1" applyBorder="1" applyAlignment="1">
      <alignment horizontal="center"/>
    </xf>
    <xf numFmtId="0" fontId="23" fillId="0" borderId="43" xfId="0" applyFont="1" applyBorder="1" applyAlignment="1">
      <alignment horizontal="center" vertical="center"/>
    </xf>
    <xf numFmtId="0" fontId="1" fillId="0" borderId="80" xfId="0" applyFont="1" applyBorder="1"/>
    <xf numFmtId="0" fontId="23" fillId="0" borderId="77" xfId="0" applyFont="1" applyBorder="1" applyAlignment="1">
      <alignment horizontal="center" vertical="center"/>
    </xf>
    <xf numFmtId="0" fontId="1" fillId="0" borderId="78" xfId="0" applyFont="1" applyBorder="1"/>
    <xf numFmtId="0" fontId="23" fillId="0" borderId="9" xfId="0" applyFont="1" applyBorder="1" applyAlignment="1">
      <alignment horizontal="center" vertical="center"/>
    </xf>
    <xf numFmtId="0" fontId="1" fillId="0" borderId="72" xfId="0" applyFont="1" applyBorder="1"/>
    <xf numFmtId="0" fontId="31" fillId="0" borderId="66" xfId="0" applyFont="1" applyBorder="1" applyAlignment="1">
      <alignment horizontal="center" vertical="center" wrapText="1"/>
    </xf>
    <xf numFmtId="0" fontId="49" fillId="17" borderId="102" xfId="0" applyFont="1" applyFill="1" applyBorder="1" applyAlignment="1">
      <alignment horizontal="center" vertical="center"/>
    </xf>
    <xf numFmtId="0" fontId="49" fillId="0" borderId="103" xfId="0" applyFont="1" applyBorder="1"/>
    <xf numFmtId="0" fontId="49" fillId="0" borderId="104" xfId="0" applyFont="1" applyBorder="1"/>
    <xf numFmtId="0" fontId="17" fillId="0" borderId="75" xfId="0" applyFont="1" applyBorder="1" applyAlignment="1">
      <alignment horizontal="center" vertical="center"/>
    </xf>
    <xf numFmtId="0" fontId="1" fillId="0" borderId="76" xfId="0" applyFont="1" applyBorder="1"/>
    <xf numFmtId="0" fontId="23" fillId="0" borderId="79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17" fillId="0" borderId="73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49" fillId="17" borderId="14" xfId="0" applyFont="1" applyFill="1" applyBorder="1" applyAlignment="1">
      <alignment horizontal="center" vertical="center"/>
    </xf>
    <xf numFmtId="0" fontId="49" fillId="0" borderId="94" xfId="0" applyFont="1" applyBorder="1"/>
    <xf numFmtId="0" fontId="49" fillId="0" borderId="5" xfId="0" applyFont="1" applyBorder="1"/>
    <xf numFmtId="0" fontId="45" fillId="21" borderId="89" xfId="0" applyFont="1" applyFill="1" applyBorder="1" applyAlignment="1">
      <alignment wrapText="1"/>
    </xf>
    <xf numFmtId="0" fontId="45" fillId="21" borderId="93" xfId="0" applyFont="1" applyFill="1" applyBorder="1" applyAlignment="1">
      <alignment wrapText="1"/>
    </xf>
    <xf numFmtId="0" fontId="27" fillId="20" borderId="50" xfId="0" applyFont="1" applyFill="1" applyBorder="1" applyAlignment="1">
      <alignment horizontal="center"/>
    </xf>
    <xf numFmtId="0" fontId="27" fillId="20" borderId="51" xfId="0" applyFont="1" applyFill="1" applyBorder="1" applyAlignment="1">
      <alignment horizontal="center"/>
    </xf>
    <xf numFmtId="0" fontId="27" fillId="20" borderId="12" xfId="0" applyFont="1" applyFill="1" applyBorder="1" applyAlignment="1">
      <alignment horizontal="center"/>
    </xf>
    <xf numFmtId="0" fontId="27" fillId="20" borderId="18" xfId="0" applyFont="1" applyFill="1" applyBorder="1" applyAlignment="1">
      <alignment horizontal="center"/>
    </xf>
    <xf numFmtId="0" fontId="24" fillId="16" borderId="48" xfId="0" applyFont="1" applyFill="1" applyBorder="1" applyAlignment="1">
      <alignment horizontal="left" vertical="center"/>
    </xf>
    <xf numFmtId="0" fontId="25" fillId="16" borderId="9" xfId="0" applyFont="1" applyFill="1" applyBorder="1" applyAlignment="1">
      <alignment horizontal="left" vertical="center" wrapText="1"/>
    </xf>
    <xf numFmtId="0" fontId="1" fillId="0" borderId="3" xfId="0" applyFont="1" applyBorder="1"/>
    <xf numFmtId="0" fontId="17" fillId="21" borderId="89" xfId="0" applyFont="1" applyFill="1" applyBorder="1" applyAlignment="1">
      <alignment wrapText="1"/>
    </xf>
    <xf numFmtId="0" fontId="17" fillId="21" borderId="93" xfId="0" applyFont="1" applyFill="1" applyBorder="1" applyAlignment="1">
      <alignment wrapText="1"/>
    </xf>
    <xf numFmtId="0" fontId="29" fillId="20" borderId="12" xfId="0" applyFont="1" applyFill="1" applyBorder="1" applyAlignment="1">
      <alignment horizontal="center"/>
    </xf>
    <xf numFmtId="0" fontId="29" fillId="20" borderId="18" xfId="0" applyFont="1" applyFill="1" applyBorder="1" applyAlignment="1">
      <alignment horizontal="center"/>
    </xf>
    <xf numFmtId="0" fontId="26" fillId="19" borderId="12" xfId="0" applyFont="1" applyFill="1" applyBorder="1" applyAlignment="1">
      <alignment horizontal="center" vertical="center"/>
    </xf>
    <xf numFmtId="0" fontId="1" fillId="18" borderId="18" xfId="0" applyFont="1" applyFill="1" applyBorder="1"/>
    <xf numFmtId="0" fontId="26" fillId="17" borderId="12" xfId="0" applyFont="1" applyFill="1" applyBorder="1" applyAlignment="1">
      <alignment horizontal="center" vertical="center"/>
    </xf>
    <xf numFmtId="1" fontId="45" fillId="21" borderId="89" xfId="0" applyNumberFormat="1" applyFont="1" applyFill="1" applyBorder="1" applyAlignment="1">
      <alignment wrapText="1"/>
    </xf>
    <xf numFmtId="0" fontId="26" fillId="17" borderId="14" xfId="0" applyFont="1" applyFill="1" applyBorder="1" applyAlignment="1">
      <alignment horizontal="center" vertical="center"/>
    </xf>
    <xf numFmtId="0" fontId="1" fillId="0" borderId="94" xfId="0" applyFont="1" applyBorder="1"/>
    <xf numFmtId="1" fontId="45" fillId="21" borderId="95" xfId="0" applyNumberFormat="1" applyFont="1" applyFill="1" applyBorder="1" applyAlignment="1">
      <alignment wrapText="1"/>
    </xf>
    <xf numFmtId="0" fontId="28" fillId="20" borderId="12" xfId="0" applyFont="1" applyFill="1" applyBorder="1" applyAlignment="1">
      <alignment horizontal="center"/>
    </xf>
    <xf numFmtId="0" fontId="28" fillId="20" borderId="18" xfId="0" applyFont="1" applyFill="1" applyBorder="1" applyAlignment="1">
      <alignment horizontal="center"/>
    </xf>
    <xf numFmtId="0" fontId="28" fillId="20" borderId="90" xfId="0" applyFont="1" applyFill="1" applyBorder="1" applyAlignment="1">
      <alignment horizontal="center"/>
    </xf>
    <xf numFmtId="0" fontId="28" fillId="20" borderId="50" xfId="0" applyFont="1" applyFill="1" applyBorder="1" applyAlignment="1">
      <alignment horizontal="center"/>
    </xf>
    <xf numFmtId="0" fontId="28" fillId="20" borderId="51" xfId="0" applyFont="1" applyFill="1" applyBorder="1" applyAlignment="1">
      <alignment horizontal="center"/>
    </xf>
    <xf numFmtId="0" fontId="28" fillId="20" borderId="92" xfId="0" applyFont="1" applyFill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65" xfId="0" applyFont="1" applyBorder="1" applyAlignment="1">
      <alignment horizontal="center" vertical="center" wrapText="1"/>
    </xf>
    <xf numFmtId="0" fontId="26" fillId="0" borderId="63" xfId="0" applyFont="1" applyBorder="1" applyAlignment="1">
      <alignment horizontal="center" vertical="center"/>
    </xf>
    <xf numFmtId="0" fontId="1" fillId="0" borderId="82" xfId="0" applyFont="1" applyBorder="1"/>
    <xf numFmtId="0" fontId="1" fillId="0" borderId="79" xfId="0" applyFont="1" applyBorder="1"/>
    <xf numFmtId="0" fontId="39" fillId="0" borderId="12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 wrapText="1"/>
    </xf>
    <xf numFmtId="164" fontId="26" fillId="0" borderId="19" xfId="0" applyNumberFormat="1" applyFont="1" applyBorder="1" applyAlignment="1">
      <alignment horizontal="center" vertical="center" wrapText="1"/>
    </xf>
    <xf numFmtId="2" fontId="26" fillId="0" borderId="33" xfId="0" applyNumberFormat="1" applyFont="1" applyBorder="1" applyAlignment="1">
      <alignment horizontal="center" vertical="center" wrapText="1"/>
    </xf>
    <xf numFmtId="2" fontId="26" fillId="0" borderId="40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/>
    </xf>
    <xf numFmtId="0" fontId="49" fillId="17" borderId="52" xfId="0" applyFont="1" applyFill="1" applyBorder="1" applyAlignment="1">
      <alignment horizontal="center"/>
    </xf>
    <xf numFmtId="0" fontId="49" fillId="17" borderId="16" xfId="0" applyFont="1" applyFill="1" applyBorder="1" applyAlignment="1">
      <alignment horizontal="center"/>
    </xf>
    <xf numFmtId="0" fontId="52" fillId="21" borderId="93" xfId="0" applyFont="1" applyFill="1" applyBorder="1" applyAlignment="1">
      <alignment horizontal="left" wrapText="1"/>
    </xf>
    <xf numFmtId="0" fontId="52" fillId="21" borderId="105" xfId="0" applyFont="1" applyFill="1" applyBorder="1" applyAlignment="1">
      <alignment horizontal="left" wrapText="1"/>
    </xf>
    <xf numFmtId="0" fontId="52" fillId="21" borderId="91" xfId="0" applyFont="1" applyFill="1" applyBorder="1" applyAlignment="1">
      <alignment horizontal="left" wrapText="1"/>
    </xf>
    <xf numFmtId="0" fontId="53" fillId="20" borderId="106" xfId="0" applyFont="1" applyFill="1" applyBorder="1" applyAlignment="1">
      <alignment horizontal="left"/>
    </xf>
    <xf numFmtId="0" fontId="53" fillId="20" borderId="107" xfId="0" applyFont="1" applyFill="1" applyBorder="1" applyAlignment="1">
      <alignment horizontal="left"/>
    </xf>
    <xf numFmtId="0" fontId="53" fillId="20" borderId="108" xfId="0" applyFont="1" applyFill="1" applyBorder="1" applyAlignment="1">
      <alignment horizontal="left"/>
    </xf>
    <xf numFmtId="0" fontId="53" fillId="20" borderId="12" xfId="0" applyFont="1" applyFill="1" applyBorder="1" applyAlignment="1">
      <alignment horizontal="left"/>
    </xf>
    <xf numFmtId="0" fontId="53" fillId="20" borderId="18" xfId="0" applyFont="1" applyFill="1" applyBorder="1" applyAlignment="1">
      <alignment horizontal="left"/>
    </xf>
    <xf numFmtId="0" fontId="53" fillId="20" borderId="90" xfId="0" applyFont="1" applyFill="1" applyBorder="1" applyAlignment="1">
      <alignment horizontal="left"/>
    </xf>
    <xf numFmtId="0" fontId="54" fillId="19" borderId="12" xfId="0" applyFont="1" applyFill="1" applyBorder="1" applyAlignment="1">
      <alignment horizontal="left" vertical="center"/>
    </xf>
    <xf numFmtId="0" fontId="54" fillId="19" borderId="18" xfId="0" applyFont="1" applyFill="1" applyBorder="1" applyAlignment="1">
      <alignment horizontal="left" vertical="center"/>
    </xf>
    <xf numFmtId="0" fontId="54" fillId="19" borderId="90" xfId="0" applyFont="1" applyFill="1" applyBorder="1" applyAlignment="1">
      <alignment horizontal="left" vertical="center"/>
    </xf>
    <xf numFmtId="0" fontId="54" fillId="17" borderId="12" xfId="0" applyFont="1" applyFill="1" applyBorder="1" applyAlignment="1">
      <alignment horizontal="left" vertical="center"/>
    </xf>
    <xf numFmtId="0" fontId="54" fillId="17" borderId="18" xfId="0" applyFont="1" applyFill="1" applyBorder="1" applyAlignment="1">
      <alignment horizontal="left" vertical="center"/>
    </xf>
    <xf numFmtId="0" fontId="54" fillId="17" borderId="90" xfId="0" applyFont="1" applyFill="1" applyBorder="1" applyAlignment="1">
      <alignment horizontal="left" vertical="center"/>
    </xf>
    <xf numFmtId="1" fontId="51" fillId="21" borderId="89" xfId="0" applyNumberFormat="1" applyFont="1" applyFill="1" applyBorder="1" applyAlignment="1">
      <alignment horizontal="center" vertical="center" wrapText="1"/>
    </xf>
    <xf numFmtId="0" fontId="51" fillId="17" borderId="52" xfId="0" applyFont="1" applyFill="1" applyBorder="1" applyAlignment="1">
      <alignment horizontal="center" vertical="center"/>
    </xf>
    <xf numFmtId="0" fontId="51" fillId="17" borderId="16" xfId="0" applyFont="1" applyFill="1" applyBorder="1" applyAlignment="1">
      <alignment horizontal="center" vertical="center"/>
    </xf>
    <xf numFmtId="0" fontId="52" fillId="21" borderId="95" xfId="0" applyFont="1" applyFill="1" applyBorder="1" applyAlignment="1">
      <alignment horizontal="left" wrapText="1"/>
    </xf>
    <xf numFmtId="0" fontId="52" fillId="21" borderId="89" xfId="0" applyFont="1" applyFill="1" applyBorder="1" applyAlignment="1">
      <alignment horizontal="left" wrapText="1"/>
    </xf>
    <xf numFmtId="1" fontId="52" fillId="21" borderId="95" xfId="0" applyNumberFormat="1" applyFont="1" applyFill="1" applyBorder="1" applyAlignment="1">
      <alignment horizontal="left" wrapText="1"/>
    </xf>
    <xf numFmtId="1" fontId="52" fillId="21" borderId="89" xfId="0" applyNumberFormat="1" applyFont="1" applyFill="1" applyBorder="1" applyAlignment="1">
      <alignment horizontal="left" wrapText="1"/>
    </xf>
    <xf numFmtId="0" fontId="54" fillId="20" borderId="50" xfId="0" applyFont="1" applyFill="1" applyBorder="1" applyAlignment="1">
      <alignment horizontal="left"/>
    </xf>
    <xf numFmtId="0" fontId="54" fillId="20" borderId="51" xfId="0" applyFont="1" applyFill="1" applyBorder="1" applyAlignment="1">
      <alignment horizontal="left"/>
    </xf>
    <xf numFmtId="0" fontId="54" fillId="20" borderId="92" xfId="0" applyFont="1" applyFill="1" applyBorder="1" applyAlignment="1">
      <alignment horizontal="left"/>
    </xf>
    <xf numFmtId="0" fontId="54" fillId="20" borderId="12" xfId="0" applyFont="1" applyFill="1" applyBorder="1" applyAlignment="1">
      <alignment horizontal="left"/>
    </xf>
    <xf numFmtId="0" fontId="54" fillId="20" borderId="18" xfId="0" applyFont="1" applyFill="1" applyBorder="1" applyAlignment="1">
      <alignment horizontal="left"/>
    </xf>
    <xf numFmtId="0" fontId="54" fillId="20" borderId="90" xfId="0" applyFont="1" applyFill="1" applyBorder="1" applyAlignment="1">
      <alignment horizontal="left"/>
    </xf>
  </cellXfs>
  <cellStyles count="1">
    <cellStyle name="Normal" xfId="0" builtinId="0"/>
  </cellStyles>
  <dxfs count="1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ill>
        <patternFill patternType="solid">
          <fgColor rgb="FF000000"/>
          <bgColor rgb="FF000000"/>
        </patternFill>
      </fill>
    </dxf>
    <dxf>
      <fill>
        <patternFill patternType="none"/>
      </fill>
      <border>
        <bottom style="thin">
          <color rgb="FF000000"/>
        </bottom>
      </border>
    </dxf>
    <dxf>
      <fill>
        <patternFill patternType="none"/>
      </fill>
      <border>
        <bottom style="thin">
          <color rgb="FF000000"/>
        </bottom>
      </border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0</xdr:colOff>
      <xdr:row>1</xdr:row>
      <xdr:rowOff>0</xdr:rowOff>
    </xdr:from>
    <xdr:ext cx="1057275" cy="10096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61</xdr:col>
      <xdr:colOff>590550</xdr:colOff>
      <xdr:row>1</xdr:row>
      <xdr:rowOff>28575</xdr:rowOff>
    </xdr:from>
    <xdr:ext cx="1695450" cy="8096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9525</xdr:rowOff>
    </xdr:from>
    <xdr:ext cx="914400" cy="895350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0</xdr:row>
      <xdr:rowOff>57150</xdr:rowOff>
    </xdr:from>
    <xdr:ext cx="1276350" cy="52387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26" name="image3.jpg">
          <a:extLst>
            <a:ext uri="{FF2B5EF4-FFF2-40B4-BE49-F238E27FC236}">
              <a16:creationId xmlns:a16="http://schemas.microsoft.com/office/drawing/2014/main" id="{4BA5E743-FE6E-8525-4E76-1A39381082D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53942A67-1BD4-98A3-FB3F-F5E6E72038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F9F8764F-B99A-3924-0636-88023B3AE98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FA3A41D8-35B6-3499-A790-F675268837C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F2AE39DB-C3E7-DF02-7189-82F0F152B77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550DF45D-CD2D-D5C7-707E-35054F3F9FA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FE32B136-0D66-634C-E72F-CAA0957DC32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E771E0EF-05FB-D636-CAF8-36B0D7CD55B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CFE55B29-2B8F-836B-E5D5-8AFE088B95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19CBABF1-191F-23A8-6F29-465913AF6A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845D4773-D735-F664-EDA8-1F3ADA4086A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685D5EF-97F5-4D92-CC08-45CBB34D5DD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114300</xdr:colOff>
      <xdr:row>0</xdr:row>
      <xdr:rowOff>15240</xdr:rowOff>
    </xdr:from>
    <xdr:to>
      <xdr:col>1</xdr:col>
      <xdr:colOff>1028700</xdr:colOff>
      <xdr:row>4</xdr:row>
      <xdr:rowOff>76200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2D0EC0A0-EFDB-CE19-82A8-8E7B3722C5D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5240"/>
          <a:ext cx="9144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9525</xdr:rowOff>
    </xdr:from>
    <xdr:ext cx="914400" cy="895350"/>
    <xdr:pic>
      <xdr:nvPicPr>
        <xdr:cNvPr id="2" name="image3.jpg">
          <a:extLst>
            <a:ext uri="{FF2B5EF4-FFF2-40B4-BE49-F238E27FC236}">
              <a16:creationId xmlns:a16="http://schemas.microsoft.com/office/drawing/2014/main" id="{44583C66-DA9E-4839-9A6C-F1789E3673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3380" y="9525"/>
          <a:ext cx="914400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0</xdr:row>
      <xdr:rowOff>57150</xdr:rowOff>
    </xdr:from>
    <xdr:ext cx="1276350" cy="523875"/>
    <xdr:pic>
      <xdr:nvPicPr>
        <xdr:cNvPr id="3" name="image4.jpg">
          <a:extLst>
            <a:ext uri="{FF2B5EF4-FFF2-40B4-BE49-F238E27FC236}">
              <a16:creationId xmlns:a16="http://schemas.microsoft.com/office/drawing/2014/main" id="{56865579-D949-4360-8653-CE819D73D3C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21340" y="57150"/>
          <a:ext cx="1276350" cy="5238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F8-SAPPHIRE-2022-2023-ROG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Wedz Helper Tables"/>
      <sheetName val="Nutritional Status"/>
      <sheetName val="Sheet1"/>
      <sheetName val="Tables"/>
      <sheetName val="CalSheet"/>
      <sheetName val="BMI Tables"/>
    </sheetNames>
    <sheetDataSet>
      <sheetData sheetId="0"/>
      <sheetData sheetId="1">
        <row r="12">
          <cell r="B12" t="str">
            <v>107886180391</v>
          </cell>
          <cell r="C12" t="str">
            <v>ANINAO,CKHRIZ ANDREI, MARTINEZ</v>
          </cell>
        </row>
        <row r="13">
          <cell r="B13" t="str">
            <v>164003140277</v>
          </cell>
          <cell r="C13" t="str">
            <v>ANINAO,NICO RAIZEN, MARTINEZ</v>
          </cell>
        </row>
        <row r="14">
          <cell r="B14" t="str">
            <v>107982190220</v>
          </cell>
          <cell r="C14" t="str">
            <v>CARITATIVO,BRYAN JAMES, PARIANES</v>
          </cell>
        </row>
        <row r="15">
          <cell r="B15" t="str">
            <v>107982180055</v>
          </cell>
          <cell r="C15" t="str">
            <v>CARITATIVO,JOHN RICMILLE, PARIANES</v>
          </cell>
        </row>
        <row r="16">
          <cell r="B16" t="str">
            <v>424198190004</v>
          </cell>
          <cell r="C16" t="str">
            <v>CERVANTES,MIKHAIL ANDRES, YAMBAO</v>
          </cell>
        </row>
        <row r="17">
          <cell r="B17" t="str">
            <v>107982190169</v>
          </cell>
          <cell r="C17" t="str">
            <v>CORPUZ,DARREN ZELDDRICK, DELOS REYES</v>
          </cell>
        </row>
        <row r="18">
          <cell r="B18" t="str">
            <v>117280190007</v>
          </cell>
          <cell r="C18" t="str">
            <v>DELA CRUZ,JOHN KYLE, CANARES</v>
          </cell>
        </row>
        <row r="19">
          <cell r="B19" t="str">
            <v>107982190306</v>
          </cell>
          <cell r="C19" t="str">
            <v>DUMAPLIN,PATRICK LANCE, YODICO</v>
          </cell>
        </row>
        <row r="20">
          <cell r="B20" t="str">
            <v>107982190494</v>
          </cell>
          <cell r="C20" t="str">
            <v>GUTIERREZ,JIAN XANDER, OQUIAS</v>
          </cell>
        </row>
        <row r="21">
          <cell r="B21" t="str">
            <v>107982190260</v>
          </cell>
          <cell r="C21" t="str">
            <v>JABON,DARYLLE JUNE, DELA CRUZ</v>
          </cell>
        </row>
        <row r="22">
          <cell r="B22" t="str">
            <v>107982190039</v>
          </cell>
          <cell r="C22" t="str">
            <v>KIKUCHI,MASAYUKI, LIM</v>
          </cell>
        </row>
        <row r="23">
          <cell r="B23" t="str">
            <v>136896190133</v>
          </cell>
          <cell r="C23" t="str">
            <v>LIM,JOHN LEONARD, MANALO</v>
          </cell>
        </row>
        <row r="24">
          <cell r="B24" t="str">
            <v>108020190043</v>
          </cell>
          <cell r="C24" t="str">
            <v>MAJARAIS,CHRISTIAN, BADEO</v>
          </cell>
        </row>
        <row r="25">
          <cell r="B25" t="str">
            <v>107986180186</v>
          </cell>
          <cell r="C25" t="str">
            <v>MANICIO,NIÑO LUIS, LEGASPI</v>
          </cell>
        </row>
        <row r="26">
          <cell r="B26" t="str">
            <v>107982190088</v>
          </cell>
          <cell r="C26" t="str">
            <v>MASAPOL,ANDREY, BEA</v>
          </cell>
        </row>
        <row r="27">
          <cell r="B27" t="str">
            <v>108070190114</v>
          </cell>
          <cell r="C27" t="str">
            <v>MERCADO,XIAN CHRISTOFFERSON, MARTIN</v>
          </cell>
        </row>
        <row r="28">
          <cell r="B28" t="str">
            <v>107982190015</v>
          </cell>
          <cell r="C28" t="str">
            <v>MOSTAJO,PRINCE JOEZEL, SILVESTRE</v>
          </cell>
        </row>
        <row r="29">
          <cell r="B29" t="str">
            <v>136774190127</v>
          </cell>
          <cell r="C29" t="str">
            <v>PURISIMA,CHED MARCEL, PEREZ</v>
          </cell>
        </row>
        <row r="30">
          <cell r="B30" t="str">
            <v>107982190440</v>
          </cell>
          <cell r="C30" t="str">
            <v>RUPIDO,PRINCE ANDREI, MANGILA</v>
          </cell>
        </row>
        <row r="31">
          <cell r="B31" t="str">
            <v>107982180498</v>
          </cell>
          <cell r="C31" t="str">
            <v>SANGALANG,ZACHARIAH, TABAQUERO</v>
          </cell>
        </row>
        <row r="32">
          <cell r="B32" t="str">
            <v>136834190306</v>
          </cell>
          <cell r="C32" t="str">
            <v>SANTOS, JR.,JERRY, BAYABAY</v>
          </cell>
        </row>
        <row r="33">
          <cell r="B33" t="str">
            <v>107982190059</v>
          </cell>
          <cell r="C33" t="str">
            <v>TANJUECO,PRINCE JIO, INDONILA</v>
          </cell>
        </row>
        <row r="34">
          <cell r="B34">
            <v>107982180438</v>
          </cell>
          <cell r="C34" t="str">
            <v>TRERO, CLARENCE, GOMEZ</v>
          </cell>
        </row>
        <row r="63">
          <cell r="C63" t="str">
            <v>ALBAREDA,ATHENA LOUISSE, PEREZ</v>
          </cell>
        </row>
        <row r="64">
          <cell r="C64" t="str">
            <v>ALCANTELADO,AUDRIELYN, BONGALBAL</v>
          </cell>
        </row>
        <row r="65">
          <cell r="C65" t="str">
            <v>BUATIS,JHERIZZ JANE, ROSCO</v>
          </cell>
        </row>
        <row r="66">
          <cell r="C66" t="str">
            <v>CANO,AUDREY ZOFIA, BUSTILLO</v>
          </cell>
        </row>
        <row r="67">
          <cell r="C67" t="str">
            <v>DE FELIX,AYESHA NICOLE, ORCULLO</v>
          </cell>
        </row>
        <row r="68">
          <cell r="C68" t="str">
            <v>DIAZ,PRINCESS CLARISSE, FRANCISCO</v>
          </cell>
        </row>
        <row r="69">
          <cell r="C69" t="str">
            <v>FONTAMILLAS,KATELYN, MARILAG</v>
          </cell>
        </row>
        <row r="70">
          <cell r="C70" t="str">
            <v>HERNANDEZ,MIKAELA ANGEL, MERCADO</v>
          </cell>
        </row>
        <row r="71">
          <cell r="C71" t="str">
            <v>LAMELA,SHANE SANDRA, VILLENA</v>
          </cell>
        </row>
        <row r="72">
          <cell r="C72" t="str">
            <v>LEONIDA,RHEANA, RIZALDO</v>
          </cell>
        </row>
        <row r="73">
          <cell r="C73" t="str">
            <v>MERLES,SARAH JANE, RODULFO</v>
          </cell>
        </row>
        <row r="74">
          <cell r="C74" t="str">
            <v>MICHELENA,ZIA CHRISTYL, GAUTANE</v>
          </cell>
        </row>
        <row r="75">
          <cell r="C75" t="str">
            <v>OVAL, PRINCESS WRESKA, ISMAEL</v>
          </cell>
        </row>
        <row r="76">
          <cell r="C76" t="str">
            <v>PENDON,LOVELY, ALBERTO</v>
          </cell>
        </row>
        <row r="77">
          <cell r="C77" t="str">
            <v>RAAGAS,YSABELLE ABISH, ANTALAN</v>
          </cell>
        </row>
        <row r="78">
          <cell r="C78" t="str">
            <v>REYES,ZOLA AERITH, LADIOS</v>
          </cell>
        </row>
        <row r="79">
          <cell r="C79" t="str">
            <v>RICOHERMOSO,KHRIZZIA LYN, LAVADO</v>
          </cell>
        </row>
        <row r="80">
          <cell r="C80" t="str">
            <v>TOPACIO,ERICH, AMPONGAN</v>
          </cell>
        </row>
        <row r="81">
          <cell r="C81" t="str">
            <v>TORTONA,ANDREA MARIEL, DE PADUA</v>
          </cell>
        </row>
        <row r="82">
          <cell r="C82" t="str">
            <v>VELASCO,PRINCESS JOY, -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ho.int/entity/growthref/sft_hfa_girls_perc_5_19years.pdf?ua=1" TargetMode="External"/><Relationship Id="rId3" Type="http://schemas.openxmlformats.org/officeDocument/2006/relationships/hyperlink" Target="http://www.who.int/entity/growthref/sft_bmifa_girls_z_5_19years.pdf?ua=1" TargetMode="External"/><Relationship Id="rId7" Type="http://schemas.openxmlformats.org/officeDocument/2006/relationships/hyperlink" Target="http://www.who.int/entity/growthref/sft_hfa_girls_z_5_19years.pdf?ua=1" TargetMode="External"/><Relationship Id="rId2" Type="http://schemas.openxmlformats.org/officeDocument/2006/relationships/hyperlink" Target="http://www.who.int/entity/growthref/sft_bmifa_boys_perc_5_19year.pdf?ua=1" TargetMode="External"/><Relationship Id="rId1" Type="http://schemas.openxmlformats.org/officeDocument/2006/relationships/hyperlink" Target="http://www.who.int/entity/growthref/sft_bmifa_boys_z_5_19years.pdf?ua=1" TargetMode="External"/><Relationship Id="rId6" Type="http://schemas.openxmlformats.org/officeDocument/2006/relationships/hyperlink" Target="http://www.who.int/entity/growthref/sft_hfa_boys_perc_5_19years.pdf?ua=1" TargetMode="External"/><Relationship Id="rId5" Type="http://schemas.openxmlformats.org/officeDocument/2006/relationships/hyperlink" Target="http://www.who.int/entity/growthref/sft_hfa_boys_z_5_19years.pdf?ua=1" TargetMode="External"/><Relationship Id="rId4" Type="http://schemas.openxmlformats.org/officeDocument/2006/relationships/hyperlink" Target="http://www.who.int/entity/growthref/sft_bmifa_girls_perc_5_19years.pdf?ua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DD273"/>
  <sheetViews>
    <sheetView showGridLines="0" workbookViewId="0">
      <selection sqref="A1:C2"/>
    </sheetView>
  </sheetViews>
  <sheetFormatPr defaultColWidth="14.42578125" defaultRowHeight="15" customHeight="1"/>
  <cols>
    <col min="1" max="3" width="9.140625" customWidth="1"/>
    <col min="4" max="4" width="2.28515625" customWidth="1"/>
    <col min="5" max="5" width="9.140625" customWidth="1"/>
    <col min="6" max="11" width="5.42578125" customWidth="1"/>
    <col min="12" max="12" width="7.42578125" customWidth="1"/>
    <col min="13" max="13" width="2.42578125" customWidth="1"/>
    <col min="14" max="14" width="9.140625" customWidth="1"/>
    <col min="15" max="20" width="5.42578125" customWidth="1"/>
    <col min="21" max="52" width="9.140625" customWidth="1"/>
    <col min="53" max="53" width="4.42578125" customWidth="1"/>
    <col min="54" max="54" width="4.140625" customWidth="1"/>
    <col min="55" max="55" width="10.42578125" customWidth="1"/>
    <col min="56" max="57" width="9.140625" customWidth="1"/>
    <col min="58" max="58" width="11.7109375" customWidth="1"/>
    <col min="59" max="59" width="9.140625" customWidth="1"/>
    <col min="60" max="61" width="9.7109375" customWidth="1"/>
    <col min="62" max="62" width="13.140625" customWidth="1"/>
    <col min="63" max="63" width="10.42578125" customWidth="1"/>
    <col min="64" max="64" width="19.140625" customWidth="1"/>
    <col min="65" max="65" width="2.42578125" customWidth="1"/>
    <col min="66" max="74" width="9.140625" customWidth="1"/>
    <col min="75" max="75" width="2.28515625" customWidth="1"/>
    <col min="76" max="76" width="9.140625" customWidth="1"/>
    <col min="77" max="80" width="5.42578125" customWidth="1"/>
    <col min="81" max="81" width="11.7109375" customWidth="1"/>
    <col min="82" max="82" width="2.28515625" customWidth="1"/>
    <col min="83" max="83" width="9.140625" customWidth="1"/>
    <col min="84" max="87" width="5.42578125" customWidth="1"/>
    <col min="88" max="88" width="11.7109375" customWidth="1"/>
    <col min="89" max="108" width="9.140625" customWidth="1"/>
  </cols>
  <sheetData>
    <row r="1" spans="1:108">
      <c r="A1" s="285" t="s">
        <v>0</v>
      </c>
      <c r="B1" s="286"/>
      <c r="C1" s="286"/>
      <c r="D1" s="1"/>
      <c r="E1" s="2" t="s">
        <v>1</v>
      </c>
      <c r="F1" s="2" t="s">
        <v>2</v>
      </c>
      <c r="G1" s="1"/>
      <c r="H1" s="1"/>
      <c r="I1" s="1"/>
      <c r="J1" s="1"/>
      <c r="K1" s="1"/>
      <c r="L1" s="1"/>
      <c r="M1" s="3"/>
      <c r="N1" s="4" t="s">
        <v>3</v>
      </c>
      <c r="O1" s="4" t="s">
        <v>4</v>
      </c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6">
        <v>3</v>
      </c>
      <c r="AB1" s="6">
        <v>4</v>
      </c>
      <c r="AC1" s="7">
        <v>5</v>
      </c>
      <c r="AD1" s="7">
        <v>6</v>
      </c>
      <c r="AE1" s="7">
        <v>7</v>
      </c>
      <c r="AF1" s="7">
        <v>8</v>
      </c>
      <c r="AG1" s="7">
        <v>9</v>
      </c>
      <c r="AH1" s="7">
        <v>10</v>
      </c>
      <c r="AI1" s="5"/>
      <c r="AJ1" s="5"/>
      <c r="AK1" s="6">
        <v>3</v>
      </c>
      <c r="AL1" s="6">
        <v>4</v>
      </c>
      <c r="AM1" s="7">
        <v>5</v>
      </c>
      <c r="AN1" s="7">
        <v>6</v>
      </c>
      <c r="AO1" s="7">
        <v>7</v>
      </c>
      <c r="AP1" s="7">
        <v>8</v>
      </c>
      <c r="AQ1" s="7">
        <v>9</v>
      </c>
      <c r="AR1" s="7">
        <v>10</v>
      </c>
      <c r="AS1" s="5"/>
      <c r="AT1" s="5"/>
      <c r="AU1" s="5"/>
      <c r="AV1" s="5"/>
      <c r="AW1" s="5"/>
      <c r="AX1" s="5"/>
      <c r="AY1" s="5"/>
      <c r="AZ1" s="5"/>
      <c r="BA1" s="8" t="s">
        <v>5</v>
      </c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276" t="s">
        <v>6</v>
      </c>
      <c r="BO1" s="277"/>
      <c r="BP1" s="9"/>
      <c r="BQ1" s="9"/>
      <c r="BR1" s="9"/>
      <c r="BS1" s="9"/>
      <c r="BT1" s="285" t="s">
        <v>0</v>
      </c>
      <c r="BU1" s="286"/>
      <c r="BV1" s="286"/>
      <c r="BW1" s="1"/>
      <c r="BX1" s="2" t="s">
        <v>7</v>
      </c>
      <c r="BY1" s="2" t="s">
        <v>2</v>
      </c>
      <c r="BZ1" s="1"/>
      <c r="CA1" s="1"/>
      <c r="CB1" s="1"/>
      <c r="CC1" s="1"/>
      <c r="CD1" s="3"/>
      <c r="CE1" s="4" t="s">
        <v>8</v>
      </c>
      <c r="CF1" s="4" t="s">
        <v>2</v>
      </c>
      <c r="CG1" s="3"/>
      <c r="CH1" s="3"/>
      <c r="CI1" s="3"/>
      <c r="CJ1" s="3"/>
      <c r="CK1" s="9"/>
      <c r="CL1" s="9"/>
      <c r="CM1" s="9"/>
      <c r="CN1" s="306" t="s">
        <v>9</v>
      </c>
      <c r="CO1" s="270"/>
      <c r="CP1" s="6">
        <v>3</v>
      </c>
      <c r="CQ1" s="6">
        <v>4</v>
      </c>
      <c r="CR1" s="7">
        <v>5</v>
      </c>
      <c r="CS1" s="7">
        <v>6</v>
      </c>
      <c r="CT1" s="7">
        <v>7</v>
      </c>
      <c r="CU1" s="7">
        <v>8</v>
      </c>
      <c r="CV1" s="10"/>
      <c r="CW1" s="306" t="s">
        <v>10</v>
      </c>
      <c r="CX1" s="270"/>
      <c r="CY1" s="6">
        <v>3</v>
      </c>
      <c r="CZ1" s="6">
        <v>4</v>
      </c>
      <c r="DA1" s="7">
        <v>5</v>
      </c>
      <c r="DB1" s="7">
        <v>6</v>
      </c>
      <c r="DC1" s="7">
        <v>7</v>
      </c>
      <c r="DD1" s="7">
        <v>8</v>
      </c>
    </row>
    <row r="2" spans="1:108" ht="20.25">
      <c r="A2" s="287"/>
      <c r="B2" s="288"/>
      <c r="C2" s="288"/>
      <c r="D2" s="1"/>
      <c r="E2" s="11" t="s">
        <v>11</v>
      </c>
      <c r="F2" s="12"/>
      <c r="G2" s="1"/>
      <c r="H2" s="1"/>
      <c r="I2" s="1"/>
      <c r="J2" s="1"/>
      <c r="K2" s="1"/>
      <c r="L2" s="1"/>
      <c r="M2" s="3"/>
      <c r="N2" s="13" t="s">
        <v>11</v>
      </c>
      <c r="O2" s="14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15">
        <v>12</v>
      </c>
      <c r="AB2" s="15">
        <v>13</v>
      </c>
      <c r="AC2" s="16">
        <v>14</v>
      </c>
      <c r="AD2" s="16">
        <v>15</v>
      </c>
      <c r="AE2" s="16">
        <v>16</v>
      </c>
      <c r="AF2" s="16">
        <v>17</v>
      </c>
      <c r="AG2" s="16">
        <v>18</v>
      </c>
      <c r="AH2" s="16">
        <v>19</v>
      </c>
      <c r="AI2" s="5"/>
      <c r="AJ2" s="5"/>
      <c r="AK2" s="15">
        <v>12</v>
      </c>
      <c r="AL2" s="15">
        <v>13</v>
      </c>
      <c r="AM2" s="16">
        <v>14</v>
      </c>
      <c r="AN2" s="16">
        <v>15</v>
      </c>
      <c r="AO2" s="16">
        <v>16</v>
      </c>
      <c r="AP2" s="16">
        <v>17</v>
      </c>
      <c r="AQ2" s="16">
        <v>18</v>
      </c>
      <c r="AR2" s="16">
        <v>19</v>
      </c>
      <c r="AS2" s="5"/>
      <c r="AT2" s="5"/>
      <c r="AU2" s="5"/>
      <c r="AV2" s="5"/>
      <c r="AW2" s="5"/>
      <c r="AX2" s="5"/>
      <c r="AY2" s="5"/>
      <c r="AZ2" s="5"/>
      <c r="BA2" s="292" t="s">
        <v>12</v>
      </c>
      <c r="BB2" s="270"/>
      <c r="BC2" s="270"/>
      <c r="BD2" s="270"/>
      <c r="BE2" s="270"/>
      <c r="BF2" s="270"/>
      <c r="BG2" s="270"/>
      <c r="BH2" s="270"/>
      <c r="BI2" s="270"/>
      <c r="BJ2" s="270"/>
      <c r="BK2" s="270"/>
      <c r="BL2" s="270"/>
      <c r="BM2" s="9"/>
      <c r="BN2" s="278"/>
      <c r="BO2" s="279"/>
      <c r="BP2" s="9"/>
      <c r="BQ2" s="9"/>
      <c r="BR2" s="9"/>
      <c r="BS2" s="9"/>
      <c r="BT2" s="287"/>
      <c r="BU2" s="288"/>
      <c r="BV2" s="288"/>
      <c r="BW2" s="1"/>
      <c r="BX2" s="11" t="s">
        <v>11</v>
      </c>
      <c r="BY2" s="12"/>
      <c r="BZ2" s="1"/>
      <c r="CA2" s="1"/>
      <c r="CB2" s="1"/>
      <c r="CC2" s="1"/>
      <c r="CD2" s="3"/>
      <c r="CE2" s="13" t="s">
        <v>11</v>
      </c>
      <c r="CF2" s="17"/>
      <c r="CG2" s="3"/>
      <c r="CH2" s="3"/>
      <c r="CI2" s="3"/>
      <c r="CJ2" s="3"/>
      <c r="CK2" s="9"/>
      <c r="CL2" s="9"/>
      <c r="CM2" s="9"/>
      <c r="CN2" s="270"/>
      <c r="CO2" s="270"/>
      <c r="CP2" s="15">
        <v>10</v>
      </c>
      <c r="CQ2" s="15">
        <v>11</v>
      </c>
      <c r="CR2" s="16">
        <v>12</v>
      </c>
      <c r="CS2" s="16">
        <v>13</v>
      </c>
      <c r="CT2" s="16">
        <v>14</v>
      </c>
      <c r="CU2" s="16">
        <v>15</v>
      </c>
      <c r="CV2" s="10"/>
      <c r="CW2" s="270"/>
      <c r="CX2" s="270"/>
      <c r="CY2" s="15">
        <v>10</v>
      </c>
      <c r="CZ2" s="15">
        <v>11</v>
      </c>
      <c r="DA2" s="16">
        <v>12</v>
      </c>
      <c r="DB2" s="16">
        <v>13</v>
      </c>
      <c r="DC2" s="16">
        <v>14</v>
      </c>
      <c r="DD2" s="16">
        <v>15</v>
      </c>
    </row>
    <row r="3" spans="1:108" ht="16.5" customHeight="1">
      <c r="A3" s="284" t="s">
        <v>13</v>
      </c>
      <c r="B3" s="284" t="s">
        <v>14</v>
      </c>
      <c r="C3" s="284" t="s">
        <v>15</v>
      </c>
      <c r="D3" s="1"/>
      <c r="E3" s="274" t="s">
        <v>16</v>
      </c>
      <c r="F3" s="295" t="s">
        <v>17</v>
      </c>
      <c r="G3" s="268"/>
      <c r="H3" s="296" t="s">
        <v>18</v>
      </c>
      <c r="I3" s="268"/>
      <c r="J3" s="296" t="s">
        <v>19</v>
      </c>
      <c r="K3" s="268"/>
      <c r="L3" s="302" t="s">
        <v>20</v>
      </c>
      <c r="M3" s="3"/>
      <c r="N3" s="301" t="s">
        <v>16</v>
      </c>
      <c r="O3" s="310" t="s">
        <v>17</v>
      </c>
      <c r="P3" s="268"/>
      <c r="Q3" s="311" t="s">
        <v>18</v>
      </c>
      <c r="R3" s="268"/>
      <c r="S3" s="311" t="s">
        <v>19</v>
      </c>
      <c r="T3" s="268"/>
      <c r="U3" s="312" t="s">
        <v>20</v>
      </c>
      <c r="V3" s="5"/>
      <c r="W3" s="5"/>
      <c r="X3" s="5"/>
      <c r="Y3" s="5"/>
      <c r="Z3" s="5"/>
      <c r="AA3" s="272" t="s">
        <v>16</v>
      </c>
      <c r="AB3" s="294" t="s">
        <v>17</v>
      </c>
      <c r="AC3" s="268"/>
      <c r="AD3" s="293" t="s">
        <v>18</v>
      </c>
      <c r="AE3" s="268"/>
      <c r="AF3" s="293" t="s">
        <v>19</v>
      </c>
      <c r="AG3" s="268"/>
      <c r="AH3" s="299" t="s">
        <v>20</v>
      </c>
      <c r="AI3" s="5"/>
      <c r="AJ3" s="5"/>
      <c r="AK3" s="272" t="s">
        <v>16</v>
      </c>
      <c r="AL3" s="294" t="s">
        <v>17</v>
      </c>
      <c r="AM3" s="268"/>
      <c r="AN3" s="293" t="s">
        <v>18</v>
      </c>
      <c r="AO3" s="268"/>
      <c r="AP3" s="293" t="s">
        <v>19</v>
      </c>
      <c r="AQ3" s="268"/>
      <c r="AR3" s="299" t="s">
        <v>20</v>
      </c>
      <c r="AS3" s="5"/>
      <c r="AT3" s="5"/>
      <c r="AU3" s="5"/>
      <c r="AV3" s="5"/>
      <c r="AW3" s="5"/>
      <c r="AX3" s="5"/>
      <c r="AY3" s="5"/>
      <c r="AZ3" s="5"/>
      <c r="BA3" s="18"/>
      <c r="BB3" s="18"/>
      <c r="BC3" s="18"/>
      <c r="BD3" s="18"/>
      <c r="BE3" s="18"/>
      <c r="BF3" s="18"/>
      <c r="BG3" s="19" t="s">
        <v>21</v>
      </c>
      <c r="BH3" s="20"/>
      <c r="BI3" s="18"/>
      <c r="BJ3" s="18"/>
      <c r="BK3" s="18"/>
      <c r="BL3" s="18"/>
      <c r="BM3" s="9"/>
      <c r="BN3" s="278"/>
      <c r="BO3" s="279"/>
      <c r="BP3" s="9"/>
      <c r="BQ3" s="9"/>
      <c r="BR3" s="9"/>
      <c r="BS3" s="9"/>
      <c r="BT3" s="284" t="s">
        <v>13</v>
      </c>
      <c r="BU3" s="284" t="s">
        <v>14</v>
      </c>
      <c r="BV3" s="284" t="s">
        <v>15</v>
      </c>
      <c r="BW3" s="1"/>
      <c r="BX3" s="274" t="s">
        <v>22</v>
      </c>
      <c r="BY3" s="295" t="s">
        <v>23</v>
      </c>
      <c r="BZ3" s="268"/>
      <c r="CA3" s="296" t="s">
        <v>18</v>
      </c>
      <c r="CB3" s="268"/>
      <c r="CC3" s="297" t="s">
        <v>24</v>
      </c>
      <c r="CD3" s="3"/>
      <c r="CE3" s="274" t="s">
        <v>22</v>
      </c>
      <c r="CF3" s="295" t="s">
        <v>23</v>
      </c>
      <c r="CG3" s="268"/>
      <c r="CH3" s="296" t="s">
        <v>18</v>
      </c>
      <c r="CI3" s="268"/>
      <c r="CJ3" s="297" t="s">
        <v>24</v>
      </c>
      <c r="CK3" s="9"/>
      <c r="CL3" s="9"/>
      <c r="CM3" s="9"/>
      <c r="CN3" s="270"/>
      <c r="CO3" s="270"/>
      <c r="CP3" s="309" t="s">
        <v>22</v>
      </c>
      <c r="CQ3" s="308" t="s">
        <v>23</v>
      </c>
      <c r="CR3" s="268"/>
      <c r="CS3" s="307" t="s">
        <v>18</v>
      </c>
      <c r="CT3" s="268"/>
      <c r="CU3" s="305" t="s">
        <v>24</v>
      </c>
      <c r="CV3" s="9"/>
      <c r="CW3" s="270"/>
      <c r="CX3" s="270"/>
      <c r="CY3" s="309" t="s">
        <v>22</v>
      </c>
      <c r="CZ3" s="308" t="s">
        <v>23</v>
      </c>
      <c r="DA3" s="268"/>
      <c r="DB3" s="307" t="s">
        <v>18</v>
      </c>
      <c r="DC3" s="268"/>
      <c r="DD3" s="305" t="s">
        <v>24</v>
      </c>
    </row>
    <row r="4" spans="1:108" ht="15.75">
      <c r="A4" s="273"/>
      <c r="B4" s="273"/>
      <c r="C4" s="273"/>
      <c r="D4" s="1"/>
      <c r="E4" s="273"/>
      <c r="F4" s="21" t="s">
        <v>25</v>
      </c>
      <c r="G4" s="21" t="s">
        <v>26</v>
      </c>
      <c r="H4" s="21" t="s">
        <v>25</v>
      </c>
      <c r="I4" s="22" t="s">
        <v>26</v>
      </c>
      <c r="J4" s="21" t="s">
        <v>25</v>
      </c>
      <c r="K4" s="21" t="s">
        <v>26</v>
      </c>
      <c r="L4" s="273"/>
      <c r="M4" s="3"/>
      <c r="N4" s="273"/>
      <c r="O4" s="23" t="s">
        <v>25</v>
      </c>
      <c r="P4" s="23" t="s">
        <v>26</v>
      </c>
      <c r="Q4" s="23" t="s">
        <v>25</v>
      </c>
      <c r="R4" s="24" t="s">
        <v>26</v>
      </c>
      <c r="S4" s="23" t="s">
        <v>25</v>
      </c>
      <c r="T4" s="23" t="s">
        <v>26</v>
      </c>
      <c r="U4" s="273"/>
      <c r="V4" s="5"/>
      <c r="W4" s="5"/>
      <c r="X4" s="5"/>
      <c r="Y4" s="5"/>
      <c r="Z4" s="5"/>
      <c r="AA4" s="273"/>
      <c r="AB4" s="25" t="s">
        <v>25</v>
      </c>
      <c r="AC4" s="25" t="s">
        <v>26</v>
      </c>
      <c r="AD4" s="25" t="s">
        <v>25</v>
      </c>
      <c r="AE4" s="26" t="s">
        <v>26</v>
      </c>
      <c r="AF4" s="25" t="s">
        <v>25</v>
      </c>
      <c r="AG4" s="25" t="s">
        <v>26</v>
      </c>
      <c r="AH4" s="273"/>
      <c r="AI4" s="5"/>
      <c r="AJ4" s="5"/>
      <c r="AK4" s="273"/>
      <c r="AL4" s="25" t="s">
        <v>25</v>
      </c>
      <c r="AM4" s="25" t="s">
        <v>26</v>
      </c>
      <c r="AN4" s="25" t="s">
        <v>25</v>
      </c>
      <c r="AO4" s="26" t="s">
        <v>26</v>
      </c>
      <c r="AP4" s="25" t="s">
        <v>25</v>
      </c>
      <c r="AQ4" s="25" t="s">
        <v>26</v>
      </c>
      <c r="AR4" s="273"/>
      <c r="AS4" s="5"/>
      <c r="AT4" s="5"/>
      <c r="AU4" s="5"/>
      <c r="AV4" s="5"/>
      <c r="AW4" s="5"/>
      <c r="AX4" s="5"/>
      <c r="AY4" s="5"/>
      <c r="AZ4" s="5"/>
      <c r="BA4" s="27"/>
      <c r="BB4" s="27"/>
      <c r="BC4" s="27"/>
      <c r="BD4" s="27"/>
      <c r="BE4" s="27"/>
      <c r="BF4" s="27"/>
      <c r="BG4" s="19" t="s">
        <v>27</v>
      </c>
      <c r="BH4" s="20"/>
      <c r="BI4" s="27"/>
      <c r="BJ4" s="27"/>
      <c r="BK4" s="27"/>
      <c r="BL4" s="27"/>
      <c r="BM4" s="9"/>
      <c r="BN4" s="278"/>
      <c r="BO4" s="279"/>
      <c r="BP4" s="9"/>
      <c r="BQ4" s="9"/>
      <c r="BR4" s="9"/>
      <c r="BS4" s="9"/>
      <c r="BT4" s="273"/>
      <c r="BU4" s="273"/>
      <c r="BV4" s="273"/>
      <c r="BW4" s="1"/>
      <c r="BX4" s="273"/>
      <c r="BY4" s="21" t="s">
        <v>25</v>
      </c>
      <c r="BZ4" s="21" t="s">
        <v>26</v>
      </c>
      <c r="CA4" s="21" t="s">
        <v>25</v>
      </c>
      <c r="CB4" s="22" t="s">
        <v>26</v>
      </c>
      <c r="CC4" s="298"/>
      <c r="CD4" s="3"/>
      <c r="CE4" s="273"/>
      <c r="CF4" s="21" t="s">
        <v>25</v>
      </c>
      <c r="CG4" s="21" t="s">
        <v>26</v>
      </c>
      <c r="CH4" s="21" t="s">
        <v>25</v>
      </c>
      <c r="CI4" s="22" t="s">
        <v>26</v>
      </c>
      <c r="CJ4" s="298"/>
      <c r="CK4" s="9"/>
      <c r="CL4" s="9"/>
      <c r="CM4" s="9"/>
      <c r="CN4" s="270"/>
      <c r="CO4" s="270"/>
      <c r="CP4" s="273"/>
      <c r="CQ4" s="28" t="s">
        <v>25</v>
      </c>
      <c r="CR4" s="28" t="s">
        <v>26</v>
      </c>
      <c r="CS4" s="28" t="s">
        <v>25</v>
      </c>
      <c r="CT4" s="29" t="s">
        <v>26</v>
      </c>
      <c r="CU4" s="298"/>
      <c r="CV4" s="9"/>
      <c r="CW4" s="270"/>
      <c r="CX4" s="270"/>
      <c r="CY4" s="273"/>
      <c r="CZ4" s="28" t="s">
        <v>25</v>
      </c>
      <c r="DA4" s="28" t="s">
        <v>26</v>
      </c>
      <c r="DB4" s="28" t="s">
        <v>25</v>
      </c>
      <c r="DC4" s="29" t="s">
        <v>26</v>
      </c>
      <c r="DD4" s="298"/>
    </row>
    <row r="5" spans="1:108" ht="20.25">
      <c r="A5" s="30">
        <v>5</v>
      </c>
      <c r="B5" s="31">
        <v>0</v>
      </c>
      <c r="C5" s="31">
        <v>60</v>
      </c>
      <c r="D5" s="1"/>
      <c r="E5" s="32">
        <v>12</v>
      </c>
      <c r="F5" s="32">
        <f t="shared" ref="F5:F173" si="0">E5+0.1</f>
        <v>12.1</v>
      </c>
      <c r="G5" s="32">
        <f t="shared" ref="G5:G28" si="1">F5+0.8</f>
        <v>12.9</v>
      </c>
      <c r="H5" s="32">
        <f t="shared" ref="H5:H173" si="2">G5+0.1</f>
        <v>13</v>
      </c>
      <c r="I5" s="32">
        <v>18.3</v>
      </c>
      <c r="J5" s="32">
        <f t="shared" ref="J5:J173" si="3">I5+0.1</f>
        <v>18.400000000000002</v>
      </c>
      <c r="K5" s="33">
        <v>20.2</v>
      </c>
      <c r="L5" s="33">
        <f t="shared" ref="L5:L173" si="4">K5+0.1</f>
        <v>20.3</v>
      </c>
      <c r="M5" s="3"/>
      <c r="N5" s="32">
        <v>11.7</v>
      </c>
      <c r="O5" s="32">
        <f t="shared" ref="O5:O173" si="5">N5+0.1</f>
        <v>11.799999999999999</v>
      </c>
      <c r="P5" s="33">
        <v>12.6</v>
      </c>
      <c r="Q5" s="33">
        <f t="shared" ref="Q5:Q173" si="6">P5+0.1</f>
        <v>12.7</v>
      </c>
      <c r="R5" s="33">
        <v>18.899999999999999</v>
      </c>
      <c r="S5" s="33">
        <f t="shared" ref="S5:S173" si="7">R5+0.1</f>
        <v>19</v>
      </c>
      <c r="T5" s="33">
        <v>21.2</v>
      </c>
      <c r="U5" s="33">
        <f t="shared" ref="U5:U173" si="8">T5+0.1</f>
        <v>21.3</v>
      </c>
      <c r="V5" s="5"/>
      <c r="W5" s="5"/>
      <c r="X5" s="5"/>
      <c r="Y5" s="5">
        <v>1</v>
      </c>
      <c r="Z5" s="5" t="e">
        <f>IF('Nutritional Status'!#REF!="","",VLOOKUP('Nutritional Status'!#REF!,$A$5:$C$173,3,))</f>
        <v>#REF!</v>
      </c>
      <c r="AA5" s="5" t="e">
        <f t="shared" ref="AA5:AA104" si="9">IF(Z5="","",VLOOKUP($Z5,$C$5:$L$273,AA$1))</f>
        <v>#REF!</v>
      </c>
      <c r="AB5" s="5" t="e">
        <f t="shared" ref="AB5:AB104" si="10">IF(Z5="","",VLOOKUP($Z5,$C$5:$L$273,AB$1))</f>
        <v>#REF!</v>
      </c>
      <c r="AC5" s="5" t="e">
        <f t="shared" ref="AC5:AC104" si="11">IF(Z5="","",VLOOKUP($Z5,$C$5:$L$273,AC$1))</f>
        <v>#REF!</v>
      </c>
      <c r="AD5" s="5" t="e">
        <f t="shared" ref="AD5:AD104" si="12">IF(Z5="","",VLOOKUP($Z5,$C$5:$L$273,AD$1))</f>
        <v>#REF!</v>
      </c>
      <c r="AE5" s="5" t="e">
        <f t="shared" ref="AE5:AE104" si="13">IF(Z5="","",VLOOKUP($Z5,$C$5:$L$273,AE$1))</f>
        <v>#REF!</v>
      </c>
      <c r="AF5" s="5" t="e">
        <f t="shared" ref="AF5:AF104" si="14">IF(Z5="","",VLOOKUP($Z5,$C$5:$L$273,AF$1))</f>
        <v>#REF!</v>
      </c>
      <c r="AG5" s="5" t="e">
        <f t="shared" ref="AG5:AG104" si="15">IF(Z5="","",VLOOKUP($Z5,$C$5:$L$273,AG$1))</f>
        <v>#REF!</v>
      </c>
      <c r="AH5" s="5" t="e">
        <f t="shared" ref="AH5:AH104" si="16">IF(Z5="","",VLOOKUP($Z5,$C$5:$L$273,AH$1))</f>
        <v>#REF!</v>
      </c>
      <c r="AI5" s="5"/>
      <c r="AJ5" s="5" t="e">
        <f t="shared" ref="AJ5:AJ205" si="17">IF(#REF!="","",VLOOKUP(#REF!,$A$5:$C$173,3,))</f>
        <v>#REF!</v>
      </c>
      <c r="AK5" s="5" t="e">
        <f t="shared" ref="AK5:AR5" si="18">IF($AJ5="","",VLOOKUP($AJ5,$C$5:$L$273,AK$1))</f>
        <v>#REF!</v>
      </c>
      <c r="AL5" s="5" t="e">
        <f t="shared" si="18"/>
        <v>#REF!</v>
      </c>
      <c r="AM5" s="5" t="e">
        <f t="shared" si="18"/>
        <v>#REF!</v>
      </c>
      <c r="AN5" s="5" t="e">
        <f t="shared" si="18"/>
        <v>#REF!</v>
      </c>
      <c r="AO5" s="5" t="e">
        <f t="shared" si="18"/>
        <v>#REF!</v>
      </c>
      <c r="AP5" s="5" t="e">
        <f t="shared" si="18"/>
        <v>#REF!</v>
      </c>
      <c r="AQ5" s="5" t="e">
        <f t="shared" si="18"/>
        <v>#REF!</v>
      </c>
      <c r="AR5" s="5" t="e">
        <f t="shared" si="18"/>
        <v>#REF!</v>
      </c>
      <c r="AS5" s="5"/>
      <c r="AT5" s="5"/>
      <c r="AU5" s="5"/>
      <c r="AV5" s="5"/>
      <c r="AW5" s="5"/>
      <c r="AX5" s="5"/>
      <c r="AY5" s="5"/>
      <c r="AZ5" s="5"/>
      <c r="BA5" s="275" t="s">
        <v>28</v>
      </c>
      <c r="BB5" s="270"/>
      <c r="BC5" s="270"/>
      <c r="BD5" s="270"/>
      <c r="BE5" s="270"/>
      <c r="BF5" s="270"/>
      <c r="BG5" s="270"/>
      <c r="BH5" s="270"/>
      <c r="BI5" s="270"/>
      <c r="BJ5" s="270"/>
      <c r="BK5" s="270"/>
      <c r="BL5" s="270"/>
      <c r="BM5" s="9"/>
      <c r="BN5" s="278"/>
      <c r="BO5" s="279"/>
      <c r="BP5" s="9"/>
      <c r="BQ5" s="9"/>
      <c r="BR5" s="9"/>
      <c r="BS5" s="9"/>
      <c r="BT5" s="30">
        <v>5</v>
      </c>
      <c r="BU5" s="31">
        <v>0</v>
      </c>
      <c r="BV5" s="31">
        <v>60</v>
      </c>
      <c r="BW5" s="1"/>
      <c r="BX5" s="33">
        <v>0.96</v>
      </c>
      <c r="BY5" s="33">
        <v>0.96099999999999997</v>
      </c>
      <c r="BZ5" s="33">
        <v>1.006</v>
      </c>
      <c r="CA5" s="33">
        <v>1.0069999999999999</v>
      </c>
      <c r="CB5" s="33">
        <v>1.1919999999999999</v>
      </c>
      <c r="CC5" s="33">
        <v>1.1930000000000001</v>
      </c>
      <c r="CD5" s="3"/>
      <c r="CE5" s="34">
        <v>0.95099999999999996</v>
      </c>
      <c r="CF5" s="34">
        <v>0.95199999999999985</v>
      </c>
      <c r="CG5" s="34">
        <v>0.998</v>
      </c>
      <c r="CH5" s="34">
        <v>0.99899999999999989</v>
      </c>
      <c r="CI5" s="34">
        <v>1.1890000000000001</v>
      </c>
      <c r="CJ5" s="34">
        <v>1.19</v>
      </c>
      <c r="CK5" s="9"/>
      <c r="CL5" s="9"/>
      <c r="CM5" s="9" t="e">
        <f>IF('Nutritional Status'!#REF!="","",IF('Nutritional Status'!#REF!&gt;CT5,$CU$3,IF('Nutritional Status'!#REF!&gt;CR5,$CS$3,IF('Nutritional Status'!#REF!&gt;CP5,$CQ$3,$CP$3))))</f>
        <v>#REF!</v>
      </c>
      <c r="CN5" s="5">
        <v>1</v>
      </c>
      <c r="CO5" s="9" t="e">
        <f t="shared" ref="CO5:CO205" si="19">Z5</f>
        <v>#REF!</v>
      </c>
      <c r="CP5" s="9" t="e">
        <f t="shared" ref="CP5:CU5" si="20">IF($CO5="","",VLOOKUP($CO5,$BV$5:$CJ$173,CP$1))</f>
        <v>#REF!</v>
      </c>
      <c r="CQ5" s="9" t="e">
        <f t="shared" si="20"/>
        <v>#REF!</v>
      </c>
      <c r="CR5" s="9" t="e">
        <f t="shared" si="20"/>
        <v>#REF!</v>
      </c>
      <c r="CS5" s="9" t="e">
        <f t="shared" si="20"/>
        <v>#REF!</v>
      </c>
      <c r="CT5" s="9" t="e">
        <f t="shared" si="20"/>
        <v>#REF!</v>
      </c>
      <c r="CU5" s="9" t="e">
        <f t="shared" si="20"/>
        <v>#REF!</v>
      </c>
      <c r="CV5" s="9"/>
      <c r="CW5" s="5">
        <v>1</v>
      </c>
      <c r="CX5" s="9" t="e">
        <f t="shared" ref="CX5:CX205" si="21">AJ5</f>
        <v>#REF!</v>
      </c>
      <c r="CY5" s="9" t="e">
        <f t="shared" ref="CY5:DD5" si="22">IF($CX5="","",VLOOKUP($CX5,$BV$5:$CJ$173,CY$1))</f>
        <v>#REF!</v>
      </c>
      <c r="CZ5" s="9" t="e">
        <f t="shared" si="22"/>
        <v>#REF!</v>
      </c>
      <c r="DA5" s="9" t="e">
        <f t="shared" si="22"/>
        <v>#REF!</v>
      </c>
      <c r="DB5" s="9" t="e">
        <f t="shared" si="22"/>
        <v>#REF!</v>
      </c>
      <c r="DC5" s="9" t="e">
        <f t="shared" si="22"/>
        <v>#REF!</v>
      </c>
      <c r="DD5" s="9" t="e">
        <f t="shared" si="22"/>
        <v>#REF!</v>
      </c>
    </row>
    <row r="6" spans="1:108">
      <c r="A6" s="30">
        <v>5.01</v>
      </c>
      <c r="B6" s="31">
        <v>1</v>
      </c>
      <c r="C6" s="31">
        <v>61</v>
      </c>
      <c r="D6" s="1"/>
      <c r="E6" s="32">
        <v>12</v>
      </c>
      <c r="F6" s="32">
        <f t="shared" si="0"/>
        <v>12.1</v>
      </c>
      <c r="G6" s="32">
        <f t="shared" si="1"/>
        <v>12.9</v>
      </c>
      <c r="H6" s="32">
        <f t="shared" si="2"/>
        <v>13</v>
      </c>
      <c r="I6" s="32">
        <v>18.3</v>
      </c>
      <c r="J6" s="32">
        <f t="shared" si="3"/>
        <v>18.400000000000002</v>
      </c>
      <c r="K6" s="33">
        <v>20.2</v>
      </c>
      <c r="L6" s="33">
        <f t="shared" si="4"/>
        <v>20.3</v>
      </c>
      <c r="M6" s="3"/>
      <c r="N6" s="32">
        <v>11.7</v>
      </c>
      <c r="O6" s="32">
        <f t="shared" si="5"/>
        <v>11.799999999999999</v>
      </c>
      <c r="P6" s="33">
        <v>12.6</v>
      </c>
      <c r="Q6" s="33">
        <f t="shared" si="6"/>
        <v>12.7</v>
      </c>
      <c r="R6" s="33">
        <v>18.899999999999999</v>
      </c>
      <c r="S6" s="33">
        <f t="shared" si="7"/>
        <v>19</v>
      </c>
      <c r="T6" s="33">
        <v>21.3</v>
      </c>
      <c r="U6" s="33">
        <f t="shared" si="8"/>
        <v>21.400000000000002</v>
      </c>
      <c r="V6" s="5"/>
      <c r="W6" s="5"/>
      <c r="X6" s="5"/>
      <c r="Y6" s="5">
        <v>2</v>
      </c>
      <c r="Z6" s="5" t="str">
        <f>IF('Nutritional Status'!C11="","",VLOOKUP('Nutritional Status'!#REF!,$A$5:$C$173,3,))</f>
        <v/>
      </c>
      <c r="AA6" s="5" t="str">
        <f t="shared" si="9"/>
        <v/>
      </c>
      <c r="AB6" s="5" t="str">
        <f t="shared" si="10"/>
        <v/>
      </c>
      <c r="AC6" s="5" t="str">
        <f t="shared" si="11"/>
        <v/>
      </c>
      <c r="AD6" s="5" t="str">
        <f t="shared" si="12"/>
        <v/>
      </c>
      <c r="AE6" s="5" t="str">
        <f t="shared" si="13"/>
        <v/>
      </c>
      <c r="AF6" s="5" t="str">
        <f t="shared" si="14"/>
        <v/>
      </c>
      <c r="AG6" s="5" t="str">
        <f t="shared" si="15"/>
        <v/>
      </c>
      <c r="AH6" s="5" t="str">
        <f t="shared" si="16"/>
        <v/>
      </c>
      <c r="AI6" s="5"/>
      <c r="AJ6" s="5" t="e">
        <f t="shared" si="17"/>
        <v>#REF!</v>
      </c>
      <c r="AK6" s="5" t="e">
        <f t="shared" ref="AK6:AR6" si="23">IF($AJ6="","",VLOOKUP($AJ6,$C$5:$L$273,AK$1))</f>
        <v>#REF!</v>
      </c>
      <c r="AL6" s="5" t="e">
        <f t="shared" si="23"/>
        <v>#REF!</v>
      </c>
      <c r="AM6" s="5" t="e">
        <f t="shared" si="23"/>
        <v>#REF!</v>
      </c>
      <c r="AN6" s="5" t="e">
        <f t="shared" si="23"/>
        <v>#REF!</v>
      </c>
      <c r="AO6" s="5" t="e">
        <f t="shared" si="23"/>
        <v>#REF!</v>
      </c>
      <c r="AP6" s="5" t="e">
        <f t="shared" si="23"/>
        <v>#REF!</v>
      </c>
      <c r="AQ6" s="5" t="e">
        <f t="shared" si="23"/>
        <v>#REF!</v>
      </c>
      <c r="AR6" s="5" t="e">
        <f t="shared" si="23"/>
        <v>#REF!</v>
      </c>
      <c r="AS6" s="5"/>
      <c r="AT6" s="5"/>
      <c r="AU6" s="5"/>
      <c r="AV6" s="5"/>
      <c r="AW6" s="5"/>
      <c r="AX6" s="5"/>
      <c r="AY6" s="5"/>
      <c r="AZ6" s="5"/>
      <c r="BA6" s="35" t="s">
        <v>29</v>
      </c>
      <c r="BB6" s="35"/>
      <c r="BC6" s="290"/>
      <c r="BD6" s="288"/>
      <c r="BE6" s="288"/>
      <c r="BF6" s="9"/>
      <c r="BG6" s="9"/>
      <c r="BH6" s="9"/>
      <c r="BI6" s="9"/>
      <c r="BJ6" s="9"/>
      <c r="BK6" s="9"/>
      <c r="BL6" s="9"/>
      <c r="BM6" s="9"/>
      <c r="BN6" s="278"/>
      <c r="BO6" s="279"/>
      <c r="BP6" s="9"/>
      <c r="BQ6" s="9"/>
      <c r="BR6" s="9"/>
      <c r="BS6" s="9"/>
      <c r="BT6" s="30">
        <v>5.01</v>
      </c>
      <c r="BU6" s="31">
        <v>1</v>
      </c>
      <c r="BV6" s="31">
        <v>61</v>
      </c>
      <c r="BW6" s="1"/>
      <c r="BX6" s="33">
        <v>0.96400000000000008</v>
      </c>
      <c r="BY6" s="33">
        <v>0.96499999999999997</v>
      </c>
      <c r="BZ6" s="33">
        <v>1.01</v>
      </c>
      <c r="CA6" s="33">
        <v>1.0109999999999999</v>
      </c>
      <c r="CB6" s="33">
        <v>1.194</v>
      </c>
      <c r="CC6" s="33">
        <v>1.1950000000000001</v>
      </c>
      <c r="CD6" s="3"/>
      <c r="CE6" s="34">
        <v>0.95200000000000007</v>
      </c>
      <c r="CF6" s="34">
        <v>0.95299999999999996</v>
      </c>
      <c r="CG6" s="34">
        <v>1</v>
      </c>
      <c r="CH6" s="34">
        <v>1.0009999999999999</v>
      </c>
      <c r="CI6" s="34">
        <v>1.1909999999999998</v>
      </c>
      <c r="CJ6" s="34">
        <v>1.1919999999999999</v>
      </c>
      <c r="CK6" s="9"/>
      <c r="CL6" s="9"/>
      <c r="CM6" s="9" t="e">
        <f>IF('Nutritional Status'!#REF!="","",IF('Nutritional Status'!#REF!&gt;CT6,$CU$3,IF('Nutritional Status'!#REF!&gt;CR6,$CS$3,IF('Nutritional Status'!#REF!&gt;CP6,$CQ$3,$CP$3))))</f>
        <v>#REF!</v>
      </c>
      <c r="CN6" s="5">
        <v>2</v>
      </c>
      <c r="CO6" s="9" t="str">
        <f t="shared" si="19"/>
        <v/>
      </c>
      <c r="CP6" s="9" t="str">
        <f t="shared" ref="CP6:CU6" si="24">IF($CO6="","",VLOOKUP($CO6,$BV$5:$CJ$173,CP$1))</f>
        <v/>
      </c>
      <c r="CQ6" s="9" t="str">
        <f t="shared" si="24"/>
        <v/>
      </c>
      <c r="CR6" s="9" t="str">
        <f t="shared" si="24"/>
        <v/>
      </c>
      <c r="CS6" s="9" t="str">
        <f t="shared" si="24"/>
        <v/>
      </c>
      <c r="CT6" s="9" t="str">
        <f t="shared" si="24"/>
        <v/>
      </c>
      <c r="CU6" s="9" t="str">
        <f t="shared" si="24"/>
        <v/>
      </c>
      <c r="CV6" s="9"/>
      <c r="CW6" s="5">
        <v>2</v>
      </c>
      <c r="CX6" s="9" t="e">
        <f t="shared" si="21"/>
        <v>#REF!</v>
      </c>
      <c r="CY6" s="9" t="e">
        <f t="shared" ref="CY6:DD6" si="25">IF($CX6="","",VLOOKUP($CX6,$BV$5:$CJ$173,CY$1))</f>
        <v>#REF!</v>
      </c>
      <c r="CZ6" s="9" t="e">
        <f t="shared" si="25"/>
        <v>#REF!</v>
      </c>
      <c r="DA6" s="9" t="e">
        <f t="shared" si="25"/>
        <v>#REF!</v>
      </c>
      <c r="DB6" s="9" t="e">
        <f t="shared" si="25"/>
        <v>#REF!</v>
      </c>
      <c r="DC6" s="9" t="e">
        <f t="shared" si="25"/>
        <v>#REF!</v>
      </c>
      <c r="DD6" s="9" t="e">
        <f t="shared" si="25"/>
        <v>#REF!</v>
      </c>
    </row>
    <row r="7" spans="1:108">
      <c r="A7" s="30">
        <v>5.0199999999999996</v>
      </c>
      <c r="B7" s="31">
        <v>2</v>
      </c>
      <c r="C7" s="31">
        <v>62</v>
      </c>
      <c r="D7" s="1"/>
      <c r="E7" s="32">
        <v>12</v>
      </c>
      <c r="F7" s="32">
        <f t="shared" si="0"/>
        <v>12.1</v>
      </c>
      <c r="G7" s="32">
        <f t="shared" si="1"/>
        <v>12.9</v>
      </c>
      <c r="H7" s="32">
        <f t="shared" si="2"/>
        <v>13</v>
      </c>
      <c r="I7" s="32">
        <v>18.3</v>
      </c>
      <c r="J7" s="32">
        <f t="shared" si="3"/>
        <v>18.400000000000002</v>
      </c>
      <c r="K7" s="33">
        <v>20.2</v>
      </c>
      <c r="L7" s="33">
        <f t="shared" si="4"/>
        <v>20.3</v>
      </c>
      <c r="M7" s="3"/>
      <c r="N7" s="32">
        <v>11.7</v>
      </c>
      <c r="O7" s="32">
        <f t="shared" si="5"/>
        <v>11.799999999999999</v>
      </c>
      <c r="P7" s="33">
        <v>12.6</v>
      </c>
      <c r="Q7" s="33">
        <f t="shared" si="6"/>
        <v>12.7</v>
      </c>
      <c r="R7" s="33">
        <v>18.899999999999999</v>
      </c>
      <c r="S7" s="33">
        <f t="shared" si="7"/>
        <v>19</v>
      </c>
      <c r="T7" s="33">
        <v>21.4</v>
      </c>
      <c r="U7" s="33">
        <f t="shared" si="8"/>
        <v>21.5</v>
      </c>
      <c r="V7" s="5"/>
      <c r="W7" s="5" t="e">
        <f>IF(BK12="","",IF(BK12&gt;AG5,$AH$3,IF(BK12&gt;AE5,$AF$3,IF(BK12&gt;AC5,$AD$3,IF(BK12&gt;AA5,$AB$3,$AA$3)))))</f>
        <v>#REF!</v>
      </c>
      <c r="X7" s="5"/>
      <c r="Y7" s="5">
        <v>3</v>
      </c>
      <c r="Z7" s="5" t="e">
        <f>IF('Nutritional Status'!#REF!="","",VLOOKUP('Nutritional Status'!#REF!,$A$5:$C$173,3,))</f>
        <v>#REF!</v>
      </c>
      <c r="AA7" s="5" t="e">
        <f t="shared" si="9"/>
        <v>#REF!</v>
      </c>
      <c r="AB7" s="5" t="e">
        <f t="shared" si="10"/>
        <v>#REF!</v>
      </c>
      <c r="AC7" s="5" t="e">
        <f t="shared" si="11"/>
        <v>#REF!</v>
      </c>
      <c r="AD7" s="5" t="e">
        <f t="shared" si="12"/>
        <v>#REF!</v>
      </c>
      <c r="AE7" s="5" t="e">
        <f t="shared" si="13"/>
        <v>#REF!</v>
      </c>
      <c r="AF7" s="5" t="e">
        <f t="shared" si="14"/>
        <v>#REF!</v>
      </c>
      <c r="AG7" s="5" t="e">
        <f t="shared" si="15"/>
        <v>#REF!</v>
      </c>
      <c r="AH7" s="5" t="e">
        <f t="shared" si="16"/>
        <v>#REF!</v>
      </c>
      <c r="AI7" s="5"/>
      <c r="AJ7" s="5" t="e">
        <f t="shared" si="17"/>
        <v>#REF!</v>
      </c>
      <c r="AK7" s="5" t="e">
        <f t="shared" ref="AK7:AR7" si="26">IF($AJ7="","",VLOOKUP($AJ7,$C$5:$L$273,AK$1))</f>
        <v>#REF!</v>
      </c>
      <c r="AL7" s="5" t="e">
        <f t="shared" si="26"/>
        <v>#REF!</v>
      </c>
      <c r="AM7" s="5" t="e">
        <f t="shared" si="26"/>
        <v>#REF!</v>
      </c>
      <c r="AN7" s="5" t="e">
        <f t="shared" si="26"/>
        <v>#REF!</v>
      </c>
      <c r="AO7" s="5" t="e">
        <f t="shared" si="26"/>
        <v>#REF!</v>
      </c>
      <c r="AP7" s="5" t="e">
        <f t="shared" si="26"/>
        <v>#REF!</v>
      </c>
      <c r="AQ7" s="5" t="e">
        <f t="shared" si="26"/>
        <v>#REF!</v>
      </c>
      <c r="AR7" s="5" t="e">
        <f t="shared" si="26"/>
        <v>#REF!</v>
      </c>
      <c r="AS7" s="5"/>
      <c r="AT7" s="5"/>
      <c r="AU7" s="5"/>
      <c r="AV7" s="5"/>
      <c r="AW7" s="5"/>
      <c r="AX7" s="5"/>
      <c r="AY7" s="5"/>
      <c r="AZ7" s="5"/>
      <c r="BA7" s="9" t="s">
        <v>30</v>
      </c>
      <c r="BB7" s="9"/>
      <c r="BC7" s="291"/>
      <c r="BD7" s="267"/>
      <c r="BE7" s="267"/>
      <c r="BF7" s="9"/>
      <c r="BG7" s="9"/>
      <c r="BH7" s="9"/>
      <c r="BI7" s="9"/>
      <c r="BJ7" s="269" t="s">
        <v>31</v>
      </c>
      <c r="BK7" s="270"/>
      <c r="BL7" s="36">
        <v>42901</v>
      </c>
      <c r="BM7" s="9"/>
      <c r="BN7" s="278"/>
      <c r="BO7" s="279"/>
      <c r="BP7" s="9"/>
      <c r="BQ7" s="9"/>
      <c r="BR7" s="9"/>
      <c r="BS7" s="9"/>
      <c r="BT7" s="30">
        <v>5.0199999999999996</v>
      </c>
      <c r="BU7" s="31">
        <v>2</v>
      </c>
      <c r="BV7" s="31">
        <v>62</v>
      </c>
      <c r="BW7" s="1"/>
      <c r="BX7" s="33">
        <v>0.96799999999999997</v>
      </c>
      <c r="BY7" s="33">
        <v>0.96899999999999986</v>
      </c>
      <c r="BZ7" s="33">
        <v>1.0149999999999999</v>
      </c>
      <c r="CA7" s="33">
        <v>1.016</v>
      </c>
      <c r="CB7" s="33">
        <v>1.2</v>
      </c>
      <c r="CC7" s="33">
        <v>1.2009999999999998</v>
      </c>
      <c r="CD7" s="3"/>
      <c r="CE7" s="34">
        <v>0.95600000000000007</v>
      </c>
      <c r="CF7" s="34">
        <v>0.95700000000000007</v>
      </c>
      <c r="CG7" s="34">
        <v>1.004</v>
      </c>
      <c r="CH7" s="34">
        <v>1.0049999999999999</v>
      </c>
      <c r="CI7" s="34">
        <v>1.1970000000000001</v>
      </c>
      <c r="CJ7" s="34">
        <v>1.198</v>
      </c>
      <c r="CK7" s="9"/>
      <c r="CL7" s="9"/>
      <c r="CM7" s="9" t="e">
        <f>IF('Nutritional Status'!#REF!="","",IF('Nutritional Status'!#REF!&gt;CT7,$CU$3,IF('Nutritional Status'!#REF!&gt;CR7,$CS$3,IF('Nutritional Status'!#REF!&gt;CP7,$CQ$3,$CP$3))))</f>
        <v>#REF!</v>
      </c>
      <c r="CN7" s="5">
        <v>3</v>
      </c>
      <c r="CO7" s="9" t="e">
        <f t="shared" si="19"/>
        <v>#REF!</v>
      </c>
      <c r="CP7" s="9" t="e">
        <f t="shared" ref="CP7:CU7" si="27">IF($CO7="","",VLOOKUP($CO7,$BV$5:$CJ$173,CP$1))</f>
        <v>#REF!</v>
      </c>
      <c r="CQ7" s="9" t="e">
        <f t="shared" si="27"/>
        <v>#REF!</v>
      </c>
      <c r="CR7" s="9" t="e">
        <f t="shared" si="27"/>
        <v>#REF!</v>
      </c>
      <c r="CS7" s="9" t="e">
        <f t="shared" si="27"/>
        <v>#REF!</v>
      </c>
      <c r="CT7" s="9" t="e">
        <f t="shared" si="27"/>
        <v>#REF!</v>
      </c>
      <c r="CU7" s="9" t="e">
        <f t="shared" si="27"/>
        <v>#REF!</v>
      </c>
      <c r="CV7" s="9"/>
      <c r="CW7" s="5">
        <v>3</v>
      </c>
      <c r="CX7" s="9" t="e">
        <f t="shared" si="21"/>
        <v>#REF!</v>
      </c>
      <c r="CY7" s="9" t="e">
        <f t="shared" ref="CY7:DD7" si="28">IF($CX7="","",VLOOKUP($CX7,$BV$5:$CJ$173,CY$1))</f>
        <v>#REF!</v>
      </c>
      <c r="CZ7" s="9" t="e">
        <f t="shared" si="28"/>
        <v>#REF!</v>
      </c>
      <c r="DA7" s="9" t="e">
        <f t="shared" si="28"/>
        <v>#REF!</v>
      </c>
      <c r="DB7" s="9" t="e">
        <f t="shared" si="28"/>
        <v>#REF!</v>
      </c>
      <c r="DC7" s="9" t="e">
        <f t="shared" si="28"/>
        <v>#REF!</v>
      </c>
      <c r="DD7" s="9" t="e">
        <f t="shared" si="28"/>
        <v>#REF!</v>
      </c>
    </row>
    <row r="8" spans="1:108">
      <c r="A8" s="30">
        <v>5.03</v>
      </c>
      <c r="B8" s="31">
        <v>3</v>
      </c>
      <c r="C8" s="31">
        <v>63</v>
      </c>
      <c r="D8" s="1"/>
      <c r="E8" s="32">
        <v>12</v>
      </c>
      <c r="F8" s="32">
        <f t="shared" si="0"/>
        <v>12.1</v>
      </c>
      <c r="G8" s="32">
        <f t="shared" si="1"/>
        <v>12.9</v>
      </c>
      <c r="H8" s="32">
        <f t="shared" si="2"/>
        <v>13</v>
      </c>
      <c r="I8" s="32">
        <v>18.3</v>
      </c>
      <c r="J8" s="32">
        <f t="shared" si="3"/>
        <v>18.400000000000002</v>
      </c>
      <c r="K8" s="33">
        <v>20.2</v>
      </c>
      <c r="L8" s="33">
        <f t="shared" si="4"/>
        <v>20.3</v>
      </c>
      <c r="M8" s="3"/>
      <c r="N8" s="32">
        <v>11.7</v>
      </c>
      <c r="O8" s="32">
        <f t="shared" si="5"/>
        <v>11.799999999999999</v>
      </c>
      <c r="P8" s="33">
        <v>12.6</v>
      </c>
      <c r="Q8" s="33">
        <f t="shared" si="6"/>
        <v>12.7</v>
      </c>
      <c r="R8" s="33">
        <v>18.899999999999999</v>
      </c>
      <c r="S8" s="33">
        <f t="shared" si="7"/>
        <v>19</v>
      </c>
      <c r="T8" s="33">
        <v>21.5</v>
      </c>
      <c r="U8" s="33">
        <f t="shared" si="8"/>
        <v>21.6</v>
      </c>
      <c r="V8" s="5"/>
      <c r="W8" s="5"/>
      <c r="X8" s="5"/>
      <c r="Y8" s="5">
        <v>4</v>
      </c>
      <c r="Z8" s="5" t="e">
        <f>IF('Nutritional Status'!#REF!="","",VLOOKUP('Nutritional Status'!#REF!,$A$5:$C$173,3,))</f>
        <v>#REF!</v>
      </c>
      <c r="AA8" s="5" t="e">
        <f t="shared" si="9"/>
        <v>#REF!</v>
      </c>
      <c r="AB8" s="5" t="e">
        <f t="shared" si="10"/>
        <v>#REF!</v>
      </c>
      <c r="AC8" s="5" t="e">
        <f t="shared" si="11"/>
        <v>#REF!</v>
      </c>
      <c r="AD8" s="5" t="e">
        <f t="shared" si="12"/>
        <v>#REF!</v>
      </c>
      <c r="AE8" s="5" t="e">
        <f t="shared" si="13"/>
        <v>#REF!</v>
      </c>
      <c r="AF8" s="5" t="e">
        <f t="shared" si="14"/>
        <v>#REF!</v>
      </c>
      <c r="AG8" s="5" t="e">
        <f t="shared" si="15"/>
        <v>#REF!</v>
      </c>
      <c r="AH8" s="5" t="e">
        <f t="shared" si="16"/>
        <v>#REF!</v>
      </c>
      <c r="AI8" s="5"/>
      <c r="AJ8" s="5" t="e">
        <f t="shared" si="17"/>
        <v>#REF!</v>
      </c>
      <c r="AK8" s="5" t="e">
        <f t="shared" ref="AK8:AR8" si="29">IF($AJ8="","",VLOOKUP($AJ8,$C$5:$L$273,AK$1))</f>
        <v>#REF!</v>
      </c>
      <c r="AL8" s="5" t="e">
        <f t="shared" si="29"/>
        <v>#REF!</v>
      </c>
      <c r="AM8" s="5" t="e">
        <f t="shared" si="29"/>
        <v>#REF!</v>
      </c>
      <c r="AN8" s="5" t="e">
        <f t="shared" si="29"/>
        <v>#REF!</v>
      </c>
      <c r="AO8" s="5" t="e">
        <f t="shared" si="29"/>
        <v>#REF!</v>
      </c>
      <c r="AP8" s="5" t="e">
        <f t="shared" si="29"/>
        <v>#REF!</v>
      </c>
      <c r="AQ8" s="5" t="e">
        <f t="shared" si="29"/>
        <v>#REF!</v>
      </c>
      <c r="AR8" s="5" t="e">
        <f t="shared" si="29"/>
        <v>#REF!</v>
      </c>
      <c r="AS8" s="5"/>
      <c r="AT8" s="5"/>
      <c r="AU8" s="5"/>
      <c r="AV8" s="5"/>
      <c r="AW8" s="5"/>
      <c r="AX8" s="5"/>
      <c r="AY8" s="5"/>
      <c r="AZ8" s="5"/>
      <c r="BA8" s="9" t="s">
        <v>32</v>
      </c>
      <c r="BB8" s="9"/>
      <c r="BC8" s="9"/>
      <c r="BD8" s="289"/>
      <c r="BE8" s="288"/>
      <c r="BF8" s="9"/>
      <c r="BG8" s="9"/>
      <c r="BH8" s="9"/>
      <c r="BI8" s="9"/>
      <c r="BJ8" s="9"/>
      <c r="BK8" s="9"/>
      <c r="BL8" s="9"/>
      <c r="BM8" s="9"/>
      <c r="BN8" s="280"/>
      <c r="BO8" s="281"/>
      <c r="BP8" s="9"/>
      <c r="BQ8" s="9"/>
      <c r="BR8" s="9"/>
      <c r="BS8" s="9"/>
      <c r="BT8" s="30">
        <v>5.03</v>
      </c>
      <c r="BU8" s="31">
        <v>3</v>
      </c>
      <c r="BV8" s="31">
        <v>63</v>
      </c>
      <c r="BW8" s="1"/>
      <c r="BX8" s="33">
        <v>0.97299999999999998</v>
      </c>
      <c r="BY8" s="33">
        <v>0.97399999999999987</v>
      </c>
      <c r="BZ8" s="33">
        <v>1.0190000000000001</v>
      </c>
      <c r="CA8" s="33">
        <v>1.02</v>
      </c>
      <c r="CB8" s="33">
        <v>1.206</v>
      </c>
      <c r="CC8" s="33">
        <v>1.2069999999999999</v>
      </c>
      <c r="CD8" s="3"/>
      <c r="CE8" s="34">
        <v>0.96</v>
      </c>
      <c r="CF8" s="34">
        <v>0.96099999999999997</v>
      </c>
      <c r="CG8" s="34">
        <v>1.0090000000000001</v>
      </c>
      <c r="CH8" s="34">
        <v>1.01</v>
      </c>
      <c r="CI8" s="34">
        <v>1.2030000000000001</v>
      </c>
      <c r="CJ8" s="34">
        <v>1.204</v>
      </c>
      <c r="CK8" s="9"/>
      <c r="CL8" s="9"/>
      <c r="CM8" s="9" t="e">
        <f>IF('Nutritional Status'!#REF!="","",IF('Nutritional Status'!#REF!&gt;CT8,$CU$3,IF('Nutritional Status'!#REF!&gt;CR8,$CS$3,IF('Nutritional Status'!#REF!&gt;CP8,$CQ$3,$CP$3))))</f>
        <v>#REF!</v>
      </c>
      <c r="CN8" s="5">
        <v>4</v>
      </c>
      <c r="CO8" s="9" t="e">
        <f t="shared" si="19"/>
        <v>#REF!</v>
      </c>
      <c r="CP8" s="9" t="e">
        <f t="shared" ref="CP8:CU8" si="30">IF($CO8="","",VLOOKUP($CO8,$BV$5:$CJ$173,CP$1))</f>
        <v>#REF!</v>
      </c>
      <c r="CQ8" s="9" t="e">
        <f t="shared" si="30"/>
        <v>#REF!</v>
      </c>
      <c r="CR8" s="9" t="e">
        <f t="shared" si="30"/>
        <v>#REF!</v>
      </c>
      <c r="CS8" s="9" t="e">
        <f t="shared" si="30"/>
        <v>#REF!</v>
      </c>
      <c r="CT8" s="9" t="e">
        <f t="shared" si="30"/>
        <v>#REF!</v>
      </c>
      <c r="CU8" s="9" t="e">
        <f t="shared" si="30"/>
        <v>#REF!</v>
      </c>
      <c r="CV8" s="9"/>
      <c r="CW8" s="5">
        <v>4</v>
      </c>
      <c r="CX8" s="9" t="e">
        <f t="shared" si="21"/>
        <v>#REF!</v>
      </c>
      <c r="CY8" s="9" t="e">
        <f t="shared" ref="CY8:DD8" si="31">IF($CX8="","",VLOOKUP($CX8,$BV$5:$CJ$173,CY$1))</f>
        <v>#REF!</v>
      </c>
      <c r="CZ8" s="9" t="e">
        <f t="shared" si="31"/>
        <v>#REF!</v>
      </c>
      <c r="DA8" s="9" t="e">
        <f t="shared" si="31"/>
        <v>#REF!</v>
      </c>
      <c r="DB8" s="9" t="e">
        <f t="shared" si="31"/>
        <v>#REF!</v>
      </c>
      <c r="DC8" s="9" t="e">
        <f t="shared" si="31"/>
        <v>#REF!</v>
      </c>
      <c r="DD8" s="9" t="e">
        <f t="shared" si="31"/>
        <v>#REF!</v>
      </c>
    </row>
    <row r="9" spans="1:108">
      <c r="A9" s="30">
        <v>5.04</v>
      </c>
      <c r="B9" s="31">
        <v>4</v>
      </c>
      <c r="C9" s="31">
        <v>64</v>
      </c>
      <c r="D9" s="1"/>
      <c r="E9" s="32">
        <v>12</v>
      </c>
      <c r="F9" s="32">
        <f t="shared" si="0"/>
        <v>12.1</v>
      </c>
      <c r="G9" s="32">
        <f t="shared" si="1"/>
        <v>12.9</v>
      </c>
      <c r="H9" s="32">
        <f t="shared" si="2"/>
        <v>13</v>
      </c>
      <c r="I9" s="32">
        <v>18.3</v>
      </c>
      <c r="J9" s="32">
        <f t="shared" si="3"/>
        <v>18.400000000000002</v>
      </c>
      <c r="K9" s="33">
        <v>20.3</v>
      </c>
      <c r="L9" s="33">
        <f t="shared" si="4"/>
        <v>20.400000000000002</v>
      </c>
      <c r="M9" s="3"/>
      <c r="N9" s="32">
        <v>11.7</v>
      </c>
      <c r="O9" s="32">
        <f t="shared" si="5"/>
        <v>11.799999999999999</v>
      </c>
      <c r="P9" s="33">
        <v>12.6</v>
      </c>
      <c r="Q9" s="33">
        <f t="shared" si="6"/>
        <v>12.7</v>
      </c>
      <c r="R9" s="33">
        <v>18.899999999999999</v>
      </c>
      <c r="S9" s="33">
        <f t="shared" si="7"/>
        <v>19</v>
      </c>
      <c r="T9" s="33">
        <v>21.5</v>
      </c>
      <c r="U9" s="33">
        <f t="shared" si="8"/>
        <v>21.6</v>
      </c>
      <c r="V9" s="5"/>
      <c r="W9" s="5"/>
      <c r="X9" s="5"/>
      <c r="Y9" s="5">
        <v>5</v>
      </c>
      <c r="Z9" s="5" t="e">
        <f>IF('Nutritional Status'!#REF!="","",VLOOKUP('Nutritional Status'!#REF!,$A$5:$C$173,3,))</f>
        <v>#REF!</v>
      </c>
      <c r="AA9" s="5" t="e">
        <f t="shared" si="9"/>
        <v>#REF!</v>
      </c>
      <c r="AB9" s="5" t="e">
        <f t="shared" si="10"/>
        <v>#REF!</v>
      </c>
      <c r="AC9" s="5" t="e">
        <f t="shared" si="11"/>
        <v>#REF!</v>
      </c>
      <c r="AD9" s="5" t="e">
        <f t="shared" si="12"/>
        <v>#REF!</v>
      </c>
      <c r="AE9" s="5" t="e">
        <f t="shared" si="13"/>
        <v>#REF!</v>
      </c>
      <c r="AF9" s="5" t="e">
        <f t="shared" si="14"/>
        <v>#REF!</v>
      </c>
      <c r="AG9" s="5" t="e">
        <f t="shared" si="15"/>
        <v>#REF!</v>
      </c>
      <c r="AH9" s="5" t="e">
        <f t="shared" si="16"/>
        <v>#REF!</v>
      </c>
      <c r="AI9" s="5"/>
      <c r="AJ9" s="5" t="e">
        <f t="shared" si="17"/>
        <v>#REF!</v>
      </c>
      <c r="AK9" s="5" t="e">
        <f t="shared" ref="AK9:AR9" si="32">IF($AJ9="","",VLOOKUP($AJ9,$C$5:$L$273,AK$1))</f>
        <v>#REF!</v>
      </c>
      <c r="AL9" s="5" t="e">
        <f t="shared" si="32"/>
        <v>#REF!</v>
      </c>
      <c r="AM9" s="5" t="e">
        <f t="shared" si="32"/>
        <v>#REF!</v>
      </c>
      <c r="AN9" s="5" t="e">
        <f t="shared" si="32"/>
        <v>#REF!</v>
      </c>
      <c r="AO9" s="5" t="e">
        <f t="shared" si="32"/>
        <v>#REF!</v>
      </c>
      <c r="AP9" s="5" t="e">
        <f t="shared" si="32"/>
        <v>#REF!</v>
      </c>
      <c r="AQ9" s="5" t="e">
        <f t="shared" si="32"/>
        <v>#REF!</v>
      </c>
      <c r="AR9" s="5" t="e">
        <f t="shared" si="32"/>
        <v>#REF!</v>
      </c>
      <c r="AS9" s="5"/>
      <c r="AT9" s="5"/>
      <c r="AU9" s="5"/>
      <c r="AV9" s="5"/>
      <c r="AW9" s="5"/>
      <c r="AX9" s="5"/>
      <c r="AY9" s="5"/>
      <c r="AZ9" s="5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30">
        <v>5.04</v>
      </c>
      <c r="BU9" s="31">
        <v>4</v>
      </c>
      <c r="BV9" s="31">
        <v>64</v>
      </c>
      <c r="BW9" s="1"/>
      <c r="BX9" s="33">
        <v>0.97699999999999998</v>
      </c>
      <c r="BY9" s="33">
        <v>0.97799999999999998</v>
      </c>
      <c r="BZ9" s="33">
        <v>1.024</v>
      </c>
      <c r="CA9" s="33">
        <v>1.0249999999999999</v>
      </c>
      <c r="CB9" s="33">
        <v>1.212</v>
      </c>
      <c r="CC9" s="33">
        <v>1.2130000000000001</v>
      </c>
      <c r="CD9" s="3"/>
      <c r="CE9" s="34">
        <v>0.96400000000000008</v>
      </c>
      <c r="CF9" s="34">
        <v>0.96499999999999997</v>
      </c>
      <c r="CG9" s="34">
        <v>1.0130000000000001</v>
      </c>
      <c r="CH9" s="34">
        <v>1.014</v>
      </c>
      <c r="CI9" s="34">
        <v>1.2090000000000001</v>
      </c>
      <c r="CJ9" s="34">
        <v>1.21</v>
      </c>
      <c r="CK9" s="9"/>
      <c r="CL9" s="9"/>
      <c r="CM9" s="9" t="e">
        <f>IF('Nutritional Status'!#REF!="","",IF('Nutritional Status'!#REF!&gt;CT9,$CU$3,IF('Nutritional Status'!#REF!&gt;CR9,$CS$3,IF('Nutritional Status'!#REF!&gt;CP9,$CQ$3,$CP$3))))</f>
        <v>#REF!</v>
      </c>
      <c r="CN9" s="5">
        <v>5</v>
      </c>
      <c r="CO9" s="9" t="e">
        <f t="shared" si="19"/>
        <v>#REF!</v>
      </c>
      <c r="CP9" s="9" t="e">
        <f t="shared" ref="CP9:CU9" si="33">IF($CO9="","",VLOOKUP($CO9,$BV$5:$CJ$173,CP$1))</f>
        <v>#REF!</v>
      </c>
      <c r="CQ9" s="9" t="e">
        <f t="shared" si="33"/>
        <v>#REF!</v>
      </c>
      <c r="CR9" s="9" t="e">
        <f t="shared" si="33"/>
        <v>#REF!</v>
      </c>
      <c r="CS9" s="9" t="e">
        <f t="shared" si="33"/>
        <v>#REF!</v>
      </c>
      <c r="CT9" s="9" t="e">
        <f t="shared" si="33"/>
        <v>#REF!</v>
      </c>
      <c r="CU9" s="9" t="e">
        <f t="shared" si="33"/>
        <v>#REF!</v>
      </c>
      <c r="CV9" s="9"/>
      <c r="CW9" s="5">
        <v>5</v>
      </c>
      <c r="CX9" s="9" t="e">
        <f t="shared" si="21"/>
        <v>#REF!</v>
      </c>
      <c r="CY9" s="9" t="e">
        <f t="shared" ref="CY9:DD9" si="34">IF($CX9="","",VLOOKUP($CX9,$BV$5:$CJ$173,CY$1))</f>
        <v>#REF!</v>
      </c>
      <c r="CZ9" s="9" t="e">
        <f t="shared" si="34"/>
        <v>#REF!</v>
      </c>
      <c r="DA9" s="9" t="e">
        <f t="shared" si="34"/>
        <v>#REF!</v>
      </c>
      <c r="DB9" s="9" t="e">
        <f t="shared" si="34"/>
        <v>#REF!</v>
      </c>
      <c r="DC9" s="9" t="e">
        <f t="shared" si="34"/>
        <v>#REF!</v>
      </c>
      <c r="DD9" s="9" t="e">
        <f t="shared" si="34"/>
        <v>#REF!</v>
      </c>
    </row>
    <row r="10" spans="1:108" ht="30">
      <c r="A10" s="30">
        <v>5.05</v>
      </c>
      <c r="B10" s="31">
        <v>5</v>
      </c>
      <c r="C10" s="31">
        <v>65</v>
      </c>
      <c r="D10" s="1"/>
      <c r="E10" s="32">
        <v>12</v>
      </c>
      <c r="F10" s="32">
        <f t="shared" si="0"/>
        <v>12.1</v>
      </c>
      <c r="G10" s="32">
        <f t="shared" si="1"/>
        <v>12.9</v>
      </c>
      <c r="H10" s="32">
        <f t="shared" si="2"/>
        <v>13</v>
      </c>
      <c r="I10" s="32">
        <v>18.3</v>
      </c>
      <c r="J10" s="32">
        <f t="shared" si="3"/>
        <v>18.400000000000002</v>
      </c>
      <c r="K10" s="33">
        <v>20.3</v>
      </c>
      <c r="L10" s="33">
        <f t="shared" si="4"/>
        <v>20.400000000000002</v>
      </c>
      <c r="M10" s="3"/>
      <c r="N10" s="32">
        <v>11.6</v>
      </c>
      <c r="O10" s="32">
        <f t="shared" si="5"/>
        <v>11.7</v>
      </c>
      <c r="P10" s="33">
        <v>12.6</v>
      </c>
      <c r="Q10" s="33">
        <f t="shared" si="6"/>
        <v>12.7</v>
      </c>
      <c r="R10" s="33">
        <v>19</v>
      </c>
      <c r="S10" s="33">
        <f t="shared" si="7"/>
        <v>19.100000000000001</v>
      </c>
      <c r="T10" s="33">
        <v>21.6</v>
      </c>
      <c r="U10" s="33">
        <f t="shared" si="8"/>
        <v>21.700000000000003</v>
      </c>
      <c r="V10" s="5"/>
      <c r="W10" s="5"/>
      <c r="X10" s="5"/>
      <c r="Y10" s="5">
        <v>6</v>
      </c>
      <c r="Z10" s="5" t="e">
        <f>IF('Nutritional Status'!#REF!="","",VLOOKUP('Nutritional Status'!#REF!,$A$5:$C$173,3,))</f>
        <v>#REF!</v>
      </c>
      <c r="AA10" s="5" t="e">
        <f t="shared" si="9"/>
        <v>#REF!</v>
      </c>
      <c r="AB10" s="5" t="e">
        <f t="shared" si="10"/>
        <v>#REF!</v>
      </c>
      <c r="AC10" s="5" t="e">
        <f t="shared" si="11"/>
        <v>#REF!</v>
      </c>
      <c r="AD10" s="5" t="e">
        <f t="shared" si="12"/>
        <v>#REF!</v>
      </c>
      <c r="AE10" s="5" t="e">
        <f t="shared" si="13"/>
        <v>#REF!</v>
      </c>
      <c r="AF10" s="5" t="e">
        <f t="shared" si="14"/>
        <v>#REF!</v>
      </c>
      <c r="AG10" s="5" t="e">
        <f t="shared" si="15"/>
        <v>#REF!</v>
      </c>
      <c r="AH10" s="5" t="e">
        <f t="shared" si="16"/>
        <v>#REF!</v>
      </c>
      <c r="AI10" s="5"/>
      <c r="AJ10" s="5" t="e">
        <f t="shared" si="17"/>
        <v>#REF!</v>
      </c>
      <c r="AK10" s="5" t="e">
        <f t="shared" ref="AK10:AR10" si="35">IF($AJ10="","",VLOOKUP($AJ10,$C$5:$L$273,AK$1))</f>
        <v>#REF!</v>
      </c>
      <c r="AL10" s="5" t="e">
        <f t="shared" si="35"/>
        <v>#REF!</v>
      </c>
      <c r="AM10" s="5" t="e">
        <f t="shared" si="35"/>
        <v>#REF!</v>
      </c>
      <c r="AN10" s="5" t="e">
        <f t="shared" si="35"/>
        <v>#REF!</v>
      </c>
      <c r="AO10" s="5" t="e">
        <f t="shared" si="35"/>
        <v>#REF!</v>
      </c>
      <c r="AP10" s="5" t="e">
        <f t="shared" si="35"/>
        <v>#REF!</v>
      </c>
      <c r="AQ10" s="5" t="e">
        <f t="shared" si="35"/>
        <v>#REF!</v>
      </c>
      <c r="AR10" s="5" t="e">
        <f t="shared" si="35"/>
        <v>#REF!</v>
      </c>
      <c r="AS10" s="5"/>
      <c r="AT10" s="5"/>
      <c r="AU10" s="5"/>
      <c r="AV10" s="5"/>
      <c r="AW10" s="5"/>
      <c r="AX10" s="5"/>
      <c r="AY10" s="5"/>
      <c r="AZ10" s="5"/>
      <c r="BA10" s="283" t="s">
        <v>33</v>
      </c>
      <c r="BB10" s="267"/>
      <c r="BC10" s="267"/>
      <c r="BD10" s="267"/>
      <c r="BE10" s="268"/>
      <c r="BF10" s="37" t="s">
        <v>34</v>
      </c>
      <c r="BG10" s="38" t="s">
        <v>35</v>
      </c>
      <c r="BH10" s="37" t="s">
        <v>36</v>
      </c>
      <c r="BI10" s="37" t="s">
        <v>37</v>
      </c>
      <c r="BJ10" s="37" t="s">
        <v>38</v>
      </c>
      <c r="BK10" s="37" t="s">
        <v>39</v>
      </c>
      <c r="BL10" s="38" t="s">
        <v>40</v>
      </c>
      <c r="BM10" s="9"/>
      <c r="BN10" s="282" t="s">
        <v>41</v>
      </c>
      <c r="BO10" s="268"/>
      <c r="BP10" s="9"/>
      <c r="BQ10" s="9"/>
      <c r="BR10" s="9"/>
      <c r="BS10" s="9"/>
      <c r="BT10" s="30">
        <v>5.05</v>
      </c>
      <c r="BU10" s="31">
        <v>5</v>
      </c>
      <c r="BV10" s="31">
        <v>65</v>
      </c>
      <c r="BW10" s="1"/>
      <c r="BX10" s="33">
        <v>0.98099999999999998</v>
      </c>
      <c r="BY10" s="33">
        <v>0.98199999999999987</v>
      </c>
      <c r="BZ10" s="33">
        <v>1.0290000000000001</v>
      </c>
      <c r="CA10" s="33">
        <v>1.03</v>
      </c>
      <c r="CB10" s="33">
        <v>1.218</v>
      </c>
      <c r="CC10" s="33">
        <v>1.2189999999999999</v>
      </c>
      <c r="CD10" s="3"/>
      <c r="CE10" s="34">
        <v>0.96900000000000008</v>
      </c>
      <c r="CF10" s="34">
        <v>0.97</v>
      </c>
      <c r="CG10" s="34">
        <v>1.018</v>
      </c>
      <c r="CH10" s="34">
        <v>1.0190000000000001</v>
      </c>
      <c r="CI10" s="34">
        <v>1.2150000000000001</v>
      </c>
      <c r="CJ10" s="34">
        <v>1.216</v>
      </c>
      <c r="CK10" s="9"/>
      <c r="CL10" s="9"/>
      <c r="CM10" s="9" t="e">
        <f>IF('Nutritional Status'!#REF!="","",IF('Nutritional Status'!#REF!&gt;CT10,$CU$3,IF('Nutritional Status'!#REF!&gt;CR10,$CS$3,IF('Nutritional Status'!#REF!&gt;CP10,$CQ$3,$CP$3))))</f>
        <v>#REF!</v>
      </c>
      <c r="CN10" s="5">
        <v>6</v>
      </c>
      <c r="CO10" s="9" t="e">
        <f t="shared" si="19"/>
        <v>#REF!</v>
      </c>
      <c r="CP10" s="9" t="e">
        <f t="shared" ref="CP10:CU10" si="36">IF($CO10="","",VLOOKUP($CO10,$BV$5:$CJ$173,CP$1))</f>
        <v>#REF!</v>
      </c>
      <c r="CQ10" s="9" t="e">
        <f t="shared" si="36"/>
        <v>#REF!</v>
      </c>
      <c r="CR10" s="9" t="e">
        <f t="shared" si="36"/>
        <v>#REF!</v>
      </c>
      <c r="CS10" s="9" t="e">
        <f t="shared" si="36"/>
        <v>#REF!</v>
      </c>
      <c r="CT10" s="9" t="e">
        <f t="shared" si="36"/>
        <v>#REF!</v>
      </c>
      <c r="CU10" s="9" t="e">
        <f t="shared" si="36"/>
        <v>#REF!</v>
      </c>
      <c r="CV10" s="9"/>
      <c r="CW10" s="5">
        <v>6</v>
      </c>
      <c r="CX10" s="9" t="e">
        <f t="shared" si="21"/>
        <v>#REF!</v>
      </c>
      <c r="CY10" s="9" t="e">
        <f t="shared" ref="CY10:DD10" si="37">IF($CX10="","",VLOOKUP($CX10,$BV$5:$CJ$173,CY$1))</f>
        <v>#REF!</v>
      </c>
      <c r="CZ10" s="9" t="e">
        <f t="shared" si="37"/>
        <v>#REF!</v>
      </c>
      <c r="DA10" s="9" t="e">
        <f t="shared" si="37"/>
        <v>#REF!</v>
      </c>
      <c r="DB10" s="9" t="e">
        <f t="shared" si="37"/>
        <v>#REF!</v>
      </c>
      <c r="DC10" s="9" t="e">
        <f t="shared" si="37"/>
        <v>#REF!</v>
      </c>
      <c r="DD10" s="9" t="e">
        <f t="shared" si="37"/>
        <v>#REF!</v>
      </c>
    </row>
    <row r="11" spans="1:108">
      <c r="A11" s="30">
        <v>5.0599999999999996</v>
      </c>
      <c r="B11" s="31">
        <v>6</v>
      </c>
      <c r="C11" s="31">
        <v>66</v>
      </c>
      <c r="D11" s="1"/>
      <c r="E11" s="32">
        <v>12</v>
      </c>
      <c r="F11" s="32">
        <f t="shared" si="0"/>
        <v>12.1</v>
      </c>
      <c r="G11" s="32">
        <f t="shared" si="1"/>
        <v>12.9</v>
      </c>
      <c r="H11" s="32">
        <f t="shared" si="2"/>
        <v>13</v>
      </c>
      <c r="I11" s="32">
        <v>18.399999999999999</v>
      </c>
      <c r="J11" s="32">
        <f t="shared" si="3"/>
        <v>18.5</v>
      </c>
      <c r="K11" s="33">
        <v>20.399999999999999</v>
      </c>
      <c r="L11" s="33">
        <f t="shared" si="4"/>
        <v>20.5</v>
      </c>
      <c r="M11" s="3"/>
      <c r="N11" s="32">
        <v>11.6</v>
      </c>
      <c r="O11" s="32">
        <f t="shared" si="5"/>
        <v>11.7</v>
      </c>
      <c r="P11" s="33">
        <v>12.6</v>
      </c>
      <c r="Q11" s="33">
        <f t="shared" si="6"/>
        <v>12.7</v>
      </c>
      <c r="R11" s="33">
        <v>19</v>
      </c>
      <c r="S11" s="33">
        <f t="shared" si="7"/>
        <v>19.100000000000001</v>
      </c>
      <c r="T11" s="33">
        <v>21.7</v>
      </c>
      <c r="U11" s="33">
        <f t="shared" si="8"/>
        <v>21.8</v>
      </c>
      <c r="V11" s="5"/>
      <c r="W11" s="5"/>
      <c r="X11" s="5"/>
      <c r="Y11" s="5">
        <v>7</v>
      </c>
      <c r="Z11" s="5" t="e">
        <f>IF('Nutritional Status'!#REF!="","",VLOOKUP('Nutritional Status'!#REF!,$A$5:$C$173,3,))</f>
        <v>#REF!</v>
      </c>
      <c r="AA11" s="5" t="e">
        <f t="shared" si="9"/>
        <v>#REF!</v>
      </c>
      <c r="AB11" s="5" t="e">
        <f t="shared" si="10"/>
        <v>#REF!</v>
      </c>
      <c r="AC11" s="5" t="e">
        <f t="shared" si="11"/>
        <v>#REF!</v>
      </c>
      <c r="AD11" s="5" t="e">
        <f t="shared" si="12"/>
        <v>#REF!</v>
      </c>
      <c r="AE11" s="5" t="e">
        <f t="shared" si="13"/>
        <v>#REF!</v>
      </c>
      <c r="AF11" s="5" t="e">
        <f t="shared" si="14"/>
        <v>#REF!</v>
      </c>
      <c r="AG11" s="5" t="e">
        <f t="shared" si="15"/>
        <v>#REF!</v>
      </c>
      <c r="AH11" s="5" t="e">
        <f t="shared" si="16"/>
        <v>#REF!</v>
      </c>
      <c r="AI11" s="5"/>
      <c r="AJ11" s="5" t="e">
        <f t="shared" si="17"/>
        <v>#REF!</v>
      </c>
      <c r="AK11" s="5" t="e">
        <f t="shared" ref="AK11:AR11" si="38">IF($AJ11="","",VLOOKUP($AJ11,$C$5:$L$273,AK$1))</f>
        <v>#REF!</v>
      </c>
      <c r="AL11" s="5" t="e">
        <f t="shared" si="38"/>
        <v>#REF!</v>
      </c>
      <c r="AM11" s="5" t="e">
        <f t="shared" si="38"/>
        <v>#REF!</v>
      </c>
      <c r="AN11" s="5" t="e">
        <f t="shared" si="38"/>
        <v>#REF!</v>
      </c>
      <c r="AO11" s="5" t="e">
        <f t="shared" si="38"/>
        <v>#REF!</v>
      </c>
      <c r="AP11" s="5" t="e">
        <f t="shared" si="38"/>
        <v>#REF!</v>
      </c>
      <c r="AQ11" s="5" t="e">
        <f t="shared" si="38"/>
        <v>#REF!</v>
      </c>
      <c r="AR11" s="5" t="e">
        <f t="shared" si="38"/>
        <v>#REF!</v>
      </c>
      <c r="AS11" s="5"/>
      <c r="AT11" s="5"/>
      <c r="AU11" s="5"/>
      <c r="AV11" s="5"/>
      <c r="AW11" s="5"/>
      <c r="AX11" s="5"/>
      <c r="AY11" s="5"/>
      <c r="AZ11" s="5"/>
      <c r="BA11" s="271" t="s">
        <v>42</v>
      </c>
      <c r="BB11" s="267"/>
      <c r="BC11" s="267"/>
      <c r="BD11" s="267"/>
      <c r="BE11" s="268"/>
      <c r="BF11" s="39"/>
      <c r="BG11" s="39"/>
      <c r="BH11" s="39"/>
      <c r="BI11" s="39"/>
      <c r="BJ11" s="39"/>
      <c r="BK11" s="39"/>
      <c r="BL11" s="39"/>
      <c r="BM11" s="9"/>
      <c r="BN11" s="9"/>
      <c r="BO11" s="9"/>
      <c r="BP11" s="9"/>
      <c r="BQ11" s="9"/>
      <c r="BR11" s="9"/>
      <c r="BS11" s="9"/>
      <c r="BT11" s="30">
        <v>5.0599999999999996</v>
      </c>
      <c r="BU11" s="31">
        <v>6</v>
      </c>
      <c r="BV11" s="31">
        <v>66</v>
      </c>
      <c r="BW11" s="1"/>
      <c r="BX11" s="33">
        <v>0.98599999999999999</v>
      </c>
      <c r="BY11" s="33">
        <v>0.98699999999999988</v>
      </c>
      <c r="BZ11" s="33">
        <v>1.0330000000000001</v>
      </c>
      <c r="CA11" s="33">
        <v>1.034</v>
      </c>
      <c r="CB11" s="33">
        <v>1.224</v>
      </c>
      <c r="CC11" s="33">
        <v>1.2250000000000001</v>
      </c>
      <c r="CD11" s="3"/>
      <c r="CE11" s="34">
        <v>0.97300000000000009</v>
      </c>
      <c r="CF11" s="34">
        <v>0.97400000000000009</v>
      </c>
      <c r="CG11" s="34">
        <v>1.022</v>
      </c>
      <c r="CH11" s="34">
        <v>1.0229999999999999</v>
      </c>
      <c r="CI11" s="34">
        <v>1.22</v>
      </c>
      <c r="CJ11" s="34">
        <v>1.2209999999999999</v>
      </c>
      <c r="CK11" s="9"/>
      <c r="CL11" s="9"/>
      <c r="CM11" s="9" t="e">
        <f>IF('Nutritional Status'!#REF!="","",IF('Nutritional Status'!#REF!&gt;CT11,$CU$3,IF('Nutritional Status'!#REF!&gt;CR11,$CS$3,IF('Nutritional Status'!#REF!&gt;CP11,$CQ$3,$CP$3))))</f>
        <v>#REF!</v>
      </c>
      <c r="CN11" s="5">
        <v>7</v>
      </c>
      <c r="CO11" s="9" t="e">
        <f t="shared" si="19"/>
        <v>#REF!</v>
      </c>
      <c r="CP11" s="9" t="e">
        <f t="shared" ref="CP11:CU11" si="39">IF($CO11="","",VLOOKUP($CO11,$BV$5:$CJ$173,CP$1))</f>
        <v>#REF!</v>
      </c>
      <c r="CQ11" s="9" t="e">
        <f t="shared" si="39"/>
        <v>#REF!</v>
      </c>
      <c r="CR11" s="9" t="e">
        <f t="shared" si="39"/>
        <v>#REF!</v>
      </c>
      <c r="CS11" s="9" t="e">
        <f t="shared" si="39"/>
        <v>#REF!</v>
      </c>
      <c r="CT11" s="9" t="e">
        <f t="shared" si="39"/>
        <v>#REF!</v>
      </c>
      <c r="CU11" s="9" t="e">
        <f t="shared" si="39"/>
        <v>#REF!</v>
      </c>
      <c r="CV11" s="9"/>
      <c r="CW11" s="5">
        <v>7</v>
      </c>
      <c r="CX11" s="9" t="e">
        <f t="shared" si="21"/>
        <v>#REF!</v>
      </c>
      <c r="CY11" s="9" t="e">
        <f t="shared" ref="CY11:DD11" si="40">IF($CX11="","",VLOOKUP($CX11,$BV$5:$CJ$173,CY$1))</f>
        <v>#REF!</v>
      </c>
      <c r="CZ11" s="9" t="e">
        <f t="shared" si="40"/>
        <v>#REF!</v>
      </c>
      <c r="DA11" s="9" t="e">
        <f t="shared" si="40"/>
        <v>#REF!</v>
      </c>
      <c r="DB11" s="9" t="e">
        <f t="shared" si="40"/>
        <v>#REF!</v>
      </c>
      <c r="DC11" s="9" t="e">
        <f t="shared" si="40"/>
        <v>#REF!</v>
      </c>
      <c r="DD11" s="9" t="e">
        <f t="shared" si="40"/>
        <v>#REF!</v>
      </c>
    </row>
    <row r="12" spans="1:108">
      <c r="A12" s="30">
        <v>5.07</v>
      </c>
      <c r="B12" s="31">
        <v>7</v>
      </c>
      <c r="C12" s="31">
        <v>67</v>
      </c>
      <c r="D12" s="1"/>
      <c r="E12" s="32">
        <v>12</v>
      </c>
      <c r="F12" s="32">
        <f t="shared" si="0"/>
        <v>12.1</v>
      </c>
      <c r="G12" s="32">
        <f t="shared" si="1"/>
        <v>12.9</v>
      </c>
      <c r="H12" s="32">
        <f t="shared" si="2"/>
        <v>13</v>
      </c>
      <c r="I12" s="32">
        <v>18.399999999999999</v>
      </c>
      <c r="J12" s="32">
        <f t="shared" si="3"/>
        <v>18.5</v>
      </c>
      <c r="K12" s="33">
        <v>20.399999999999999</v>
      </c>
      <c r="L12" s="33">
        <f t="shared" si="4"/>
        <v>20.5</v>
      </c>
      <c r="M12" s="3"/>
      <c r="N12" s="32">
        <v>11.6</v>
      </c>
      <c r="O12" s="32">
        <f t="shared" si="5"/>
        <v>11.7</v>
      </c>
      <c r="P12" s="33">
        <v>12.6</v>
      </c>
      <c r="Q12" s="33">
        <f t="shared" si="6"/>
        <v>12.7</v>
      </c>
      <c r="R12" s="33">
        <v>19</v>
      </c>
      <c r="S12" s="33">
        <f t="shared" si="7"/>
        <v>19.100000000000001</v>
      </c>
      <c r="T12" s="33">
        <v>21.7</v>
      </c>
      <c r="U12" s="33">
        <f t="shared" si="8"/>
        <v>21.8</v>
      </c>
      <c r="V12" s="5"/>
      <c r="W12" s="5"/>
      <c r="X12" s="5"/>
      <c r="Y12" s="5">
        <v>8</v>
      </c>
      <c r="Z12" s="5" t="e">
        <f>IF('Nutritional Status'!#REF!="","",VLOOKUP('Nutritional Status'!#REF!,$A$5:$C$173,3,))</f>
        <v>#REF!</v>
      </c>
      <c r="AA12" s="5" t="e">
        <f t="shared" si="9"/>
        <v>#REF!</v>
      </c>
      <c r="AB12" s="5" t="e">
        <f t="shared" si="10"/>
        <v>#REF!</v>
      </c>
      <c r="AC12" s="5" t="e">
        <f t="shared" si="11"/>
        <v>#REF!</v>
      </c>
      <c r="AD12" s="5" t="e">
        <f t="shared" si="12"/>
        <v>#REF!</v>
      </c>
      <c r="AE12" s="5" t="e">
        <f t="shared" si="13"/>
        <v>#REF!</v>
      </c>
      <c r="AF12" s="5" t="e">
        <f t="shared" si="14"/>
        <v>#REF!</v>
      </c>
      <c r="AG12" s="5" t="e">
        <f t="shared" si="15"/>
        <v>#REF!</v>
      </c>
      <c r="AH12" s="5" t="e">
        <f t="shared" si="16"/>
        <v>#REF!</v>
      </c>
      <c r="AI12" s="5"/>
      <c r="AJ12" s="5" t="e">
        <f t="shared" si="17"/>
        <v>#REF!</v>
      </c>
      <c r="AK12" s="5" t="e">
        <f t="shared" ref="AK12:AR12" si="41">IF($AJ12="","",VLOOKUP($AJ12,$C$5:$L$273,AK$1))</f>
        <v>#REF!</v>
      </c>
      <c r="AL12" s="5" t="e">
        <f t="shared" si="41"/>
        <v>#REF!</v>
      </c>
      <c r="AM12" s="5" t="e">
        <f t="shared" si="41"/>
        <v>#REF!</v>
      </c>
      <c r="AN12" s="5" t="e">
        <f t="shared" si="41"/>
        <v>#REF!</v>
      </c>
      <c r="AO12" s="5" t="e">
        <f t="shared" si="41"/>
        <v>#REF!</v>
      </c>
      <c r="AP12" s="5" t="e">
        <f t="shared" si="41"/>
        <v>#REF!</v>
      </c>
      <c r="AQ12" s="5" t="e">
        <f t="shared" si="41"/>
        <v>#REF!</v>
      </c>
      <c r="AR12" s="5" t="e">
        <f t="shared" si="41"/>
        <v>#REF!</v>
      </c>
      <c r="AS12" s="5"/>
      <c r="AT12" s="5"/>
      <c r="AU12" s="5"/>
      <c r="AV12" s="5"/>
      <c r="AW12" s="5"/>
      <c r="AX12" s="5"/>
      <c r="AY12" s="5">
        <f t="shared" ref="AY12:AY29" si="42">VLOOKUP(BG12,$A$5:$C$173,3,)</f>
        <v>192</v>
      </c>
      <c r="AZ12" s="5">
        <f t="shared" ref="AZ12:AZ29" si="43">IF(BF12="","",(DATEDIF(BF12,$BL$7,"ym"))+((IF(MONTH(BF12)&lt;MONTH($BL$7),YEAR($BL$7)-YEAR(BF12),YEAR($BL$7)-YEAR(BF12)-1))*12))</f>
        <v>180</v>
      </c>
      <c r="BA12" s="40" t="str">
        <f t="shared" ref="BA12:BA111" si="44">IF(BB12="","",ROWS($BB$12:BB12))</f>
        <v/>
      </c>
      <c r="BB12" s="266"/>
      <c r="BC12" s="267"/>
      <c r="BD12" s="267"/>
      <c r="BE12" s="268"/>
      <c r="BF12" s="41">
        <v>37057</v>
      </c>
      <c r="BG12" s="42">
        <f t="shared" ref="BG12:BG30" si="45">IF(BF12="","",IF(ISERROR(((IF(MONTH(BF12)&lt;MONTH($BL$7),YEAR($BL$7)-YEAR(BF12),YEAR($BL$7)-YEAR(BF12)-1))*12+(DATEDIF(BF12,$BL$7,"ym")))/12),"",TRUNC(((IF(MONTH(BF12)&lt;MONTH($BL$7),YEAR($BL$7)-YEAR(BF12),YEAR($BL$7)-YEAR(BF12)-1))*12+(DATEDIF(BF12,$BL$7,"ym")))/12,0)&amp;"."&amp;IF(MOD(((IF(MONTH(BF12)&lt;MONTH($BL$7),YEAR($BL$7)-YEAR(BF12),YEAR($BL$7)-YEAR(BF12)-1))*12+(DATEDIF(BF12,$BL$7,"ym"))),12)&lt;10,"0","")&amp;MOD(((IF(MONTH(BF12)&lt;MONTH($BL$7),YEAR($BL$7)-YEAR(BF12),YEAR($BL$7)-YEAR(BF12)-1))*12+(DATEDIF(BF12,$BL$7,"ym"))),12))+IF(AND(DATEDIF(BF12,$BL$7,"YM")=0,IF(MONTH(BF12)=MONTH($BL$7),"T","F")="T"),"1","0"))</f>
        <v>16</v>
      </c>
      <c r="BH12" s="43">
        <v>30</v>
      </c>
      <c r="BI12" s="43">
        <v>1.3</v>
      </c>
      <c r="BJ12" s="43">
        <f t="shared" ref="BJ12:BJ111" si="46">IF(BI12="","",ROUND(BI12*BI12,2))</f>
        <v>1.69</v>
      </c>
      <c r="BK12" s="43">
        <f t="shared" ref="BK12:BK111" si="47">IF(OR(BH12="",BJ12=""),"",ROUND(BH12/BJ12,2))</f>
        <v>17.75</v>
      </c>
      <c r="BL12" s="43" t="e">
        <f t="shared" ref="BL12:BL111" si="48">IF(BK12="","",IF(BK12&gt;AG5,$AH$3,IF(BK12&gt;AE5,$AF$3,IF(BK12&gt;AC5,$AD$3,IF(BK12&gt;AA5,$AB$3,$AA$3)))))</f>
        <v>#REF!</v>
      </c>
      <c r="BM12" s="9"/>
      <c r="BN12" s="9" t="str">
        <f t="shared" ref="BN12:BN212" si="49">IF(BF12="","",IF(ISERROR(((IF(MONTH(BF12)&lt;MONTH($BL$7),YEAR($BL$7)-YEAR(BF12),YEAR($BL$7)-YEAR(BF12)-1))*12+(DATEDIF(BF12,$BL$7,"ym")))/12),"",TRUNC(((IF(MONTH(BF12)&lt;MONTH($BL$7),YEAR($BL$7)-YEAR(BF12),YEAR($BL$7)-YEAR(BF12)-1))*12+(DATEDIF(BF12,$BL$7,"ym")))/12,0)&amp;"."&amp;IF(MOD(((IF(MONTH(BF12)&lt;MONTH($BL$7),YEAR($BL$7)-YEAR(BF12),YEAR($BL$7)-YEAR(BF12)-1))*12+(DATEDIF(BF12,$BL$7,"ym"))),12)&lt;10,"0","")&amp;MOD(((IF(MONTH(BF12)&lt;MONTH($BL$7),YEAR($BL$7)-YEAR(BF12),YEAR($BL$7)-YEAR(BF12)-1))*12+(DATEDIF(BF12,$BL$7,"ym"))),12)))</f>
        <v>15.00</v>
      </c>
      <c r="BO12" s="9">
        <f t="shared" ref="BO12:BO212" si="50">DATEDIF(BF12,$BL$7,"YM")</f>
        <v>0</v>
      </c>
      <c r="BP12" s="9" t="str">
        <f t="shared" ref="BP12:BP212" si="51">IF(MONTH(BF12)=MONTH($BL$7),"T","F")</f>
        <v>T</v>
      </c>
      <c r="BQ12" s="9" t="str">
        <f t="shared" ref="BQ12:BQ212" si="52">IF(AND(BO12=0,BP12="T"),"1","0")</f>
        <v>1</v>
      </c>
      <c r="BR12" s="9" t="str">
        <f>IF(AND(DATEDIF(BF12,$BL$7,"YM")=0,IF(MONTH(BF12)=MONTH($BL$7),"T","F")="T"),"1","0")</f>
        <v>1</v>
      </c>
      <c r="BS12" s="9"/>
      <c r="BT12" s="30">
        <v>5.07</v>
      </c>
      <c r="BU12" s="31">
        <v>7</v>
      </c>
      <c r="BV12" s="31">
        <v>67</v>
      </c>
      <c r="BW12" s="1"/>
      <c r="BX12" s="33">
        <v>0.99</v>
      </c>
      <c r="BY12" s="33">
        <v>0.99099999999999999</v>
      </c>
      <c r="BZ12" s="33">
        <v>1.038</v>
      </c>
      <c r="CA12" s="33">
        <v>1.0390000000000001</v>
      </c>
      <c r="CB12" s="33">
        <v>1.23</v>
      </c>
      <c r="CC12" s="33">
        <v>1.2309999999999999</v>
      </c>
      <c r="CD12" s="3"/>
      <c r="CE12" s="34">
        <v>0.97699999999999998</v>
      </c>
      <c r="CF12" s="34">
        <v>0.97799999999999998</v>
      </c>
      <c r="CG12" s="34">
        <v>1.026</v>
      </c>
      <c r="CH12" s="34">
        <v>1.0270000000000001</v>
      </c>
      <c r="CI12" s="34">
        <v>1.226</v>
      </c>
      <c r="CJ12" s="34">
        <v>1.2269999999999999</v>
      </c>
      <c r="CK12" s="9"/>
      <c r="CL12" s="9"/>
      <c r="CM12" s="9" t="e">
        <f>IF('Nutritional Status'!#REF!="","",IF('Nutritional Status'!#REF!&gt;CT12,$CU$3,IF('Nutritional Status'!#REF!&gt;CR12,$CS$3,IF('Nutritional Status'!#REF!&gt;CP12,$CQ$3,$CP$3))))</f>
        <v>#REF!</v>
      </c>
      <c r="CN12" s="5">
        <v>8</v>
      </c>
      <c r="CO12" s="9" t="e">
        <f t="shared" si="19"/>
        <v>#REF!</v>
      </c>
      <c r="CP12" s="9" t="e">
        <f t="shared" ref="CP12:CU12" si="53">IF($CO12="","",VLOOKUP($CO12,$BV$5:$CJ$173,CP$1))</f>
        <v>#REF!</v>
      </c>
      <c r="CQ12" s="9" t="e">
        <f t="shared" si="53"/>
        <v>#REF!</v>
      </c>
      <c r="CR12" s="9" t="e">
        <f t="shared" si="53"/>
        <v>#REF!</v>
      </c>
      <c r="CS12" s="9" t="e">
        <f t="shared" si="53"/>
        <v>#REF!</v>
      </c>
      <c r="CT12" s="9" t="e">
        <f t="shared" si="53"/>
        <v>#REF!</v>
      </c>
      <c r="CU12" s="9" t="e">
        <f t="shared" si="53"/>
        <v>#REF!</v>
      </c>
      <c r="CV12" s="9"/>
      <c r="CW12" s="5">
        <v>8</v>
      </c>
      <c r="CX12" s="9" t="e">
        <f t="shared" si="21"/>
        <v>#REF!</v>
      </c>
      <c r="CY12" s="9" t="e">
        <f t="shared" ref="CY12:DD12" si="54">IF($CX12="","",VLOOKUP($CX12,$BV$5:$CJ$173,CY$1))</f>
        <v>#REF!</v>
      </c>
      <c r="CZ12" s="9" t="e">
        <f t="shared" si="54"/>
        <v>#REF!</v>
      </c>
      <c r="DA12" s="9" t="e">
        <f t="shared" si="54"/>
        <v>#REF!</v>
      </c>
      <c r="DB12" s="9" t="e">
        <f t="shared" si="54"/>
        <v>#REF!</v>
      </c>
      <c r="DC12" s="9" t="e">
        <f t="shared" si="54"/>
        <v>#REF!</v>
      </c>
      <c r="DD12" s="9" t="e">
        <f t="shared" si="54"/>
        <v>#REF!</v>
      </c>
    </row>
    <row r="13" spans="1:108">
      <c r="A13" s="30">
        <v>5.08</v>
      </c>
      <c r="B13" s="31">
        <v>8</v>
      </c>
      <c r="C13" s="31">
        <v>68</v>
      </c>
      <c r="D13" s="1"/>
      <c r="E13" s="32">
        <v>12</v>
      </c>
      <c r="F13" s="32">
        <f t="shared" si="0"/>
        <v>12.1</v>
      </c>
      <c r="G13" s="32">
        <f t="shared" si="1"/>
        <v>12.9</v>
      </c>
      <c r="H13" s="32">
        <f t="shared" si="2"/>
        <v>13</v>
      </c>
      <c r="I13" s="32">
        <v>18.399999999999999</v>
      </c>
      <c r="J13" s="32">
        <f t="shared" si="3"/>
        <v>18.5</v>
      </c>
      <c r="K13" s="33">
        <v>20.5</v>
      </c>
      <c r="L13" s="33">
        <f t="shared" si="4"/>
        <v>20.6</v>
      </c>
      <c r="M13" s="3"/>
      <c r="N13" s="32">
        <v>11.6</v>
      </c>
      <c r="O13" s="32">
        <f t="shared" si="5"/>
        <v>11.7</v>
      </c>
      <c r="P13" s="33">
        <v>12.6</v>
      </c>
      <c r="Q13" s="33">
        <f t="shared" si="6"/>
        <v>12.7</v>
      </c>
      <c r="R13" s="33">
        <v>19.100000000000001</v>
      </c>
      <c r="S13" s="33">
        <f t="shared" si="7"/>
        <v>19.200000000000003</v>
      </c>
      <c r="T13" s="33">
        <v>21.8</v>
      </c>
      <c r="U13" s="33">
        <f t="shared" si="8"/>
        <v>21.900000000000002</v>
      </c>
      <c r="V13" s="5"/>
      <c r="W13" s="5"/>
      <c r="X13" s="5"/>
      <c r="Y13" s="5">
        <v>9</v>
      </c>
      <c r="Z13" s="5" t="e">
        <f>IF('Nutritional Status'!#REF!="","",VLOOKUP('Nutritional Status'!#REF!,$A$5:$C$173,3,))</f>
        <v>#REF!</v>
      </c>
      <c r="AA13" s="5" t="e">
        <f t="shared" si="9"/>
        <v>#REF!</v>
      </c>
      <c r="AB13" s="5" t="e">
        <f t="shared" si="10"/>
        <v>#REF!</v>
      </c>
      <c r="AC13" s="5" t="e">
        <f t="shared" si="11"/>
        <v>#REF!</v>
      </c>
      <c r="AD13" s="5" t="e">
        <f t="shared" si="12"/>
        <v>#REF!</v>
      </c>
      <c r="AE13" s="5" t="e">
        <f t="shared" si="13"/>
        <v>#REF!</v>
      </c>
      <c r="AF13" s="5" t="e">
        <f t="shared" si="14"/>
        <v>#REF!</v>
      </c>
      <c r="AG13" s="5" t="e">
        <f t="shared" si="15"/>
        <v>#REF!</v>
      </c>
      <c r="AH13" s="5" t="e">
        <f t="shared" si="16"/>
        <v>#REF!</v>
      </c>
      <c r="AI13" s="5"/>
      <c r="AJ13" s="5" t="e">
        <f t="shared" si="17"/>
        <v>#REF!</v>
      </c>
      <c r="AK13" s="5" t="e">
        <f t="shared" ref="AK13:AR13" si="55">IF($AJ13="","",VLOOKUP($AJ13,$C$5:$L$273,AK$1))</f>
        <v>#REF!</v>
      </c>
      <c r="AL13" s="5" t="e">
        <f t="shared" si="55"/>
        <v>#REF!</v>
      </c>
      <c r="AM13" s="5" t="e">
        <f t="shared" si="55"/>
        <v>#REF!</v>
      </c>
      <c r="AN13" s="5" t="e">
        <f t="shared" si="55"/>
        <v>#REF!</v>
      </c>
      <c r="AO13" s="5" t="e">
        <f t="shared" si="55"/>
        <v>#REF!</v>
      </c>
      <c r="AP13" s="5" t="e">
        <f t="shared" si="55"/>
        <v>#REF!</v>
      </c>
      <c r="AQ13" s="5" t="e">
        <f t="shared" si="55"/>
        <v>#REF!</v>
      </c>
      <c r="AR13" s="5" t="e">
        <f t="shared" si="55"/>
        <v>#REF!</v>
      </c>
      <c r="AS13" s="5"/>
      <c r="AT13" s="5"/>
      <c r="AU13" s="5"/>
      <c r="AV13" s="5"/>
      <c r="AW13" s="5"/>
      <c r="AX13" s="5"/>
      <c r="AY13" s="5">
        <f t="shared" si="42"/>
        <v>179</v>
      </c>
      <c r="AZ13" s="5">
        <f t="shared" si="43"/>
        <v>179</v>
      </c>
      <c r="BA13" s="40" t="str">
        <f t="shared" si="44"/>
        <v/>
      </c>
      <c r="BB13" s="266"/>
      <c r="BC13" s="267"/>
      <c r="BD13" s="267"/>
      <c r="BE13" s="268"/>
      <c r="BF13" s="41">
        <v>37443</v>
      </c>
      <c r="BG13" s="42">
        <f t="shared" si="45"/>
        <v>14.11</v>
      </c>
      <c r="BH13" s="43">
        <v>28</v>
      </c>
      <c r="BI13" s="43">
        <v>1.4</v>
      </c>
      <c r="BJ13" s="43">
        <f t="shared" si="46"/>
        <v>1.96</v>
      </c>
      <c r="BK13" s="43">
        <f t="shared" si="47"/>
        <v>14.29</v>
      </c>
      <c r="BL13" s="43" t="str">
        <f t="shared" si="48"/>
        <v>Severely Wasted</v>
      </c>
      <c r="BM13" s="9"/>
      <c r="BN13" s="9" t="str">
        <f t="shared" si="49"/>
        <v>14.11</v>
      </c>
      <c r="BO13" s="9">
        <f t="shared" si="50"/>
        <v>11</v>
      </c>
      <c r="BP13" s="9" t="str">
        <f t="shared" si="51"/>
        <v>F</v>
      </c>
      <c r="BQ13" s="9" t="str">
        <f t="shared" si="52"/>
        <v>0</v>
      </c>
      <c r="BR13" s="9"/>
      <c r="BS13" s="9"/>
      <c r="BT13" s="30">
        <v>5.08</v>
      </c>
      <c r="BU13" s="31">
        <v>8</v>
      </c>
      <c r="BV13" s="31">
        <v>68</v>
      </c>
      <c r="BW13" s="1"/>
      <c r="BX13" s="33">
        <v>0.99400000000000011</v>
      </c>
      <c r="BY13" s="33">
        <v>0.995</v>
      </c>
      <c r="BZ13" s="33">
        <v>1.042</v>
      </c>
      <c r="CA13" s="33">
        <v>1.0429999999999999</v>
      </c>
      <c r="CB13" s="33">
        <v>1.236</v>
      </c>
      <c r="CC13" s="33">
        <v>1.2369999999999999</v>
      </c>
      <c r="CD13" s="3"/>
      <c r="CE13" s="34">
        <v>0.98100000000000009</v>
      </c>
      <c r="CF13" s="34">
        <v>0.98199999999999998</v>
      </c>
      <c r="CG13" s="34">
        <v>1.0310000000000001</v>
      </c>
      <c r="CH13" s="34">
        <v>1.032</v>
      </c>
      <c r="CI13" s="34">
        <v>1.232</v>
      </c>
      <c r="CJ13" s="34">
        <v>1.2329999999999999</v>
      </c>
      <c r="CK13" s="9"/>
      <c r="CL13" s="9"/>
      <c r="CM13" s="9" t="e">
        <f>IF('Nutritional Status'!#REF!="","",IF('Nutritional Status'!#REF!&gt;CT13,$CU$3,IF('Nutritional Status'!#REF!&gt;CR13,$CS$3,IF('Nutritional Status'!#REF!&gt;CP13,$CQ$3,$CP$3))))</f>
        <v>#REF!</v>
      </c>
      <c r="CN13" s="5">
        <v>9</v>
      </c>
      <c r="CO13" s="9" t="e">
        <f t="shared" si="19"/>
        <v>#REF!</v>
      </c>
      <c r="CP13" s="9" t="e">
        <f t="shared" ref="CP13:CU13" si="56">IF($CO13="","",VLOOKUP($CO13,$BV$5:$CJ$173,CP$1))</f>
        <v>#REF!</v>
      </c>
      <c r="CQ13" s="9" t="e">
        <f t="shared" si="56"/>
        <v>#REF!</v>
      </c>
      <c r="CR13" s="9" t="e">
        <f t="shared" si="56"/>
        <v>#REF!</v>
      </c>
      <c r="CS13" s="9" t="e">
        <f t="shared" si="56"/>
        <v>#REF!</v>
      </c>
      <c r="CT13" s="9" t="e">
        <f t="shared" si="56"/>
        <v>#REF!</v>
      </c>
      <c r="CU13" s="9" t="e">
        <f t="shared" si="56"/>
        <v>#REF!</v>
      </c>
      <c r="CV13" s="9"/>
      <c r="CW13" s="5">
        <v>9</v>
      </c>
      <c r="CX13" s="9" t="e">
        <f t="shared" si="21"/>
        <v>#REF!</v>
      </c>
      <c r="CY13" s="9" t="e">
        <f t="shared" ref="CY13:DD13" si="57">IF($CX13="","",VLOOKUP($CX13,$BV$5:$CJ$173,CY$1))</f>
        <v>#REF!</v>
      </c>
      <c r="CZ13" s="9" t="e">
        <f t="shared" si="57"/>
        <v>#REF!</v>
      </c>
      <c r="DA13" s="9" t="e">
        <f t="shared" si="57"/>
        <v>#REF!</v>
      </c>
      <c r="DB13" s="9" t="e">
        <f t="shared" si="57"/>
        <v>#REF!</v>
      </c>
      <c r="DC13" s="9" t="e">
        <f t="shared" si="57"/>
        <v>#REF!</v>
      </c>
      <c r="DD13" s="9" t="e">
        <f t="shared" si="57"/>
        <v>#REF!</v>
      </c>
    </row>
    <row r="14" spans="1:108">
      <c r="A14" s="30">
        <v>5.09</v>
      </c>
      <c r="B14" s="31">
        <v>9</v>
      </c>
      <c r="C14" s="31">
        <v>69</v>
      </c>
      <c r="D14" s="1"/>
      <c r="E14" s="32">
        <v>12</v>
      </c>
      <c r="F14" s="32">
        <f t="shared" si="0"/>
        <v>12.1</v>
      </c>
      <c r="G14" s="32">
        <f t="shared" si="1"/>
        <v>12.9</v>
      </c>
      <c r="H14" s="32">
        <f t="shared" si="2"/>
        <v>13</v>
      </c>
      <c r="I14" s="32">
        <v>18.399999999999999</v>
      </c>
      <c r="J14" s="32">
        <f t="shared" si="3"/>
        <v>18.5</v>
      </c>
      <c r="K14" s="33">
        <v>20.5</v>
      </c>
      <c r="L14" s="33">
        <f t="shared" si="4"/>
        <v>20.6</v>
      </c>
      <c r="M14" s="3"/>
      <c r="N14" s="32">
        <v>11.6</v>
      </c>
      <c r="O14" s="32">
        <f t="shared" si="5"/>
        <v>11.7</v>
      </c>
      <c r="P14" s="33">
        <v>12.6</v>
      </c>
      <c r="Q14" s="33">
        <f t="shared" si="6"/>
        <v>12.7</v>
      </c>
      <c r="R14" s="33">
        <v>19.100000000000001</v>
      </c>
      <c r="S14" s="33">
        <f t="shared" si="7"/>
        <v>19.200000000000003</v>
      </c>
      <c r="T14" s="33">
        <v>21.9</v>
      </c>
      <c r="U14" s="33">
        <f t="shared" si="8"/>
        <v>22</v>
      </c>
      <c r="V14" s="5"/>
      <c r="W14" s="5"/>
      <c r="X14" s="5"/>
      <c r="Y14" s="5">
        <v>10</v>
      </c>
      <c r="Z14" s="5" t="e">
        <f>IF('Nutritional Status'!#REF!="","",VLOOKUP('Nutritional Status'!#REF!,$A$5:$C$173,3,))</f>
        <v>#REF!</v>
      </c>
      <c r="AA14" s="5" t="e">
        <f t="shared" si="9"/>
        <v>#REF!</v>
      </c>
      <c r="AB14" s="5" t="e">
        <f t="shared" si="10"/>
        <v>#REF!</v>
      </c>
      <c r="AC14" s="5" t="e">
        <f t="shared" si="11"/>
        <v>#REF!</v>
      </c>
      <c r="AD14" s="5" t="e">
        <f t="shared" si="12"/>
        <v>#REF!</v>
      </c>
      <c r="AE14" s="5" t="e">
        <f t="shared" si="13"/>
        <v>#REF!</v>
      </c>
      <c r="AF14" s="5" t="e">
        <f t="shared" si="14"/>
        <v>#REF!</v>
      </c>
      <c r="AG14" s="5" t="e">
        <f t="shared" si="15"/>
        <v>#REF!</v>
      </c>
      <c r="AH14" s="5" t="e">
        <f t="shared" si="16"/>
        <v>#REF!</v>
      </c>
      <c r="AI14" s="5"/>
      <c r="AJ14" s="5" t="e">
        <f t="shared" si="17"/>
        <v>#REF!</v>
      </c>
      <c r="AK14" s="5" t="e">
        <f t="shared" ref="AK14:AR14" si="58">IF($AJ14="","",VLOOKUP($AJ14,$C$5:$L$273,AK$1))</f>
        <v>#REF!</v>
      </c>
      <c r="AL14" s="5" t="e">
        <f t="shared" si="58"/>
        <v>#REF!</v>
      </c>
      <c r="AM14" s="5" t="e">
        <f t="shared" si="58"/>
        <v>#REF!</v>
      </c>
      <c r="AN14" s="5" t="e">
        <f t="shared" si="58"/>
        <v>#REF!</v>
      </c>
      <c r="AO14" s="5" t="e">
        <f t="shared" si="58"/>
        <v>#REF!</v>
      </c>
      <c r="AP14" s="5" t="e">
        <f t="shared" si="58"/>
        <v>#REF!</v>
      </c>
      <c r="AQ14" s="5" t="e">
        <f t="shared" si="58"/>
        <v>#REF!</v>
      </c>
      <c r="AR14" s="5" t="e">
        <f t="shared" si="58"/>
        <v>#REF!</v>
      </c>
      <c r="AS14" s="5"/>
      <c r="AT14" s="5"/>
      <c r="AU14" s="5"/>
      <c r="AV14" s="5"/>
      <c r="AW14" s="5"/>
      <c r="AX14" s="5"/>
      <c r="AY14" s="5">
        <f t="shared" si="42"/>
        <v>165</v>
      </c>
      <c r="AZ14" s="5">
        <f t="shared" si="43"/>
        <v>165</v>
      </c>
      <c r="BA14" s="40" t="str">
        <f t="shared" si="44"/>
        <v/>
      </c>
      <c r="BB14" s="266"/>
      <c r="BC14" s="267"/>
      <c r="BD14" s="267"/>
      <c r="BE14" s="268"/>
      <c r="BF14" s="41">
        <v>37855</v>
      </c>
      <c r="BG14" s="42">
        <f t="shared" si="45"/>
        <v>13.09</v>
      </c>
      <c r="BH14" s="43">
        <v>26</v>
      </c>
      <c r="BI14" s="43">
        <v>1.6</v>
      </c>
      <c r="BJ14" s="43">
        <f t="shared" si="46"/>
        <v>2.56</v>
      </c>
      <c r="BK14" s="43">
        <f t="shared" si="47"/>
        <v>10.16</v>
      </c>
      <c r="BL14" s="43" t="e">
        <f t="shared" si="48"/>
        <v>#REF!</v>
      </c>
      <c r="BM14" s="9"/>
      <c r="BN14" s="9" t="str">
        <f t="shared" si="49"/>
        <v>13.09</v>
      </c>
      <c r="BO14" s="9">
        <f t="shared" si="50"/>
        <v>9</v>
      </c>
      <c r="BP14" s="9" t="str">
        <f t="shared" si="51"/>
        <v>F</v>
      </c>
      <c r="BQ14" s="9" t="str">
        <f t="shared" si="52"/>
        <v>0</v>
      </c>
      <c r="BR14" s="9"/>
      <c r="BS14" s="9"/>
      <c r="BT14" s="30">
        <v>5.09</v>
      </c>
      <c r="BU14" s="31">
        <v>9</v>
      </c>
      <c r="BV14" s="31">
        <v>69</v>
      </c>
      <c r="BW14" s="1"/>
      <c r="BX14" s="33">
        <v>0.998</v>
      </c>
      <c r="BY14" s="33">
        <v>0.99899999999999989</v>
      </c>
      <c r="BZ14" s="33">
        <v>1.0469999999999999</v>
      </c>
      <c r="CA14" s="33">
        <v>1.048</v>
      </c>
      <c r="CB14" s="33">
        <v>1.2409999999999999</v>
      </c>
      <c r="CC14" s="33">
        <v>1.242</v>
      </c>
      <c r="CD14" s="3"/>
      <c r="CE14" s="34">
        <v>0.98499999999999999</v>
      </c>
      <c r="CF14" s="34">
        <v>0.98599999999999999</v>
      </c>
      <c r="CG14" s="34">
        <v>1.0349999999999999</v>
      </c>
      <c r="CH14" s="34">
        <v>1.036</v>
      </c>
      <c r="CI14" s="34">
        <v>1.2370000000000001</v>
      </c>
      <c r="CJ14" s="34">
        <v>1.238</v>
      </c>
      <c r="CK14" s="9"/>
      <c r="CL14" s="9"/>
      <c r="CM14" s="9" t="e">
        <f>IF('Nutritional Status'!#REF!="","",IF('Nutritional Status'!#REF!&gt;CT14,$CU$3,IF('Nutritional Status'!#REF!&gt;CR14,$CS$3,IF('Nutritional Status'!#REF!&gt;CP14,$CQ$3,$CP$3))))</f>
        <v>#REF!</v>
      </c>
      <c r="CN14" s="5">
        <v>10</v>
      </c>
      <c r="CO14" s="9" t="e">
        <f t="shared" si="19"/>
        <v>#REF!</v>
      </c>
      <c r="CP14" s="9" t="e">
        <f t="shared" ref="CP14:CU14" si="59">IF($CO14="","",VLOOKUP($CO14,$BV$5:$CJ$173,CP$1))</f>
        <v>#REF!</v>
      </c>
      <c r="CQ14" s="9" t="e">
        <f t="shared" si="59"/>
        <v>#REF!</v>
      </c>
      <c r="CR14" s="9" t="e">
        <f t="shared" si="59"/>
        <v>#REF!</v>
      </c>
      <c r="CS14" s="9" t="e">
        <f t="shared" si="59"/>
        <v>#REF!</v>
      </c>
      <c r="CT14" s="9" t="e">
        <f t="shared" si="59"/>
        <v>#REF!</v>
      </c>
      <c r="CU14" s="9" t="e">
        <f t="shared" si="59"/>
        <v>#REF!</v>
      </c>
      <c r="CV14" s="9"/>
      <c r="CW14" s="5">
        <v>10</v>
      </c>
      <c r="CX14" s="9" t="e">
        <f t="shared" si="21"/>
        <v>#REF!</v>
      </c>
      <c r="CY14" s="9" t="e">
        <f t="shared" ref="CY14:DD14" si="60">IF($CX14="","",VLOOKUP($CX14,$BV$5:$CJ$173,CY$1))</f>
        <v>#REF!</v>
      </c>
      <c r="CZ14" s="9" t="e">
        <f t="shared" si="60"/>
        <v>#REF!</v>
      </c>
      <c r="DA14" s="9" t="e">
        <f t="shared" si="60"/>
        <v>#REF!</v>
      </c>
      <c r="DB14" s="9" t="e">
        <f t="shared" si="60"/>
        <v>#REF!</v>
      </c>
      <c r="DC14" s="9" t="e">
        <f t="shared" si="60"/>
        <v>#REF!</v>
      </c>
      <c r="DD14" s="9" t="e">
        <f t="shared" si="60"/>
        <v>#REF!</v>
      </c>
    </row>
    <row r="15" spans="1:108">
      <c r="A15" s="30">
        <v>5.0999999999999996</v>
      </c>
      <c r="B15" s="31">
        <v>10</v>
      </c>
      <c r="C15" s="31">
        <v>70</v>
      </c>
      <c r="D15" s="1"/>
      <c r="E15" s="32">
        <v>12</v>
      </c>
      <c r="F15" s="32">
        <f t="shared" si="0"/>
        <v>12.1</v>
      </c>
      <c r="G15" s="32">
        <f t="shared" si="1"/>
        <v>12.9</v>
      </c>
      <c r="H15" s="32">
        <f t="shared" si="2"/>
        <v>13</v>
      </c>
      <c r="I15" s="32">
        <v>18.5</v>
      </c>
      <c r="J15" s="32">
        <f t="shared" si="3"/>
        <v>18.600000000000001</v>
      </c>
      <c r="K15" s="33">
        <v>20.6</v>
      </c>
      <c r="L15" s="33">
        <f t="shared" si="4"/>
        <v>20.700000000000003</v>
      </c>
      <c r="M15" s="3"/>
      <c r="N15" s="32">
        <v>11.6</v>
      </c>
      <c r="O15" s="32">
        <f t="shared" si="5"/>
        <v>11.7</v>
      </c>
      <c r="P15" s="33">
        <v>12.6</v>
      </c>
      <c r="Q15" s="33">
        <f t="shared" si="6"/>
        <v>12.7</v>
      </c>
      <c r="R15" s="33">
        <v>19.100000000000001</v>
      </c>
      <c r="S15" s="33">
        <f t="shared" si="7"/>
        <v>19.200000000000003</v>
      </c>
      <c r="T15" s="33">
        <v>22</v>
      </c>
      <c r="U15" s="33">
        <f t="shared" si="8"/>
        <v>22.1</v>
      </c>
      <c r="V15" s="5"/>
      <c r="W15" s="5"/>
      <c r="X15" s="5"/>
      <c r="Y15" s="5">
        <v>11</v>
      </c>
      <c r="Z15" s="5" t="e">
        <f>IF('Nutritional Status'!#REF!="","",VLOOKUP('Nutritional Status'!#REF!,$A$5:$C$173,3,))</f>
        <v>#REF!</v>
      </c>
      <c r="AA15" s="5" t="e">
        <f t="shared" si="9"/>
        <v>#REF!</v>
      </c>
      <c r="AB15" s="5" t="e">
        <f t="shared" si="10"/>
        <v>#REF!</v>
      </c>
      <c r="AC15" s="5" t="e">
        <f t="shared" si="11"/>
        <v>#REF!</v>
      </c>
      <c r="AD15" s="5" t="e">
        <f t="shared" si="12"/>
        <v>#REF!</v>
      </c>
      <c r="AE15" s="5" t="e">
        <f t="shared" si="13"/>
        <v>#REF!</v>
      </c>
      <c r="AF15" s="5" t="e">
        <f t="shared" si="14"/>
        <v>#REF!</v>
      </c>
      <c r="AG15" s="5" t="e">
        <f t="shared" si="15"/>
        <v>#REF!</v>
      </c>
      <c r="AH15" s="5" t="e">
        <f t="shared" si="16"/>
        <v>#REF!</v>
      </c>
      <c r="AI15" s="5"/>
      <c r="AJ15" s="5" t="e">
        <f t="shared" si="17"/>
        <v>#REF!</v>
      </c>
      <c r="AK15" s="5" t="e">
        <f t="shared" ref="AK15:AR15" si="61">IF($AJ15="","",VLOOKUP($AJ15,$C$5:$L$273,AK$1))</f>
        <v>#REF!</v>
      </c>
      <c r="AL15" s="5" t="e">
        <f t="shared" si="61"/>
        <v>#REF!</v>
      </c>
      <c r="AM15" s="5" t="e">
        <f t="shared" si="61"/>
        <v>#REF!</v>
      </c>
      <c r="AN15" s="5" t="e">
        <f t="shared" si="61"/>
        <v>#REF!</v>
      </c>
      <c r="AO15" s="5" t="e">
        <f t="shared" si="61"/>
        <v>#REF!</v>
      </c>
      <c r="AP15" s="5" t="e">
        <f t="shared" si="61"/>
        <v>#REF!</v>
      </c>
      <c r="AQ15" s="5" t="e">
        <f t="shared" si="61"/>
        <v>#REF!</v>
      </c>
      <c r="AR15" s="5" t="e">
        <f t="shared" si="61"/>
        <v>#REF!</v>
      </c>
      <c r="AS15" s="5"/>
      <c r="AT15" s="5"/>
      <c r="AU15" s="5"/>
      <c r="AV15" s="5"/>
      <c r="AW15" s="5"/>
      <c r="AX15" s="5"/>
      <c r="AY15" s="5">
        <f t="shared" si="42"/>
        <v>164</v>
      </c>
      <c r="AZ15" s="5">
        <f t="shared" si="43"/>
        <v>164</v>
      </c>
      <c r="BA15" s="40" t="str">
        <f t="shared" si="44"/>
        <v/>
      </c>
      <c r="BB15" s="266"/>
      <c r="BC15" s="267"/>
      <c r="BD15" s="267"/>
      <c r="BE15" s="268"/>
      <c r="BF15" s="41">
        <v>37900</v>
      </c>
      <c r="BG15" s="42">
        <f t="shared" si="45"/>
        <v>13.08</v>
      </c>
      <c r="BH15" s="43">
        <v>37</v>
      </c>
      <c r="BI15" s="43">
        <v>1.35</v>
      </c>
      <c r="BJ15" s="43">
        <f t="shared" si="46"/>
        <v>1.82</v>
      </c>
      <c r="BK15" s="43">
        <f t="shared" si="47"/>
        <v>20.329999999999998</v>
      </c>
      <c r="BL15" s="43" t="e">
        <f t="shared" si="48"/>
        <v>#REF!</v>
      </c>
      <c r="BM15" s="9"/>
      <c r="BN15" s="9" t="str">
        <f t="shared" si="49"/>
        <v>13.08</v>
      </c>
      <c r="BO15" s="9">
        <f t="shared" si="50"/>
        <v>8</v>
      </c>
      <c r="BP15" s="9" t="str">
        <f t="shared" si="51"/>
        <v>F</v>
      </c>
      <c r="BQ15" s="9" t="str">
        <f t="shared" si="52"/>
        <v>0</v>
      </c>
      <c r="BR15" s="9"/>
      <c r="BS15" s="9"/>
      <c r="BT15" s="30">
        <v>5.0999999999999996</v>
      </c>
      <c r="BU15" s="31">
        <v>10</v>
      </c>
      <c r="BV15" s="31">
        <v>70</v>
      </c>
      <c r="BW15" s="1"/>
      <c r="BX15" s="33">
        <v>1.0029999999999999</v>
      </c>
      <c r="BY15" s="33">
        <v>1.004</v>
      </c>
      <c r="BZ15" s="33">
        <v>1.0510000000000002</v>
      </c>
      <c r="CA15" s="33">
        <v>1.052</v>
      </c>
      <c r="CB15" s="33">
        <v>1.2470000000000001</v>
      </c>
      <c r="CC15" s="33">
        <v>1.248</v>
      </c>
      <c r="CD15" s="3"/>
      <c r="CE15" s="34">
        <v>0.9890000000000001</v>
      </c>
      <c r="CF15" s="34">
        <v>0.99</v>
      </c>
      <c r="CG15" s="34">
        <v>1.0390000000000001</v>
      </c>
      <c r="CH15" s="34">
        <v>1.04</v>
      </c>
      <c r="CI15" s="34">
        <v>1.2429999999999999</v>
      </c>
      <c r="CJ15" s="34">
        <v>1.244</v>
      </c>
      <c r="CK15" s="9"/>
      <c r="CL15" s="9"/>
      <c r="CM15" s="9" t="e">
        <f>IF('Nutritional Status'!#REF!="","",IF('Nutritional Status'!#REF!&gt;CT15,$CU$3,IF('Nutritional Status'!#REF!&gt;CR15,$CS$3,IF('Nutritional Status'!#REF!&gt;CP15,$CQ$3,$CP$3))))</f>
        <v>#REF!</v>
      </c>
      <c r="CN15" s="5">
        <v>11</v>
      </c>
      <c r="CO15" s="9" t="e">
        <f t="shared" si="19"/>
        <v>#REF!</v>
      </c>
      <c r="CP15" s="9" t="e">
        <f t="shared" ref="CP15:CU15" si="62">IF($CO15="","",VLOOKUP($CO15,$BV$5:$CJ$173,CP$1))</f>
        <v>#REF!</v>
      </c>
      <c r="CQ15" s="9" t="e">
        <f t="shared" si="62"/>
        <v>#REF!</v>
      </c>
      <c r="CR15" s="9" t="e">
        <f t="shared" si="62"/>
        <v>#REF!</v>
      </c>
      <c r="CS15" s="9" t="e">
        <f t="shared" si="62"/>
        <v>#REF!</v>
      </c>
      <c r="CT15" s="9" t="e">
        <f t="shared" si="62"/>
        <v>#REF!</v>
      </c>
      <c r="CU15" s="9" t="e">
        <f t="shared" si="62"/>
        <v>#REF!</v>
      </c>
      <c r="CV15" s="9"/>
      <c r="CW15" s="5">
        <v>11</v>
      </c>
      <c r="CX15" s="9" t="e">
        <f t="shared" si="21"/>
        <v>#REF!</v>
      </c>
      <c r="CY15" s="9" t="e">
        <f t="shared" ref="CY15:DD15" si="63">IF($CX15="","",VLOOKUP($CX15,$BV$5:$CJ$173,CY$1))</f>
        <v>#REF!</v>
      </c>
      <c r="CZ15" s="9" t="e">
        <f t="shared" si="63"/>
        <v>#REF!</v>
      </c>
      <c r="DA15" s="9" t="e">
        <f t="shared" si="63"/>
        <v>#REF!</v>
      </c>
      <c r="DB15" s="9" t="e">
        <f t="shared" si="63"/>
        <v>#REF!</v>
      </c>
      <c r="DC15" s="9" t="e">
        <f t="shared" si="63"/>
        <v>#REF!</v>
      </c>
      <c r="DD15" s="9" t="e">
        <f t="shared" si="63"/>
        <v>#REF!</v>
      </c>
    </row>
    <row r="16" spans="1:108">
      <c r="A16" s="30">
        <v>5.1100000000000003</v>
      </c>
      <c r="B16" s="31">
        <v>11</v>
      </c>
      <c r="C16" s="31">
        <v>71</v>
      </c>
      <c r="D16" s="1"/>
      <c r="E16" s="32">
        <v>12</v>
      </c>
      <c r="F16" s="32">
        <f t="shared" si="0"/>
        <v>12.1</v>
      </c>
      <c r="G16" s="32">
        <f t="shared" si="1"/>
        <v>12.9</v>
      </c>
      <c r="H16" s="32">
        <f t="shared" si="2"/>
        <v>13</v>
      </c>
      <c r="I16" s="32">
        <v>18.5</v>
      </c>
      <c r="J16" s="32">
        <f t="shared" si="3"/>
        <v>18.600000000000001</v>
      </c>
      <c r="K16" s="33">
        <v>20.6</v>
      </c>
      <c r="L16" s="33">
        <f t="shared" si="4"/>
        <v>20.700000000000003</v>
      </c>
      <c r="M16" s="3"/>
      <c r="N16" s="32">
        <v>11.6</v>
      </c>
      <c r="O16" s="32">
        <f t="shared" si="5"/>
        <v>11.7</v>
      </c>
      <c r="P16" s="33">
        <v>12.6</v>
      </c>
      <c r="Q16" s="33">
        <f t="shared" si="6"/>
        <v>12.7</v>
      </c>
      <c r="R16" s="33">
        <v>19.2</v>
      </c>
      <c r="S16" s="33">
        <f t="shared" si="7"/>
        <v>19.3</v>
      </c>
      <c r="T16" s="33">
        <v>22.1</v>
      </c>
      <c r="U16" s="33">
        <f t="shared" si="8"/>
        <v>22.200000000000003</v>
      </c>
      <c r="V16" s="5"/>
      <c r="W16" s="5"/>
      <c r="X16" s="5"/>
      <c r="Y16" s="5">
        <v>12</v>
      </c>
      <c r="Z16" s="5" t="e">
        <f>IF('Nutritional Status'!#REF!="","",VLOOKUP('Nutritional Status'!#REF!,$A$5:$C$173,3,))</f>
        <v>#REF!</v>
      </c>
      <c r="AA16" s="5" t="e">
        <f t="shared" si="9"/>
        <v>#REF!</v>
      </c>
      <c r="AB16" s="5" t="e">
        <f t="shared" si="10"/>
        <v>#REF!</v>
      </c>
      <c r="AC16" s="5" t="e">
        <f t="shared" si="11"/>
        <v>#REF!</v>
      </c>
      <c r="AD16" s="5" t="e">
        <f t="shared" si="12"/>
        <v>#REF!</v>
      </c>
      <c r="AE16" s="5" t="e">
        <f t="shared" si="13"/>
        <v>#REF!</v>
      </c>
      <c r="AF16" s="5" t="e">
        <f t="shared" si="14"/>
        <v>#REF!</v>
      </c>
      <c r="AG16" s="5" t="e">
        <f t="shared" si="15"/>
        <v>#REF!</v>
      </c>
      <c r="AH16" s="5" t="e">
        <f t="shared" si="16"/>
        <v>#REF!</v>
      </c>
      <c r="AI16" s="5"/>
      <c r="AJ16" s="5" t="e">
        <f t="shared" si="17"/>
        <v>#REF!</v>
      </c>
      <c r="AK16" s="5" t="e">
        <f t="shared" ref="AK16:AR16" si="64">IF($AJ16="","",VLOOKUP($AJ16,$C$5:$L$273,AK$1))</f>
        <v>#REF!</v>
      </c>
      <c r="AL16" s="5" t="e">
        <f t="shared" si="64"/>
        <v>#REF!</v>
      </c>
      <c r="AM16" s="5" t="e">
        <f t="shared" si="64"/>
        <v>#REF!</v>
      </c>
      <c r="AN16" s="5" t="e">
        <f t="shared" si="64"/>
        <v>#REF!</v>
      </c>
      <c r="AO16" s="5" t="e">
        <f t="shared" si="64"/>
        <v>#REF!</v>
      </c>
      <c r="AP16" s="5" t="e">
        <f t="shared" si="64"/>
        <v>#REF!</v>
      </c>
      <c r="AQ16" s="5" t="e">
        <f t="shared" si="64"/>
        <v>#REF!</v>
      </c>
      <c r="AR16" s="5" t="e">
        <f t="shared" si="64"/>
        <v>#REF!</v>
      </c>
      <c r="AS16" s="5"/>
      <c r="AT16" s="5"/>
      <c r="AU16" s="5"/>
      <c r="AV16" s="5"/>
      <c r="AW16" s="5"/>
      <c r="AX16" s="5"/>
      <c r="AY16" s="5">
        <f t="shared" si="42"/>
        <v>183</v>
      </c>
      <c r="AZ16" s="5">
        <f t="shared" si="43"/>
        <v>183</v>
      </c>
      <c r="BA16" s="40" t="str">
        <f t="shared" si="44"/>
        <v/>
      </c>
      <c r="BB16" s="266"/>
      <c r="BC16" s="267"/>
      <c r="BD16" s="267"/>
      <c r="BE16" s="268"/>
      <c r="BF16" s="41">
        <v>37312</v>
      </c>
      <c r="BG16" s="42">
        <f t="shared" si="45"/>
        <v>15.03</v>
      </c>
      <c r="BH16" s="43">
        <v>20</v>
      </c>
      <c r="BI16" s="43">
        <v>1.1100000000000001</v>
      </c>
      <c r="BJ16" s="43">
        <f t="shared" si="46"/>
        <v>1.23</v>
      </c>
      <c r="BK16" s="43">
        <f t="shared" si="47"/>
        <v>16.260000000000002</v>
      </c>
      <c r="BL16" s="43" t="e">
        <f t="shared" si="48"/>
        <v>#REF!</v>
      </c>
      <c r="BM16" s="9"/>
      <c r="BN16" s="9" t="str">
        <f t="shared" si="49"/>
        <v>15.03</v>
      </c>
      <c r="BO16" s="9">
        <f t="shared" si="50"/>
        <v>3</v>
      </c>
      <c r="BP16" s="9" t="str">
        <f t="shared" si="51"/>
        <v>F</v>
      </c>
      <c r="BQ16" s="9" t="str">
        <f t="shared" si="52"/>
        <v>0</v>
      </c>
      <c r="BR16" s="9"/>
      <c r="BS16" s="9"/>
      <c r="BT16" s="30">
        <v>5.1100000000000003</v>
      </c>
      <c r="BU16" s="31">
        <v>11</v>
      </c>
      <c r="BV16" s="31">
        <v>71</v>
      </c>
      <c r="BW16" s="1"/>
      <c r="BX16" s="33">
        <v>1.0070000000000001</v>
      </c>
      <c r="BY16" s="33">
        <v>1.008</v>
      </c>
      <c r="BZ16" s="33">
        <v>1.056</v>
      </c>
      <c r="CA16" s="33">
        <v>1.0569999999999999</v>
      </c>
      <c r="CB16" s="33">
        <v>1.252</v>
      </c>
      <c r="CC16" s="33">
        <v>1.2529999999999999</v>
      </c>
      <c r="CD16" s="3"/>
      <c r="CE16" s="34">
        <v>0.9930000000000001</v>
      </c>
      <c r="CF16" s="34">
        <v>0.99400000000000011</v>
      </c>
      <c r="CG16" s="34">
        <v>1.044</v>
      </c>
      <c r="CH16" s="34">
        <v>1.0449999999999999</v>
      </c>
      <c r="CI16" s="34">
        <v>1.248</v>
      </c>
      <c r="CJ16" s="34">
        <v>1.2489999999999999</v>
      </c>
      <c r="CK16" s="9"/>
      <c r="CL16" s="9"/>
      <c r="CM16" s="9" t="e">
        <f>IF('Nutritional Status'!#REF!="","",IF('Nutritional Status'!#REF!&gt;CT16,$CU$3,IF('Nutritional Status'!#REF!&gt;CR16,$CS$3,IF('Nutritional Status'!#REF!&gt;CP16,$CQ$3,$CP$3))))</f>
        <v>#REF!</v>
      </c>
      <c r="CN16" s="5">
        <v>12</v>
      </c>
      <c r="CO16" s="9" t="e">
        <f t="shared" si="19"/>
        <v>#REF!</v>
      </c>
      <c r="CP16" s="9" t="e">
        <f t="shared" ref="CP16:CU16" si="65">IF($CO16="","",VLOOKUP($CO16,$BV$5:$CJ$173,CP$1))</f>
        <v>#REF!</v>
      </c>
      <c r="CQ16" s="9" t="e">
        <f t="shared" si="65"/>
        <v>#REF!</v>
      </c>
      <c r="CR16" s="9" t="e">
        <f t="shared" si="65"/>
        <v>#REF!</v>
      </c>
      <c r="CS16" s="9" t="e">
        <f t="shared" si="65"/>
        <v>#REF!</v>
      </c>
      <c r="CT16" s="9" t="e">
        <f t="shared" si="65"/>
        <v>#REF!</v>
      </c>
      <c r="CU16" s="9" t="e">
        <f t="shared" si="65"/>
        <v>#REF!</v>
      </c>
      <c r="CV16" s="9"/>
      <c r="CW16" s="5">
        <v>12</v>
      </c>
      <c r="CX16" s="9" t="e">
        <f t="shared" si="21"/>
        <v>#REF!</v>
      </c>
      <c r="CY16" s="9" t="e">
        <f t="shared" ref="CY16:DD16" si="66">IF($CX16="","",VLOOKUP($CX16,$BV$5:$CJ$173,CY$1))</f>
        <v>#REF!</v>
      </c>
      <c r="CZ16" s="9" t="e">
        <f t="shared" si="66"/>
        <v>#REF!</v>
      </c>
      <c r="DA16" s="9" t="e">
        <f t="shared" si="66"/>
        <v>#REF!</v>
      </c>
      <c r="DB16" s="9" t="e">
        <f t="shared" si="66"/>
        <v>#REF!</v>
      </c>
      <c r="DC16" s="9" t="e">
        <f t="shared" si="66"/>
        <v>#REF!</v>
      </c>
      <c r="DD16" s="9" t="e">
        <f t="shared" si="66"/>
        <v>#REF!</v>
      </c>
    </row>
    <row r="17" spans="1:108">
      <c r="A17" s="30">
        <v>6</v>
      </c>
      <c r="B17" s="31">
        <v>0</v>
      </c>
      <c r="C17" s="31">
        <v>72</v>
      </c>
      <c r="D17" s="1"/>
      <c r="E17" s="32">
        <v>12</v>
      </c>
      <c r="F17" s="32">
        <f t="shared" si="0"/>
        <v>12.1</v>
      </c>
      <c r="G17" s="32">
        <f t="shared" si="1"/>
        <v>12.9</v>
      </c>
      <c r="H17" s="32">
        <f t="shared" si="2"/>
        <v>13</v>
      </c>
      <c r="I17" s="32">
        <v>18.5</v>
      </c>
      <c r="J17" s="32">
        <f t="shared" si="3"/>
        <v>18.600000000000001</v>
      </c>
      <c r="K17" s="33">
        <v>20.7</v>
      </c>
      <c r="L17" s="33">
        <f t="shared" si="4"/>
        <v>20.8</v>
      </c>
      <c r="M17" s="3"/>
      <c r="N17" s="32">
        <v>11.6</v>
      </c>
      <c r="O17" s="32">
        <f t="shared" si="5"/>
        <v>11.7</v>
      </c>
      <c r="P17" s="33">
        <v>12.6</v>
      </c>
      <c r="Q17" s="33">
        <f t="shared" si="6"/>
        <v>12.7</v>
      </c>
      <c r="R17" s="33">
        <v>19.2</v>
      </c>
      <c r="S17" s="33">
        <f t="shared" si="7"/>
        <v>19.3</v>
      </c>
      <c r="T17" s="33">
        <v>22.1</v>
      </c>
      <c r="U17" s="33">
        <f t="shared" si="8"/>
        <v>22.200000000000003</v>
      </c>
      <c r="V17" s="5"/>
      <c r="W17" s="5"/>
      <c r="X17" s="5"/>
      <c r="Y17" s="5">
        <v>13</v>
      </c>
      <c r="Z17" s="5" t="e">
        <f>IF('Nutritional Status'!#REF!="","",VLOOKUP('Nutritional Status'!#REF!,$A$5:$C$173,3,))</f>
        <v>#REF!</v>
      </c>
      <c r="AA17" s="5" t="e">
        <f t="shared" si="9"/>
        <v>#REF!</v>
      </c>
      <c r="AB17" s="5" t="e">
        <f t="shared" si="10"/>
        <v>#REF!</v>
      </c>
      <c r="AC17" s="5" t="e">
        <f t="shared" si="11"/>
        <v>#REF!</v>
      </c>
      <c r="AD17" s="5" t="e">
        <f t="shared" si="12"/>
        <v>#REF!</v>
      </c>
      <c r="AE17" s="5" t="e">
        <f t="shared" si="13"/>
        <v>#REF!</v>
      </c>
      <c r="AF17" s="5" t="e">
        <f t="shared" si="14"/>
        <v>#REF!</v>
      </c>
      <c r="AG17" s="5" t="e">
        <f t="shared" si="15"/>
        <v>#REF!</v>
      </c>
      <c r="AH17" s="5" t="e">
        <f t="shared" si="16"/>
        <v>#REF!</v>
      </c>
      <c r="AI17" s="5"/>
      <c r="AJ17" s="5" t="e">
        <f t="shared" si="17"/>
        <v>#REF!</v>
      </c>
      <c r="AK17" s="5" t="e">
        <f t="shared" ref="AK17:AR17" si="67">IF($AJ17="","",VLOOKUP($AJ17,$C$5:$L$273,AK$1))</f>
        <v>#REF!</v>
      </c>
      <c r="AL17" s="5" t="e">
        <f t="shared" si="67"/>
        <v>#REF!</v>
      </c>
      <c r="AM17" s="5" t="e">
        <f t="shared" si="67"/>
        <v>#REF!</v>
      </c>
      <c r="AN17" s="5" t="e">
        <f t="shared" si="67"/>
        <v>#REF!</v>
      </c>
      <c r="AO17" s="5" t="e">
        <f t="shared" si="67"/>
        <v>#REF!</v>
      </c>
      <c r="AP17" s="5" t="e">
        <f t="shared" si="67"/>
        <v>#REF!</v>
      </c>
      <c r="AQ17" s="5" t="e">
        <f t="shared" si="67"/>
        <v>#REF!</v>
      </c>
      <c r="AR17" s="5" t="e">
        <f t="shared" si="67"/>
        <v>#REF!</v>
      </c>
      <c r="AS17" s="5"/>
      <c r="AT17" s="5"/>
      <c r="AU17" s="5"/>
      <c r="AV17" s="5"/>
      <c r="AW17" s="5"/>
      <c r="AX17" s="5"/>
      <c r="AY17" s="5">
        <f t="shared" si="42"/>
        <v>214</v>
      </c>
      <c r="AZ17" s="5">
        <f t="shared" si="43"/>
        <v>214</v>
      </c>
      <c r="BA17" s="40" t="str">
        <f t="shared" si="44"/>
        <v/>
      </c>
      <c r="BB17" s="266"/>
      <c r="BC17" s="267"/>
      <c r="BD17" s="267"/>
      <c r="BE17" s="268"/>
      <c r="BF17" s="41">
        <v>36386</v>
      </c>
      <c r="BG17" s="42">
        <f t="shared" si="45"/>
        <v>17.100000000000001</v>
      </c>
      <c r="BH17" s="43">
        <v>40</v>
      </c>
      <c r="BI17" s="43">
        <v>1.1399999999999999</v>
      </c>
      <c r="BJ17" s="43">
        <f t="shared" si="46"/>
        <v>1.3</v>
      </c>
      <c r="BK17" s="43">
        <f t="shared" si="47"/>
        <v>30.77</v>
      </c>
      <c r="BL17" s="43" t="e">
        <f t="shared" si="48"/>
        <v>#REF!</v>
      </c>
      <c r="BM17" s="9"/>
      <c r="BN17" s="9" t="str">
        <f t="shared" si="49"/>
        <v>17.10</v>
      </c>
      <c r="BO17" s="9">
        <f t="shared" si="50"/>
        <v>10</v>
      </c>
      <c r="BP17" s="9" t="str">
        <f t="shared" si="51"/>
        <v>F</v>
      </c>
      <c r="BQ17" s="9" t="str">
        <f t="shared" si="52"/>
        <v>0</v>
      </c>
      <c r="BR17" s="9"/>
      <c r="BS17" s="9"/>
      <c r="BT17" s="30">
        <v>6</v>
      </c>
      <c r="BU17" s="31">
        <v>0</v>
      </c>
      <c r="BV17" s="31">
        <v>72</v>
      </c>
      <c r="BW17" s="1"/>
      <c r="BX17" s="33">
        <v>1.0109999999999999</v>
      </c>
      <c r="BY17" s="33">
        <v>1.0119999999999998</v>
      </c>
      <c r="BZ17" s="33">
        <v>1.06</v>
      </c>
      <c r="CA17" s="33">
        <v>1.0609999999999999</v>
      </c>
      <c r="CB17" s="33">
        <v>1.258</v>
      </c>
      <c r="CC17" s="33">
        <v>1.2589999999999999</v>
      </c>
      <c r="CD17" s="3"/>
      <c r="CE17" s="34">
        <v>0.997</v>
      </c>
      <c r="CF17" s="34">
        <v>0.998</v>
      </c>
      <c r="CG17" s="34">
        <v>1.048</v>
      </c>
      <c r="CH17" s="34">
        <v>1.0490000000000002</v>
      </c>
      <c r="CI17" s="34">
        <v>1.254</v>
      </c>
      <c r="CJ17" s="34">
        <v>1.2549999999999999</v>
      </c>
      <c r="CK17" s="9"/>
      <c r="CL17" s="9"/>
      <c r="CM17" s="9" t="e">
        <f>IF('Nutritional Status'!#REF!="","",IF('Nutritional Status'!#REF!&gt;CT17,$CU$3,IF('Nutritional Status'!#REF!&gt;CR17,$CS$3,IF('Nutritional Status'!#REF!&gt;CP17,$CQ$3,$CP$3))))</f>
        <v>#REF!</v>
      </c>
      <c r="CN17" s="5">
        <v>13</v>
      </c>
      <c r="CO17" s="9" t="e">
        <f t="shared" si="19"/>
        <v>#REF!</v>
      </c>
      <c r="CP17" s="9" t="e">
        <f t="shared" ref="CP17:CU17" si="68">IF($CO17="","",VLOOKUP($CO17,$BV$5:$CJ$173,CP$1))</f>
        <v>#REF!</v>
      </c>
      <c r="CQ17" s="9" t="e">
        <f t="shared" si="68"/>
        <v>#REF!</v>
      </c>
      <c r="CR17" s="9" t="e">
        <f t="shared" si="68"/>
        <v>#REF!</v>
      </c>
      <c r="CS17" s="9" t="e">
        <f t="shared" si="68"/>
        <v>#REF!</v>
      </c>
      <c r="CT17" s="9" t="e">
        <f t="shared" si="68"/>
        <v>#REF!</v>
      </c>
      <c r="CU17" s="9" t="e">
        <f t="shared" si="68"/>
        <v>#REF!</v>
      </c>
      <c r="CV17" s="9"/>
      <c r="CW17" s="5">
        <v>13</v>
      </c>
      <c r="CX17" s="9" t="e">
        <f t="shared" si="21"/>
        <v>#REF!</v>
      </c>
      <c r="CY17" s="9" t="e">
        <f t="shared" ref="CY17:DD17" si="69">IF($CX17="","",VLOOKUP($CX17,$BV$5:$CJ$173,CY$1))</f>
        <v>#REF!</v>
      </c>
      <c r="CZ17" s="9" t="e">
        <f t="shared" si="69"/>
        <v>#REF!</v>
      </c>
      <c r="DA17" s="9" t="e">
        <f t="shared" si="69"/>
        <v>#REF!</v>
      </c>
      <c r="DB17" s="9" t="e">
        <f t="shared" si="69"/>
        <v>#REF!</v>
      </c>
      <c r="DC17" s="9" t="e">
        <f t="shared" si="69"/>
        <v>#REF!</v>
      </c>
      <c r="DD17" s="9" t="e">
        <f t="shared" si="69"/>
        <v>#REF!</v>
      </c>
    </row>
    <row r="18" spans="1:108">
      <c r="A18" s="30">
        <v>6.01</v>
      </c>
      <c r="B18" s="31">
        <v>1</v>
      </c>
      <c r="C18" s="31">
        <v>73</v>
      </c>
      <c r="D18" s="1"/>
      <c r="E18" s="32">
        <v>12</v>
      </c>
      <c r="F18" s="32">
        <f t="shared" si="0"/>
        <v>12.1</v>
      </c>
      <c r="G18" s="32">
        <f t="shared" si="1"/>
        <v>12.9</v>
      </c>
      <c r="H18" s="32">
        <f t="shared" si="2"/>
        <v>13</v>
      </c>
      <c r="I18" s="32">
        <v>18.600000000000001</v>
      </c>
      <c r="J18" s="32">
        <f t="shared" si="3"/>
        <v>18.700000000000003</v>
      </c>
      <c r="K18" s="33">
        <v>20.8</v>
      </c>
      <c r="L18" s="33">
        <f t="shared" si="4"/>
        <v>20.900000000000002</v>
      </c>
      <c r="M18" s="3"/>
      <c r="N18" s="32">
        <v>11.6</v>
      </c>
      <c r="O18" s="32">
        <f t="shared" si="5"/>
        <v>11.7</v>
      </c>
      <c r="P18" s="33">
        <v>12.6</v>
      </c>
      <c r="Q18" s="33">
        <f t="shared" si="6"/>
        <v>12.7</v>
      </c>
      <c r="R18" s="33">
        <v>19.3</v>
      </c>
      <c r="S18" s="33">
        <f t="shared" si="7"/>
        <v>19.400000000000002</v>
      </c>
      <c r="T18" s="33">
        <v>22.2</v>
      </c>
      <c r="U18" s="33">
        <f t="shared" si="8"/>
        <v>22.3</v>
      </c>
      <c r="V18" s="5"/>
      <c r="W18" s="5"/>
      <c r="X18" s="5"/>
      <c r="Y18" s="5">
        <v>14</v>
      </c>
      <c r="Z18" s="5" t="e">
        <f>IF('Nutritional Status'!#REF!="","",VLOOKUP('Nutritional Status'!#REF!,$A$5:$C$173,3,))</f>
        <v>#REF!</v>
      </c>
      <c r="AA18" s="5" t="e">
        <f t="shared" si="9"/>
        <v>#REF!</v>
      </c>
      <c r="AB18" s="5" t="e">
        <f t="shared" si="10"/>
        <v>#REF!</v>
      </c>
      <c r="AC18" s="5" t="e">
        <f t="shared" si="11"/>
        <v>#REF!</v>
      </c>
      <c r="AD18" s="5" t="e">
        <f t="shared" si="12"/>
        <v>#REF!</v>
      </c>
      <c r="AE18" s="5" t="e">
        <f t="shared" si="13"/>
        <v>#REF!</v>
      </c>
      <c r="AF18" s="5" t="e">
        <f t="shared" si="14"/>
        <v>#REF!</v>
      </c>
      <c r="AG18" s="5" t="e">
        <f t="shared" si="15"/>
        <v>#REF!</v>
      </c>
      <c r="AH18" s="5" t="e">
        <f t="shared" si="16"/>
        <v>#REF!</v>
      </c>
      <c r="AI18" s="5"/>
      <c r="AJ18" s="5" t="e">
        <f t="shared" si="17"/>
        <v>#REF!</v>
      </c>
      <c r="AK18" s="5" t="e">
        <f t="shared" ref="AK18:AR18" si="70">IF($AJ18="","",VLOOKUP($AJ18,$C$5:$L$273,AK$1))</f>
        <v>#REF!</v>
      </c>
      <c r="AL18" s="5" t="e">
        <f t="shared" si="70"/>
        <v>#REF!</v>
      </c>
      <c r="AM18" s="5" t="e">
        <f t="shared" si="70"/>
        <v>#REF!</v>
      </c>
      <c r="AN18" s="5" t="e">
        <f t="shared" si="70"/>
        <v>#REF!</v>
      </c>
      <c r="AO18" s="5" t="e">
        <f t="shared" si="70"/>
        <v>#REF!</v>
      </c>
      <c r="AP18" s="5" t="e">
        <f t="shared" si="70"/>
        <v>#REF!</v>
      </c>
      <c r="AQ18" s="5" t="e">
        <f t="shared" si="70"/>
        <v>#REF!</v>
      </c>
      <c r="AR18" s="5" t="e">
        <f t="shared" si="70"/>
        <v>#REF!</v>
      </c>
      <c r="AS18" s="5"/>
      <c r="AT18" s="5"/>
      <c r="AU18" s="5"/>
      <c r="AV18" s="5"/>
      <c r="AW18" s="5"/>
      <c r="AX18" s="5"/>
      <c r="AY18" s="5">
        <f t="shared" si="42"/>
        <v>164</v>
      </c>
      <c r="AZ18" s="5">
        <f t="shared" si="43"/>
        <v>164</v>
      </c>
      <c r="BA18" s="40">
        <f t="shared" si="44"/>
        <v>7</v>
      </c>
      <c r="BB18" s="266" t="s">
        <v>43</v>
      </c>
      <c r="BC18" s="267"/>
      <c r="BD18" s="267"/>
      <c r="BE18" s="268"/>
      <c r="BF18" s="41">
        <v>37900</v>
      </c>
      <c r="BG18" s="42">
        <f t="shared" si="45"/>
        <v>13.08</v>
      </c>
      <c r="BH18" s="43">
        <v>37</v>
      </c>
      <c r="BI18" s="43">
        <v>1.35</v>
      </c>
      <c r="BJ18" s="43">
        <f t="shared" si="46"/>
        <v>1.82</v>
      </c>
      <c r="BK18" s="43">
        <f t="shared" si="47"/>
        <v>20.329999999999998</v>
      </c>
      <c r="BL18" s="43" t="e">
        <f t="shared" si="48"/>
        <v>#REF!</v>
      </c>
      <c r="BM18" s="9"/>
      <c r="BN18" s="9" t="str">
        <f t="shared" si="49"/>
        <v>13.08</v>
      </c>
      <c r="BO18" s="9">
        <f t="shared" si="50"/>
        <v>8</v>
      </c>
      <c r="BP18" s="9" t="str">
        <f t="shared" si="51"/>
        <v>F</v>
      </c>
      <c r="BQ18" s="9" t="str">
        <f t="shared" si="52"/>
        <v>0</v>
      </c>
      <c r="BR18" s="9"/>
      <c r="BS18" s="9"/>
      <c r="BT18" s="30">
        <v>6.01</v>
      </c>
      <c r="BU18" s="31">
        <v>1</v>
      </c>
      <c r="BV18" s="31">
        <v>73</v>
      </c>
      <c r="BW18" s="1"/>
      <c r="BX18" s="33">
        <v>1.0149999999999999</v>
      </c>
      <c r="BY18" s="33">
        <v>1.016</v>
      </c>
      <c r="BZ18" s="33">
        <v>1.0640000000000001</v>
      </c>
      <c r="CA18" s="33">
        <v>1.0649999999999999</v>
      </c>
      <c r="CB18" s="33">
        <v>1.264</v>
      </c>
      <c r="CC18" s="33">
        <v>1.2649999999999999</v>
      </c>
      <c r="CD18" s="3"/>
      <c r="CE18" s="34">
        <v>1.0010000000000001</v>
      </c>
      <c r="CF18" s="34">
        <v>1.002</v>
      </c>
      <c r="CG18" s="34">
        <v>1.052</v>
      </c>
      <c r="CH18" s="34">
        <v>1.0529999999999999</v>
      </c>
      <c r="CI18" s="34">
        <v>1.2590000000000001</v>
      </c>
      <c r="CJ18" s="34">
        <v>1.26</v>
      </c>
      <c r="CK18" s="9"/>
      <c r="CL18" s="9"/>
      <c r="CM18" s="9" t="e">
        <f>IF('Nutritional Status'!#REF!="","",IF('Nutritional Status'!#REF!&gt;CT18,$CU$3,IF('Nutritional Status'!#REF!&gt;CR18,$CS$3,IF('Nutritional Status'!#REF!&gt;CP18,$CQ$3,$CP$3))))</f>
        <v>#REF!</v>
      </c>
      <c r="CN18" s="5">
        <v>14</v>
      </c>
      <c r="CO18" s="9" t="e">
        <f t="shared" si="19"/>
        <v>#REF!</v>
      </c>
      <c r="CP18" s="9" t="e">
        <f t="shared" ref="CP18:CU18" si="71">IF($CO18="","",VLOOKUP($CO18,$BV$5:$CJ$173,CP$1))</f>
        <v>#REF!</v>
      </c>
      <c r="CQ18" s="9" t="e">
        <f t="shared" si="71"/>
        <v>#REF!</v>
      </c>
      <c r="CR18" s="9" t="e">
        <f t="shared" si="71"/>
        <v>#REF!</v>
      </c>
      <c r="CS18" s="9" t="e">
        <f t="shared" si="71"/>
        <v>#REF!</v>
      </c>
      <c r="CT18" s="9" t="e">
        <f t="shared" si="71"/>
        <v>#REF!</v>
      </c>
      <c r="CU18" s="9" t="e">
        <f t="shared" si="71"/>
        <v>#REF!</v>
      </c>
      <c r="CV18" s="9"/>
      <c r="CW18" s="5">
        <v>14</v>
      </c>
      <c r="CX18" s="9" t="e">
        <f t="shared" si="21"/>
        <v>#REF!</v>
      </c>
      <c r="CY18" s="9" t="e">
        <f t="shared" ref="CY18:DD18" si="72">IF($CX18="","",VLOOKUP($CX18,$BV$5:$CJ$173,CY$1))</f>
        <v>#REF!</v>
      </c>
      <c r="CZ18" s="9" t="e">
        <f t="shared" si="72"/>
        <v>#REF!</v>
      </c>
      <c r="DA18" s="9" t="e">
        <f t="shared" si="72"/>
        <v>#REF!</v>
      </c>
      <c r="DB18" s="9" t="e">
        <f t="shared" si="72"/>
        <v>#REF!</v>
      </c>
      <c r="DC18" s="9" t="e">
        <f t="shared" si="72"/>
        <v>#REF!</v>
      </c>
      <c r="DD18" s="9" t="e">
        <f t="shared" si="72"/>
        <v>#REF!</v>
      </c>
    </row>
    <row r="19" spans="1:108">
      <c r="A19" s="30">
        <v>6.02</v>
      </c>
      <c r="B19" s="31">
        <v>2</v>
      </c>
      <c r="C19" s="31">
        <v>74</v>
      </c>
      <c r="D19" s="1"/>
      <c r="E19" s="32">
        <v>12.1</v>
      </c>
      <c r="F19" s="32">
        <f t="shared" si="0"/>
        <v>12.2</v>
      </c>
      <c r="G19" s="32">
        <f t="shared" si="1"/>
        <v>13</v>
      </c>
      <c r="H19" s="32">
        <f t="shared" si="2"/>
        <v>13.1</v>
      </c>
      <c r="I19" s="32">
        <v>18.600000000000001</v>
      </c>
      <c r="J19" s="32">
        <f t="shared" si="3"/>
        <v>18.700000000000003</v>
      </c>
      <c r="K19" s="33">
        <v>20.8</v>
      </c>
      <c r="L19" s="33">
        <f t="shared" si="4"/>
        <v>20.900000000000002</v>
      </c>
      <c r="M19" s="3"/>
      <c r="N19" s="32">
        <v>11.6</v>
      </c>
      <c r="O19" s="32">
        <f t="shared" si="5"/>
        <v>11.7</v>
      </c>
      <c r="P19" s="33">
        <v>12.6</v>
      </c>
      <c r="Q19" s="33">
        <f t="shared" si="6"/>
        <v>12.7</v>
      </c>
      <c r="R19" s="33">
        <v>19.3</v>
      </c>
      <c r="S19" s="33">
        <f t="shared" si="7"/>
        <v>19.400000000000002</v>
      </c>
      <c r="T19" s="33">
        <v>22.3</v>
      </c>
      <c r="U19" s="33">
        <f t="shared" si="8"/>
        <v>22.400000000000002</v>
      </c>
      <c r="V19" s="5"/>
      <c r="W19" s="5"/>
      <c r="X19" s="5"/>
      <c r="Y19" s="5">
        <v>15</v>
      </c>
      <c r="Z19" s="5" t="e">
        <f>IF('Nutritional Status'!#REF!="","",VLOOKUP('Nutritional Status'!#REF!,$A$5:$C$173,3,))</f>
        <v>#REF!</v>
      </c>
      <c r="AA19" s="5" t="e">
        <f t="shared" si="9"/>
        <v>#REF!</v>
      </c>
      <c r="AB19" s="5" t="e">
        <f t="shared" si="10"/>
        <v>#REF!</v>
      </c>
      <c r="AC19" s="5" t="e">
        <f t="shared" si="11"/>
        <v>#REF!</v>
      </c>
      <c r="AD19" s="5" t="e">
        <f t="shared" si="12"/>
        <v>#REF!</v>
      </c>
      <c r="AE19" s="5" t="e">
        <f t="shared" si="13"/>
        <v>#REF!</v>
      </c>
      <c r="AF19" s="5" t="e">
        <f t="shared" si="14"/>
        <v>#REF!</v>
      </c>
      <c r="AG19" s="5" t="e">
        <f t="shared" si="15"/>
        <v>#REF!</v>
      </c>
      <c r="AH19" s="5" t="e">
        <f t="shared" si="16"/>
        <v>#REF!</v>
      </c>
      <c r="AI19" s="5"/>
      <c r="AJ19" s="5" t="e">
        <f t="shared" si="17"/>
        <v>#REF!</v>
      </c>
      <c r="AK19" s="5" t="e">
        <f t="shared" ref="AK19:AR19" si="73">IF($AJ19="","",VLOOKUP($AJ19,$C$5:$L$273,AK$1))</f>
        <v>#REF!</v>
      </c>
      <c r="AL19" s="5" t="e">
        <f t="shared" si="73"/>
        <v>#REF!</v>
      </c>
      <c r="AM19" s="5" t="e">
        <f t="shared" si="73"/>
        <v>#REF!</v>
      </c>
      <c r="AN19" s="5" t="e">
        <f t="shared" si="73"/>
        <v>#REF!</v>
      </c>
      <c r="AO19" s="5" t="e">
        <f t="shared" si="73"/>
        <v>#REF!</v>
      </c>
      <c r="AP19" s="5" t="e">
        <f t="shared" si="73"/>
        <v>#REF!</v>
      </c>
      <c r="AQ19" s="5" t="e">
        <f t="shared" si="73"/>
        <v>#REF!</v>
      </c>
      <c r="AR19" s="5" t="e">
        <f t="shared" si="73"/>
        <v>#REF!</v>
      </c>
      <c r="AS19" s="5"/>
      <c r="AT19" s="5"/>
      <c r="AU19" s="5"/>
      <c r="AV19" s="5"/>
      <c r="AW19" s="5"/>
      <c r="AX19" s="5"/>
      <c r="AY19" s="5">
        <f t="shared" si="42"/>
        <v>183</v>
      </c>
      <c r="AZ19" s="5">
        <f t="shared" si="43"/>
        <v>183</v>
      </c>
      <c r="BA19" s="40" t="str">
        <f t="shared" si="44"/>
        <v/>
      </c>
      <c r="BB19" s="266"/>
      <c r="BC19" s="267"/>
      <c r="BD19" s="267"/>
      <c r="BE19" s="268"/>
      <c r="BF19" s="41">
        <v>37312</v>
      </c>
      <c r="BG19" s="42">
        <f t="shared" si="45"/>
        <v>15.03</v>
      </c>
      <c r="BH19" s="43">
        <v>20</v>
      </c>
      <c r="BI19" s="43">
        <v>1.1100000000000001</v>
      </c>
      <c r="BJ19" s="43">
        <f t="shared" si="46"/>
        <v>1.23</v>
      </c>
      <c r="BK19" s="43">
        <f t="shared" si="47"/>
        <v>16.260000000000002</v>
      </c>
      <c r="BL19" s="43" t="e">
        <f t="shared" si="48"/>
        <v>#REF!</v>
      </c>
      <c r="BM19" s="9"/>
      <c r="BN19" s="9" t="str">
        <f t="shared" si="49"/>
        <v>15.03</v>
      </c>
      <c r="BO19" s="9">
        <f t="shared" si="50"/>
        <v>3</v>
      </c>
      <c r="BP19" s="9" t="str">
        <f t="shared" si="51"/>
        <v>F</v>
      </c>
      <c r="BQ19" s="9" t="str">
        <f t="shared" si="52"/>
        <v>0</v>
      </c>
      <c r="BR19" s="9"/>
      <c r="BS19" s="9"/>
      <c r="BT19" s="30">
        <v>6.02</v>
      </c>
      <c r="BU19" s="31">
        <v>2</v>
      </c>
      <c r="BV19" s="31">
        <v>74</v>
      </c>
      <c r="BW19" s="1"/>
      <c r="BX19" s="33">
        <v>1.0190000000000001</v>
      </c>
      <c r="BY19" s="33">
        <v>1.02</v>
      </c>
      <c r="BZ19" s="33">
        <v>1.069</v>
      </c>
      <c r="CA19" s="33">
        <v>1.07</v>
      </c>
      <c r="CB19" s="33">
        <v>1.2690000000000001</v>
      </c>
      <c r="CC19" s="33">
        <v>1.27</v>
      </c>
      <c r="CD19" s="3"/>
      <c r="CE19" s="34">
        <v>1.004</v>
      </c>
      <c r="CF19" s="34">
        <v>1.0049999999999999</v>
      </c>
      <c r="CG19" s="34">
        <v>1.056</v>
      </c>
      <c r="CH19" s="34">
        <v>1.0569999999999999</v>
      </c>
      <c r="CI19" s="34">
        <v>1.264</v>
      </c>
      <c r="CJ19" s="34">
        <v>1.2649999999999999</v>
      </c>
      <c r="CK19" s="9"/>
      <c r="CL19" s="9"/>
      <c r="CM19" s="9" t="e">
        <f>IF('Nutritional Status'!#REF!="","",IF('Nutritional Status'!#REF!&gt;CT19,$CU$3,IF('Nutritional Status'!#REF!&gt;CR19,$CS$3,IF('Nutritional Status'!#REF!&gt;CP19,$CQ$3,$CP$3))))</f>
        <v>#REF!</v>
      </c>
      <c r="CN19" s="5">
        <v>15</v>
      </c>
      <c r="CO19" s="9" t="e">
        <f t="shared" si="19"/>
        <v>#REF!</v>
      </c>
      <c r="CP19" s="9" t="e">
        <f t="shared" ref="CP19:CU19" si="74">IF($CO19="","",VLOOKUP($CO19,$BV$5:$CJ$173,CP$1))</f>
        <v>#REF!</v>
      </c>
      <c r="CQ19" s="9" t="e">
        <f t="shared" si="74"/>
        <v>#REF!</v>
      </c>
      <c r="CR19" s="9" t="e">
        <f t="shared" si="74"/>
        <v>#REF!</v>
      </c>
      <c r="CS19" s="9" t="e">
        <f t="shared" si="74"/>
        <v>#REF!</v>
      </c>
      <c r="CT19" s="9" t="e">
        <f t="shared" si="74"/>
        <v>#REF!</v>
      </c>
      <c r="CU19" s="9" t="e">
        <f t="shared" si="74"/>
        <v>#REF!</v>
      </c>
      <c r="CV19" s="9"/>
      <c r="CW19" s="5">
        <v>15</v>
      </c>
      <c r="CX19" s="9" t="e">
        <f t="shared" si="21"/>
        <v>#REF!</v>
      </c>
      <c r="CY19" s="9" t="e">
        <f t="shared" ref="CY19:DD19" si="75">IF($CX19="","",VLOOKUP($CX19,$BV$5:$CJ$173,CY$1))</f>
        <v>#REF!</v>
      </c>
      <c r="CZ19" s="9" t="e">
        <f t="shared" si="75"/>
        <v>#REF!</v>
      </c>
      <c r="DA19" s="9" t="e">
        <f t="shared" si="75"/>
        <v>#REF!</v>
      </c>
      <c r="DB19" s="9" t="e">
        <f t="shared" si="75"/>
        <v>#REF!</v>
      </c>
      <c r="DC19" s="9" t="e">
        <f t="shared" si="75"/>
        <v>#REF!</v>
      </c>
      <c r="DD19" s="9" t="e">
        <f t="shared" si="75"/>
        <v>#REF!</v>
      </c>
    </row>
    <row r="20" spans="1:108">
      <c r="A20" s="30">
        <v>6.03</v>
      </c>
      <c r="B20" s="31">
        <v>3</v>
      </c>
      <c r="C20" s="31">
        <v>75</v>
      </c>
      <c r="D20" s="1"/>
      <c r="E20" s="32">
        <v>12.1</v>
      </c>
      <c r="F20" s="32">
        <f t="shared" si="0"/>
        <v>12.2</v>
      </c>
      <c r="G20" s="32">
        <f t="shared" si="1"/>
        <v>13</v>
      </c>
      <c r="H20" s="32">
        <f t="shared" si="2"/>
        <v>13.1</v>
      </c>
      <c r="I20" s="32">
        <v>18.600000000000001</v>
      </c>
      <c r="J20" s="32">
        <f t="shared" si="3"/>
        <v>18.700000000000003</v>
      </c>
      <c r="K20" s="33">
        <v>20.9</v>
      </c>
      <c r="L20" s="33">
        <f t="shared" si="4"/>
        <v>21</v>
      </c>
      <c r="M20" s="3"/>
      <c r="N20" s="32">
        <v>11.6</v>
      </c>
      <c r="O20" s="32">
        <f t="shared" si="5"/>
        <v>11.7</v>
      </c>
      <c r="P20" s="33">
        <v>12.6</v>
      </c>
      <c r="Q20" s="33">
        <f t="shared" si="6"/>
        <v>12.7</v>
      </c>
      <c r="R20" s="33">
        <v>19.399999999999999</v>
      </c>
      <c r="S20" s="33">
        <f t="shared" si="7"/>
        <v>19.5</v>
      </c>
      <c r="T20" s="33">
        <v>22.4</v>
      </c>
      <c r="U20" s="33">
        <f t="shared" si="8"/>
        <v>22.5</v>
      </c>
      <c r="V20" s="5"/>
      <c r="W20" s="5"/>
      <c r="X20" s="5"/>
      <c r="Y20" s="5">
        <v>16</v>
      </c>
      <c r="Z20" s="5" t="e">
        <f>IF('Nutritional Status'!#REF!="","",VLOOKUP('Nutritional Status'!#REF!,$A$5:$C$173,3,))</f>
        <v>#REF!</v>
      </c>
      <c r="AA20" s="5" t="e">
        <f t="shared" si="9"/>
        <v>#REF!</v>
      </c>
      <c r="AB20" s="5" t="e">
        <f t="shared" si="10"/>
        <v>#REF!</v>
      </c>
      <c r="AC20" s="5" t="e">
        <f t="shared" si="11"/>
        <v>#REF!</v>
      </c>
      <c r="AD20" s="5" t="e">
        <f t="shared" si="12"/>
        <v>#REF!</v>
      </c>
      <c r="AE20" s="5" t="e">
        <f t="shared" si="13"/>
        <v>#REF!</v>
      </c>
      <c r="AF20" s="5" t="e">
        <f t="shared" si="14"/>
        <v>#REF!</v>
      </c>
      <c r="AG20" s="5" t="e">
        <f t="shared" si="15"/>
        <v>#REF!</v>
      </c>
      <c r="AH20" s="5" t="e">
        <f t="shared" si="16"/>
        <v>#REF!</v>
      </c>
      <c r="AI20" s="5"/>
      <c r="AJ20" s="5" t="e">
        <f t="shared" si="17"/>
        <v>#REF!</v>
      </c>
      <c r="AK20" s="5" t="e">
        <f t="shared" ref="AK20:AR20" si="76">IF($AJ20="","",VLOOKUP($AJ20,$C$5:$L$273,AK$1))</f>
        <v>#REF!</v>
      </c>
      <c r="AL20" s="5" t="e">
        <f t="shared" si="76"/>
        <v>#REF!</v>
      </c>
      <c r="AM20" s="5" t="e">
        <f t="shared" si="76"/>
        <v>#REF!</v>
      </c>
      <c r="AN20" s="5" t="e">
        <f t="shared" si="76"/>
        <v>#REF!</v>
      </c>
      <c r="AO20" s="5" t="e">
        <f t="shared" si="76"/>
        <v>#REF!</v>
      </c>
      <c r="AP20" s="5" t="e">
        <f t="shared" si="76"/>
        <v>#REF!</v>
      </c>
      <c r="AQ20" s="5" t="e">
        <f t="shared" si="76"/>
        <v>#REF!</v>
      </c>
      <c r="AR20" s="5" t="e">
        <f t="shared" si="76"/>
        <v>#REF!</v>
      </c>
      <c r="AS20" s="5"/>
      <c r="AT20" s="5"/>
      <c r="AU20" s="5"/>
      <c r="AV20" s="5"/>
      <c r="AW20" s="5"/>
      <c r="AX20" s="5"/>
      <c r="AY20" s="5">
        <f t="shared" si="42"/>
        <v>214</v>
      </c>
      <c r="AZ20" s="5">
        <f t="shared" si="43"/>
        <v>214</v>
      </c>
      <c r="BA20" s="40" t="str">
        <f t="shared" si="44"/>
        <v/>
      </c>
      <c r="BB20" s="266"/>
      <c r="BC20" s="267"/>
      <c r="BD20" s="267"/>
      <c r="BE20" s="268"/>
      <c r="BF20" s="41">
        <v>36386</v>
      </c>
      <c r="BG20" s="42">
        <f t="shared" si="45"/>
        <v>17.100000000000001</v>
      </c>
      <c r="BH20" s="43">
        <v>40</v>
      </c>
      <c r="BI20" s="43">
        <v>1.1399999999999999</v>
      </c>
      <c r="BJ20" s="43">
        <f t="shared" si="46"/>
        <v>1.3</v>
      </c>
      <c r="BK20" s="43">
        <f t="shared" si="47"/>
        <v>30.77</v>
      </c>
      <c r="BL20" s="43" t="e">
        <f t="shared" si="48"/>
        <v>#REF!</v>
      </c>
      <c r="BM20" s="9"/>
      <c r="BN20" s="9" t="str">
        <f t="shared" si="49"/>
        <v>17.10</v>
      </c>
      <c r="BO20" s="9">
        <f t="shared" si="50"/>
        <v>10</v>
      </c>
      <c r="BP20" s="9" t="str">
        <f t="shared" si="51"/>
        <v>F</v>
      </c>
      <c r="BQ20" s="9" t="str">
        <f t="shared" si="52"/>
        <v>0</v>
      </c>
      <c r="BR20" s="9"/>
      <c r="BS20" s="9"/>
      <c r="BT20" s="30">
        <v>6.03</v>
      </c>
      <c r="BU20" s="31">
        <v>3</v>
      </c>
      <c r="BV20" s="31">
        <v>75</v>
      </c>
      <c r="BW20" s="1"/>
      <c r="BX20" s="33">
        <v>1.0229999999999999</v>
      </c>
      <c r="BY20" s="33">
        <v>1.024</v>
      </c>
      <c r="BZ20" s="33">
        <v>1.0730000000000002</v>
      </c>
      <c r="CA20" s="33">
        <v>1.0740000000000001</v>
      </c>
      <c r="CB20" s="33">
        <v>1.2749999999999999</v>
      </c>
      <c r="CC20" s="33">
        <v>1.276</v>
      </c>
      <c r="CD20" s="3"/>
      <c r="CE20" s="34">
        <v>1.008</v>
      </c>
      <c r="CF20" s="34">
        <v>1.0090000000000001</v>
      </c>
      <c r="CG20" s="34">
        <v>1.06</v>
      </c>
      <c r="CH20" s="34">
        <v>1.0609999999999999</v>
      </c>
      <c r="CI20" s="34">
        <v>1.27</v>
      </c>
      <c r="CJ20" s="34">
        <v>1.2709999999999999</v>
      </c>
      <c r="CK20" s="9"/>
      <c r="CL20" s="9"/>
      <c r="CM20" s="9" t="e">
        <f>IF('Nutritional Status'!#REF!="","",IF('Nutritional Status'!#REF!&gt;CT20,$CU$3,IF('Nutritional Status'!#REF!&gt;CR20,$CS$3,IF('Nutritional Status'!#REF!&gt;CP20,$CQ$3,$CP$3))))</f>
        <v>#REF!</v>
      </c>
      <c r="CN20" s="5">
        <v>16</v>
      </c>
      <c r="CO20" s="9" t="e">
        <f t="shared" si="19"/>
        <v>#REF!</v>
      </c>
      <c r="CP20" s="9" t="e">
        <f t="shared" ref="CP20:CU20" si="77">IF($CO20="","",VLOOKUP($CO20,$BV$5:$CJ$173,CP$1))</f>
        <v>#REF!</v>
      </c>
      <c r="CQ20" s="9" t="e">
        <f t="shared" si="77"/>
        <v>#REF!</v>
      </c>
      <c r="CR20" s="9" t="e">
        <f t="shared" si="77"/>
        <v>#REF!</v>
      </c>
      <c r="CS20" s="9" t="e">
        <f t="shared" si="77"/>
        <v>#REF!</v>
      </c>
      <c r="CT20" s="9" t="e">
        <f t="shared" si="77"/>
        <v>#REF!</v>
      </c>
      <c r="CU20" s="9" t="e">
        <f t="shared" si="77"/>
        <v>#REF!</v>
      </c>
      <c r="CV20" s="9"/>
      <c r="CW20" s="5">
        <v>16</v>
      </c>
      <c r="CX20" s="9" t="e">
        <f t="shared" si="21"/>
        <v>#REF!</v>
      </c>
      <c r="CY20" s="9" t="e">
        <f t="shared" ref="CY20:DD20" si="78">IF($CX20="","",VLOOKUP($CX20,$BV$5:$CJ$173,CY$1))</f>
        <v>#REF!</v>
      </c>
      <c r="CZ20" s="9" t="e">
        <f t="shared" si="78"/>
        <v>#REF!</v>
      </c>
      <c r="DA20" s="9" t="e">
        <f t="shared" si="78"/>
        <v>#REF!</v>
      </c>
      <c r="DB20" s="9" t="e">
        <f t="shared" si="78"/>
        <v>#REF!</v>
      </c>
      <c r="DC20" s="9" t="e">
        <f t="shared" si="78"/>
        <v>#REF!</v>
      </c>
      <c r="DD20" s="9" t="e">
        <f t="shared" si="78"/>
        <v>#REF!</v>
      </c>
    </row>
    <row r="21" spans="1:108" ht="15.75" customHeight="1">
      <c r="A21" s="30">
        <v>6.04</v>
      </c>
      <c r="B21" s="31">
        <v>4</v>
      </c>
      <c r="C21" s="31">
        <v>76</v>
      </c>
      <c r="D21" s="1"/>
      <c r="E21" s="32">
        <v>12.1</v>
      </c>
      <c r="F21" s="32">
        <f t="shared" si="0"/>
        <v>12.2</v>
      </c>
      <c r="G21" s="32">
        <f t="shared" si="1"/>
        <v>13</v>
      </c>
      <c r="H21" s="32">
        <f t="shared" si="2"/>
        <v>13.1</v>
      </c>
      <c r="I21" s="32">
        <v>18.7</v>
      </c>
      <c r="J21" s="32">
        <f t="shared" si="3"/>
        <v>18.8</v>
      </c>
      <c r="K21" s="33">
        <v>21</v>
      </c>
      <c r="L21" s="33">
        <f t="shared" si="4"/>
        <v>21.1</v>
      </c>
      <c r="M21" s="3"/>
      <c r="N21" s="32">
        <v>11.6</v>
      </c>
      <c r="O21" s="32">
        <f t="shared" si="5"/>
        <v>11.7</v>
      </c>
      <c r="P21" s="33">
        <v>12.6</v>
      </c>
      <c r="Q21" s="33">
        <f t="shared" si="6"/>
        <v>12.7</v>
      </c>
      <c r="R21" s="33">
        <v>19.399999999999999</v>
      </c>
      <c r="S21" s="33">
        <f t="shared" si="7"/>
        <v>19.5</v>
      </c>
      <c r="T21" s="33">
        <v>22.5</v>
      </c>
      <c r="U21" s="33">
        <f t="shared" si="8"/>
        <v>22.6</v>
      </c>
      <c r="V21" s="5"/>
      <c r="W21" s="5"/>
      <c r="X21" s="5"/>
      <c r="Y21" s="5">
        <v>17</v>
      </c>
      <c r="Z21" s="5" t="e">
        <f>IF('Nutritional Status'!#REF!="","",VLOOKUP('Nutritional Status'!#REF!,$A$5:$C$173,3,))</f>
        <v>#REF!</v>
      </c>
      <c r="AA21" s="5" t="e">
        <f t="shared" si="9"/>
        <v>#REF!</v>
      </c>
      <c r="AB21" s="5" t="e">
        <f t="shared" si="10"/>
        <v>#REF!</v>
      </c>
      <c r="AC21" s="5" t="e">
        <f t="shared" si="11"/>
        <v>#REF!</v>
      </c>
      <c r="AD21" s="5" t="e">
        <f t="shared" si="12"/>
        <v>#REF!</v>
      </c>
      <c r="AE21" s="5" t="e">
        <f t="shared" si="13"/>
        <v>#REF!</v>
      </c>
      <c r="AF21" s="5" t="e">
        <f t="shared" si="14"/>
        <v>#REF!</v>
      </c>
      <c r="AG21" s="5" t="e">
        <f t="shared" si="15"/>
        <v>#REF!</v>
      </c>
      <c r="AH21" s="5" t="e">
        <f t="shared" si="16"/>
        <v>#REF!</v>
      </c>
      <c r="AI21" s="5"/>
      <c r="AJ21" s="5" t="e">
        <f t="shared" si="17"/>
        <v>#REF!</v>
      </c>
      <c r="AK21" s="5" t="e">
        <f t="shared" ref="AK21:AR21" si="79">IF($AJ21="","",VLOOKUP($AJ21,$C$5:$L$273,AK$1))</f>
        <v>#REF!</v>
      </c>
      <c r="AL21" s="5" t="e">
        <f t="shared" si="79"/>
        <v>#REF!</v>
      </c>
      <c r="AM21" s="5" t="e">
        <f t="shared" si="79"/>
        <v>#REF!</v>
      </c>
      <c r="AN21" s="5" t="e">
        <f t="shared" si="79"/>
        <v>#REF!</v>
      </c>
      <c r="AO21" s="5" t="e">
        <f t="shared" si="79"/>
        <v>#REF!</v>
      </c>
      <c r="AP21" s="5" t="e">
        <f t="shared" si="79"/>
        <v>#REF!</v>
      </c>
      <c r="AQ21" s="5" t="e">
        <f t="shared" si="79"/>
        <v>#REF!</v>
      </c>
      <c r="AR21" s="5" t="e">
        <f t="shared" si="79"/>
        <v>#REF!</v>
      </c>
      <c r="AS21" s="5"/>
      <c r="AT21" s="5"/>
      <c r="AU21" s="5"/>
      <c r="AV21" s="5"/>
      <c r="AW21" s="5"/>
      <c r="AX21" s="5"/>
      <c r="AY21" s="5">
        <f t="shared" si="42"/>
        <v>164</v>
      </c>
      <c r="AZ21" s="5">
        <f t="shared" si="43"/>
        <v>164</v>
      </c>
      <c r="BA21" s="40" t="str">
        <f t="shared" si="44"/>
        <v/>
      </c>
      <c r="BB21" s="266"/>
      <c r="BC21" s="267"/>
      <c r="BD21" s="267"/>
      <c r="BE21" s="268"/>
      <c r="BF21" s="41">
        <v>37900</v>
      </c>
      <c r="BG21" s="42">
        <f t="shared" si="45"/>
        <v>13.08</v>
      </c>
      <c r="BH21" s="43">
        <v>37</v>
      </c>
      <c r="BI21" s="43">
        <v>1.35</v>
      </c>
      <c r="BJ21" s="43">
        <f t="shared" si="46"/>
        <v>1.82</v>
      </c>
      <c r="BK21" s="43">
        <f t="shared" si="47"/>
        <v>20.329999999999998</v>
      </c>
      <c r="BL21" s="43" t="e">
        <f t="shared" si="48"/>
        <v>#REF!</v>
      </c>
      <c r="BM21" s="9"/>
      <c r="BN21" s="9" t="str">
        <f t="shared" si="49"/>
        <v>13.08</v>
      </c>
      <c r="BO21" s="9">
        <f t="shared" si="50"/>
        <v>8</v>
      </c>
      <c r="BP21" s="9" t="str">
        <f t="shared" si="51"/>
        <v>F</v>
      </c>
      <c r="BQ21" s="9" t="str">
        <f t="shared" si="52"/>
        <v>0</v>
      </c>
      <c r="BR21" s="9"/>
      <c r="BS21" s="9"/>
      <c r="BT21" s="30">
        <v>6.04</v>
      </c>
      <c r="BU21" s="31">
        <v>4</v>
      </c>
      <c r="BV21" s="31">
        <v>76</v>
      </c>
      <c r="BW21" s="1"/>
      <c r="BX21" s="33">
        <v>1.0270000000000001</v>
      </c>
      <c r="BY21" s="33">
        <v>1.028</v>
      </c>
      <c r="BZ21" s="33">
        <v>1.077</v>
      </c>
      <c r="CA21" s="33">
        <v>1.0780000000000001</v>
      </c>
      <c r="CB21" s="33">
        <v>1.28</v>
      </c>
      <c r="CC21" s="33">
        <v>1.2809999999999999</v>
      </c>
      <c r="CD21" s="3"/>
      <c r="CE21" s="34">
        <v>1.012</v>
      </c>
      <c r="CF21" s="34">
        <v>1.0129999999999999</v>
      </c>
      <c r="CG21" s="34">
        <v>1.0649999999999999</v>
      </c>
      <c r="CH21" s="34">
        <v>1.0659999999999998</v>
      </c>
      <c r="CI21" s="34">
        <v>1.2749999999999999</v>
      </c>
      <c r="CJ21" s="34">
        <v>1.276</v>
      </c>
      <c r="CK21" s="9"/>
      <c r="CL21" s="9"/>
      <c r="CM21" s="9" t="e">
        <f>IF('Nutritional Status'!#REF!="","",IF('Nutritional Status'!#REF!&gt;CT21,$CU$3,IF('Nutritional Status'!#REF!&gt;CR21,$CS$3,IF('Nutritional Status'!#REF!&gt;CP21,$CQ$3,$CP$3))))</f>
        <v>#REF!</v>
      </c>
      <c r="CN21" s="5">
        <v>17</v>
      </c>
      <c r="CO21" s="9" t="e">
        <f t="shared" si="19"/>
        <v>#REF!</v>
      </c>
      <c r="CP21" s="9" t="e">
        <f t="shared" ref="CP21:CU21" si="80">IF($CO21="","",VLOOKUP($CO21,$BV$5:$CJ$173,CP$1))</f>
        <v>#REF!</v>
      </c>
      <c r="CQ21" s="9" t="e">
        <f t="shared" si="80"/>
        <v>#REF!</v>
      </c>
      <c r="CR21" s="9" t="e">
        <f t="shared" si="80"/>
        <v>#REF!</v>
      </c>
      <c r="CS21" s="9" t="e">
        <f t="shared" si="80"/>
        <v>#REF!</v>
      </c>
      <c r="CT21" s="9" t="e">
        <f t="shared" si="80"/>
        <v>#REF!</v>
      </c>
      <c r="CU21" s="9" t="e">
        <f t="shared" si="80"/>
        <v>#REF!</v>
      </c>
      <c r="CV21" s="9"/>
      <c r="CW21" s="5">
        <v>17</v>
      </c>
      <c r="CX21" s="9" t="e">
        <f t="shared" si="21"/>
        <v>#REF!</v>
      </c>
      <c r="CY21" s="9" t="e">
        <f t="shared" ref="CY21:DD21" si="81">IF($CX21="","",VLOOKUP($CX21,$BV$5:$CJ$173,CY$1))</f>
        <v>#REF!</v>
      </c>
      <c r="CZ21" s="9" t="e">
        <f t="shared" si="81"/>
        <v>#REF!</v>
      </c>
      <c r="DA21" s="9" t="e">
        <f t="shared" si="81"/>
        <v>#REF!</v>
      </c>
      <c r="DB21" s="9" t="e">
        <f t="shared" si="81"/>
        <v>#REF!</v>
      </c>
      <c r="DC21" s="9" t="e">
        <f t="shared" si="81"/>
        <v>#REF!</v>
      </c>
      <c r="DD21" s="9" t="e">
        <f t="shared" si="81"/>
        <v>#REF!</v>
      </c>
    </row>
    <row r="22" spans="1:108" ht="15.75" customHeight="1">
      <c r="A22" s="30">
        <v>6.05</v>
      </c>
      <c r="B22" s="31">
        <v>5</v>
      </c>
      <c r="C22" s="31">
        <v>77</v>
      </c>
      <c r="D22" s="1"/>
      <c r="E22" s="32">
        <v>12.1</v>
      </c>
      <c r="F22" s="32">
        <f t="shared" si="0"/>
        <v>12.2</v>
      </c>
      <c r="G22" s="32">
        <f t="shared" si="1"/>
        <v>13</v>
      </c>
      <c r="H22" s="32">
        <f t="shared" si="2"/>
        <v>13.1</v>
      </c>
      <c r="I22" s="32">
        <v>18.7</v>
      </c>
      <c r="J22" s="32">
        <f t="shared" si="3"/>
        <v>18.8</v>
      </c>
      <c r="K22" s="33">
        <v>21</v>
      </c>
      <c r="L22" s="33">
        <f t="shared" si="4"/>
        <v>21.1</v>
      </c>
      <c r="M22" s="3"/>
      <c r="N22" s="32">
        <v>11.6</v>
      </c>
      <c r="O22" s="32">
        <f t="shared" si="5"/>
        <v>11.7</v>
      </c>
      <c r="P22" s="33">
        <v>12.6</v>
      </c>
      <c r="Q22" s="33">
        <f t="shared" si="6"/>
        <v>12.7</v>
      </c>
      <c r="R22" s="33">
        <v>19.5</v>
      </c>
      <c r="S22" s="33">
        <f t="shared" si="7"/>
        <v>19.600000000000001</v>
      </c>
      <c r="T22" s="33">
        <v>22.6</v>
      </c>
      <c r="U22" s="33">
        <f t="shared" si="8"/>
        <v>22.700000000000003</v>
      </c>
      <c r="V22" s="5"/>
      <c r="W22" s="5"/>
      <c r="X22" s="5"/>
      <c r="Y22" s="5">
        <v>18</v>
      </c>
      <c r="Z22" s="5" t="e">
        <f>IF('Nutritional Status'!#REF!="","",VLOOKUP('Nutritional Status'!#REF!,$A$5:$C$173,3,))</f>
        <v>#REF!</v>
      </c>
      <c r="AA22" s="5" t="e">
        <f t="shared" si="9"/>
        <v>#REF!</v>
      </c>
      <c r="AB22" s="5" t="e">
        <f t="shared" si="10"/>
        <v>#REF!</v>
      </c>
      <c r="AC22" s="5" t="e">
        <f t="shared" si="11"/>
        <v>#REF!</v>
      </c>
      <c r="AD22" s="5" t="e">
        <f t="shared" si="12"/>
        <v>#REF!</v>
      </c>
      <c r="AE22" s="5" t="e">
        <f t="shared" si="13"/>
        <v>#REF!</v>
      </c>
      <c r="AF22" s="5" t="e">
        <f t="shared" si="14"/>
        <v>#REF!</v>
      </c>
      <c r="AG22" s="5" t="e">
        <f t="shared" si="15"/>
        <v>#REF!</v>
      </c>
      <c r="AH22" s="5" t="e">
        <f t="shared" si="16"/>
        <v>#REF!</v>
      </c>
      <c r="AI22" s="5"/>
      <c r="AJ22" s="5" t="e">
        <f t="shared" si="17"/>
        <v>#REF!</v>
      </c>
      <c r="AK22" s="5" t="e">
        <f t="shared" ref="AK22:AR22" si="82">IF($AJ22="","",VLOOKUP($AJ22,$C$5:$L$273,AK$1))</f>
        <v>#REF!</v>
      </c>
      <c r="AL22" s="5" t="e">
        <f t="shared" si="82"/>
        <v>#REF!</v>
      </c>
      <c r="AM22" s="5" t="e">
        <f t="shared" si="82"/>
        <v>#REF!</v>
      </c>
      <c r="AN22" s="5" t="e">
        <f t="shared" si="82"/>
        <v>#REF!</v>
      </c>
      <c r="AO22" s="5" t="e">
        <f t="shared" si="82"/>
        <v>#REF!</v>
      </c>
      <c r="AP22" s="5" t="e">
        <f t="shared" si="82"/>
        <v>#REF!</v>
      </c>
      <c r="AQ22" s="5" t="e">
        <f t="shared" si="82"/>
        <v>#REF!</v>
      </c>
      <c r="AR22" s="5" t="e">
        <f t="shared" si="82"/>
        <v>#REF!</v>
      </c>
      <c r="AS22" s="5"/>
      <c r="AT22" s="5"/>
      <c r="AU22" s="5"/>
      <c r="AV22" s="5"/>
      <c r="AW22" s="5"/>
      <c r="AX22" s="5"/>
      <c r="AY22" s="5">
        <f t="shared" si="42"/>
        <v>183</v>
      </c>
      <c r="AZ22" s="5">
        <f t="shared" si="43"/>
        <v>183</v>
      </c>
      <c r="BA22" s="40" t="str">
        <f t="shared" si="44"/>
        <v/>
      </c>
      <c r="BB22" s="266"/>
      <c r="BC22" s="267"/>
      <c r="BD22" s="267"/>
      <c r="BE22" s="268"/>
      <c r="BF22" s="41">
        <v>37312</v>
      </c>
      <c r="BG22" s="42">
        <f t="shared" si="45"/>
        <v>15.03</v>
      </c>
      <c r="BH22" s="43">
        <v>20</v>
      </c>
      <c r="BI22" s="43">
        <v>1.1100000000000001</v>
      </c>
      <c r="BJ22" s="43">
        <f t="shared" si="46"/>
        <v>1.23</v>
      </c>
      <c r="BK22" s="43">
        <f t="shared" si="47"/>
        <v>16.260000000000002</v>
      </c>
      <c r="BL22" s="43" t="e">
        <f t="shared" si="48"/>
        <v>#REF!</v>
      </c>
      <c r="BM22" s="9"/>
      <c r="BN22" s="9" t="str">
        <f t="shared" si="49"/>
        <v>15.03</v>
      </c>
      <c r="BO22" s="9">
        <f t="shared" si="50"/>
        <v>3</v>
      </c>
      <c r="BP22" s="9" t="str">
        <f t="shared" si="51"/>
        <v>F</v>
      </c>
      <c r="BQ22" s="9" t="str">
        <f t="shared" si="52"/>
        <v>0</v>
      </c>
      <c r="BR22" s="9"/>
      <c r="BS22" s="9"/>
      <c r="BT22" s="30">
        <v>6.05</v>
      </c>
      <c r="BU22" s="31">
        <v>5</v>
      </c>
      <c r="BV22" s="31">
        <v>77</v>
      </c>
      <c r="BW22" s="1"/>
      <c r="BX22" s="33">
        <v>1.0309999999999999</v>
      </c>
      <c r="BY22" s="33">
        <v>1.0319999999999998</v>
      </c>
      <c r="BZ22" s="33">
        <v>1.0810000000000002</v>
      </c>
      <c r="CA22" s="33">
        <v>1.0820000000000001</v>
      </c>
      <c r="CB22" s="33">
        <v>1.2849999999999999</v>
      </c>
      <c r="CC22" s="33">
        <v>1.286</v>
      </c>
      <c r="CD22" s="3"/>
      <c r="CE22" s="34">
        <v>1.016</v>
      </c>
      <c r="CF22" s="34">
        <v>1.0170000000000001</v>
      </c>
      <c r="CG22" s="34">
        <v>1.069</v>
      </c>
      <c r="CH22" s="34">
        <v>1.07</v>
      </c>
      <c r="CI22" s="34">
        <v>1.28</v>
      </c>
      <c r="CJ22" s="34">
        <v>1.2809999999999999</v>
      </c>
      <c r="CK22" s="9"/>
      <c r="CL22" s="9"/>
      <c r="CM22" s="9" t="e">
        <f>IF('Nutritional Status'!#REF!="","",IF('Nutritional Status'!#REF!&gt;CT22,$CU$3,IF('Nutritional Status'!#REF!&gt;CR22,$CS$3,IF('Nutritional Status'!#REF!&gt;CP22,$CQ$3,$CP$3))))</f>
        <v>#REF!</v>
      </c>
      <c r="CN22" s="5">
        <v>18</v>
      </c>
      <c r="CO22" s="9" t="e">
        <f t="shared" si="19"/>
        <v>#REF!</v>
      </c>
      <c r="CP22" s="9" t="e">
        <f t="shared" ref="CP22:CU22" si="83">IF($CO22="","",VLOOKUP($CO22,$BV$5:$CJ$173,CP$1))</f>
        <v>#REF!</v>
      </c>
      <c r="CQ22" s="9" t="e">
        <f t="shared" si="83"/>
        <v>#REF!</v>
      </c>
      <c r="CR22" s="9" t="e">
        <f t="shared" si="83"/>
        <v>#REF!</v>
      </c>
      <c r="CS22" s="9" t="e">
        <f t="shared" si="83"/>
        <v>#REF!</v>
      </c>
      <c r="CT22" s="9" t="e">
        <f t="shared" si="83"/>
        <v>#REF!</v>
      </c>
      <c r="CU22" s="9" t="e">
        <f t="shared" si="83"/>
        <v>#REF!</v>
      </c>
      <c r="CV22" s="9"/>
      <c r="CW22" s="5">
        <v>18</v>
      </c>
      <c r="CX22" s="9" t="e">
        <f t="shared" si="21"/>
        <v>#REF!</v>
      </c>
      <c r="CY22" s="9" t="e">
        <f t="shared" ref="CY22:DD22" si="84">IF($CX22="","",VLOOKUP($CX22,$BV$5:$CJ$173,CY$1))</f>
        <v>#REF!</v>
      </c>
      <c r="CZ22" s="9" t="e">
        <f t="shared" si="84"/>
        <v>#REF!</v>
      </c>
      <c r="DA22" s="9" t="e">
        <f t="shared" si="84"/>
        <v>#REF!</v>
      </c>
      <c r="DB22" s="9" t="e">
        <f t="shared" si="84"/>
        <v>#REF!</v>
      </c>
      <c r="DC22" s="9" t="e">
        <f t="shared" si="84"/>
        <v>#REF!</v>
      </c>
      <c r="DD22" s="9" t="e">
        <f t="shared" si="84"/>
        <v>#REF!</v>
      </c>
    </row>
    <row r="23" spans="1:108" ht="15.75" customHeight="1">
      <c r="A23" s="30">
        <v>6.06</v>
      </c>
      <c r="B23" s="31">
        <v>6</v>
      </c>
      <c r="C23" s="31">
        <v>78</v>
      </c>
      <c r="D23" s="1"/>
      <c r="E23" s="32">
        <v>12.1</v>
      </c>
      <c r="F23" s="32">
        <f t="shared" si="0"/>
        <v>12.2</v>
      </c>
      <c r="G23" s="32">
        <f t="shared" si="1"/>
        <v>13</v>
      </c>
      <c r="H23" s="32">
        <f t="shared" si="2"/>
        <v>13.1</v>
      </c>
      <c r="I23" s="32">
        <v>18.7</v>
      </c>
      <c r="J23" s="32">
        <f t="shared" si="3"/>
        <v>18.8</v>
      </c>
      <c r="K23" s="33">
        <v>21.1</v>
      </c>
      <c r="L23" s="33">
        <f t="shared" si="4"/>
        <v>21.200000000000003</v>
      </c>
      <c r="M23" s="3"/>
      <c r="N23" s="32">
        <v>11.6</v>
      </c>
      <c r="O23" s="32">
        <f t="shared" si="5"/>
        <v>11.7</v>
      </c>
      <c r="P23" s="33">
        <v>12.6</v>
      </c>
      <c r="Q23" s="33">
        <f t="shared" si="6"/>
        <v>12.7</v>
      </c>
      <c r="R23" s="33">
        <v>19.5</v>
      </c>
      <c r="S23" s="33">
        <f t="shared" si="7"/>
        <v>19.600000000000001</v>
      </c>
      <c r="T23" s="33">
        <v>22.7</v>
      </c>
      <c r="U23" s="33">
        <f t="shared" si="8"/>
        <v>22.8</v>
      </c>
      <c r="V23" s="5"/>
      <c r="W23" s="5"/>
      <c r="X23" s="5"/>
      <c r="Y23" s="5">
        <v>19</v>
      </c>
      <c r="Z23" s="5" t="e">
        <f>IF('Nutritional Status'!#REF!="","",VLOOKUP('Nutritional Status'!#REF!,$A$5:$C$173,3,))</f>
        <v>#REF!</v>
      </c>
      <c r="AA23" s="5" t="e">
        <f t="shared" si="9"/>
        <v>#REF!</v>
      </c>
      <c r="AB23" s="5" t="e">
        <f t="shared" si="10"/>
        <v>#REF!</v>
      </c>
      <c r="AC23" s="5" t="e">
        <f t="shared" si="11"/>
        <v>#REF!</v>
      </c>
      <c r="AD23" s="5" t="e">
        <f t="shared" si="12"/>
        <v>#REF!</v>
      </c>
      <c r="AE23" s="5" t="e">
        <f t="shared" si="13"/>
        <v>#REF!</v>
      </c>
      <c r="AF23" s="5" t="e">
        <f t="shared" si="14"/>
        <v>#REF!</v>
      </c>
      <c r="AG23" s="5" t="e">
        <f t="shared" si="15"/>
        <v>#REF!</v>
      </c>
      <c r="AH23" s="5" t="e">
        <f t="shared" si="16"/>
        <v>#REF!</v>
      </c>
      <c r="AI23" s="5"/>
      <c r="AJ23" s="5" t="e">
        <f t="shared" si="17"/>
        <v>#REF!</v>
      </c>
      <c r="AK23" s="5" t="e">
        <f t="shared" ref="AK23:AR23" si="85">IF($AJ23="","",VLOOKUP($AJ23,$C$5:$L$273,AK$1))</f>
        <v>#REF!</v>
      </c>
      <c r="AL23" s="5" t="e">
        <f t="shared" si="85"/>
        <v>#REF!</v>
      </c>
      <c r="AM23" s="5" t="e">
        <f t="shared" si="85"/>
        <v>#REF!</v>
      </c>
      <c r="AN23" s="5" t="e">
        <f t="shared" si="85"/>
        <v>#REF!</v>
      </c>
      <c r="AO23" s="5" t="e">
        <f t="shared" si="85"/>
        <v>#REF!</v>
      </c>
      <c r="AP23" s="5" t="e">
        <f t="shared" si="85"/>
        <v>#REF!</v>
      </c>
      <c r="AQ23" s="5" t="e">
        <f t="shared" si="85"/>
        <v>#REF!</v>
      </c>
      <c r="AR23" s="5" t="e">
        <f t="shared" si="85"/>
        <v>#REF!</v>
      </c>
      <c r="AS23" s="5"/>
      <c r="AT23" s="5"/>
      <c r="AU23" s="5"/>
      <c r="AV23" s="5"/>
      <c r="AW23" s="5"/>
      <c r="AX23" s="5"/>
      <c r="AY23" s="5">
        <f t="shared" si="42"/>
        <v>214</v>
      </c>
      <c r="AZ23" s="5">
        <f t="shared" si="43"/>
        <v>214</v>
      </c>
      <c r="BA23" s="40" t="str">
        <f t="shared" si="44"/>
        <v/>
      </c>
      <c r="BB23" s="266"/>
      <c r="BC23" s="267"/>
      <c r="BD23" s="267"/>
      <c r="BE23" s="268"/>
      <c r="BF23" s="41">
        <v>36386</v>
      </c>
      <c r="BG23" s="42">
        <f t="shared" si="45"/>
        <v>17.100000000000001</v>
      </c>
      <c r="BH23" s="43">
        <v>40</v>
      </c>
      <c r="BI23" s="43">
        <v>1.1399999999999999</v>
      </c>
      <c r="BJ23" s="43">
        <f t="shared" si="46"/>
        <v>1.3</v>
      </c>
      <c r="BK23" s="43">
        <f t="shared" si="47"/>
        <v>30.77</v>
      </c>
      <c r="BL23" s="43" t="e">
        <f t="shared" si="48"/>
        <v>#REF!</v>
      </c>
      <c r="BM23" s="9"/>
      <c r="BN23" s="9" t="str">
        <f t="shared" si="49"/>
        <v>17.10</v>
      </c>
      <c r="BO23" s="9">
        <f t="shared" si="50"/>
        <v>10</v>
      </c>
      <c r="BP23" s="9" t="str">
        <f t="shared" si="51"/>
        <v>F</v>
      </c>
      <c r="BQ23" s="9" t="str">
        <f t="shared" si="52"/>
        <v>0</v>
      </c>
      <c r="BR23" s="9"/>
      <c r="BS23" s="9"/>
      <c r="BT23" s="30">
        <v>6.06</v>
      </c>
      <c r="BU23" s="31">
        <v>6</v>
      </c>
      <c r="BV23" s="31">
        <v>78</v>
      </c>
      <c r="BW23" s="1"/>
      <c r="BX23" s="33">
        <v>1.0349999999999999</v>
      </c>
      <c r="BY23" s="33">
        <v>1.036</v>
      </c>
      <c r="BZ23" s="33">
        <v>1.0860000000000001</v>
      </c>
      <c r="CA23" s="33">
        <v>1.087</v>
      </c>
      <c r="CB23" s="33">
        <v>1.2909999999999999</v>
      </c>
      <c r="CC23" s="33">
        <v>1.2919999999999998</v>
      </c>
      <c r="CD23" s="3"/>
      <c r="CE23" s="34">
        <v>1.02</v>
      </c>
      <c r="CF23" s="34">
        <v>1.0209999999999999</v>
      </c>
      <c r="CG23" s="34">
        <v>1.0730000000000002</v>
      </c>
      <c r="CH23" s="34">
        <v>1.0740000000000001</v>
      </c>
      <c r="CI23" s="34">
        <v>1.286</v>
      </c>
      <c r="CJ23" s="34">
        <v>1.2869999999999999</v>
      </c>
      <c r="CK23" s="9"/>
      <c r="CL23" s="9"/>
      <c r="CM23" s="9" t="e">
        <f>IF('Nutritional Status'!#REF!="","",IF('Nutritional Status'!#REF!&gt;CT23,$CU$3,IF('Nutritional Status'!#REF!&gt;CR23,$CS$3,IF('Nutritional Status'!#REF!&gt;CP23,$CQ$3,$CP$3))))</f>
        <v>#REF!</v>
      </c>
      <c r="CN23" s="5">
        <v>19</v>
      </c>
      <c r="CO23" s="9" t="e">
        <f t="shared" si="19"/>
        <v>#REF!</v>
      </c>
      <c r="CP23" s="9" t="e">
        <f t="shared" ref="CP23:CU23" si="86">IF($CO23="","",VLOOKUP($CO23,$BV$5:$CJ$173,CP$1))</f>
        <v>#REF!</v>
      </c>
      <c r="CQ23" s="9" t="e">
        <f t="shared" si="86"/>
        <v>#REF!</v>
      </c>
      <c r="CR23" s="9" t="e">
        <f t="shared" si="86"/>
        <v>#REF!</v>
      </c>
      <c r="CS23" s="9" t="e">
        <f t="shared" si="86"/>
        <v>#REF!</v>
      </c>
      <c r="CT23" s="9" t="e">
        <f t="shared" si="86"/>
        <v>#REF!</v>
      </c>
      <c r="CU23" s="9" t="e">
        <f t="shared" si="86"/>
        <v>#REF!</v>
      </c>
      <c r="CV23" s="9"/>
      <c r="CW23" s="5">
        <v>19</v>
      </c>
      <c r="CX23" s="9" t="e">
        <f t="shared" si="21"/>
        <v>#REF!</v>
      </c>
      <c r="CY23" s="9" t="e">
        <f t="shared" ref="CY23:DD23" si="87">IF($CX23="","",VLOOKUP($CX23,$BV$5:$CJ$173,CY$1))</f>
        <v>#REF!</v>
      </c>
      <c r="CZ23" s="9" t="e">
        <f t="shared" si="87"/>
        <v>#REF!</v>
      </c>
      <c r="DA23" s="9" t="e">
        <f t="shared" si="87"/>
        <v>#REF!</v>
      </c>
      <c r="DB23" s="9" t="e">
        <f t="shared" si="87"/>
        <v>#REF!</v>
      </c>
      <c r="DC23" s="9" t="e">
        <f t="shared" si="87"/>
        <v>#REF!</v>
      </c>
      <c r="DD23" s="9" t="e">
        <f t="shared" si="87"/>
        <v>#REF!</v>
      </c>
    </row>
    <row r="24" spans="1:108" ht="15.75" customHeight="1">
      <c r="A24" s="30">
        <v>6.07</v>
      </c>
      <c r="B24" s="31">
        <v>7</v>
      </c>
      <c r="C24" s="31">
        <v>79</v>
      </c>
      <c r="D24" s="1"/>
      <c r="E24" s="32">
        <v>12.1</v>
      </c>
      <c r="F24" s="32">
        <f t="shared" si="0"/>
        <v>12.2</v>
      </c>
      <c r="G24" s="32">
        <f t="shared" si="1"/>
        <v>13</v>
      </c>
      <c r="H24" s="32">
        <f t="shared" si="2"/>
        <v>13.1</v>
      </c>
      <c r="I24" s="32">
        <v>18.8</v>
      </c>
      <c r="J24" s="32">
        <f t="shared" si="3"/>
        <v>18.900000000000002</v>
      </c>
      <c r="K24" s="33">
        <v>21.2</v>
      </c>
      <c r="L24" s="33">
        <f t="shared" si="4"/>
        <v>21.3</v>
      </c>
      <c r="M24" s="3"/>
      <c r="N24" s="32">
        <v>11.6</v>
      </c>
      <c r="O24" s="32">
        <f t="shared" si="5"/>
        <v>11.7</v>
      </c>
      <c r="P24" s="33">
        <v>12.6</v>
      </c>
      <c r="Q24" s="33">
        <f t="shared" si="6"/>
        <v>12.7</v>
      </c>
      <c r="R24" s="33">
        <v>19.600000000000001</v>
      </c>
      <c r="S24" s="33">
        <f t="shared" si="7"/>
        <v>19.700000000000003</v>
      </c>
      <c r="T24" s="33">
        <v>22.8</v>
      </c>
      <c r="U24" s="33">
        <f t="shared" si="8"/>
        <v>22.900000000000002</v>
      </c>
      <c r="V24" s="5"/>
      <c r="W24" s="5"/>
      <c r="X24" s="5"/>
      <c r="Y24" s="5">
        <v>20</v>
      </c>
      <c r="Z24" s="5" t="e">
        <f>IF('Nutritional Status'!#REF!="","",VLOOKUP('Nutritional Status'!#REF!,$A$5:$C$173,3,))</f>
        <v>#REF!</v>
      </c>
      <c r="AA24" s="5" t="e">
        <f t="shared" si="9"/>
        <v>#REF!</v>
      </c>
      <c r="AB24" s="5" t="e">
        <f t="shared" si="10"/>
        <v>#REF!</v>
      </c>
      <c r="AC24" s="5" t="e">
        <f t="shared" si="11"/>
        <v>#REF!</v>
      </c>
      <c r="AD24" s="5" t="e">
        <f t="shared" si="12"/>
        <v>#REF!</v>
      </c>
      <c r="AE24" s="5" t="e">
        <f t="shared" si="13"/>
        <v>#REF!</v>
      </c>
      <c r="AF24" s="5" t="e">
        <f t="shared" si="14"/>
        <v>#REF!</v>
      </c>
      <c r="AG24" s="5" t="e">
        <f t="shared" si="15"/>
        <v>#REF!</v>
      </c>
      <c r="AH24" s="5" t="e">
        <f t="shared" si="16"/>
        <v>#REF!</v>
      </c>
      <c r="AI24" s="5"/>
      <c r="AJ24" s="5" t="e">
        <f t="shared" si="17"/>
        <v>#REF!</v>
      </c>
      <c r="AK24" s="5" t="e">
        <f t="shared" ref="AK24:AR24" si="88">IF($AJ24="","",VLOOKUP($AJ24,$C$5:$L$273,AK$1))</f>
        <v>#REF!</v>
      </c>
      <c r="AL24" s="5" t="e">
        <f t="shared" si="88"/>
        <v>#REF!</v>
      </c>
      <c r="AM24" s="5" t="e">
        <f t="shared" si="88"/>
        <v>#REF!</v>
      </c>
      <c r="AN24" s="5" t="e">
        <f t="shared" si="88"/>
        <v>#REF!</v>
      </c>
      <c r="AO24" s="5" t="e">
        <f t="shared" si="88"/>
        <v>#REF!</v>
      </c>
      <c r="AP24" s="5" t="e">
        <f t="shared" si="88"/>
        <v>#REF!</v>
      </c>
      <c r="AQ24" s="5" t="e">
        <f t="shared" si="88"/>
        <v>#REF!</v>
      </c>
      <c r="AR24" s="5" t="e">
        <f t="shared" si="88"/>
        <v>#REF!</v>
      </c>
      <c r="AS24" s="5"/>
      <c r="AT24" s="5"/>
      <c r="AU24" s="5"/>
      <c r="AV24" s="5"/>
      <c r="AW24" s="5"/>
      <c r="AX24" s="5"/>
      <c r="AY24" s="5">
        <f t="shared" si="42"/>
        <v>164</v>
      </c>
      <c r="AZ24" s="5">
        <f t="shared" si="43"/>
        <v>164</v>
      </c>
      <c r="BA24" s="40" t="str">
        <f t="shared" si="44"/>
        <v/>
      </c>
      <c r="BB24" s="266"/>
      <c r="BC24" s="267"/>
      <c r="BD24" s="267"/>
      <c r="BE24" s="268"/>
      <c r="BF24" s="41">
        <v>37900</v>
      </c>
      <c r="BG24" s="42">
        <f t="shared" si="45"/>
        <v>13.08</v>
      </c>
      <c r="BH24" s="43">
        <v>37</v>
      </c>
      <c r="BI24" s="43">
        <v>1.35</v>
      </c>
      <c r="BJ24" s="43">
        <f t="shared" si="46"/>
        <v>1.82</v>
      </c>
      <c r="BK24" s="43">
        <f t="shared" si="47"/>
        <v>20.329999999999998</v>
      </c>
      <c r="BL24" s="43" t="e">
        <f t="shared" si="48"/>
        <v>#REF!</v>
      </c>
      <c r="BM24" s="9"/>
      <c r="BN24" s="9" t="str">
        <f t="shared" si="49"/>
        <v>13.08</v>
      </c>
      <c r="BO24" s="9">
        <f t="shared" si="50"/>
        <v>8</v>
      </c>
      <c r="BP24" s="9" t="str">
        <f t="shared" si="51"/>
        <v>F</v>
      </c>
      <c r="BQ24" s="9" t="str">
        <f t="shared" si="52"/>
        <v>0</v>
      </c>
      <c r="BR24" s="9"/>
      <c r="BS24" s="9"/>
      <c r="BT24" s="30">
        <v>6.07</v>
      </c>
      <c r="BU24" s="31">
        <v>7</v>
      </c>
      <c r="BV24" s="31">
        <v>79</v>
      </c>
      <c r="BW24" s="1"/>
      <c r="BX24" s="33">
        <v>1.038</v>
      </c>
      <c r="BY24" s="33">
        <v>1.0389999999999999</v>
      </c>
      <c r="BZ24" s="33">
        <v>1.0900000000000001</v>
      </c>
      <c r="CA24" s="33">
        <v>1.091</v>
      </c>
      <c r="CB24" s="33">
        <v>1.296</v>
      </c>
      <c r="CC24" s="33">
        <v>1.2969999999999999</v>
      </c>
      <c r="CD24" s="3"/>
      <c r="CE24" s="34">
        <v>1.024</v>
      </c>
      <c r="CF24" s="34">
        <v>1.0249999999999999</v>
      </c>
      <c r="CG24" s="34">
        <v>1.077</v>
      </c>
      <c r="CH24" s="34">
        <v>1.0780000000000001</v>
      </c>
      <c r="CI24" s="34">
        <v>1.2909999999999999</v>
      </c>
      <c r="CJ24" s="34">
        <v>1.2919999999999998</v>
      </c>
      <c r="CK24" s="9"/>
      <c r="CL24" s="9"/>
      <c r="CM24" s="9" t="e">
        <f>IF('Nutritional Status'!#REF!="","",IF('Nutritional Status'!#REF!&gt;CT24,$CU$3,IF('Nutritional Status'!#REF!&gt;CR24,$CS$3,IF('Nutritional Status'!#REF!&gt;CP24,$CQ$3,$CP$3))))</f>
        <v>#REF!</v>
      </c>
      <c r="CN24" s="5">
        <v>20</v>
      </c>
      <c r="CO24" s="9" t="e">
        <f t="shared" si="19"/>
        <v>#REF!</v>
      </c>
      <c r="CP24" s="9" t="e">
        <f t="shared" ref="CP24:CU24" si="89">IF($CO24="","",VLOOKUP($CO24,$BV$5:$CJ$173,CP$1))</f>
        <v>#REF!</v>
      </c>
      <c r="CQ24" s="9" t="e">
        <f t="shared" si="89"/>
        <v>#REF!</v>
      </c>
      <c r="CR24" s="9" t="e">
        <f t="shared" si="89"/>
        <v>#REF!</v>
      </c>
      <c r="CS24" s="9" t="e">
        <f t="shared" si="89"/>
        <v>#REF!</v>
      </c>
      <c r="CT24" s="9" t="e">
        <f t="shared" si="89"/>
        <v>#REF!</v>
      </c>
      <c r="CU24" s="9" t="e">
        <f t="shared" si="89"/>
        <v>#REF!</v>
      </c>
      <c r="CV24" s="9"/>
      <c r="CW24" s="5">
        <v>20</v>
      </c>
      <c r="CX24" s="9" t="e">
        <f t="shared" si="21"/>
        <v>#REF!</v>
      </c>
      <c r="CY24" s="9" t="e">
        <f t="shared" ref="CY24:DD24" si="90">IF($CX24="","",VLOOKUP($CX24,$BV$5:$CJ$173,CY$1))</f>
        <v>#REF!</v>
      </c>
      <c r="CZ24" s="9" t="e">
        <f t="shared" si="90"/>
        <v>#REF!</v>
      </c>
      <c r="DA24" s="9" t="e">
        <f t="shared" si="90"/>
        <v>#REF!</v>
      </c>
      <c r="DB24" s="9" t="e">
        <f t="shared" si="90"/>
        <v>#REF!</v>
      </c>
      <c r="DC24" s="9" t="e">
        <f t="shared" si="90"/>
        <v>#REF!</v>
      </c>
      <c r="DD24" s="9" t="e">
        <f t="shared" si="90"/>
        <v>#REF!</v>
      </c>
    </row>
    <row r="25" spans="1:108" ht="15.75" customHeight="1">
      <c r="A25" s="30">
        <v>6.08</v>
      </c>
      <c r="B25" s="31">
        <v>8</v>
      </c>
      <c r="C25" s="31">
        <v>80</v>
      </c>
      <c r="D25" s="1"/>
      <c r="E25" s="32">
        <v>12.1</v>
      </c>
      <c r="F25" s="32">
        <f t="shared" si="0"/>
        <v>12.2</v>
      </c>
      <c r="G25" s="32">
        <f t="shared" si="1"/>
        <v>13</v>
      </c>
      <c r="H25" s="32">
        <f t="shared" si="2"/>
        <v>13.1</v>
      </c>
      <c r="I25" s="32">
        <v>18.8</v>
      </c>
      <c r="J25" s="32">
        <f t="shared" si="3"/>
        <v>18.900000000000002</v>
      </c>
      <c r="K25" s="33">
        <v>21.3</v>
      </c>
      <c r="L25" s="33">
        <f t="shared" si="4"/>
        <v>21.400000000000002</v>
      </c>
      <c r="M25" s="3"/>
      <c r="N25" s="32">
        <v>11.6</v>
      </c>
      <c r="O25" s="32">
        <f t="shared" si="5"/>
        <v>11.7</v>
      </c>
      <c r="P25" s="33">
        <v>12.6</v>
      </c>
      <c r="Q25" s="33">
        <f t="shared" si="6"/>
        <v>12.7</v>
      </c>
      <c r="R25" s="33">
        <v>19.600000000000001</v>
      </c>
      <c r="S25" s="33">
        <f t="shared" si="7"/>
        <v>19.700000000000003</v>
      </c>
      <c r="T25" s="33">
        <v>22.9</v>
      </c>
      <c r="U25" s="33">
        <f t="shared" si="8"/>
        <v>23</v>
      </c>
      <c r="V25" s="5"/>
      <c r="W25" s="5"/>
      <c r="X25" s="5"/>
      <c r="Y25" s="5">
        <v>21</v>
      </c>
      <c r="Z25" s="5" t="e">
        <f>IF('Nutritional Status'!#REF!="","",VLOOKUP('Nutritional Status'!#REF!,$A$5:$C$173,3,))</f>
        <v>#REF!</v>
      </c>
      <c r="AA25" s="5" t="e">
        <f t="shared" si="9"/>
        <v>#REF!</v>
      </c>
      <c r="AB25" s="5" t="e">
        <f t="shared" si="10"/>
        <v>#REF!</v>
      </c>
      <c r="AC25" s="5" t="e">
        <f t="shared" si="11"/>
        <v>#REF!</v>
      </c>
      <c r="AD25" s="5" t="e">
        <f t="shared" si="12"/>
        <v>#REF!</v>
      </c>
      <c r="AE25" s="5" t="e">
        <f t="shared" si="13"/>
        <v>#REF!</v>
      </c>
      <c r="AF25" s="5" t="e">
        <f t="shared" si="14"/>
        <v>#REF!</v>
      </c>
      <c r="AG25" s="5" t="e">
        <f t="shared" si="15"/>
        <v>#REF!</v>
      </c>
      <c r="AH25" s="5" t="e">
        <f t="shared" si="16"/>
        <v>#REF!</v>
      </c>
      <c r="AI25" s="5"/>
      <c r="AJ25" s="5" t="e">
        <f t="shared" si="17"/>
        <v>#REF!</v>
      </c>
      <c r="AK25" s="5" t="e">
        <f t="shared" ref="AK25:AR25" si="91">IF($AJ25="","",VLOOKUP($AJ25,$C$5:$L$273,AK$1))</f>
        <v>#REF!</v>
      </c>
      <c r="AL25" s="5" t="e">
        <f t="shared" si="91"/>
        <v>#REF!</v>
      </c>
      <c r="AM25" s="5" t="e">
        <f t="shared" si="91"/>
        <v>#REF!</v>
      </c>
      <c r="AN25" s="5" t="e">
        <f t="shared" si="91"/>
        <v>#REF!</v>
      </c>
      <c r="AO25" s="5" t="e">
        <f t="shared" si="91"/>
        <v>#REF!</v>
      </c>
      <c r="AP25" s="5" t="e">
        <f t="shared" si="91"/>
        <v>#REF!</v>
      </c>
      <c r="AQ25" s="5" t="e">
        <f t="shared" si="91"/>
        <v>#REF!</v>
      </c>
      <c r="AR25" s="5" t="e">
        <f t="shared" si="91"/>
        <v>#REF!</v>
      </c>
      <c r="AS25" s="5"/>
      <c r="AT25" s="5"/>
      <c r="AU25" s="5"/>
      <c r="AV25" s="5"/>
      <c r="AW25" s="5"/>
      <c r="AX25" s="5"/>
      <c r="AY25" s="5">
        <f t="shared" si="42"/>
        <v>183</v>
      </c>
      <c r="AZ25" s="5">
        <f t="shared" si="43"/>
        <v>183</v>
      </c>
      <c r="BA25" s="40" t="str">
        <f t="shared" si="44"/>
        <v/>
      </c>
      <c r="BB25" s="266"/>
      <c r="BC25" s="267"/>
      <c r="BD25" s="267"/>
      <c r="BE25" s="268"/>
      <c r="BF25" s="41">
        <v>37312</v>
      </c>
      <c r="BG25" s="42">
        <f t="shared" si="45"/>
        <v>15.03</v>
      </c>
      <c r="BH25" s="43">
        <v>20</v>
      </c>
      <c r="BI25" s="43">
        <v>1.1100000000000001</v>
      </c>
      <c r="BJ25" s="43">
        <f t="shared" si="46"/>
        <v>1.23</v>
      </c>
      <c r="BK25" s="43">
        <f t="shared" si="47"/>
        <v>16.260000000000002</v>
      </c>
      <c r="BL25" s="43" t="e">
        <f t="shared" si="48"/>
        <v>#REF!</v>
      </c>
      <c r="BM25" s="9"/>
      <c r="BN25" s="9" t="str">
        <f t="shared" si="49"/>
        <v>15.03</v>
      </c>
      <c r="BO25" s="9">
        <f t="shared" si="50"/>
        <v>3</v>
      </c>
      <c r="BP25" s="9" t="str">
        <f t="shared" si="51"/>
        <v>F</v>
      </c>
      <c r="BQ25" s="9" t="str">
        <f t="shared" si="52"/>
        <v>0</v>
      </c>
      <c r="BR25" s="9"/>
      <c r="BS25" s="9"/>
      <c r="BT25" s="30">
        <v>6.08</v>
      </c>
      <c r="BU25" s="31">
        <v>8</v>
      </c>
      <c r="BV25" s="31">
        <v>80</v>
      </c>
      <c r="BW25" s="1"/>
      <c r="BX25" s="33">
        <v>1.042</v>
      </c>
      <c r="BY25" s="33">
        <v>1.0429999999999999</v>
      </c>
      <c r="BZ25" s="33">
        <v>1.0940000000000001</v>
      </c>
      <c r="CA25" s="33">
        <v>1.095</v>
      </c>
      <c r="CB25" s="33">
        <v>1.3019999999999998</v>
      </c>
      <c r="CC25" s="33">
        <v>1.3029999999999999</v>
      </c>
      <c r="CD25" s="3"/>
      <c r="CE25" s="34">
        <v>1.028</v>
      </c>
      <c r="CF25" s="34">
        <v>1.0290000000000001</v>
      </c>
      <c r="CG25" s="34">
        <v>1.0810000000000002</v>
      </c>
      <c r="CH25" s="34">
        <v>1.0820000000000001</v>
      </c>
      <c r="CI25" s="34">
        <v>1.296</v>
      </c>
      <c r="CJ25" s="34">
        <v>1.2969999999999999</v>
      </c>
      <c r="CK25" s="9"/>
      <c r="CL25" s="9"/>
      <c r="CM25" s="9" t="e">
        <f>IF('Nutritional Status'!#REF!="","",IF('Nutritional Status'!#REF!&gt;CT25,$CU$3,IF('Nutritional Status'!#REF!&gt;CR25,$CS$3,IF('Nutritional Status'!#REF!&gt;CP25,$CQ$3,$CP$3))))</f>
        <v>#REF!</v>
      </c>
      <c r="CN25" s="5">
        <v>21</v>
      </c>
      <c r="CO25" s="9" t="e">
        <f t="shared" si="19"/>
        <v>#REF!</v>
      </c>
      <c r="CP25" s="9" t="e">
        <f t="shared" ref="CP25:CU25" si="92">IF($CO25="","",VLOOKUP($CO25,$BV$5:$CJ$173,CP$1))</f>
        <v>#REF!</v>
      </c>
      <c r="CQ25" s="9" t="e">
        <f t="shared" si="92"/>
        <v>#REF!</v>
      </c>
      <c r="CR25" s="9" t="e">
        <f t="shared" si="92"/>
        <v>#REF!</v>
      </c>
      <c r="CS25" s="9" t="e">
        <f t="shared" si="92"/>
        <v>#REF!</v>
      </c>
      <c r="CT25" s="9" t="e">
        <f t="shared" si="92"/>
        <v>#REF!</v>
      </c>
      <c r="CU25" s="9" t="e">
        <f t="shared" si="92"/>
        <v>#REF!</v>
      </c>
      <c r="CV25" s="9"/>
      <c r="CW25" s="5">
        <v>21</v>
      </c>
      <c r="CX25" s="9" t="e">
        <f t="shared" si="21"/>
        <v>#REF!</v>
      </c>
      <c r="CY25" s="9" t="e">
        <f t="shared" ref="CY25:DD25" si="93">IF($CX25="","",VLOOKUP($CX25,$BV$5:$CJ$173,CY$1))</f>
        <v>#REF!</v>
      </c>
      <c r="CZ25" s="9" t="e">
        <f t="shared" si="93"/>
        <v>#REF!</v>
      </c>
      <c r="DA25" s="9" t="e">
        <f t="shared" si="93"/>
        <v>#REF!</v>
      </c>
      <c r="DB25" s="9" t="e">
        <f t="shared" si="93"/>
        <v>#REF!</v>
      </c>
      <c r="DC25" s="9" t="e">
        <f t="shared" si="93"/>
        <v>#REF!</v>
      </c>
      <c r="DD25" s="9" t="e">
        <f t="shared" si="93"/>
        <v>#REF!</v>
      </c>
    </row>
    <row r="26" spans="1:108" ht="15.75" customHeight="1">
      <c r="A26" s="30">
        <v>6.09</v>
      </c>
      <c r="B26" s="31">
        <v>9</v>
      </c>
      <c r="C26" s="31">
        <v>81</v>
      </c>
      <c r="D26" s="1"/>
      <c r="E26" s="32">
        <v>12.1</v>
      </c>
      <c r="F26" s="32">
        <f t="shared" si="0"/>
        <v>12.2</v>
      </c>
      <c r="G26" s="32">
        <f t="shared" si="1"/>
        <v>13</v>
      </c>
      <c r="H26" s="32">
        <f t="shared" si="2"/>
        <v>13.1</v>
      </c>
      <c r="I26" s="32">
        <v>18.899999999999999</v>
      </c>
      <c r="J26" s="32">
        <f t="shared" si="3"/>
        <v>19</v>
      </c>
      <c r="K26" s="33">
        <v>21.3</v>
      </c>
      <c r="L26" s="33">
        <f t="shared" si="4"/>
        <v>21.400000000000002</v>
      </c>
      <c r="M26" s="3"/>
      <c r="N26" s="32">
        <v>11.6</v>
      </c>
      <c r="O26" s="32">
        <f t="shared" si="5"/>
        <v>11.7</v>
      </c>
      <c r="P26" s="33">
        <v>12.6</v>
      </c>
      <c r="Q26" s="33">
        <f t="shared" si="6"/>
        <v>12.7</v>
      </c>
      <c r="R26" s="33">
        <v>19.7</v>
      </c>
      <c r="S26" s="33">
        <f t="shared" si="7"/>
        <v>19.8</v>
      </c>
      <c r="T26" s="33">
        <v>23</v>
      </c>
      <c r="U26" s="33">
        <f t="shared" si="8"/>
        <v>23.1</v>
      </c>
      <c r="V26" s="5"/>
      <c r="W26" s="5"/>
      <c r="X26" s="5"/>
      <c r="Y26" s="5">
        <v>22</v>
      </c>
      <c r="Z26" s="5" t="e">
        <f>IF('Nutritional Status'!#REF!="","",VLOOKUP('Nutritional Status'!#REF!,$A$5:$C$173,3,))</f>
        <v>#REF!</v>
      </c>
      <c r="AA26" s="5" t="e">
        <f t="shared" si="9"/>
        <v>#REF!</v>
      </c>
      <c r="AB26" s="5" t="e">
        <f t="shared" si="10"/>
        <v>#REF!</v>
      </c>
      <c r="AC26" s="5" t="e">
        <f t="shared" si="11"/>
        <v>#REF!</v>
      </c>
      <c r="AD26" s="5" t="e">
        <f t="shared" si="12"/>
        <v>#REF!</v>
      </c>
      <c r="AE26" s="5" t="e">
        <f t="shared" si="13"/>
        <v>#REF!</v>
      </c>
      <c r="AF26" s="5" t="e">
        <f t="shared" si="14"/>
        <v>#REF!</v>
      </c>
      <c r="AG26" s="5" t="e">
        <f t="shared" si="15"/>
        <v>#REF!</v>
      </c>
      <c r="AH26" s="5" t="e">
        <f t="shared" si="16"/>
        <v>#REF!</v>
      </c>
      <c r="AI26" s="5"/>
      <c r="AJ26" s="5" t="e">
        <f t="shared" si="17"/>
        <v>#REF!</v>
      </c>
      <c r="AK26" s="5" t="e">
        <f t="shared" ref="AK26:AR26" si="94">IF($AJ26="","",VLOOKUP($AJ26,$C$5:$L$273,AK$1))</f>
        <v>#REF!</v>
      </c>
      <c r="AL26" s="5" t="e">
        <f t="shared" si="94"/>
        <v>#REF!</v>
      </c>
      <c r="AM26" s="5" t="e">
        <f t="shared" si="94"/>
        <v>#REF!</v>
      </c>
      <c r="AN26" s="5" t="e">
        <f t="shared" si="94"/>
        <v>#REF!</v>
      </c>
      <c r="AO26" s="5" t="e">
        <f t="shared" si="94"/>
        <v>#REF!</v>
      </c>
      <c r="AP26" s="5" t="e">
        <f t="shared" si="94"/>
        <v>#REF!</v>
      </c>
      <c r="AQ26" s="5" t="e">
        <f t="shared" si="94"/>
        <v>#REF!</v>
      </c>
      <c r="AR26" s="5" t="e">
        <f t="shared" si="94"/>
        <v>#REF!</v>
      </c>
      <c r="AS26" s="5"/>
      <c r="AT26" s="5"/>
      <c r="AU26" s="5"/>
      <c r="AV26" s="5"/>
      <c r="AW26" s="5"/>
      <c r="AX26" s="5"/>
      <c r="AY26" s="5">
        <f t="shared" si="42"/>
        <v>214</v>
      </c>
      <c r="AZ26" s="5">
        <f t="shared" si="43"/>
        <v>214</v>
      </c>
      <c r="BA26" s="40" t="str">
        <f t="shared" si="44"/>
        <v/>
      </c>
      <c r="BB26" s="266"/>
      <c r="BC26" s="267"/>
      <c r="BD26" s="267"/>
      <c r="BE26" s="268"/>
      <c r="BF26" s="41">
        <v>36386</v>
      </c>
      <c r="BG26" s="42">
        <f t="shared" si="45"/>
        <v>17.100000000000001</v>
      </c>
      <c r="BH26" s="43">
        <v>40</v>
      </c>
      <c r="BI26" s="43">
        <v>1.1399999999999999</v>
      </c>
      <c r="BJ26" s="43">
        <f t="shared" si="46"/>
        <v>1.3</v>
      </c>
      <c r="BK26" s="43">
        <f t="shared" si="47"/>
        <v>30.77</v>
      </c>
      <c r="BL26" s="43" t="e">
        <f t="shared" si="48"/>
        <v>#REF!</v>
      </c>
      <c r="BM26" s="9"/>
      <c r="BN26" s="9" t="str">
        <f t="shared" si="49"/>
        <v>17.10</v>
      </c>
      <c r="BO26" s="9">
        <f t="shared" si="50"/>
        <v>10</v>
      </c>
      <c r="BP26" s="9" t="str">
        <f t="shared" si="51"/>
        <v>F</v>
      </c>
      <c r="BQ26" s="9" t="str">
        <f t="shared" si="52"/>
        <v>0</v>
      </c>
      <c r="BR26" s="9"/>
      <c r="BS26" s="9"/>
      <c r="BT26" s="30">
        <v>6.09</v>
      </c>
      <c r="BU26" s="31">
        <v>9</v>
      </c>
      <c r="BV26" s="31">
        <v>81</v>
      </c>
      <c r="BW26" s="1"/>
      <c r="BX26" s="33">
        <v>1.046</v>
      </c>
      <c r="BY26" s="33">
        <v>1.0469999999999999</v>
      </c>
      <c r="BZ26" s="33">
        <v>1.0980000000000001</v>
      </c>
      <c r="CA26" s="33">
        <v>1.099</v>
      </c>
      <c r="CB26" s="33">
        <v>1.3069999999999999</v>
      </c>
      <c r="CC26" s="33">
        <v>1.3079999999999998</v>
      </c>
      <c r="CD26" s="3"/>
      <c r="CE26" s="34">
        <v>1.0310000000000001</v>
      </c>
      <c r="CF26" s="34">
        <v>1.032</v>
      </c>
      <c r="CG26" s="34">
        <v>1.085</v>
      </c>
      <c r="CH26" s="34">
        <v>1.0859999999999999</v>
      </c>
      <c r="CI26" s="34">
        <v>1.3019999999999998</v>
      </c>
      <c r="CJ26" s="34">
        <v>1.3029999999999999</v>
      </c>
      <c r="CK26" s="9"/>
      <c r="CL26" s="9"/>
      <c r="CM26" s="9" t="e">
        <f>IF('Nutritional Status'!#REF!="","",IF('Nutritional Status'!#REF!&gt;CT26,$CU$3,IF('Nutritional Status'!#REF!&gt;CR26,$CS$3,IF('Nutritional Status'!#REF!&gt;CP26,$CQ$3,$CP$3))))</f>
        <v>#REF!</v>
      </c>
      <c r="CN26" s="5">
        <v>22</v>
      </c>
      <c r="CO26" s="9" t="e">
        <f t="shared" si="19"/>
        <v>#REF!</v>
      </c>
      <c r="CP26" s="9" t="e">
        <f t="shared" ref="CP26:CU26" si="95">IF($CO26="","",VLOOKUP($CO26,$BV$5:$CJ$173,CP$1))</f>
        <v>#REF!</v>
      </c>
      <c r="CQ26" s="9" t="e">
        <f t="shared" si="95"/>
        <v>#REF!</v>
      </c>
      <c r="CR26" s="9" t="e">
        <f t="shared" si="95"/>
        <v>#REF!</v>
      </c>
      <c r="CS26" s="9" t="e">
        <f t="shared" si="95"/>
        <v>#REF!</v>
      </c>
      <c r="CT26" s="9" t="e">
        <f t="shared" si="95"/>
        <v>#REF!</v>
      </c>
      <c r="CU26" s="9" t="e">
        <f t="shared" si="95"/>
        <v>#REF!</v>
      </c>
      <c r="CV26" s="9"/>
      <c r="CW26" s="5">
        <v>22</v>
      </c>
      <c r="CX26" s="9" t="e">
        <f t="shared" si="21"/>
        <v>#REF!</v>
      </c>
      <c r="CY26" s="9" t="e">
        <f t="shared" ref="CY26:DD26" si="96">IF($CX26="","",VLOOKUP($CX26,$BV$5:$CJ$173,CY$1))</f>
        <v>#REF!</v>
      </c>
      <c r="CZ26" s="9" t="e">
        <f t="shared" si="96"/>
        <v>#REF!</v>
      </c>
      <c r="DA26" s="9" t="e">
        <f t="shared" si="96"/>
        <v>#REF!</v>
      </c>
      <c r="DB26" s="9" t="e">
        <f t="shared" si="96"/>
        <v>#REF!</v>
      </c>
      <c r="DC26" s="9" t="e">
        <f t="shared" si="96"/>
        <v>#REF!</v>
      </c>
      <c r="DD26" s="9" t="e">
        <f t="shared" si="96"/>
        <v>#REF!</v>
      </c>
    </row>
    <row r="27" spans="1:108" ht="15.75" customHeight="1">
      <c r="A27" s="30">
        <v>6.1</v>
      </c>
      <c r="B27" s="31">
        <v>10</v>
      </c>
      <c r="C27" s="31">
        <v>82</v>
      </c>
      <c r="D27" s="1"/>
      <c r="E27" s="32">
        <v>12.1</v>
      </c>
      <c r="F27" s="32">
        <f t="shared" si="0"/>
        <v>12.2</v>
      </c>
      <c r="G27" s="32">
        <f t="shared" si="1"/>
        <v>13</v>
      </c>
      <c r="H27" s="32">
        <f t="shared" si="2"/>
        <v>13.1</v>
      </c>
      <c r="I27" s="32">
        <v>18.899999999999999</v>
      </c>
      <c r="J27" s="32">
        <f t="shared" si="3"/>
        <v>19</v>
      </c>
      <c r="K27" s="33">
        <v>21.4</v>
      </c>
      <c r="L27" s="33">
        <f t="shared" si="4"/>
        <v>21.5</v>
      </c>
      <c r="M27" s="3"/>
      <c r="N27" s="32">
        <v>11.6</v>
      </c>
      <c r="O27" s="32">
        <f t="shared" si="5"/>
        <v>11.7</v>
      </c>
      <c r="P27" s="33">
        <v>12.6</v>
      </c>
      <c r="Q27" s="33">
        <f t="shared" si="6"/>
        <v>12.7</v>
      </c>
      <c r="R27" s="33">
        <v>19.7</v>
      </c>
      <c r="S27" s="33">
        <f t="shared" si="7"/>
        <v>19.8</v>
      </c>
      <c r="T27" s="33">
        <v>23.1</v>
      </c>
      <c r="U27" s="33">
        <f t="shared" si="8"/>
        <v>23.200000000000003</v>
      </c>
      <c r="V27" s="5"/>
      <c r="W27" s="5"/>
      <c r="X27" s="5"/>
      <c r="Y27" s="5">
        <v>23</v>
      </c>
      <c r="Z27" s="5" t="e">
        <f>IF('Nutritional Status'!#REF!="","",VLOOKUP('Nutritional Status'!#REF!,$A$5:$C$173,3,))</f>
        <v>#REF!</v>
      </c>
      <c r="AA27" s="5" t="e">
        <f t="shared" si="9"/>
        <v>#REF!</v>
      </c>
      <c r="AB27" s="5" t="e">
        <f t="shared" si="10"/>
        <v>#REF!</v>
      </c>
      <c r="AC27" s="5" t="e">
        <f t="shared" si="11"/>
        <v>#REF!</v>
      </c>
      <c r="AD27" s="5" t="e">
        <f t="shared" si="12"/>
        <v>#REF!</v>
      </c>
      <c r="AE27" s="5" t="e">
        <f t="shared" si="13"/>
        <v>#REF!</v>
      </c>
      <c r="AF27" s="5" t="e">
        <f t="shared" si="14"/>
        <v>#REF!</v>
      </c>
      <c r="AG27" s="5" t="e">
        <f t="shared" si="15"/>
        <v>#REF!</v>
      </c>
      <c r="AH27" s="5" t="e">
        <f t="shared" si="16"/>
        <v>#REF!</v>
      </c>
      <c r="AI27" s="5"/>
      <c r="AJ27" s="5" t="e">
        <f t="shared" si="17"/>
        <v>#REF!</v>
      </c>
      <c r="AK27" s="5" t="e">
        <f t="shared" ref="AK27:AR27" si="97">IF($AJ27="","",VLOOKUP($AJ27,$C$5:$L$273,AK$1))</f>
        <v>#REF!</v>
      </c>
      <c r="AL27" s="5" t="e">
        <f t="shared" si="97"/>
        <v>#REF!</v>
      </c>
      <c r="AM27" s="5" t="e">
        <f t="shared" si="97"/>
        <v>#REF!</v>
      </c>
      <c r="AN27" s="5" t="e">
        <f t="shared" si="97"/>
        <v>#REF!</v>
      </c>
      <c r="AO27" s="5" t="e">
        <f t="shared" si="97"/>
        <v>#REF!</v>
      </c>
      <c r="AP27" s="5" t="e">
        <f t="shared" si="97"/>
        <v>#REF!</v>
      </c>
      <c r="AQ27" s="5" t="e">
        <f t="shared" si="97"/>
        <v>#REF!</v>
      </c>
      <c r="AR27" s="5" t="e">
        <f t="shared" si="97"/>
        <v>#REF!</v>
      </c>
      <c r="AS27" s="5"/>
      <c r="AT27" s="5"/>
      <c r="AU27" s="5"/>
      <c r="AV27" s="5"/>
      <c r="AW27" s="5"/>
      <c r="AX27" s="5"/>
      <c r="AY27" s="5">
        <f t="shared" si="42"/>
        <v>164</v>
      </c>
      <c r="AZ27" s="5">
        <f t="shared" si="43"/>
        <v>164</v>
      </c>
      <c r="BA27" s="40" t="str">
        <f t="shared" si="44"/>
        <v/>
      </c>
      <c r="BB27" s="266"/>
      <c r="BC27" s="267"/>
      <c r="BD27" s="267"/>
      <c r="BE27" s="268"/>
      <c r="BF27" s="41">
        <v>37900</v>
      </c>
      <c r="BG27" s="42">
        <f t="shared" si="45"/>
        <v>13.08</v>
      </c>
      <c r="BH27" s="43">
        <v>37</v>
      </c>
      <c r="BI27" s="43">
        <v>1.35</v>
      </c>
      <c r="BJ27" s="43">
        <f t="shared" si="46"/>
        <v>1.82</v>
      </c>
      <c r="BK27" s="43">
        <f t="shared" si="47"/>
        <v>20.329999999999998</v>
      </c>
      <c r="BL27" s="43" t="e">
        <f t="shared" si="48"/>
        <v>#REF!</v>
      </c>
      <c r="BM27" s="9"/>
      <c r="BN27" s="9" t="str">
        <f t="shared" si="49"/>
        <v>13.08</v>
      </c>
      <c r="BO27" s="9">
        <f t="shared" si="50"/>
        <v>8</v>
      </c>
      <c r="BP27" s="9" t="str">
        <f t="shared" si="51"/>
        <v>F</v>
      </c>
      <c r="BQ27" s="9" t="str">
        <f t="shared" si="52"/>
        <v>0</v>
      </c>
      <c r="BR27" s="9"/>
      <c r="BS27" s="9"/>
      <c r="BT27" s="30">
        <v>6.1</v>
      </c>
      <c r="BU27" s="31">
        <v>10</v>
      </c>
      <c r="BV27" s="31">
        <v>82</v>
      </c>
      <c r="BW27" s="1"/>
      <c r="BX27" s="33">
        <v>1.05</v>
      </c>
      <c r="BY27" s="33">
        <v>1.0509999999999999</v>
      </c>
      <c r="BZ27" s="33">
        <v>1.1020000000000001</v>
      </c>
      <c r="CA27" s="33">
        <v>1.103</v>
      </c>
      <c r="CB27" s="33">
        <v>1.3119999999999998</v>
      </c>
      <c r="CC27" s="33">
        <v>1.3129999999999997</v>
      </c>
      <c r="CD27" s="3"/>
      <c r="CE27" s="34">
        <v>1.0349999999999999</v>
      </c>
      <c r="CF27" s="34">
        <v>1.036</v>
      </c>
      <c r="CG27" s="34">
        <v>1.089</v>
      </c>
      <c r="CH27" s="34">
        <v>1.0900000000000001</v>
      </c>
      <c r="CI27" s="34">
        <v>1.3069999999999999</v>
      </c>
      <c r="CJ27" s="34">
        <v>1.3079999999999998</v>
      </c>
      <c r="CK27" s="9"/>
      <c r="CL27" s="9"/>
      <c r="CM27" s="9" t="e">
        <f>IF('Nutritional Status'!#REF!="","",IF('Nutritional Status'!#REF!&gt;CT27,$CU$3,IF('Nutritional Status'!#REF!&gt;CR27,$CS$3,IF('Nutritional Status'!#REF!&gt;CP27,$CQ$3,$CP$3))))</f>
        <v>#REF!</v>
      </c>
      <c r="CN27" s="5">
        <v>23</v>
      </c>
      <c r="CO27" s="9" t="e">
        <f t="shared" si="19"/>
        <v>#REF!</v>
      </c>
      <c r="CP27" s="9" t="e">
        <f t="shared" ref="CP27:CU27" si="98">IF($CO27="","",VLOOKUP($CO27,$BV$5:$CJ$173,CP$1))</f>
        <v>#REF!</v>
      </c>
      <c r="CQ27" s="9" t="e">
        <f t="shared" si="98"/>
        <v>#REF!</v>
      </c>
      <c r="CR27" s="9" t="e">
        <f t="shared" si="98"/>
        <v>#REF!</v>
      </c>
      <c r="CS27" s="9" t="e">
        <f t="shared" si="98"/>
        <v>#REF!</v>
      </c>
      <c r="CT27" s="9" t="e">
        <f t="shared" si="98"/>
        <v>#REF!</v>
      </c>
      <c r="CU27" s="9" t="e">
        <f t="shared" si="98"/>
        <v>#REF!</v>
      </c>
      <c r="CV27" s="9"/>
      <c r="CW27" s="5">
        <v>23</v>
      </c>
      <c r="CX27" s="9" t="e">
        <f t="shared" si="21"/>
        <v>#REF!</v>
      </c>
      <c r="CY27" s="9" t="e">
        <f t="shared" ref="CY27:DD27" si="99">IF($CX27="","",VLOOKUP($CX27,$BV$5:$CJ$173,CY$1))</f>
        <v>#REF!</v>
      </c>
      <c r="CZ27" s="9" t="e">
        <f t="shared" si="99"/>
        <v>#REF!</v>
      </c>
      <c r="DA27" s="9" t="e">
        <f t="shared" si="99"/>
        <v>#REF!</v>
      </c>
      <c r="DB27" s="9" t="e">
        <f t="shared" si="99"/>
        <v>#REF!</v>
      </c>
      <c r="DC27" s="9" t="e">
        <f t="shared" si="99"/>
        <v>#REF!</v>
      </c>
      <c r="DD27" s="9" t="e">
        <f t="shared" si="99"/>
        <v>#REF!</v>
      </c>
    </row>
    <row r="28" spans="1:108" ht="15.75" customHeight="1">
      <c r="A28" s="30">
        <v>6.11</v>
      </c>
      <c r="B28" s="31">
        <v>11</v>
      </c>
      <c r="C28" s="31">
        <v>83</v>
      </c>
      <c r="D28" s="1"/>
      <c r="E28" s="32">
        <v>12.1</v>
      </c>
      <c r="F28" s="32">
        <f t="shared" si="0"/>
        <v>12.2</v>
      </c>
      <c r="G28" s="32">
        <f t="shared" si="1"/>
        <v>13</v>
      </c>
      <c r="H28" s="32">
        <f t="shared" si="2"/>
        <v>13.1</v>
      </c>
      <c r="I28" s="32">
        <v>19</v>
      </c>
      <c r="J28" s="32">
        <f t="shared" si="3"/>
        <v>19.100000000000001</v>
      </c>
      <c r="K28" s="33">
        <v>21.5</v>
      </c>
      <c r="L28" s="33">
        <f t="shared" si="4"/>
        <v>21.6</v>
      </c>
      <c r="M28" s="3"/>
      <c r="N28" s="32">
        <v>11.6</v>
      </c>
      <c r="O28" s="32">
        <f t="shared" si="5"/>
        <v>11.7</v>
      </c>
      <c r="P28" s="33">
        <v>12.6</v>
      </c>
      <c r="Q28" s="33">
        <f t="shared" si="6"/>
        <v>12.7</v>
      </c>
      <c r="R28" s="33">
        <v>19.8</v>
      </c>
      <c r="S28" s="33">
        <f t="shared" si="7"/>
        <v>19.900000000000002</v>
      </c>
      <c r="T28" s="33">
        <v>23.2</v>
      </c>
      <c r="U28" s="33">
        <f t="shared" si="8"/>
        <v>23.3</v>
      </c>
      <c r="V28" s="5"/>
      <c r="W28" s="5"/>
      <c r="X28" s="5"/>
      <c r="Y28" s="5">
        <v>24</v>
      </c>
      <c r="Z28" s="5" t="e">
        <f>IF('Nutritional Status'!#REF!="","",VLOOKUP('Nutritional Status'!#REF!,$A$5:$C$173,3,))</f>
        <v>#REF!</v>
      </c>
      <c r="AA28" s="5" t="e">
        <f t="shared" si="9"/>
        <v>#REF!</v>
      </c>
      <c r="AB28" s="5" t="e">
        <f t="shared" si="10"/>
        <v>#REF!</v>
      </c>
      <c r="AC28" s="5" t="e">
        <f t="shared" si="11"/>
        <v>#REF!</v>
      </c>
      <c r="AD28" s="5" t="e">
        <f t="shared" si="12"/>
        <v>#REF!</v>
      </c>
      <c r="AE28" s="5" t="e">
        <f t="shared" si="13"/>
        <v>#REF!</v>
      </c>
      <c r="AF28" s="5" t="e">
        <f t="shared" si="14"/>
        <v>#REF!</v>
      </c>
      <c r="AG28" s="5" t="e">
        <f t="shared" si="15"/>
        <v>#REF!</v>
      </c>
      <c r="AH28" s="5" t="e">
        <f t="shared" si="16"/>
        <v>#REF!</v>
      </c>
      <c r="AI28" s="5"/>
      <c r="AJ28" s="5" t="e">
        <f t="shared" si="17"/>
        <v>#REF!</v>
      </c>
      <c r="AK28" s="5" t="e">
        <f t="shared" ref="AK28:AR28" si="100">IF($AJ28="","",VLOOKUP($AJ28,$C$5:$L$273,AK$1))</f>
        <v>#REF!</v>
      </c>
      <c r="AL28" s="5" t="e">
        <f t="shared" si="100"/>
        <v>#REF!</v>
      </c>
      <c r="AM28" s="5" t="e">
        <f t="shared" si="100"/>
        <v>#REF!</v>
      </c>
      <c r="AN28" s="5" t="e">
        <f t="shared" si="100"/>
        <v>#REF!</v>
      </c>
      <c r="AO28" s="5" t="e">
        <f t="shared" si="100"/>
        <v>#REF!</v>
      </c>
      <c r="AP28" s="5" t="e">
        <f t="shared" si="100"/>
        <v>#REF!</v>
      </c>
      <c r="AQ28" s="5" t="e">
        <f t="shared" si="100"/>
        <v>#REF!</v>
      </c>
      <c r="AR28" s="5" t="e">
        <f t="shared" si="100"/>
        <v>#REF!</v>
      </c>
      <c r="AS28" s="5"/>
      <c r="AT28" s="5"/>
      <c r="AU28" s="5"/>
      <c r="AV28" s="5"/>
      <c r="AW28" s="5"/>
      <c r="AX28" s="5"/>
      <c r="AY28" s="5">
        <f t="shared" si="42"/>
        <v>183</v>
      </c>
      <c r="AZ28" s="5">
        <f t="shared" si="43"/>
        <v>183</v>
      </c>
      <c r="BA28" s="40" t="str">
        <f t="shared" si="44"/>
        <v/>
      </c>
      <c r="BB28" s="266"/>
      <c r="BC28" s="267"/>
      <c r="BD28" s="267"/>
      <c r="BE28" s="268"/>
      <c r="BF28" s="41">
        <v>37312</v>
      </c>
      <c r="BG28" s="42">
        <f t="shared" si="45"/>
        <v>15.03</v>
      </c>
      <c r="BH28" s="43">
        <v>20</v>
      </c>
      <c r="BI28" s="43">
        <v>1.1100000000000001</v>
      </c>
      <c r="BJ28" s="43">
        <f t="shared" si="46"/>
        <v>1.23</v>
      </c>
      <c r="BK28" s="43">
        <f t="shared" si="47"/>
        <v>16.260000000000002</v>
      </c>
      <c r="BL28" s="43" t="e">
        <f t="shared" si="48"/>
        <v>#REF!</v>
      </c>
      <c r="BM28" s="9"/>
      <c r="BN28" s="9" t="str">
        <f t="shared" si="49"/>
        <v>15.03</v>
      </c>
      <c r="BO28" s="9">
        <f t="shared" si="50"/>
        <v>3</v>
      </c>
      <c r="BP28" s="9" t="str">
        <f t="shared" si="51"/>
        <v>F</v>
      </c>
      <c r="BQ28" s="9" t="str">
        <f t="shared" si="52"/>
        <v>0</v>
      </c>
      <c r="BR28" s="9"/>
      <c r="BS28" s="9"/>
      <c r="BT28" s="30">
        <v>6.11</v>
      </c>
      <c r="BU28" s="31">
        <v>11</v>
      </c>
      <c r="BV28" s="31">
        <v>83</v>
      </c>
      <c r="BW28" s="1"/>
      <c r="BX28" s="33">
        <v>1.054</v>
      </c>
      <c r="BY28" s="33">
        <v>1.0549999999999999</v>
      </c>
      <c r="BZ28" s="33">
        <v>1.107</v>
      </c>
      <c r="CA28" s="33">
        <v>1.1079999999999999</v>
      </c>
      <c r="CB28" s="33">
        <v>1.3180000000000001</v>
      </c>
      <c r="CC28" s="33">
        <v>1.319</v>
      </c>
      <c r="CD28" s="3"/>
      <c r="CE28" s="34">
        <v>1.0390000000000001</v>
      </c>
      <c r="CF28" s="34">
        <v>1.04</v>
      </c>
      <c r="CG28" s="34">
        <v>1.0940000000000001</v>
      </c>
      <c r="CH28" s="34">
        <v>1.095</v>
      </c>
      <c r="CI28" s="34">
        <v>1.3119999999999998</v>
      </c>
      <c r="CJ28" s="34">
        <v>1.3129999999999997</v>
      </c>
      <c r="CK28" s="9"/>
      <c r="CL28" s="9"/>
      <c r="CM28" s="9" t="e">
        <f>IF('Nutritional Status'!#REF!="","",IF('Nutritional Status'!#REF!&gt;CT28,$CU$3,IF('Nutritional Status'!#REF!&gt;CR28,$CS$3,IF('Nutritional Status'!#REF!&gt;CP28,$CQ$3,$CP$3))))</f>
        <v>#REF!</v>
      </c>
      <c r="CN28" s="5">
        <v>24</v>
      </c>
      <c r="CO28" s="9" t="e">
        <f t="shared" si="19"/>
        <v>#REF!</v>
      </c>
      <c r="CP28" s="9" t="e">
        <f t="shared" ref="CP28:CU28" si="101">IF($CO28="","",VLOOKUP($CO28,$BV$5:$CJ$173,CP$1))</f>
        <v>#REF!</v>
      </c>
      <c r="CQ28" s="9" t="e">
        <f t="shared" si="101"/>
        <v>#REF!</v>
      </c>
      <c r="CR28" s="9" t="e">
        <f t="shared" si="101"/>
        <v>#REF!</v>
      </c>
      <c r="CS28" s="9" t="e">
        <f t="shared" si="101"/>
        <v>#REF!</v>
      </c>
      <c r="CT28" s="9" t="e">
        <f t="shared" si="101"/>
        <v>#REF!</v>
      </c>
      <c r="CU28" s="9" t="e">
        <f t="shared" si="101"/>
        <v>#REF!</v>
      </c>
      <c r="CV28" s="9"/>
      <c r="CW28" s="5">
        <v>24</v>
      </c>
      <c r="CX28" s="9" t="e">
        <f t="shared" si="21"/>
        <v>#REF!</v>
      </c>
      <c r="CY28" s="9" t="e">
        <f t="shared" ref="CY28:DD28" si="102">IF($CX28="","",VLOOKUP($CX28,$BV$5:$CJ$173,CY$1))</f>
        <v>#REF!</v>
      </c>
      <c r="CZ28" s="9" t="e">
        <f t="shared" si="102"/>
        <v>#REF!</v>
      </c>
      <c r="DA28" s="9" t="e">
        <f t="shared" si="102"/>
        <v>#REF!</v>
      </c>
      <c r="DB28" s="9" t="e">
        <f t="shared" si="102"/>
        <v>#REF!</v>
      </c>
      <c r="DC28" s="9" t="e">
        <f t="shared" si="102"/>
        <v>#REF!</v>
      </c>
      <c r="DD28" s="9" t="e">
        <f t="shared" si="102"/>
        <v>#REF!</v>
      </c>
    </row>
    <row r="29" spans="1:108" ht="15.75" customHeight="1">
      <c r="A29" s="30">
        <v>7</v>
      </c>
      <c r="B29" s="31">
        <v>0</v>
      </c>
      <c r="C29" s="31">
        <v>84</v>
      </c>
      <c r="D29" s="1"/>
      <c r="E29" s="32">
        <v>12.2</v>
      </c>
      <c r="F29" s="32">
        <f t="shared" si="0"/>
        <v>12.299999999999999</v>
      </c>
      <c r="G29" s="32">
        <f>F29+0.7</f>
        <v>12.999999999999998</v>
      </c>
      <c r="H29" s="32">
        <f t="shared" si="2"/>
        <v>13.099999999999998</v>
      </c>
      <c r="I29" s="32">
        <v>19</v>
      </c>
      <c r="J29" s="32">
        <f t="shared" si="3"/>
        <v>19.100000000000001</v>
      </c>
      <c r="K29" s="33">
        <v>21.6</v>
      </c>
      <c r="L29" s="33">
        <f t="shared" si="4"/>
        <v>21.700000000000003</v>
      </c>
      <c r="M29" s="3"/>
      <c r="N29" s="32">
        <v>11.7</v>
      </c>
      <c r="O29" s="32">
        <f t="shared" si="5"/>
        <v>11.799999999999999</v>
      </c>
      <c r="P29" s="33">
        <v>12.6</v>
      </c>
      <c r="Q29" s="33">
        <f t="shared" si="6"/>
        <v>12.7</v>
      </c>
      <c r="R29" s="33">
        <v>19.8</v>
      </c>
      <c r="S29" s="33">
        <f t="shared" si="7"/>
        <v>19.900000000000002</v>
      </c>
      <c r="T29" s="33">
        <v>23.3</v>
      </c>
      <c r="U29" s="33">
        <f t="shared" si="8"/>
        <v>23.400000000000002</v>
      </c>
      <c r="V29" s="5"/>
      <c r="W29" s="5"/>
      <c r="X29" s="5"/>
      <c r="Y29" s="5">
        <v>25</v>
      </c>
      <c r="Z29" s="5" t="e">
        <f>IF('Nutritional Status'!#REF!="","",VLOOKUP('Nutritional Status'!#REF!,$A$5:$C$173,3,))</f>
        <v>#REF!</v>
      </c>
      <c r="AA29" s="5" t="e">
        <f t="shared" si="9"/>
        <v>#REF!</v>
      </c>
      <c r="AB29" s="5" t="e">
        <f t="shared" si="10"/>
        <v>#REF!</v>
      </c>
      <c r="AC29" s="5" t="e">
        <f t="shared" si="11"/>
        <v>#REF!</v>
      </c>
      <c r="AD29" s="5" t="e">
        <f t="shared" si="12"/>
        <v>#REF!</v>
      </c>
      <c r="AE29" s="5" t="e">
        <f t="shared" si="13"/>
        <v>#REF!</v>
      </c>
      <c r="AF29" s="5" t="e">
        <f t="shared" si="14"/>
        <v>#REF!</v>
      </c>
      <c r="AG29" s="5" t="e">
        <f t="shared" si="15"/>
        <v>#REF!</v>
      </c>
      <c r="AH29" s="5" t="e">
        <f t="shared" si="16"/>
        <v>#REF!</v>
      </c>
      <c r="AI29" s="5"/>
      <c r="AJ29" s="5" t="e">
        <f t="shared" si="17"/>
        <v>#REF!</v>
      </c>
      <c r="AK29" s="5" t="e">
        <f t="shared" ref="AK29:AR29" si="103">IF($AJ29="","",VLOOKUP($AJ29,$C$5:$L$273,AK$1))</f>
        <v>#REF!</v>
      </c>
      <c r="AL29" s="5" t="e">
        <f t="shared" si="103"/>
        <v>#REF!</v>
      </c>
      <c r="AM29" s="5" t="e">
        <f t="shared" si="103"/>
        <v>#REF!</v>
      </c>
      <c r="AN29" s="5" t="e">
        <f t="shared" si="103"/>
        <v>#REF!</v>
      </c>
      <c r="AO29" s="5" t="e">
        <f t="shared" si="103"/>
        <v>#REF!</v>
      </c>
      <c r="AP29" s="5" t="e">
        <f t="shared" si="103"/>
        <v>#REF!</v>
      </c>
      <c r="AQ29" s="5" t="e">
        <f t="shared" si="103"/>
        <v>#REF!</v>
      </c>
      <c r="AR29" s="5" t="e">
        <f t="shared" si="103"/>
        <v>#REF!</v>
      </c>
      <c r="AS29" s="5"/>
      <c r="AT29" s="5"/>
      <c r="AU29" s="5"/>
      <c r="AV29" s="5"/>
      <c r="AW29" s="5"/>
      <c r="AX29" s="5"/>
      <c r="AY29" s="5">
        <f t="shared" si="42"/>
        <v>214</v>
      </c>
      <c r="AZ29" s="5">
        <f t="shared" si="43"/>
        <v>214</v>
      </c>
      <c r="BA29" s="40" t="str">
        <f t="shared" si="44"/>
        <v/>
      </c>
      <c r="BB29" s="266"/>
      <c r="BC29" s="267"/>
      <c r="BD29" s="267"/>
      <c r="BE29" s="268"/>
      <c r="BF29" s="41">
        <v>36386</v>
      </c>
      <c r="BG29" s="42">
        <f t="shared" si="45"/>
        <v>17.100000000000001</v>
      </c>
      <c r="BH29" s="43">
        <v>40</v>
      </c>
      <c r="BI29" s="43">
        <v>1.1399999999999999</v>
      </c>
      <c r="BJ29" s="43">
        <f t="shared" si="46"/>
        <v>1.3</v>
      </c>
      <c r="BK29" s="43">
        <f t="shared" si="47"/>
        <v>30.77</v>
      </c>
      <c r="BL29" s="43" t="e">
        <f t="shared" si="48"/>
        <v>#REF!</v>
      </c>
      <c r="BM29" s="9"/>
      <c r="BN29" s="9" t="str">
        <f t="shared" si="49"/>
        <v>17.10</v>
      </c>
      <c r="BO29" s="9">
        <f t="shared" si="50"/>
        <v>10</v>
      </c>
      <c r="BP29" s="9" t="str">
        <f t="shared" si="51"/>
        <v>F</v>
      </c>
      <c r="BQ29" s="9" t="str">
        <f t="shared" si="52"/>
        <v>0</v>
      </c>
      <c r="BR29" s="9"/>
      <c r="BS29" s="9"/>
      <c r="BT29" s="30">
        <v>7</v>
      </c>
      <c r="BU29" s="31">
        <v>0</v>
      </c>
      <c r="BV29" s="31">
        <v>84</v>
      </c>
      <c r="BW29" s="1"/>
      <c r="BX29" s="33">
        <v>1.0580000000000001</v>
      </c>
      <c r="BY29" s="33">
        <v>1.0589999999999999</v>
      </c>
      <c r="BZ29" s="33">
        <v>1.111</v>
      </c>
      <c r="CA29" s="33">
        <v>1.1120000000000001</v>
      </c>
      <c r="CB29" s="33">
        <v>1.3230000000000002</v>
      </c>
      <c r="CC29" s="33">
        <v>1.3240000000000001</v>
      </c>
      <c r="CD29" s="3"/>
      <c r="CE29" s="34">
        <v>1.0430000000000001</v>
      </c>
      <c r="CF29" s="34">
        <v>1.044</v>
      </c>
      <c r="CG29" s="34">
        <v>1.0980000000000001</v>
      </c>
      <c r="CH29" s="34">
        <v>1.099</v>
      </c>
      <c r="CI29" s="34">
        <v>1.3169999999999999</v>
      </c>
      <c r="CJ29" s="34">
        <v>1.3179999999999998</v>
      </c>
      <c r="CK29" s="9"/>
      <c r="CL29" s="9"/>
      <c r="CM29" s="9" t="e">
        <f>IF('Nutritional Status'!#REF!="","",IF('Nutritional Status'!#REF!&gt;CT29,$CU$3,IF('Nutritional Status'!#REF!&gt;CR29,$CS$3,IF('Nutritional Status'!#REF!&gt;CP29,$CQ$3,$CP$3))))</f>
        <v>#REF!</v>
      </c>
      <c r="CN29" s="5">
        <v>25</v>
      </c>
      <c r="CO29" s="9" t="e">
        <f t="shared" si="19"/>
        <v>#REF!</v>
      </c>
      <c r="CP29" s="9" t="e">
        <f t="shared" ref="CP29:CU29" si="104">IF($CO29="","",VLOOKUP($CO29,$BV$5:$CJ$173,CP$1))</f>
        <v>#REF!</v>
      </c>
      <c r="CQ29" s="9" t="e">
        <f t="shared" si="104"/>
        <v>#REF!</v>
      </c>
      <c r="CR29" s="9" t="e">
        <f t="shared" si="104"/>
        <v>#REF!</v>
      </c>
      <c r="CS29" s="9" t="e">
        <f t="shared" si="104"/>
        <v>#REF!</v>
      </c>
      <c r="CT29" s="9" t="e">
        <f t="shared" si="104"/>
        <v>#REF!</v>
      </c>
      <c r="CU29" s="9" t="e">
        <f t="shared" si="104"/>
        <v>#REF!</v>
      </c>
      <c r="CV29" s="9"/>
      <c r="CW29" s="5">
        <v>25</v>
      </c>
      <c r="CX29" s="9" t="e">
        <f t="shared" si="21"/>
        <v>#REF!</v>
      </c>
      <c r="CY29" s="9" t="e">
        <f t="shared" ref="CY29:DD29" si="105">IF($CX29="","",VLOOKUP($CX29,$BV$5:$CJ$173,CY$1))</f>
        <v>#REF!</v>
      </c>
      <c r="CZ29" s="9" t="e">
        <f t="shared" si="105"/>
        <v>#REF!</v>
      </c>
      <c r="DA29" s="9" t="e">
        <f t="shared" si="105"/>
        <v>#REF!</v>
      </c>
      <c r="DB29" s="9" t="e">
        <f t="shared" si="105"/>
        <v>#REF!</v>
      </c>
      <c r="DC29" s="9" t="e">
        <f t="shared" si="105"/>
        <v>#REF!</v>
      </c>
      <c r="DD29" s="9" t="e">
        <f t="shared" si="105"/>
        <v>#REF!</v>
      </c>
    </row>
    <row r="30" spans="1:108" ht="15.75" customHeight="1">
      <c r="A30" s="30">
        <v>7.01</v>
      </c>
      <c r="B30" s="31">
        <v>1</v>
      </c>
      <c r="C30" s="31">
        <v>85</v>
      </c>
      <c r="D30" s="1"/>
      <c r="E30" s="32">
        <v>12.2</v>
      </c>
      <c r="F30" s="32">
        <f t="shared" si="0"/>
        <v>12.299999999999999</v>
      </c>
      <c r="G30" s="32">
        <f t="shared" ref="G30:G44" si="106">F30+0.8</f>
        <v>13.1</v>
      </c>
      <c r="H30" s="32">
        <f t="shared" si="2"/>
        <v>13.2</v>
      </c>
      <c r="I30" s="32">
        <v>19.100000000000001</v>
      </c>
      <c r="J30" s="32">
        <f t="shared" si="3"/>
        <v>19.200000000000003</v>
      </c>
      <c r="K30" s="33">
        <v>21.7</v>
      </c>
      <c r="L30" s="33">
        <f t="shared" si="4"/>
        <v>21.8</v>
      </c>
      <c r="M30" s="3"/>
      <c r="N30" s="32">
        <v>11.7</v>
      </c>
      <c r="O30" s="32">
        <f t="shared" si="5"/>
        <v>11.799999999999999</v>
      </c>
      <c r="P30" s="33">
        <v>12.6</v>
      </c>
      <c r="Q30" s="33">
        <f t="shared" si="6"/>
        <v>12.7</v>
      </c>
      <c r="R30" s="33">
        <v>19.899999999999999</v>
      </c>
      <c r="S30" s="33">
        <f t="shared" si="7"/>
        <v>20</v>
      </c>
      <c r="T30" s="33">
        <v>23.4</v>
      </c>
      <c r="U30" s="33">
        <f t="shared" si="8"/>
        <v>23.5</v>
      </c>
      <c r="V30" s="5"/>
      <c r="W30" s="5"/>
      <c r="X30" s="5"/>
      <c r="Y30" s="5">
        <v>26</v>
      </c>
      <c r="Z30" s="5" t="e">
        <f>IF('Nutritional Status'!C13="","",VLOOKUP('Nutritional Status'!#REF!,$A$5:$C$173,3,))</f>
        <v>#REF!</v>
      </c>
      <c r="AA30" s="5" t="e">
        <f t="shared" si="9"/>
        <v>#REF!</v>
      </c>
      <c r="AB30" s="5" t="e">
        <f t="shared" si="10"/>
        <v>#REF!</v>
      </c>
      <c r="AC30" s="5" t="e">
        <f t="shared" si="11"/>
        <v>#REF!</v>
      </c>
      <c r="AD30" s="5" t="e">
        <f t="shared" si="12"/>
        <v>#REF!</v>
      </c>
      <c r="AE30" s="5" t="e">
        <f t="shared" si="13"/>
        <v>#REF!</v>
      </c>
      <c r="AF30" s="5" t="e">
        <f t="shared" si="14"/>
        <v>#REF!</v>
      </c>
      <c r="AG30" s="5" t="e">
        <f t="shared" si="15"/>
        <v>#REF!</v>
      </c>
      <c r="AH30" s="5" t="e">
        <f t="shared" si="16"/>
        <v>#REF!</v>
      </c>
      <c r="AI30" s="5"/>
      <c r="AJ30" s="5" t="e">
        <f t="shared" si="17"/>
        <v>#REF!</v>
      </c>
      <c r="AK30" s="5" t="e">
        <f t="shared" ref="AK30:AR30" si="107">IF($AJ30="","",VLOOKUP($AJ30,$C$5:$L$273,AK$1))</f>
        <v>#REF!</v>
      </c>
      <c r="AL30" s="5" t="e">
        <f t="shared" si="107"/>
        <v>#REF!</v>
      </c>
      <c r="AM30" s="5" t="e">
        <f t="shared" si="107"/>
        <v>#REF!</v>
      </c>
      <c r="AN30" s="5" t="e">
        <f t="shared" si="107"/>
        <v>#REF!</v>
      </c>
      <c r="AO30" s="5" t="e">
        <f t="shared" si="107"/>
        <v>#REF!</v>
      </c>
      <c r="AP30" s="5" t="e">
        <f t="shared" si="107"/>
        <v>#REF!</v>
      </c>
      <c r="AQ30" s="5" t="e">
        <f t="shared" si="107"/>
        <v>#REF!</v>
      </c>
      <c r="AR30" s="5" t="e">
        <f t="shared" si="107"/>
        <v>#REF!</v>
      </c>
      <c r="AS30" s="5"/>
      <c r="AT30" s="5"/>
      <c r="AU30" s="5"/>
      <c r="AV30" s="5"/>
      <c r="AW30" s="5"/>
      <c r="AX30" s="5"/>
      <c r="AY30" s="5"/>
      <c r="AZ30" s="5"/>
      <c r="BA30" s="40" t="str">
        <f t="shared" si="44"/>
        <v/>
      </c>
      <c r="BB30" s="266"/>
      <c r="BC30" s="267"/>
      <c r="BD30" s="267"/>
      <c r="BE30" s="268"/>
      <c r="BF30" s="41"/>
      <c r="BG30" s="42" t="str">
        <f t="shared" si="45"/>
        <v/>
      </c>
      <c r="BH30" s="43"/>
      <c r="BI30" s="43"/>
      <c r="BJ30" s="43" t="str">
        <f t="shared" si="46"/>
        <v/>
      </c>
      <c r="BK30" s="43" t="str">
        <f t="shared" si="47"/>
        <v/>
      </c>
      <c r="BL30" s="43" t="str">
        <f t="shared" si="48"/>
        <v/>
      </c>
      <c r="BM30" s="9"/>
      <c r="BN30" s="9" t="str">
        <f t="shared" si="49"/>
        <v/>
      </c>
      <c r="BO30" s="9">
        <f t="shared" si="50"/>
        <v>5</v>
      </c>
      <c r="BP30" s="9" t="str">
        <f t="shared" si="51"/>
        <v>F</v>
      </c>
      <c r="BQ30" s="9" t="str">
        <f t="shared" si="52"/>
        <v>0</v>
      </c>
      <c r="BR30" s="9"/>
      <c r="BS30" s="9"/>
      <c r="BT30" s="30">
        <v>7.01</v>
      </c>
      <c r="BU30" s="31">
        <v>1</v>
      </c>
      <c r="BV30" s="31">
        <v>85</v>
      </c>
      <c r="BW30" s="1"/>
      <c r="BX30" s="33">
        <v>1.0620000000000001</v>
      </c>
      <c r="BY30" s="33">
        <v>1.0629999999999999</v>
      </c>
      <c r="BZ30" s="33">
        <v>1.115</v>
      </c>
      <c r="CA30" s="33">
        <v>1.1159999999999999</v>
      </c>
      <c r="CB30" s="33">
        <v>1.3280000000000001</v>
      </c>
      <c r="CC30" s="33">
        <v>1.329</v>
      </c>
      <c r="CD30" s="3"/>
      <c r="CE30" s="34">
        <v>1.0469999999999999</v>
      </c>
      <c r="CF30" s="34">
        <v>1.048</v>
      </c>
      <c r="CG30" s="34">
        <v>1.1020000000000001</v>
      </c>
      <c r="CH30" s="34">
        <v>1.103</v>
      </c>
      <c r="CI30" s="34">
        <v>1.3230000000000002</v>
      </c>
      <c r="CJ30" s="34">
        <v>1.3240000000000001</v>
      </c>
      <c r="CK30" s="9"/>
      <c r="CL30" s="9"/>
      <c r="CM30" s="9" t="e">
        <f>IF('Nutritional Status'!#REF!="","",IF('Nutritional Status'!#REF!&gt;CT30,$CU$3,IF('Nutritional Status'!#REF!&gt;CR30,$CS$3,IF('Nutritional Status'!#REF!&gt;CP30,$CQ$3,$CP$3))))</f>
        <v>#REF!</v>
      </c>
      <c r="CN30" s="5">
        <v>26</v>
      </c>
      <c r="CO30" s="9" t="e">
        <f t="shared" si="19"/>
        <v>#REF!</v>
      </c>
      <c r="CP30" s="9" t="e">
        <f t="shared" ref="CP30:CU30" si="108">IF($CO30="","",VLOOKUP($CO30,$BV$5:$CJ$173,CP$1))</f>
        <v>#REF!</v>
      </c>
      <c r="CQ30" s="9" t="e">
        <f t="shared" si="108"/>
        <v>#REF!</v>
      </c>
      <c r="CR30" s="9" t="e">
        <f t="shared" si="108"/>
        <v>#REF!</v>
      </c>
      <c r="CS30" s="9" t="e">
        <f t="shared" si="108"/>
        <v>#REF!</v>
      </c>
      <c r="CT30" s="9" t="e">
        <f t="shared" si="108"/>
        <v>#REF!</v>
      </c>
      <c r="CU30" s="9" t="e">
        <f t="shared" si="108"/>
        <v>#REF!</v>
      </c>
      <c r="CV30" s="9"/>
      <c r="CW30" s="5">
        <v>26</v>
      </c>
      <c r="CX30" s="9" t="e">
        <f t="shared" si="21"/>
        <v>#REF!</v>
      </c>
      <c r="CY30" s="9" t="e">
        <f t="shared" ref="CY30:DD30" si="109">IF($CX30="","",VLOOKUP($CX30,$BV$5:$CJ$173,CY$1))</f>
        <v>#REF!</v>
      </c>
      <c r="CZ30" s="9" t="e">
        <f t="shared" si="109"/>
        <v>#REF!</v>
      </c>
      <c r="DA30" s="9" t="e">
        <f t="shared" si="109"/>
        <v>#REF!</v>
      </c>
      <c r="DB30" s="9" t="e">
        <f t="shared" si="109"/>
        <v>#REF!</v>
      </c>
      <c r="DC30" s="9" t="e">
        <f t="shared" si="109"/>
        <v>#REF!</v>
      </c>
      <c r="DD30" s="9" t="e">
        <f t="shared" si="109"/>
        <v>#REF!</v>
      </c>
    </row>
    <row r="31" spans="1:108" ht="15.75" customHeight="1">
      <c r="A31" s="30">
        <v>7.02</v>
      </c>
      <c r="B31" s="31">
        <v>2</v>
      </c>
      <c r="C31" s="31">
        <v>86</v>
      </c>
      <c r="D31" s="1"/>
      <c r="E31" s="32">
        <v>12.2</v>
      </c>
      <c r="F31" s="32">
        <f t="shared" si="0"/>
        <v>12.299999999999999</v>
      </c>
      <c r="G31" s="32">
        <f t="shared" si="106"/>
        <v>13.1</v>
      </c>
      <c r="H31" s="32">
        <f t="shared" si="2"/>
        <v>13.2</v>
      </c>
      <c r="I31" s="32">
        <v>19.100000000000001</v>
      </c>
      <c r="J31" s="32">
        <f t="shared" si="3"/>
        <v>19.200000000000003</v>
      </c>
      <c r="K31" s="33">
        <v>21.8</v>
      </c>
      <c r="L31" s="33">
        <f t="shared" si="4"/>
        <v>21.900000000000002</v>
      </c>
      <c r="M31" s="3"/>
      <c r="N31" s="32">
        <v>11.7</v>
      </c>
      <c r="O31" s="32">
        <f t="shared" si="5"/>
        <v>11.799999999999999</v>
      </c>
      <c r="P31" s="33">
        <v>12.7</v>
      </c>
      <c r="Q31" s="33">
        <f t="shared" si="6"/>
        <v>12.799999999999999</v>
      </c>
      <c r="R31" s="33">
        <v>20</v>
      </c>
      <c r="S31" s="33">
        <f t="shared" si="7"/>
        <v>20.100000000000001</v>
      </c>
      <c r="T31" s="33">
        <v>23.5</v>
      </c>
      <c r="U31" s="33">
        <f t="shared" si="8"/>
        <v>23.6</v>
      </c>
      <c r="V31" s="5"/>
      <c r="W31" s="5"/>
      <c r="X31" s="5"/>
      <c r="Y31" s="5">
        <v>27</v>
      </c>
      <c r="Z31" s="5" t="e">
        <f>IF('Nutritional Status'!C14="","",VLOOKUP('Nutritional Status'!#REF!,$A$5:$C$173,3,))</f>
        <v>#REF!</v>
      </c>
      <c r="AA31" s="5" t="e">
        <f t="shared" si="9"/>
        <v>#REF!</v>
      </c>
      <c r="AB31" s="5" t="e">
        <f t="shared" si="10"/>
        <v>#REF!</v>
      </c>
      <c r="AC31" s="5" t="e">
        <f t="shared" si="11"/>
        <v>#REF!</v>
      </c>
      <c r="AD31" s="5" t="e">
        <f t="shared" si="12"/>
        <v>#REF!</v>
      </c>
      <c r="AE31" s="5" t="e">
        <f t="shared" si="13"/>
        <v>#REF!</v>
      </c>
      <c r="AF31" s="5" t="e">
        <f t="shared" si="14"/>
        <v>#REF!</v>
      </c>
      <c r="AG31" s="5" t="e">
        <f t="shared" si="15"/>
        <v>#REF!</v>
      </c>
      <c r="AH31" s="5" t="e">
        <f t="shared" si="16"/>
        <v>#REF!</v>
      </c>
      <c r="AI31" s="5"/>
      <c r="AJ31" s="5" t="e">
        <f t="shared" si="17"/>
        <v>#REF!</v>
      </c>
      <c r="AK31" s="5" t="e">
        <f t="shared" ref="AK31:AR31" si="110">IF($AJ31="","",VLOOKUP($AJ31,$C$5:$L$273,AK$1))</f>
        <v>#REF!</v>
      </c>
      <c r="AL31" s="5" t="e">
        <f t="shared" si="110"/>
        <v>#REF!</v>
      </c>
      <c r="AM31" s="5" t="e">
        <f t="shared" si="110"/>
        <v>#REF!</v>
      </c>
      <c r="AN31" s="5" t="e">
        <f t="shared" si="110"/>
        <v>#REF!</v>
      </c>
      <c r="AO31" s="5" t="e">
        <f t="shared" si="110"/>
        <v>#REF!</v>
      </c>
      <c r="AP31" s="5" t="e">
        <f t="shared" si="110"/>
        <v>#REF!</v>
      </c>
      <c r="AQ31" s="5" t="e">
        <f t="shared" si="110"/>
        <v>#REF!</v>
      </c>
      <c r="AR31" s="5" t="e">
        <f t="shared" si="110"/>
        <v>#REF!</v>
      </c>
      <c r="AS31" s="5"/>
      <c r="AT31" s="5"/>
      <c r="AU31" s="5"/>
      <c r="AV31" s="5"/>
      <c r="AW31" s="5"/>
      <c r="AX31" s="5"/>
      <c r="AY31" s="5"/>
      <c r="AZ31" s="5"/>
      <c r="BA31" s="40" t="str">
        <f t="shared" si="44"/>
        <v/>
      </c>
      <c r="BB31" s="266"/>
      <c r="BC31" s="267"/>
      <c r="BD31" s="267"/>
      <c r="BE31" s="268"/>
      <c r="BF31" s="41"/>
      <c r="BG31" s="43" t="str">
        <f t="shared" ref="BG31:BG111" si="111">IF(BF31="","",IF(ISERROR(((IF(MONTH(BF31)&lt;MONTH($BL$7),YEAR($BL$7)-YEAR(BF31),YEAR($BL$7)-YEAR(BF31)-1))*12+(DATEDIF(BF31,$BL$7,"ym")))/12),"",TRUNC(((IF(MONTH(BF31)&lt;MONTH($BL$7),YEAR($BL$7)-YEAR(BF31),YEAR($BL$7)-YEAR(BF31)-1))*12+(DATEDIF(BF31,$BL$7,"ym")))/12,0)&amp;"."&amp;IF(MOD(((IF(MONTH(BF31)&lt;MONTH($BL$7),YEAR($BL$7)-YEAR(BF31),YEAR($BL$7)-YEAR(BF31)-1))*12+(DATEDIF(BF31,$BL$7,"ym"))),12)&lt;10,"0","")&amp;MOD(((IF(MONTH(BF31)&lt;MONTH($BL$7),YEAR($BL$7)-YEAR(BF31),YEAR($BL$7)-YEAR(BF31)-1))*12+(DATEDIF(BF31,$BL$7,"ym"))),12)))</f>
        <v/>
      </c>
      <c r="BH31" s="43"/>
      <c r="BI31" s="43"/>
      <c r="BJ31" s="43" t="str">
        <f t="shared" si="46"/>
        <v/>
      </c>
      <c r="BK31" s="43" t="str">
        <f t="shared" si="47"/>
        <v/>
      </c>
      <c r="BL31" s="43" t="str">
        <f t="shared" si="48"/>
        <v/>
      </c>
      <c r="BM31" s="9"/>
      <c r="BN31" s="9" t="str">
        <f t="shared" si="49"/>
        <v/>
      </c>
      <c r="BO31" s="9">
        <f t="shared" si="50"/>
        <v>5</v>
      </c>
      <c r="BP31" s="9" t="str">
        <f t="shared" si="51"/>
        <v>F</v>
      </c>
      <c r="BQ31" s="9" t="str">
        <f t="shared" si="52"/>
        <v>0</v>
      </c>
      <c r="BR31" s="9"/>
      <c r="BS31" s="9"/>
      <c r="BT31" s="30">
        <v>7.02</v>
      </c>
      <c r="BU31" s="31">
        <v>2</v>
      </c>
      <c r="BV31" s="31">
        <v>86</v>
      </c>
      <c r="BW31" s="1"/>
      <c r="BX31" s="33">
        <v>1.0649999999999999</v>
      </c>
      <c r="BY31" s="33">
        <v>1.0659999999999998</v>
      </c>
      <c r="BZ31" s="33">
        <v>1.119</v>
      </c>
      <c r="CA31" s="33">
        <v>1.1200000000000001</v>
      </c>
      <c r="CB31" s="33">
        <v>1.3340000000000001</v>
      </c>
      <c r="CC31" s="33">
        <v>1.335</v>
      </c>
      <c r="CD31" s="3"/>
      <c r="CE31" s="34">
        <v>1.0510000000000002</v>
      </c>
      <c r="CF31" s="34">
        <v>1.052</v>
      </c>
      <c r="CG31" s="34">
        <v>1.1060000000000001</v>
      </c>
      <c r="CH31" s="34">
        <v>1.107</v>
      </c>
      <c r="CI31" s="34">
        <v>1.3280000000000001</v>
      </c>
      <c r="CJ31" s="34">
        <v>1.329</v>
      </c>
      <c r="CK31" s="9"/>
      <c r="CL31" s="9"/>
      <c r="CM31" s="9" t="e">
        <f>IF('Nutritional Status'!#REF!="","",IF('Nutritional Status'!#REF!&gt;CT31,$CU$3,IF('Nutritional Status'!#REF!&gt;CR31,$CS$3,IF('Nutritional Status'!#REF!&gt;CP31,$CQ$3,$CP$3))))</f>
        <v>#REF!</v>
      </c>
      <c r="CN31" s="5">
        <v>27</v>
      </c>
      <c r="CO31" s="9" t="e">
        <f t="shared" si="19"/>
        <v>#REF!</v>
      </c>
      <c r="CP31" s="9" t="e">
        <f t="shared" ref="CP31:CU31" si="112">IF($CO31="","",VLOOKUP($CO31,$BV$5:$CJ$173,CP$1))</f>
        <v>#REF!</v>
      </c>
      <c r="CQ31" s="9" t="e">
        <f t="shared" si="112"/>
        <v>#REF!</v>
      </c>
      <c r="CR31" s="9" t="e">
        <f t="shared" si="112"/>
        <v>#REF!</v>
      </c>
      <c r="CS31" s="9" t="e">
        <f t="shared" si="112"/>
        <v>#REF!</v>
      </c>
      <c r="CT31" s="9" t="e">
        <f t="shared" si="112"/>
        <v>#REF!</v>
      </c>
      <c r="CU31" s="9" t="e">
        <f t="shared" si="112"/>
        <v>#REF!</v>
      </c>
      <c r="CV31" s="9"/>
      <c r="CW31" s="5">
        <v>27</v>
      </c>
      <c r="CX31" s="9" t="e">
        <f t="shared" si="21"/>
        <v>#REF!</v>
      </c>
      <c r="CY31" s="9" t="e">
        <f t="shared" ref="CY31:DD31" si="113">IF($CX31="","",VLOOKUP($CX31,$BV$5:$CJ$173,CY$1))</f>
        <v>#REF!</v>
      </c>
      <c r="CZ31" s="9" t="e">
        <f t="shared" si="113"/>
        <v>#REF!</v>
      </c>
      <c r="DA31" s="9" t="e">
        <f t="shared" si="113"/>
        <v>#REF!</v>
      </c>
      <c r="DB31" s="9" t="e">
        <f t="shared" si="113"/>
        <v>#REF!</v>
      </c>
      <c r="DC31" s="9" t="e">
        <f t="shared" si="113"/>
        <v>#REF!</v>
      </c>
      <c r="DD31" s="9" t="e">
        <f t="shared" si="113"/>
        <v>#REF!</v>
      </c>
    </row>
    <row r="32" spans="1:108" ht="15.75" customHeight="1">
      <c r="A32" s="30">
        <v>7.03</v>
      </c>
      <c r="B32" s="31">
        <v>3</v>
      </c>
      <c r="C32" s="31">
        <v>87</v>
      </c>
      <c r="D32" s="1"/>
      <c r="E32" s="32">
        <v>12.2</v>
      </c>
      <c r="F32" s="32">
        <f t="shared" si="0"/>
        <v>12.299999999999999</v>
      </c>
      <c r="G32" s="32">
        <f t="shared" si="106"/>
        <v>13.1</v>
      </c>
      <c r="H32" s="32">
        <f t="shared" si="2"/>
        <v>13.2</v>
      </c>
      <c r="I32" s="32">
        <v>19.2</v>
      </c>
      <c r="J32" s="32">
        <f t="shared" si="3"/>
        <v>19.3</v>
      </c>
      <c r="K32" s="33">
        <v>21.9</v>
      </c>
      <c r="L32" s="33">
        <f t="shared" si="4"/>
        <v>22</v>
      </c>
      <c r="M32" s="3"/>
      <c r="N32" s="32">
        <v>11.7</v>
      </c>
      <c r="O32" s="32">
        <f t="shared" si="5"/>
        <v>11.799999999999999</v>
      </c>
      <c r="P32" s="33">
        <v>12.7</v>
      </c>
      <c r="Q32" s="33">
        <f t="shared" si="6"/>
        <v>12.799999999999999</v>
      </c>
      <c r="R32" s="33">
        <v>20</v>
      </c>
      <c r="S32" s="33">
        <f t="shared" si="7"/>
        <v>20.100000000000001</v>
      </c>
      <c r="T32" s="33">
        <v>23.6</v>
      </c>
      <c r="U32" s="33">
        <f t="shared" si="8"/>
        <v>23.700000000000003</v>
      </c>
      <c r="V32" s="5"/>
      <c r="W32" s="5"/>
      <c r="X32" s="5"/>
      <c r="Y32" s="5">
        <v>28</v>
      </c>
      <c r="Z32" s="5" t="e">
        <f>IF('Nutritional Status'!C15="","",VLOOKUP('Nutritional Status'!#REF!,$A$5:$C$173,3,))</f>
        <v>#REF!</v>
      </c>
      <c r="AA32" s="5" t="e">
        <f t="shared" si="9"/>
        <v>#REF!</v>
      </c>
      <c r="AB32" s="5" t="e">
        <f t="shared" si="10"/>
        <v>#REF!</v>
      </c>
      <c r="AC32" s="5" t="e">
        <f t="shared" si="11"/>
        <v>#REF!</v>
      </c>
      <c r="AD32" s="5" t="e">
        <f t="shared" si="12"/>
        <v>#REF!</v>
      </c>
      <c r="AE32" s="5" t="e">
        <f t="shared" si="13"/>
        <v>#REF!</v>
      </c>
      <c r="AF32" s="5" t="e">
        <f t="shared" si="14"/>
        <v>#REF!</v>
      </c>
      <c r="AG32" s="5" t="e">
        <f t="shared" si="15"/>
        <v>#REF!</v>
      </c>
      <c r="AH32" s="5" t="e">
        <f t="shared" si="16"/>
        <v>#REF!</v>
      </c>
      <c r="AI32" s="5"/>
      <c r="AJ32" s="5" t="e">
        <f t="shared" si="17"/>
        <v>#REF!</v>
      </c>
      <c r="AK32" s="5" t="e">
        <f t="shared" ref="AK32:AR32" si="114">IF($AJ32="","",VLOOKUP($AJ32,$C$5:$L$273,AK$1))</f>
        <v>#REF!</v>
      </c>
      <c r="AL32" s="5" t="e">
        <f t="shared" si="114"/>
        <v>#REF!</v>
      </c>
      <c r="AM32" s="5" t="e">
        <f t="shared" si="114"/>
        <v>#REF!</v>
      </c>
      <c r="AN32" s="5" t="e">
        <f t="shared" si="114"/>
        <v>#REF!</v>
      </c>
      <c r="AO32" s="5" t="e">
        <f t="shared" si="114"/>
        <v>#REF!</v>
      </c>
      <c r="AP32" s="5" t="e">
        <f t="shared" si="114"/>
        <v>#REF!</v>
      </c>
      <c r="AQ32" s="5" t="e">
        <f t="shared" si="114"/>
        <v>#REF!</v>
      </c>
      <c r="AR32" s="5" t="e">
        <f t="shared" si="114"/>
        <v>#REF!</v>
      </c>
      <c r="AS32" s="5"/>
      <c r="AT32" s="5"/>
      <c r="AU32" s="5"/>
      <c r="AV32" s="5"/>
      <c r="AW32" s="5"/>
      <c r="AX32" s="5"/>
      <c r="AY32" s="5"/>
      <c r="AZ32" s="5"/>
      <c r="BA32" s="40" t="str">
        <f t="shared" si="44"/>
        <v/>
      </c>
      <c r="BB32" s="266"/>
      <c r="BC32" s="267"/>
      <c r="BD32" s="267"/>
      <c r="BE32" s="268"/>
      <c r="BF32" s="41"/>
      <c r="BG32" s="43" t="str">
        <f t="shared" si="111"/>
        <v/>
      </c>
      <c r="BH32" s="43"/>
      <c r="BI32" s="43"/>
      <c r="BJ32" s="43" t="str">
        <f t="shared" si="46"/>
        <v/>
      </c>
      <c r="BK32" s="43" t="str">
        <f t="shared" si="47"/>
        <v/>
      </c>
      <c r="BL32" s="43" t="str">
        <f t="shared" si="48"/>
        <v/>
      </c>
      <c r="BM32" s="9"/>
      <c r="BN32" s="9" t="str">
        <f t="shared" si="49"/>
        <v/>
      </c>
      <c r="BO32" s="9">
        <f t="shared" si="50"/>
        <v>5</v>
      </c>
      <c r="BP32" s="9" t="str">
        <f t="shared" si="51"/>
        <v>F</v>
      </c>
      <c r="BQ32" s="9" t="str">
        <f t="shared" si="52"/>
        <v>0</v>
      </c>
      <c r="BR32" s="9"/>
      <c r="BS32" s="9"/>
      <c r="BT32" s="30">
        <v>7.03</v>
      </c>
      <c r="BU32" s="31">
        <v>3</v>
      </c>
      <c r="BV32" s="31">
        <v>87</v>
      </c>
      <c r="BW32" s="1"/>
      <c r="BX32" s="33">
        <v>1.069</v>
      </c>
      <c r="BY32" s="33">
        <v>1.07</v>
      </c>
      <c r="BZ32" s="33">
        <v>1.1230000000000002</v>
      </c>
      <c r="CA32" s="33">
        <v>1.1240000000000001</v>
      </c>
      <c r="CB32" s="33">
        <v>1.339</v>
      </c>
      <c r="CC32" s="33">
        <v>1.34</v>
      </c>
      <c r="CD32" s="3"/>
      <c r="CE32" s="34">
        <v>1.0549999999999999</v>
      </c>
      <c r="CF32" s="34">
        <v>1.056</v>
      </c>
      <c r="CG32" s="34">
        <v>1.1100000000000001</v>
      </c>
      <c r="CH32" s="34">
        <v>1.111</v>
      </c>
      <c r="CI32" s="34">
        <v>1.3330000000000002</v>
      </c>
      <c r="CJ32" s="34">
        <v>1.3340000000000001</v>
      </c>
      <c r="CK32" s="9"/>
      <c r="CL32" s="9"/>
      <c r="CM32" s="9" t="e">
        <f>IF('Nutritional Status'!#REF!="","",IF('Nutritional Status'!#REF!&gt;CT32,$CU$3,IF('Nutritional Status'!#REF!&gt;CR32,$CS$3,IF('Nutritional Status'!#REF!&gt;CP32,$CQ$3,$CP$3))))</f>
        <v>#REF!</v>
      </c>
      <c r="CN32" s="5">
        <v>28</v>
      </c>
      <c r="CO32" s="9" t="e">
        <f t="shared" si="19"/>
        <v>#REF!</v>
      </c>
      <c r="CP32" s="9" t="e">
        <f t="shared" ref="CP32:CU32" si="115">IF($CO32="","",VLOOKUP($CO32,$BV$5:$CJ$173,CP$1))</f>
        <v>#REF!</v>
      </c>
      <c r="CQ32" s="9" t="e">
        <f t="shared" si="115"/>
        <v>#REF!</v>
      </c>
      <c r="CR32" s="9" t="e">
        <f t="shared" si="115"/>
        <v>#REF!</v>
      </c>
      <c r="CS32" s="9" t="e">
        <f t="shared" si="115"/>
        <v>#REF!</v>
      </c>
      <c r="CT32" s="9" t="e">
        <f t="shared" si="115"/>
        <v>#REF!</v>
      </c>
      <c r="CU32" s="9" t="e">
        <f t="shared" si="115"/>
        <v>#REF!</v>
      </c>
      <c r="CV32" s="9"/>
      <c r="CW32" s="5">
        <v>28</v>
      </c>
      <c r="CX32" s="9" t="e">
        <f t="shared" si="21"/>
        <v>#REF!</v>
      </c>
      <c r="CY32" s="9" t="e">
        <f t="shared" ref="CY32:DD32" si="116">IF($CX32="","",VLOOKUP($CX32,$BV$5:$CJ$173,CY$1))</f>
        <v>#REF!</v>
      </c>
      <c r="CZ32" s="9" t="e">
        <f t="shared" si="116"/>
        <v>#REF!</v>
      </c>
      <c r="DA32" s="9" t="e">
        <f t="shared" si="116"/>
        <v>#REF!</v>
      </c>
      <c r="DB32" s="9" t="e">
        <f t="shared" si="116"/>
        <v>#REF!</v>
      </c>
      <c r="DC32" s="9" t="e">
        <f t="shared" si="116"/>
        <v>#REF!</v>
      </c>
      <c r="DD32" s="9" t="e">
        <f t="shared" si="116"/>
        <v>#REF!</v>
      </c>
    </row>
    <row r="33" spans="1:108" ht="15.75" customHeight="1">
      <c r="A33" s="30">
        <v>7.04</v>
      </c>
      <c r="B33" s="31">
        <v>4</v>
      </c>
      <c r="C33" s="31">
        <v>88</v>
      </c>
      <c r="D33" s="1"/>
      <c r="E33" s="32">
        <v>12.2</v>
      </c>
      <c r="F33" s="32">
        <f t="shared" si="0"/>
        <v>12.299999999999999</v>
      </c>
      <c r="G33" s="32">
        <f t="shared" si="106"/>
        <v>13.1</v>
      </c>
      <c r="H33" s="32">
        <f t="shared" si="2"/>
        <v>13.2</v>
      </c>
      <c r="I33" s="32">
        <v>19.2</v>
      </c>
      <c r="J33" s="32">
        <f t="shared" si="3"/>
        <v>19.3</v>
      </c>
      <c r="K33" s="33">
        <v>22</v>
      </c>
      <c r="L33" s="33">
        <f t="shared" si="4"/>
        <v>22.1</v>
      </c>
      <c r="M33" s="3"/>
      <c r="N33" s="32">
        <v>11.7</v>
      </c>
      <c r="O33" s="32">
        <f t="shared" si="5"/>
        <v>11.799999999999999</v>
      </c>
      <c r="P33" s="33">
        <v>12.7</v>
      </c>
      <c r="Q33" s="33">
        <f t="shared" si="6"/>
        <v>12.799999999999999</v>
      </c>
      <c r="R33" s="33">
        <v>20.100000000000001</v>
      </c>
      <c r="S33" s="33">
        <f t="shared" si="7"/>
        <v>20.200000000000003</v>
      </c>
      <c r="T33" s="33">
        <v>23.7</v>
      </c>
      <c r="U33" s="33">
        <f t="shared" si="8"/>
        <v>23.8</v>
      </c>
      <c r="V33" s="5"/>
      <c r="W33" s="5"/>
      <c r="X33" s="5"/>
      <c r="Y33" s="5">
        <v>29</v>
      </c>
      <c r="Z33" s="5" t="e">
        <f>IF('Nutritional Status'!C16="","",VLOOKUP('Nutritional Status'!#REF!,$A$5:$C$173,3,))</f>
        <v>#REF!</v>
      </c>
      <c r="AA33" s="5" t="e">
        <f t="shared" si="9"/>
        <v>#REF!</v>
      </c>
      <c r="AB33" s="5" t="e">
        <f t="shared" si="10"/>
        <v>#REF!</v>
      </c>
      <c r="AC33" s="5" t="e">
        <f t="shared" si="11"/>
        <v>#REF!</v>
      </c>
      <c r="AD33" s="5" t="e">
        <f t="shared" si="12"/>
        <v>#REF!</v>
      </c>
      <c r="AE33" s="5" t="e">
        <f t="shared" si="13"/>
        <v>#REF!</v>
      </c>
      <c r="AF33" s="5" t="e">
        <f t="shared" si="14"/>
        <v>#REF!</v>
      </c>
      <c r="AG33" s="5" t="e">
        <f t="shared" si="15"/>
        <v>#REF!</v>
      </c>
      <c r="AH33" s="5" t="e">
        <f t="shared" si="16"/>
        <v>#REF!</v>
      </c>
      <c r="AI33" s="5"/>
      <c r="AJ33" s="5" t="e">
        <f t="shared" si="17"/>
        <v>#REF!</v>
      </c>
      <c r="AK33" s="5" t="e">
        <f t="shared" ref="AK33:AR33" si="117">IF($AJ33="","",VLOOKUP($AJ33,$C$5:$L$273,AK$1))</f>
        <v>#REF!</v>
      </c>
      <c r="AL33" s="5" t="e">
        <f t="shared" si="117"/>
        <v>#REF!</v>
      </c>
      <c r="AM33" s="5" t="e">
        <f t="shared" si="117"/>
        <v>#REF!</v>
      </c>
      <c r="AN33" s="5" t="e">
        <f t="shared" si="117"/>
        <v>#REF!</v>
      </c>
      <c r="AO33" s="5" t="e">
        <f t="shared" si="117"/>
        <v>#REF!</v>
      </c>
      <c r="AP33" s="5" t="e">
        <f t="shared" si="117"/>
        <v>#REF!</v>
      </c>
      <c r="AQ33" s="5" t="e">
        <f t="shared" si="117"/>
        <v>#REF!</v>
      </c>
      <c r="AR33" s="5" t="e">
        <f t="shared" si="117"/>
        <v>#REF!</v>
      </c>
      <c r="AS33" s="5"/>
      <c r="AT33" s="5"/>
      <c r="AU33" s="5"/>
      <c r="AV33" s="5"/>
      <c r="AW33" s="5"/>
      <c r="AX33" s="5"/>
      <c r="AY33" s="5"/>
      <c r="AZ33" s="5"/>
      <c r="BA33" s="40" t="str">
        <f t="shared" si="44"/>
        <v/>
      </c>
      <c r="BB33" s="266"/>
      <c r="BC33" s="267"/>
      <c r="BD33" s="267"/>
      <c r="BE33" s="268"/>
      <c r="BF33" s="41"/>
      <c r="BG33" s="43" t="str">
        <f t="shared" si="111"/>
        <v/>
      </c>
      <c r="BH33" s="43"/>
      <c r="BI33" s="43"/>
      <c r="BJ33" s="43" t="str">
        <f t="shared" si="46"/>
        <v/>
      </c>
      <c r="BK33" s="43" t="str">
        <f t="shared" si="47"/>
        <v/>
      </c>
      <c r="BL33" s="43" t="str">
        <f t="shared" si="48"/>
        <v/>
      </c>
      <c r="BM33" s="9"/>
      <c r="BN33" s="9" t="str">
        <f t="shared" si="49"/>
        <v/>
      </c>
      <c r="BO33" s="9">
        <f t="shared" si="50"/>
        <v>5</v>
      </c>
      <c r="BP33" s="9" t="str">
        <f t="shared" si="51"/>
        <v>F</v>
      </c>
      <c r="BQ33" s="9" t="str">
        <f t="shared" si="52"/>
        <v>0</v>
      </c>
      <c r="BR33" s="9"/>
      <c r="BS33" s="9"/>
      <c r="BT33" s="30">
        <v>7.04</v>
      </c>
      <c r="BU33" s="31">
        <v>4</v>
      </c>
      <c r="BV33" s="31">
        <v>88</v>
      </c>
      <c r="BW33" s="1"/>
      <c r="BX33" s="33">
        <v>1.073</v>
      </c>
      <c r="BY33" s="33">
        <v>1.0739999999999998</v>
      </c>
      <c r="BZ33" s="33">
        <v>1.127</v>
      </c>
      <c r="CA33" s="33">
        <v>1.1279999999999999</v>
      </c>
      <c r="CB33" s="33">
        <v>1.3440000000000001</v>
      </c>
      <c r="CC33" s="33">
        <v>1.345</v>
      </c>
      <c r="CD33" s="3"/>
      <c r="CE33" s="34">
        <v>1.0590000000000002</v>
      </c>
      <c r="CF33" s="34">
        <v>1.06</v>
      </c>
      <c r="CG33" s="34">
        <v>1.115</v>
      </c>
      <c r="CH33" s="34">
        <v>1.1159999999999999</v>
      </c>
      <c r="CI33" s="34">
        <v>1.339</v>
      </c>
      <c r="CJ33" s="34">
        <v>1.34</v>
      </c>
      <c r="CK33" s="9"/>
      <c r="CL33" s="9"/>
      <c r="CM33" s="9" t="e">
        <f>IF('Nutritional Status'!#REF!="","",IF('Nutritional Status'!#REF!&gt;CT33,$CU$3,IF('Nutritional Status'!#REF!&gt;CR33,$CS$3,IF('Nutritional Status'!#REF!&gt;CP33,$CQ$3,$CP$3))))</f>
        <v>#REF!</v>
      </c>
      <c r="CN33" s="5">
        <v>29</v>
      </c>
      <c r="CO33" s="9" t="e">
        <f t="shared" si="19"/>
        <v>#REF!</v>
      </c>
      <c r="CP33" s="9" t="e">
        <f t="shared" ref="CP33:CU33" si="118">IF($CO33="","",VLOOKUP($CO33,$BV$5:$CJ$173,CP$1))</f>
        <v>#REF!</v>
      </c>
      <c r="CQ33" s="9" t="e">
        <f t="shared" si="118"/>
        <v>#REF!</v>
      </c>
      <c r="CR33" s="9" t="e">
        <f t="shared" si="118"/>
        <v>#REF!</v>
      </c>
      <c r="CS33" s="9" t="e">
        <f t="shared" si="118"/>
        <v>#REF!</v>
      </c>
      <c r="CT33" s="9" t="e">
        <f t="shared" si="118"/>
        <v>#REF!</v>
      </c>
      <c r="CU33" s="9" t="e">
        <f t="shared" si="118"/>
        <v>#REF!</v>
      </c>
      <c r="CV33" s="9"/>
      <c r="CW33" s="5">
        <v>29</v>
      </c>
      <c r="CX33" s="9" t="e">
        <f t="shared" si="21"/>
        <v>#REF!</v>
      </c>
      <c r="CY33" s="9" t="e">
        <f t="shared" ref="CY33:DD33" si="119">IF($CX33="","",VLOOKUP($CX33,$BV$5:$CJ$173,CY$1))</f>
        <v>#REF!</v>
      </c>
      <c r="CZ33" s="9" t="e">
        <f t="shared" si="119"/>
        <v>#REF!</v>
      </c>
      <c r="DA33" s="9" t="e">
        <f t="shared" si="119"/>
        <v>#REF!</v>
      </c>
      <c r="DB33" s="9" t="e">
        <f t="shared" si="119"/>
        <v>#REF!</v>
      </c>
      <c r="DC33" s="9" t="e">
        <f t="shared" si="119"/>
        <v>#REF!</v>
      </c>
      <c r="DD33" s="9" t="e">
        <f t="shared" si="119"/>
        <v>#REF!</v>
      </c>
    </row>
    <row r="34" spans="1:108" ht="15.75" customHeight="1">
      <c r="A34" s="30">
        <v>7.05</v>
      </c>
      <c r="B34" s="31">
        <v>5</v>
      </c>
      <c r="C34" s="31">
        <v>89</v>
      </c>
      <c r="D34" s="1"/>
      <c r="E34" s="32">
        <v>12.2</v>
      </c>
      <c r="F34" s="32">
        <f t="shared" si="0"/>
        <v>12.299999999999999</v>
      </c>
      <c r="G34" s="32">
        <f t="shared" si="106"/>
        <v>13.1</v>
      </c>
      <c r="H34" s="32">
        <f t="shared" si="2"/>
        <v>13.2</v>
      </c>
      <c r="I34" s="32">
        <v>19.3</v>
      </c>
      <c r="J34" s="32">
        <f t="shared" si="3"/>
        <v>19.400000000000002</v>
      </c>
      <c r="K34" s="33">
        <v>22</v>
      </c>
      <c r="L34" s="33">
        <f t="shared" si="4"/>
        <v>22.1</v>
      </c>
      <c r="M34" s="3"/>
      <c r="N34" s="32">
        <v>11.7</v>
      </c>
      <c r="O34" s="32">
        <f t="shared" si="5"/>
        <v>11.799999999999999</v>
      </c>
      <c r="P34" s="33">
        <v>12.7</v>
      </c>
      <c r="Q34" s="33">
        <f t="shared" si="6"/>
        <v>12.799999999999999</v>
      </c>
      <c r="R34" s="33">
        <v>20.100000000000001</v>
      </c>
      <c r="S34" s="33">
        <f t="shared" si="7"/>
        <v>20.200000000000003</v>
      </c>
      <c r="T34" s="33">
        <v>23.9</v>
      </c>
      <c r="U34" s="33">
        <f t="shared" si="8"/>
        <v>24</v>
      </c>
      <c r="V34" s="5"/>
      <c r="W34" s="5"/>
      <c r="X34" s="5"/>
      <c r="Y34" s="5">
        <v>30</v>
      </c>
      <c r="Z34" s="5" t="e">
        <f>IF('Nutritional Status'!C17="","",VLOOKUP('Nutritional Status'!#REF!,$A$5:$C$173,3,))</f>
        <v>#REF!</v>
      </c>
      <c r="AA34" s="5" t="e">
        <f t="shared" si="9"/>
        <v>#REF!</v>
      </c>
      <c r="AB34" s="5" t="e">
        <f t="shared" si="10"/>
        <v>#REF!</v>
      </c>
      <c r="AC34" s="5" t="e">
        <f t="shared" si="11"/>
        <v>#REF!</v>
      </c>
      <c r="AD34" s="5" t="e">
        <f t="shared" si="12"/>
        <v>#REF!</v>
      </c>
      <c r="AE34" s="5" t="e">
        <f t="shared" si="13"/>
        <v>#REF!</v>
      </c>
      <c r="AF34" s="5" t="e">
        <f t="shared" si="14"/>
        <v>#REF!</v>
      </c>
      <c r="AG34" s="5" t="e">
        <f t="shared" si="15"/>
        <v>#REF!</v>
      </c>
      <c r="AH34" s="5" t="e">
        <f t="shared" si="16"/>
        <v>#REF!</v>
      </c>
      <c r="AI34" s="5"/>
      <c r="AJ34" s="5" t="e">
        <f t="shared" si="17"/>
        <v>#REF!</v>
      </c>
      <c r="AK34" s="5" t="e">
        <f t="shared" ref="AK34:AR34" si="120">IF($AJ34="","",VLOOKUP($AJ34,$C$5:$L$273,AK$1))</f>
        <v>#REF!</v>
      </c>
      <c r="AL34" s="5" t="e">
        <f t="shared" si="120"/>
        <v>#REF!</v>
      </c>
      <c r="AM34" s="5" t="e">
        <f t="shared" si="120"/>
        <v>#REF!</v>
      </c>
      <c r="AN34" s="5" t="e">
        <f t="shared" si="120"/>
        <v>#REF!</v>
      </c>
      <c r="AO34" s="5" t="e">
        <f t="shared" si="120"/>
        <v>#REF!</v>
      </c>
      <c r="AP34" s="5" t="e">
        <f t="shared" si="120"/>
        <v>#REF!</v>
      </c>
      <c r="AQ34" s="5" t="e">
        <f t="shared" si="120"/>
        <v>#REF!</v>
      </c>
      <c r="AR34" s="5" t="e">
        <f t="shared" si="120"/>
        <v>#REF!</v>
      </c>
      <c r="AS34" s="5"/>
      <c r="AT34" s="5"/>
      <c r="AU34" s="5"/>
      <c r="AV34" s="5"/>
      <c r="AW34" s="5"/>
      <c r="AX34" s="5"/>
      <c r="AY34" s="5"/>
      <c r="AZ34" s="5"/>
      <c r="BA34" s="40" t="str">
        <f t="shared" si="44"/>
        <v/>
      </c>
      <c r="BB34" s="266"/>
      <c r="BC34" s="267"/>
      <c r="BD34" s="267"/>
      <c r="BE34" s="268"/>
      <c r="BF34" s="41"/>
      <c r="BG34" s="43" t="str">
        <f t="shared" si="111"/>
        <v/>
      </c>
      <c r="BH34" s="43"/>
      <c r="BI34" s="43"/>
      <c r="BJ34" s="43" t="str">
        <f t="shared" si="46"/>
        <v/>
      </c>
      <c r="BK34" s="43" t="str">
        <f t="shared" si="47"/>
        <v/>
      </c>
      <c r="BL34" s="43" t="str">
        <f t="shared" si="48"/>
        <v/>
      </c>
      <c r="BM34" s="9"/>
      <c r="BN34" s="9" t="str">
        <f t="shared" si="49"/>
        <v/>
      </c>
      <c r="BO34" s="9">
        <f t="shared" si="50"/>
        <v>5</v>
      </c>
      <c r="BP34" s="9" t="str">
        <f t="shared" si="51"/>
        <v>F</v>
      </c>
      <c r="BQ34" s="9" t="str">
        <f t="shared" si="52"/>
        <v>0</v>
      </c>
      <c r="BR34" s="9"/>
      <c r="BS34" s="9"/>
      <c r="BT34" s="30">
        <v>7.05</v>
      </c>
      <c r="BU34" s="31">
        <v>5</v>
      </c>
      <c r="BV34" s="31">
        <v>89</v>
      </c>
      <c r="BW34" s="1"/>
      <c r="BX34" s="33">
        <v>1.077</v>
      </c>
      <c r="BY34" s="33">
        <v>1.0780000000000001</v>
      </c>
      <c r="BZ34" s="33">
        <v>1.131</v>
      </c>
      <c r="CA34" s="33">
        <v>1.1320000000000001</v>
      </c>
      <c r="CB34" s="33">
        <v>1.349</v>
      </c>
      <c r="CC34" s="33">
        <v>1.35</v>
      </c>
      <c r="CD34" s="3"/>
      <c r="CE34" s="34">
        <v>1.0630000000000002</v>
      </c>
      <c r="CF34" s="34">
        <v>1.0640000000000001</v>
      </c>
      <c r="CG34" s="34">
        <v>1.119</v>
      </c>
      <c r="CH34" s="34">
        <v>1.1200000000000001</v>
      </c>
      <c r="CI34" s="34">
        <v>1.3440000000000001</v>
      </c>
      <c r="CJ34" s="34">
        <v>1.345</v>
      </c>
      <c r="CK34" s="9"/>
      <c r="CL34" s="9"/>
      <c r="CM34" s="9" t="e">
        <f>IF('Nutritional Status'!#REF!="","",IF('Nutritional Status'!#REF!&gt;CT34,$CU$3,IF('Nutritional Status'!#REF!&gt;CR34,$CS$3,IF('Nutritional Status'!#REF!&gt;CP34,$CQ$3,$CP$3))))</f>
        <v>#REF!</v>
      </c>
      <c r="CN34" s="5">
        <v>30</v>
      </c>
      <c r="CO34" s="9" t="e">
        <f t="shared" si="19"/>
        <v>#REF!</v>
      </c>
      <c r="CP34" s="9" t="e">
        <f t="shared" ref="CP34:CU34" si="121">IF($CO34="","",VLOOKUP($CO34,$BV$5:$CJ$173,CP$1))</f>
        <v>#REF!</v>
      </c>
      <c r="CQ34" s="9" t="e">
        <f t="shared" si="121"/>
        <v>#REF!</v>
      </c>
      <c r="CR34" s="9" t="e">
        <f t="shared" si="121"/>
        <v>#REF!</v>
      </c>
      <c r="CS34" s="9" t="e">
        <f t="shared" si="121"/>
        <v>#REF!</v>
      </c>
      <c r="CT34" s="9" t="e">
        <f t="shared" si="121"/>
        <v>#REF!</v>
      </c>
      <c r="CU34" s="9" t="e">
        <f t="shared" si="121"/>
        <v>#REF!</v>
      </c>
      <c r="CV34" s="9"/>
      <c r="CW34" s="5">
        <v>30</v>
      </c>
      <c r="CX34" s="9" t="e">
        <f t="shared" si="21"/>
        <v>#REF!</v>
      </c>
      <c r="CY34" s="9" t="e">
        <f t="shared" ref="CY34:DD34" si="122">IF($CX34="","",VLOOKUP($CX34,$BV$5:$CJ$173,CY$1))</f>
        <v>#REF!</v>
      </c>
      <c r="CZ34" s="9" t="e">
        <f t="shared" si="122"/>
        <v>#REF!</v>
      </c>
      <c r="DA34" s="9" t="e">
        <f t="shared" si="122"/>
        <v>#REF!</v>
      </c>
      <c r="DB34" s="9" t="e">
        <f t="shared" si="122"/>
        <v>#REF!</v>
      </c>
      <c r="DC34" s="9" t="e">
        <f t="shared" si="122"/>
        <v>#REF!</v>
      </c>
      <c r="DD34" s="9" t="e">
        <f t="shared" si="122"/>
        <v>#REF!</v>
      </c>
    </row>
    <row r="35" spans="1:108" ht="15.75" customHeight="1">
      <c r="A35" s="30">
        <v>7.06</v>
      </c>
      <c r="B35" s="31">
        <v>6</v>
      </c>
      <c r="C35" s="31">
        <v>90</v>
      </c>
      <c r="D35" s="1"/>
      <c r="E35" s="32">
        <v>12.2</v>
      </c>
      <c r="F35" s="32">
        <f t="shared" si="0"/>
        <v>12.299999999999999</v>
      </c>
      <c r="G35" s="32">
        <f t="shared" si="106"/>
        <v>13.1</v>
      </c>
      <c r="H35" s="32">
        <f t="shared" si="2"/>
        <v>13.2</v>
      </c>
      <c r="I35" s="32">
        <v>19.3</v>
      </c>
      <c r="J35" s="32">
        <f t="shared" si="3"/>
        <v>19.400000000000002</v>
      </c>
      <c r="K35" s="33">
        <v>22.1</v>
      </c>
      <c r="L35" s="33">
        <f t="shared" si="4"/>
        <v>22.200000000000003</v>
      </c>
      <c r="M35" s="3"/>
      <c r="N35" s="32">
        <v>11.7</v>
      </c>
      <c r="O35" s="32">
        <f t="shared" si="5"/>
        <v>11.799999999999999</v>
      </c>
      <c r="P35" s="33">
        <v>12.7</v>
      </c>
      <c r="Q35" s="33">
        <f t="shared" si="6"/>
        <v>12.799999999999999</v>
      </c>
      <c r="R35" s="33">
        <v>20.2</v>
      </c>
      <c r="S35" s="33">
        <f t="shared" si="7"/>
        <v>20.3</v>
      </c>
      <c r="T35" s="33">
        <v>24</v>
      </c>
      <c r="U35" s="33">
        <f t="shared" si="8"/>
        <v>24.1</v>
      </c>
      <c r="V35" s="5"/>
      <c r="W35" s="5"/>
      <c r="X35" s="5"/>
      <c r="Y35" s="5">
        <v>31</v>
      </c>
      <c r="Z35" s="5" t="e">
        <f>IF('Nutritional Status'!C18="","",VLOOKUP('Nutritional Status'!#REF!,$A$5:$C$173,3,))</f>
        <v>#REF!</v>
      </c>
      <c r="AA35" s="5" t="e">
        <f t="shared" si="9"/>
        <v>#REF!</v>
      </c>
      <c r="AB35" s="5" t="e">
        <f t="shared" si="10"/>
        <v>#REF!</v>
      </c>
      <c r="AC35" s="5" t="e">
        <f t="shared" si="11"/>
        <v>#REF!</v>
      </c>
      <c r="AD35" s="5" t="e">
        <f t="shared" si="12"/>
        <v>#REF!</v>
      </c>
      <c r="AE35" s="5" t="e">
        <f t="shared" si="13"/>
        <v>#REF!</v>
      </c>
      <c r="AF35" s="5" t="e">
        <f t="shared" si="14"/>
        <v>#REF!</v>
      </c>
      <c r="AG35" s="5" t="e">
        <f t="shared" si="15"/>
        <v>#REF!</v>
      </c>
      <c r="AH35" s="5" t="e">
        <f t="shared" si="16"/>
        <v>#REF!</v>
      </c>
      <c r="AI35" s="5"/>
      <c r="AJ35" s="5" t="e">
        <f t="shared" si="17"/>
        <v>#REF!</v>
      </c>
      <c r="AK35" s="5" t="e">
        <f t="shared" ref="AK35:AR35" si="123">IF($AJ35="","",VLOOKUP($AJ35,$C$5:$L$273,AK$1))</f>
        <v>#REF!</v>
      </c>
      <c r="AL35" s="5" t="e">
        <f t="shared" si="123"/>
        <v>#REF!</v>
      </c>
      <c r="AM35" s="5" t="e">
        <f t="shared" si="123"/>
        <v>#REF!</v>
      </c>
      <c r="AN35" s="5" t="e">
        <f t="shared" si="123"/>
        <v>#REF!</v>
      </c>
      <c r="AO35" s="5" t="e">
        <f t="shared" si="123"/>
        <v>#REF!</v>
      </c>
      <c r="AP35" s="5" t="e">
        <f t="shared" si="123"/>
        <v>#REF!</v>
      </c>
      <c r="AQ35" s="5" t="e">
        <f t="shared" si="123"/>
        <v>#REF!</v>
      </c>
      <c r="AR35" s="5" t="e">
        <f t="shared" si="123"/>
        <v>#REF!</v>
      </c>
      <c r="AS35" s="5"/>
      <c r="AT35" s="5"/>
      <c r="AU35" s="5"/>
      <c r="AV35" s="5"/>
      <c r="AW35" s="5"/>
      <c r="AX35" s="5"/>
      <c r="AY35" s="5"/>
      <c r="AZ35" s="5"/>
      <c r="BA35" s="40" t="str">
        <f t="shared" si="44"/>
        <v/>
      </c>
      <c r="BB35" s="266"/>
      <c r="BC35" s="267"/>
      <c r="BD35" s="267"/>
      <c r="BE35" s="268"/>
      <c r="BF35" s="41"/>
      <c r="BG35" s="43" t="str">
        <f t="shared" si="111"/>
        <v/>
      </c>
      <c r="BH35" s="43"/>
      <c r="BI35" s="43"/>
      <c r="BJ35" s="43" t="str">
        <f t="shared" si="46"/>
        <v/>
      </c>
      <c r="BK35" s="43" t="str">
        <f t="shared" si="47"/>
        <v/>
      </c>
      <c r="BL35" s="43" t="str">
        <f t="shared" si="48"/>
        <v/>
      </c>
      <c r="BM35" s="9"/>
      <c r="BN35" s="9" t="str">
        <f t="shared" si="49"/>
        <v/>
      </c>
      <c r="BO35" s="9">
        <f t="shared" si="50"/>
        <v>5</v>
      </c>
      <c r="BP35" s="9" t="str">
        <f t="shared" si="51"/>
        <v>F</v>
      </c>
      <c r="BQ35" s="9" t="str">
        <f t="shared" si="52"/>
        <v>0</v>
      </c>
      <c r="BR35" s="9"/>
      <c r="BS35" s="9"/>
      <c r="BT35" s="30">
        <v>7.06</v>
      </c>
      <c r="BU35" s="31">
        <v>6</v>
      </c>
      <c r="BV35" s="31">
        <v>90</v>
      </c>
      <c r="BW35" s="1"/>
      <c r="BX35" s="33">
        <v>1.08</v>
      </c>
      <c r="BY35" s="33">
        <v>1.081</v>
      </c>
      <c r="BZ35" s="33">
        <v>1.135</v>
      </c>
      <c r="CA35" s="33">
        <v>1.1359999999999999</v>
      </c>
      <c r="CB35" s="33">
        <v>1.355</v>
      </c>
      <c r="CC35" s="33">
        <v>1.3559999999999999</v>
      </c>
      <c r="CD35" s="3"/>
      <c r="CE35" s="34">
        <v>1.0669999999999999</v>
      </c>
      <c r="CF35" s="34">
        <v>1.0680000000000001</v>
      </c>
      <c r="CG35" s="34">
        <v>1.1230000000000002</v>
      </c>
      <c r="CH35" s="34">
        <v>1.1240000000000001</v>
      </c>
      <c r="CI35" s="34">
        <v>1.349</v>
      </c>
      <c r="CJ35" s="34">
        <v>1.35</v>
      </c>
      <c r="CK35" s="9"/>
      <c r="CL35" s="9"/>
      <c r="CM35" s="9" t="e">
        <f>IF('Nutritional Status'!#REF!="","",IF('Nutritional Status'!#REF!&gt;CT35,$CU$3,IF('Nutritional Status'!#REF!&gt;CR35,$CS$3,IF('Nutritional Status'!#REF!&gt;CP35,$CQ$3,$CP$3))))</f>
        <v>#REF!</v>
      </c>
      <c r="CN35" s="5">
        <v>31</v>
      </c>
      <c r="CO35" s="9" t="e">
        <f t="shared" si="19"/>
        <v>#REF!</v>
      </c>
      <c r="CP35" s="9" t="e">
        <f t="shared" ref="CP35:CU35" si="124">IF($CO35="","",VLOOKUP($CO35,$BV$5:$CJ$173,CP$1))</f>
        <v>#REF!</v>
      </c>
      <c r="CQ35" s="9" t="e">
        <f t="shared" si="124"/>
        <v>#REF!</v>
      </c>
      <c r="CR35" s="9" t="e">
        <f t="shared" si="124"/>
        <v>#REF!</v>
      </c>
      <c r="CS35" s="9" t="e">
        <f t="shared" si="124"/>
        <v>#REF!</v>
      </c>
      <c r="CT35" s="9" t="e">
        <f t="shared" si="124"/>
        <v>#REF!</v>
      </c>
      <c r="CU35" s="9" t="e">
        <f t="shared" si="124"/>
        <v>#REF!</v>
      </c>
      <c r="CV35" s="9"/>
      <c r="CW35" s="5">
        <v>31</v>
      </c>
      <c r="CX35" s="9" t="e">
        <f t="shared" si="21"/>
        <v>#REF!</v>
      </c>
      <c r="CY35" s="9" t="e">
        <f t="shared" ref="CY35:DD35" si="125">IF($CX35="","",VLOOKUP($CX35,$BV$5:$CJ$173,CY$1))</f>
        <v>#REF!</v>
      </c>
      <c r="CZ35" s="9" t="e">
        <f t="shared" si="125"/>
        <v>#REF!</v>
      </c>
      <c r="DA35" s="9" t="e">
        <f t="shared" si="125"/>
        <v>#REF!</v>
      </c>
      <c r="DB35" s="9" t="e">
        <f t="shared" si="125"/>
        <v>#REF!</v>
      </c>
      <c r="DC35" s="9" t="e">
        <f t="shared" si="125"/>
        <v>#REF!</v>
      </c>
      <c r="DD35" s="9" t="e">
        <f t="shared" si="125"/>
        <v>#REF!</v>
      </c>
    </row>
    <row r="36" spans="1:108" ht="15.75" customHeight="1">
      <c r="A36" s="30">
        <v>7.07</v>
      </c>
      <c r="B36" s="31">
        <v>7</v>
      </c>
      <c r="C36" s="31">
        <v>91</v>
      </c>
      <c r="D36" s="1"/>
      <c r="E36" s="32">
        <v>12.2</v>
      </c>
      <c r="F36" s="32">
        <f t="shared" si="0"/>
        <v>12.299999999999999</v>
      </c>
      <c r="G36" s="32">
        <f t="shared" si="106"/>
        <v>13.1</v>
      </c>
      <c r="H36" s="32">
        <f t="shared" si="2"/>
        <v>13.2</v>
      </c>
      <c r="I36" s="32">
        <v>19.399999999999999</v>
      </c>
      <c r="J36" s="32">
        <f t="shared" si="3"/>
        <v>19.5</v>
      </c>
      <c r="K36" s="33">
        <v>22.2</v>
      </c>
      <c r="L36" s="33">
        <f t="shared" si="4"/>
        <v>22.3</v>
      </c>
      <c r="M36" s="3"/>
      <c r="N36" s="32">
        <v>11.7</v>
      </c>
      <c r="O36" s="32">
        <f t="shared" si="5"/>
        <v>11.799999999999999</v>
      </c>
      <c r="P36" s="33">
        <v>12.7</v>
      </c>
      <c r="Q36" s="33">
        <f t="shared" si="6"/>
        <v>12.799999999999999</v>
      </c>
      <c r="R36" s="33">
        <v>20.3</v>
      </c>
      <c r="S36" s="33">
        <f t="shared" si="7"/>
        <v>20.400000000000002</v>
      </c>
      <c r="T36" s="33">
        <v>24.1</v>
      </c>
      <c r="U36" s="33">
        <f t="shared" si="8"/>
        <v>24.200000000000003</v>
      </c>
      <c r="V36" s="5"/>
      <c r="W36" s="5"/>
      <c r="X36" s="5"/>
      <c r="Y36" s="5">
        <v>32</v>
      </c>
      <c r="Z36" s="5" t="e">
        <f>IF('Nutritional Status'!C19="","",VLOOKUP('Nutritional Status'!#REF!,$A$5:$C$173,3,))</f>
        <v>#REF!</v>
      </c>
      <c r="AA36" s="5" t="e">
        <f t="shared" si="9"/>
        <v>#REF!</v>
      </c>
      <c r="AB36" s="5" t="e">
        <f t="shared" si="10"/>
        <v>#REF!</v>
      </c>
      <c r="AC36" s="5" t="e">
        <f t="shared" si="11"/>
        <v>#REF!</v>
      </c>
      <c r="AD36" s="5" t="e">
        <f t="shared" si="12"/>
        <v>#REF!</v>
      </c>
      <c r="AE36" s="5" t="e">
        <f t="shared" si="13"/>
        <v>#REF!</v>
      </c>
      <c r="AF36" s="5" t="e">
        <f t="shared" si="14"/>
        <v>#REF!</v>
      </c>
      <c r="AG36" s="5" t="e">
        <f t="shared" si="15"/>
        <v>#REF!</v>
      </c>
      <c r="AH36" s="5" t="e">
        <f t="shared" si="16"/>
        <v>#REF!</v>
      </c>
      <c r="AI36" s="5"/>
      <c r="AJ36" s="5" t="e">
        <f t="shared" si="17"/>
        <v>#REF!</v>
      </c>
      <c r="AK36" s="5" t="e">
        <f t="shared" ref="AK36:AR36" si="126">IF($AJ36="","",VLOOKUP($AJ36,$C$5:$L$273,AK$1))</f>
        <v>#REF!</v>
      </c>
      <c r="AL36" s="5" t="e">
        <f t="shared" si="126"/>
        <v>#REF!</v>
      </c>
      <c r="AM36" s="5" t="e">
        <f t="shared" si="126"/>
        <v>#REF!</v>
      </c>
      <c r="AN36" s="5" t="e">
        <f t="shared" si="126"/>
        <v>#REF!</v>
      </c>
      <c r="AO36" s="5" t="e">
        <f t="shared" si="126"/>
        <v>#REF!</v>
      </c>
      <c r="AP36" s="5" t="e">
        <f t="shared" si="126"/>
        <v>#REF!</v>
      </c>
      <c r="AQ36" s="5" t="e">
        <f t="shared" si="126"/>
        <v>#REF!</v>
      </c>
      <c r="AR36" s="5" t="e">
        <f t="shared" si="126"/>
        <v>#REF!</v>
      </c>
      <c r="AS36" s="5"/>
      <c r="AT36" s="5"/>
      <c r="AU36" s="5"/>
      <c r="AV36" s="5"/>
      <c r="AW36" s="5"/>
      <c r="AX36" s="5"/>
      <c r="AY36" s="5"/>
      <c r="AZ36" s="5"/>
      <c r="BA36" s="40" t="str">
        <f t="shared" si="44"/>
        <v/>
      </c>
      <c r="BB36" s="266"/>
      <c r="BC36" s="267"/>
      <c r="BD36" s="267"/>
      <c r="BE36" s="268"/>
      <c r="BF36" s="41"/>
      <c r="BG36" s="43" t="str">
        <f t="shared" si="111"/>
        <v/>
      </c>
      <c r="BH36" s="43"/>
      <c r="BI36" s="43"/>
      <c r="BJ36" s="43" t="str">
        <f t="shared" si="46"/>
        <v/>
      </c>
      <c r="BK36" s="43" t="str">
        <f t="shared" si="47"/>
        <v/>
      </c>
      <c r="BL36" s="43" t="str">
        <f t="shared" si="48"/>
        <v/>
      </c>
      <c r="BM36" s="9"/>
      <c r="BN36" s="9" t="str">
        <f t="shared" si="49"/>
        <v/>
      </c>
      <c r="BO36" s="9">
        <f t="shared" si="50"/>
        <v>5</v>
      </c>
      <c r="BP36" s="9" t="str">
        <f t="shared" si="51"/>
        <v>F</v>
      </c>
      <c r="BQ36" s="9" t="str">
        <f t="shared" si="52"/>
        <v>0</v>
      </c>
      <c r="BR36" s="9"/>
      <c r="BS36" s="9"/>
      <c r="BT36" s="30">
        <v>7.07</v>
      </c>
      <c r="BU36" s="31">
        <v>7</v>
      </c>
      <c r="BV36" s="31">
        <v>91</v>
      </c>
      <c r="BW36" s="1"/>
      <c r="BX36" s="33">
        <v>1.0840000000000001</v>
      </c>
      <c r="BY36" s="33">
        <v>1.085</v>
      </c>
      <c r="BZ36" s="33">
        <v>1.139</v>
      </c>
      <c r="CA36" s="33">
        <v>1.1399999999999999</v>
      </c>
      <c r="CB36" s="33">
        <v>1.36</v>
      </c>
      <c r="CC36" s="33">
        <v>1.361</v>
      </c>
      <c r="CD36" s="3"/>
      <c r="CE36" s="34">
        <v>1.0710000000000002</v>
      </c>
      <c r="CF36" s="34">
        <v>1.0720000000000001</v>
      </c>
      <c r="CG36" s="34">
        <v>1.127</v>
      </c>
      <c r="CH36" s="34">
        <v>1.1279999999999999</v>
      </c>
      <c r="CI36" s="34">
        <v>1.355</v>
      </c>
      <c r="CJ36" s="34">
        <v>1.3559999999999999</v>
      </c>
      <c r="CK36" s="9"/>
      <c r="CL36" s="9"/>
      <c r="CM36" s="9" t="e">
        <f>IF('Nutritional Status'!#REF!="","",IF('Nutritional Status'!#REF!&gt;CT36,$CU$3,IF('Nutritional Status'!#REF!&gt;CR36,$CS$3,IF('Nutritional Status'!#REF!&gt;CP36,$CQ$3,$CP$3))))</f>
        <v>#REF!</v>
      </c>
      <c r="CN36" s="5">
        <v>32</v>
      </c>
      <c r="CO36" s="9" t="e">
        <f t="shared" si="19"/>
        <v>#REF!</v>
      </c>
      <c r="CP36" s="9" t="e">
        <f t="shared" ref="CP36:CU36" si="127">IF($CO36="","",VLOOKUP($CO36,$BV$5:$CJ$173,CP$1))</f>
        <v>#REF!</v>
      </c>
      <c r="CQ36" s="9" t="e">
        <f t="shared" si="127"/>
        <v>#REF!</v>
      </c>
      <c r="CR36" s="9" t="e">
        <f t="shared" si="127"/>
        <v>#REF!</v>
      </c>
      <c r="CS36" s="9" t="e">
        <f t="shared" si="127"/>
        <v>#REF!</v>
      </c>
      <c r="CT36" s="9" t="e">
        <f t="shared" si="127"/>
        <v>#REF!</v>
      </c>
      <c r="CU36" s="9" t="e">
        <f t="shared" si="127"/>
        <v>#REF!</v>
      </c>
      <c r="CV36" s="9"/>
      <c r="CW36" s="5">
        <v>32</v>
      </c>
      <c r="CX36" s="9" t="e">
        <f t="shared" si="21"/>
        <v>#REF!</v>
      </c>
      <c r="CY36" s="9" t="e">
        <f t="shared" ref="CY36:DD36" si="128">IF($CX36="","",VLOOKUP($CX36,$BV$5:$CJ$173,CY$1))</f>
        <v>#REF!</v>
      </c>
      <c r="CZ36" s="9" t="e">
        <f t="shared" si="128"/>
        <v>#REF!</v>
      </c>
      <c r="DA36" s="9" t="e">
        <f t="shared" si="128"/>
        <v>#REF!</v>
      </c>
      <c r="DB36" s="9" t="e">
        <f t="shared" si="128"/>
        <v>#REF!</v>
      </c>
      <c r="DC36" s="9" t="e">
        <f t="shared" si="128"/>
        <v>#REF!</v>
      </c>
      <c r="DD36" s="9" t="e">
        <f t="shared" si="128"/>
        <v>#REF!</v>
      </c>
    </row>
    <row r="37" spans="1:108" ht="15.75" customHeight="1">
      <c r="A37" s="30">
        <v>7.08</v>
      </c>
      <c r="B37" s="31">
        <v>8</v>
      </c>
      <c r="C37" s="31">
        <v>92</v>
      </c>
      <c r="D37" s="1"/>
      <c r="E37" s="32">
        <v>12.2</v>
      </c>
      <c r="F37" s="32">
        <f t="shared" si="0"/>
        <v>12.299999999999999</v>
      </c>
      <c r="G37" s="32">
        <f t="shared" si="106"/>
        <v>13.1</v>
      </c>
      <c r="H37" s="32">
        <f t="shared" si="2"/>
        <v>13.2</v>
      </c>
      <c r="I37" s="32">
        <v>19.399999999999999</v>
      </c>
      <c r="J37" s="32">
        <f t="shared" si="3"/>
        <v>19.5</v>
      </c>
      <c r="K37" s="33">
        <v>22.4</v>
      </c>
      <c r="L37" s="33">
        <f t="shared" si="4"/>
        <v>22.5</v>
      </c>
      <c r="M37" s="3"/>
      <c r="N37" s="32">
        <v>11.7</v>
      </c>
      <c r="O37" s="32">
        <f t="shared" si="5"/>
        <v>11.799999999999999</v>
      </c>
      <c r="P37" s="33">
        <v>12.7</v>
      </c>
      <c r="Q37" s="33">
        <f t="shared" si="6"/>
        <v>12.799999999999999</v>
      </c>
      <c r="R37" s="33">
        <v>20.3</v>
      </c>
      <c r="S37" s="33">
        <f t="shared" si="7"/>
        <v>20.400000000000002</v>
      </c>
      <c r="T37" s="33">
        <v>24.2</v>
      </c>
      <c r="U37" s="33">
        <f t="shared" si="8"/>
        <v>24.3</v>
      </c>
      <c r="V37" s="5"/>
      <c r="W37" s="5"/>
      <c r="X37" s="5"/>
      <c r="Y37" s="5">
        <v>33</v>
      </c>
      <c r="Z37" s="5" t="e">
        <f>IF('Nutritional Status'!C20="","",VLOOKUP('Nutritional Status'!#REF!,$A$5:$C$173,3,))</f>
        <v>#REF!</v>
      </c>
      <c r="AA37" s="5" t="e">
        <f t="shared" si="9"/>
        <v>#REF!</v>
      </c>
      <c r="AB37" s="5" t="e">
        <f t="shared" si="10"/>
        <v>#REF!</v>
      </c>
      <c r="AC37" s="5" t="e">
        <f t="shared" si="11"/>
        <v>#REF!</v>
      </c>
      <c r="AD37" s="5" t="e">
        <f t="shared" si="12"/>
        <v>#REF!</v>
      </c>
      <c r="AE37" s="5" t="e">
        <f t="shared" si="13"/>
        <v>#REF!</v>
      </c>
      <c r="AF37" s="5" t="e">
        <f t="shared" si="14"/>
        <v>#REF!</v>
      </c>
      <c r="AG37" s="5" t="e">
        <f t="shared" si="15"/>
        <v>#REF!</v>
      </c>
      <c r="AH37" s="5" t="e">
        <f t="shared" si="16"/>
        <v>#REF!</v>
      </c>
      <c r="AI37" s="5"/>
      <c r="AJ37" s="5" t="e">
        <f t="shared" si="17"/>
        <v>#REF!</v>
      </c>
      <c r="AK37" s="5" t="e">
        <f t="shared" ref="AK37:AR37" si="129">IF($AJ37="","",VLOOKUP($AJ37,$C$5:$L$273,AK$1))</f>
        <v>#REF!</v>
      </c>
      <c r="AL37" s="5" t="e">
        <f t="shared" si="129"/>
        <v>#REF!</v>
      </c>
      <c r="AM37" s="5" t="e">
        <f t="shared" si="129"/>
        <v>#REF!</v>
      </c>
      <c r="AN37" s="5" t="e">
        <f t="shared" si="129"/>
        <v>#REF!</v>
      </c>
      <c r="AO37" s="5" t="e">
        <f t="shared" si="129"/>
        <v>#REF!</v>
      </c>
      <c r="AP37" s="5" t="e">
        <f t="shared" si="129"/>
        <v>#REF!</v>
      </c>
      <c r="AQ37" s="5" t="e">
        <f t="shared" si="129"/>
        <v>#REF!</v>
      </c>
      <c r="AR37" s="5" t="e">
        <f t="shared" si="129"/>
        <v>#REF!</v>
      </c>
      <c r="AS37" s="5"/>
      <c r="AT37" s="5"/>
      <c r="AU37" s="5"/>
      <c r="AV37" s="5"/>
      <c r="AW37" s="5"/>
      <c r="AX37" s="5"/>
      <c r="AY37" s="5"/>
      <c r="AZ37" s="5"/>
      <c r="BA37" s="40" t="str">
        <f t="shared" si="44"/>
        <v/>
      </c>
      <c r="BB37" s="266"/>
      <c r="BC37" s="267"/>
      <c r="BD37" s="267"/>
      <c r="BE37" s="268"/>
      <c r="BF37" s="41"/>
      <c r="BG37" s="43" t="str">
        <f t="shared" si="111"/>
        <v/>
      </c>
      <c r="BH37" s="43"/>
      <c r="BI37" s="43"/>
      <c r="BJ37" s="43" t="str">
        <f t="shared" si="46"/>
        <v/>
      </c>
      <c r="BK37" s="43" t="str">
        <f t="shared" si="47"/>
        <v/>
      </c>
      <c r="BL37" s="43" t="str">
        <f t="shared" si="48"/>
        <v/>
      </c>
      <c r="BM37" s="9"/>
      <c r="BN37" s="9" t="str">
        <f t="shared" si="49"/>
        <v/>
      </c>
      <c r="BO37" s="9">
        <f t="shared" si="50"/>
        <v>5</v>
      </c>
      <c r="BP37" s="9" t="str">
        <f t="shared" si="51"/>
        <v>F</v>
      </c>
      <c r="BQ37" s="9" t="str">
        <f t="shared" si="52"/>
        <v>0</v>
      </c>
      <c r="BR37" s="9"/>
      <c r="BS37" s="9"/>
      <c r="BT37" s="30">
        <v>7.08</v>
      </c>
      <c r="BU37" s="31">
        <v>8</v>
      </c>
      <c r="BV37" s="31">
        <v>92</v>
      </c>
      <c r="BW37" s="1"/>
      <c r="BX37" s="33">
        <v>1.0880000000000001</v>
      </c>
      <c r="BY37" s="33">
        <v>1.089</v>
      </c>
      <c r="BZ37" s="33">
        <v>1.143</v>
      </c>
      <c r="CA37" s="33">
        <v>1.1440000000000001</v>
      </c>
      <c r="CB37" s="33">
        <v>1.365</v>
      </c>
      <c r="CC37" s="33">
        <v>1.3659999999999999</v>
      </c>
      <c r="CD37" s="3"/>
      <c r="CE37" s="34">
        <v>1.075</v>
      </c>
      <c r="CF37" s="34">
        <v>1.0759999999999998</v>
      </c>
      <c r="CG37" s="34">
        <v>1.131</v>
      </c>
      <c r="CH37" s="34">
        <v>1.1320000000000001</v>
      </c>
      <c r="CI37" s="34">
        <v>1.36</v>
      </c>
      <c r="CJ37" s="34">
        <v>1.361</v>
      </c>
      <c r="CK37" s="9"/>
      <c r="CL37" s="9"/>
      <c r="CM37" s="9" t="e">
        <f>IF('Nutritional Status'!#REF!="","",IF('Nutritional Status'!#REF!&gt;CT37,$CU$3,IF('Nutritional Status'!#REF!&gt;CR37,$CS$3,IF('Nutritional Status'!#REF!&gt;CP37,$CQ$3,$CP$3))))</f>
        <v>#REF!</v>
      </c>
      <c r="CN37" s="5">
        <v>33</v>
      </c>
      <c r="CO37" s="9" t="e">
        <f t="shared" si="19"/>
        <v>#REF!</v>
      </c>
      <c r="CP37" s="9" t="e">
        <f t="shared" ref="CP37:CU37" si="130">IF($CO37="","",VLOOKUP($CO37,$BV$5:$CJ$173,CP$1))</f>
        <v>#REF!</v>
      </c>
      <c r="CQ37" s="9" t="e">
        <f t="shared" si="130"/>
        <v>#REF!</v>
      </c>
      <c r="CR37" s="9" t="e">
        <f t="shared" si="130"/>
        <v>#REF!</v>
      </c>
      <c r="CS37" s="9" t="e">
        <f t="shared" si="130"/>
        <v>#REF!</v>
      </c>
      <c r="CT37" s="9" t="e">
        <f t="shared" si="130"/>
        <v>#REF!</v>
      </c>
      <c r="CU37" s="9" t="e">
        <f t="shared" si="130"/>
        <v>#REF!</v>
      </c>
      <c r="CV37" s="9"/>
      <c r="CW37" s="5">
        <v>33</v>
      </c>
      <c r="CX37" s="9" t="e">
        <f t="shared" si="21"/>
        <v>#REF!</v>
      </c>
      <c r="CY37" s="9" t="e">
        <f t="shared" ref="CY37:DD37" si="131">IF($CX37="","",VLOOKUP($CX37,$BV$5:$CJ$173,CY$1))</f>
        <v>#REF!</v>
      </c>
      <c r="CZ37" s="9" t="e">
        <f t="shared" si="131"/>
        <v>#REF!</v>
      </c>
      <c r="DA37" s="9" t="e">
        <f t="shared" si="131"/>
        <v>#REF!</v>
      </c>
      <c r="DB37" s="9" t="e">
        <f t="shared" si="131"/>
        <v>#REF!</v>
      </c>
      <c r="DC37" s="9" t="e">
        <f t="shared" si="131"/>
        <v>#REF!</v>
      </c>
      <c r="DD37" s="9" t="e">
        <f t="shared" si="131"/>
        <v>#REF!</v>
      </c>
    </row>
    <row r="38" spans="1:108" ht="15.75" customHeight="1">
      <c r="A38" s="30">
        <v>7.09</v>
      </c>
      <c r="B38" s="31">
        <v>9</v>
      </c>
      <c r="C38" s="31">
        <v>93</v>
      </c>
      <c r="D38" s="1"/>
      <c r="E38" s="32">
        <v>12.3</v>
      </c>
      <c r="F38" s="32">
        <f t="shared" si="0"/>
        <v>12.4</v>
      </c>
      <c r="G38" s="32">
        <f t="shared" si="106"/>
        <v>13.200000000000001</v>
      </c>
      <c r="H38" s="32">
        <f t="shared" si="2"/>
        <v>13.3</v>
      </c>
      <c r="I38" s="32">
        <v>19.5</v>
      </c>
      <c r="J38" s="32">
        <f t="shared" si="3"/>
        <v>19.600000000000001</v>
      </c>
      <c r="K38" s="33">
        <v>22.5</v>
      </c>
      <c r="L38" s="33">
        <f t="shared" si="4"/>
        <v>22.6</v>
      </c>
      <c r="M38" s="3"/>
      <c r="N38" s="32">
        <v>11.7</v>
      </c>
      <c r="O38" s="32">
        <f t="shared" si="5"/>
        <v>11.799999999999999</v>
      </c>
      <c r="P38" s="33">
        <v>12.7</v>
      </c>
      <c r="Q38" s="33">
        <f t="shared" si="6"/>
        <v>12.799999999999999</v>
      </c>
      <c r="R38" s="33">
        <v>20.399999999999999</v>
      </c>
      <c r="S38" s="33">
        <f t="shared" si="7"/>
        <v>20.5</v>
      </c>
      <c r="T38" s="33">
        <v>24.4</v>
      </c>
      <c r="U38" s="33">
        <f t="shared" si="8"/>
        <v>24.5</v>
      </c>
      <c r="V38" s="5"/>
      <c r="W38" s="5"/>
      <c r="X38" s="5"/>
      <c r="Y38" s="5">
        <v>34</v>
      </c>
      <c r="Z38" s="5" t="e">
        <f>IF('Nutritional Status'!C21="","",VLOOKUP('Nutritional Status'!#REF!,$A$5:$C$173,3,))</f>
        <v>#REF!</v>
      </c>
      <c r="AA38" s="5" t="e">
        <f t="shared" si="9"/>
        <v>#REF!</v>
      </c>
      <c r="AB38" s="5" t="e">
        <f t="shared" si="10"/>
        <v>#REF!</v>
      </c>
      <c r="AC38" s="5" t="e">
        <f t="shared" si="11"/>
        <v>#REF!</v>
      </c>
      <c r="AD38" s="5" t="e">
        <f t="shared" si="12"/>
        <v>#REF!</v>
      </c>
      <c r="AE38" s="5" t="e">
        <f t="shared" si="13"/>
        <v>#REF!</v>
      </c>
      <c r="AF38" s="5" t="e">
        <f t="shared" si="14"/>
        <v>#REF!</v>
      </c>
      <c r="AG38" s="5" t="e">
        <f t="shared" si="15"/>
        <v>#REF!</v>
      </c>
      <c r="AH38" s="5" t="e">
        <f t="shared" si="16"/>
        <v>#REF!</v>
      </c>
      <c r="AI38" s="5"/>
      <c r="AJ38" s="5" t="e">
        <f t="shared" si="17"/>
        <v>#REF!</v>
      </c>
      <c r="AK38" s="5" t="e">
        <f t="shared" ref="AK38:AR38" si="132">IF($AJ38="","",VLOOKUP($AJ38,$C$5:$L$273,AK$1))</f>
        <v>#REF!</v>
      </c>
      <c r="AL38" s="5" t="e">
        <f t="shared" si="132"/>
        <v>#REF!</v>
      </c>
      <c r="AM38" s="5" t="e">
        <f t="shared" si="132"/>
        <v>#REF!</v>
      </c>
      <c r="AN38" s="5" t="e">
        <f t="shared" si="132"/>
        <v>#REF!</v>
      </c>
      <c r="AO38" s="5" t="e">
        <f t="shared" si="132"/>
        <v>#REF!</v>
      </c>
      <c r="AP38" s="5" t="e">
        <f t="shared" si="132"/>
        <v>#REF!</v>
      </c>
      <c r="AQ38" s="5" t="e">
        <f t="shared" si="132"/>
        <v>#REF!</v>
      </c>
      <c r="AR38" s="5" t="e">
        <f t="shared" si="132"/>
        <v>#REF!</v>
      </c>
      <c r="AS38" s="5"/>
      <c r="AT38" s="5"/>
      <c r="AU38" s="5"/>
      <c r="AV38" s="5"/>
      <c r="AW38" s="5"/>
      <c r="AX38" s="5"/>
      <c r="AY38" s="5"/>
      <c r="AZ38" s="5"/>
      <c r="BA38" s="40" t="str">
        <f t="shared" si="44"/>
        <v/>
      </c>
      <c r="BB38" s="266"/>
      <c r="BC38" s="267"/>
      <c r="BD38" s="267"/>
      <c r="BE38" s="268"/>
      <c r="BF38" s="41"/>
      <c r="BG38" s="43" t="str">
        <f t="shared" si="111"/>
        <v/>
      </c>
      <c r="BH38" s="43"/>
      <c r="BI38" s="43"/>
      <c r="BJ38" s="43" t="str">
        <f t="shared" si="46"/>
        <v/>
      </c>
      <c r="BK38" s="43" t="str">
        <f t="shared" si="47"/>
        <v/>
      </c>
      <c r="BL38" s="43" t="str">
        <f t="shared" si="48"/>
        <v/>
      </c>
      <c r="BM38" s="9"/>
      <c r="BN38" s="9" t="str">
        <f t="shared" si="49"/>
        <v/>
      </c>
      <c r="BO38" s="9">
        <f t="shared" si="50"/>
        <v>5</v>
      </c>
      <c r="BP38" s="9" t="str">
        <f t="shared" si="51"/>
        <v>F</v>
      </c>
      <c r="BQ38" s="9" t="str">
        <f t="shared" si="52"/>
        <v>0</v>
      </c>
      <c r="BR38" s="9"/>
      <c r="BS38" s="9"/>
      <c r="BT38" s="30">
        <v>7.09</v>
      </c>
      <c r="BU38" s="31">
        <v>9</v>
      </c>
      <c r="BV38" s="31">
        <v>93</v>
      </c>
      <c r="BW38" s="1"/>
      <c r="BX38" s="33">
        <v>1.091</v>
      </c>
      <c r="BY38" s="33">
        <v>1.0919999999999999</v>
      </c>
      <c r="BZ38" s="33">
        <v>1.147</v>
      </c>
      <c r="CA38" s="33">
        <v>1.1479999999999999</v>
      </c>
      <c r="CB38" s="33">
        <v>1.37</v>
      </c>
      <c r="CC38" s="33">
        <v>1.371</v>
      </c>
      <c r="CD38" s="3"/>
      <c r="CE38" s="34">
        <v>1.079</v>
      </c>
      <c r="CF38" s="34">
        <v>1.08</v>
      </c>
      <c r="CG38" s="34">
        <v>1.1360000000000001</v>
      </c>
      <c r="CH38" s="34">
        <v>1.137</v>
      </c>
      <c r="CI38" s="34">
        <v>1.365</v>
      </c>
      <c r="CJ38" s="34">
        <v>1.3659999999999999</v>
      </c>
      <c r="CK38" s="9"/>
      <c r="CL38" s="9"/>
      <c r="CM38" s="9" t="e">
        <f>IF('Nutritional Status'!#REF!="","",IF('Nutritional Status'!#REF!&gt;CT38,$CU$3,IF('Nutritional Status'!#REF!&gt;CR38,$CS$3,IF('Nutritional Status'!#REF!&gt;CP38,$CQ$3,$CP$3))))</f>
        <v>#REF!</v>
      </c>
      <c r="CN38" s="5">
        <v>34</v>
      </c>
      <c r="CO38" s="9" t="e">
        <f t="shared" si="19"/>
        <v>#REF!</v>
      </c>
      <c r="CP38" s="9" t="e">
        <f t="shared" ref="CP38:CU38" si="133">IF($CO38="","",VLOOKUP($CO38,$BV$5:$CJ$173,CP$1))</f>
        <v>#REF!</v>
      </c>
      <c r="CQ38" s="9" t="e">
        <f t="shared" si="133"/>
        <v>#REF!</v>
      </c>
      <c r="CR38" s="9" t="e">
        <f t="shared" si="133"/>
        <v>#REF!</v>
      </c>
      <c r="CS38" s="9" t="e">
        <f t="shared" si="133"/>
        <v>#REF!</v>
      </c>
      <c r="CT38" s="9" t="e">
        <f t="shared" si="133"/>
        <v>#REF!</v>
      </c>
      <c r="CU38" s="9" t="e">
        <f t="shared" si="133"/>
        <v>#REF!</v>
      </c>
      <c r="CV38" s="9"/>
      <c r="CW38" s="5">
        <v>34</v>
      </c>
      <c r="CX38" s="9" t="e">
        <f t="shared" si="21"/>
        <v>#REF!</v>
      </c>
      <c r="CY38" s="9" t="e">
        <f t="shared" ref="CY38:DD38" si="134">IF($CX38="","",VLOOKUP($CX38,$BV$5:$CJ$173,CY$1))</f>
        <v>#REF!</v>
      </c>
      <c r="CZ38" s="9" t="e">
        <f t="shared" si="134"/>
        <v>#REF!</v>
      </c>
      <c r="DA38" s="9" t="e">
        <f t="shared" si="134"/>
        <v>#REF!</v>
      </c>
      <c r="DB38" s="9" t="e">
        <f t="shared" si="134"/>
        <v>#REF!</v>
      </c>
      <c r="DC38" s="9" t="e">
        <f t="shared" si="134"/>
        <v>#REF!</v>
      </c>
      <c r="DD38" s="9" t="e">
        <f t="shared" si="134"/>
        <v>#REF!</v>
      </c>
    </row>
    <row r="39" spans="1:108" ht="15.75" customHeight="1">
      <c r="A39" s="30">
        <v>7.1</v>
      </c>
      <c r="B39" s="31">
        <v>10</v>
      </c>
      <c r="C39" s="31">
        <v>94</v>
      </c>
      <c r="D39" s="1"/>
      <c r="E39" s="32">
        <v>12.3</v>
      </c>
      <c r="F39" s="32">
        <f t="shared" si="0"/>
        <v>12.4</v>
      </c>
      <c r="G39" s="32">
        <f t="shared" si="106"/>
        <v>13.200000000000001</v>
      </c>
      <c r="H39" s="32">
        <f t="shared" si="2"/>
        <v>13.3</v>
      </c>
      <c r="I39" s="32">
        <v>19.600000000000001</v>
      </c>
      <c r="J39" s="32">
        <f t="shared" si="3"/>
        <v>19.700000000000003</v>
      </c>
      <c r="K39" s="33">
        <v>22.6</v>
      </c>
      <c r="L39" s="33">
        <f t="shared" si="4"/>
        <v>22.700000000000003</v>
      </c>
      <c r="M39" s="3"/>
      <c r="N39" s="32">
        <v>11.8</v>
      </c>
      <c r="O39" s="32">
        <f t="shared" si="5"/>
        <v>11.9</v>
      </c>
      <c r="P39" s="33">
        <v>12.8</v>
      </c>
      <c r="Q39" s="33">
        <f t="shared" si="6"/>
        <v>12.9</v>
      </c>
      <c r="R39" s="33">
        <v>20.5</v>
      </c>
      <c r="S39" s="33">
        <f t="shared" si="7"/>
        <v>20.6</v>
      </c>
      <c r="T39" s="33">
        <v>24.5</v>
      </c>
      <c r="U39" s="33">
        <f t="shared" si="8"/>
        <v>24.6</v>
      </c>
      <c r="V39" s="5"/>
      <c r="W39" s="5"/>
      <c r="X39" s="5"/>
      <c r="Y39" s="5">
        <v>35</v>
      </c>
      <c r="Z39" s="5" t="e">
        <f>IF('Nutritional Status'!C22="","",VLOOKUP('Nutritional Status'!#REF!,$A$5:$C$173,3,))</f>
        <v>#REF!</v>
      </c>
      <c r="AA39" s="5" t="e">
        <f t="shared" si="9"/>
        <v>#REF!</v>
      </c>
      <c r="AB39" s="5" t="e">
        <f t="shared" si="10"/>
        <v>#REF!</v>
      </c>
      <c r="AC39" s="5" t="e">
        <f t="shared" si="11"/>
        <v>#REF!</v>
      </c>
      <c r="AD39" s="5" t="e">
        <f t="shared" si="12"/>
        <v>#REF!</v>
      </c>
      <c r="AE39" s="5" t="e">
        <f t="shared" si="13"/>
        <v>#REF!</v>
      </c>
      <c r="AF39" s="5" t="e">
        <f t="shared" si="14"/>
        <v>#REF!</v>
      </c>
      <c r="AG39" s="5" t="e">
        <f t="shared" si="15"/>
        <v>#REF!</v>
      </c>
      <c r="AH39" s="5" t="e">
        <f t="shared" si="16"/>
        <v>#REF!</v>
      </c>
      <c r="AI39" s="5"/>
      <c r="AJ39" s="5" t="e">
        <f t="shared" si="17"/>
        <v>#REF!</v>
      </c>
      <c r="AK39" s="5" t="e">
        <f t="shared" ref="AK39:AR39" si="135">IF($AJ39="","",VLOOKUP($AJ39,$C$5:$L$273,AK$1))</f>
        <v>#REF!</v>
      </c>
      <c r="AL39" s="5" t="e">
        <f t="shared" si="135"/>
        <v>#REF!</v>
      </c>
      <c r="AM39" s="5" t="e">
        <f t="shared" si="135"/>
        <v>#REF!</v>
      </c>
      <c r="AN39" s="5" t="e">
        <f t="shared" si="135"/>
        <v>#REF!</v>
      </c>
      <c r="AO39" s="5" t="e">
        <f t="shared" si="135"/>
        <v>#REF!</v>
      </c>
      <c r="AP39" s="5" t="e">
        <f t="shared" si="135"/>
        <v>#REF!</v>
      </c>
      <c r="AQ39" s="5" t="e">
        <f t="shared" si="135"/>
        <v>#REF!</v>
      </c>
      <c r="AR39" s="5" t="e">
        <f t="shared" si="135"/>
        <v>#REF!</v>
      </c>
      <c r="AS39" s="5"/>
      <c r="AT39" s="5"/>
      <c r="AU39" s="5"/>
      <c r="AV39" s="5"/>
      <c r="AW39" s="5"/>
      <c r="AX39" s="5"/>
      <c r="AY39" s="5"/>
      <c r="AZ39" s="5"/>
      <c r="BA39" s="40" t="str">
        <f t="shared" si="44"/>
        <v/>
      </c>
      <c r="BB39" s="266"/>
      <c r="BC39" s="267"/>
      <c r="BD39" s="267"/>
      <c r="BE39" s="268"/>
      <c r="BF39" s="41"/>
      <c r="BG39" s="43" t="str">
        <f t="shared" si="111"/>
        <v/>
      </c>
      <c r="BH39" s="43"/>
      <c r="BI39" s="43"/>
      <c r="BJ39" s="43" t="str">
        <f t="shared" si="46"/>
        <v/>
      </c>
      <c r="BK39" s="43" t="str">
        <f t="shared" si="47"/>
        <v/>
      </c>
      <c r="BL39" s="43" t="str">
        <f t="shared" si="48"/>
        <v/>
      </c>
      <c r="BM39" s="9"/>
      <c r="BN39" s="9" t="str">
        <f t="shared" si="49"/>
        <v/>
      </c>
      <c r="BO39" s="9">
        <f t="shared" si="50"/>
        <v>5</v>
      </c>
      <c r="BP39" s="9" t="str">
        <f t="shared" si="51"/>
        <v>F</v>
      </c>
      <c r="BQ39" s="9" t="str">
        <f t="shared" si="52"/>
        <v>0</v>
      </c>
      <c r="BR39" s="9"/>
      <c r="BS39" s="9"/>
      <c r="BT39" s="30">
        <v>7.1</v>
      </c>
      <c r="BU39" s="31">
        <v>10</v>
      </c>
      <c r="BV39" s="31">
        <v>94</v>
      </c>
      <c r="BW39" s="1"/>
      <c r="BX39" s="33">
        <v>1.095</v>
      </c>
      <c r="BY39" s="33">
        <v>1.0959999999999999</v>
      </c>
      <c r="BZ39" s="33">
        <v>1.151</v>
      </c>
      <c r="CA39" s="33">
        <v>1.1520000000000001</v>
      </c>
      <c r="CB39" s="33">
        <v>1.375</v>
      </c>
      <c r="CC39" s="33">
        <v>1.3759999999999999</v>
      </c>
      <c r="CD39" s="3"/>
      <c r="CE39" s="34">
        <v>1.0830000000000002</v>
      </c>
      <c r="CF39" s="34">
        <v>1.0840000000000001</v>
      </c>
      <c r="CG39" s="34">
        <v>1.1399999999999999</v>
      </c>
      <c r="CH39" s="34">
        <v>1.141</v>
      </c>
      <c r="CI39" s="34">
        <v>1.371</v>
      </c>
      <c r="CJ39" s="34">
        <v>1.3719999999999999</v>
      </c>
      <c r="CK39" s="9"/>
      <c r="CL39" s="9"/>
      <c r="CM39" s="9" t="e">
        <f>IF('Nutritional Status'!#REF!="","",IF('Nutritional Status'!#REF!&gt;CT39,$CU$3,IF('Nutritional Status'!#REF!&gt;CR39,$CS$3,IF('Nutritional Status'!#REF!&gt;CP39,$CQ$3,$CP$3))))</f>
        <v>#REF!</v>
      </c>
      <c r="CN39" s="5">
        <v>35</v>
      </c>
      <c r="CO39" s="9" t="e">
        <f t="shared" si="19"/>
        <v>#REF!</v>
      </c>
      <c r="CP39" s="9" t="e">
        <f t="shared" ref="CP39:CU39" si="136">IF($CO39="","",VLOOKUP($CO39,$BV$5:$CJ$173,CP$1))</f>
        <v>#REF!</v>
      </c>
      <c r="CQ39" s="9" t="e">
        <f t="shared" si="136"/>
        <v>#REF!</v>
      </c>
      <c r="CR39" s="9" t="e">
        <f t="shared" si="136"/>
        <v>#REF!</v>
      </c>
      <c r="CS39" s="9" t="e">
        <f t="shared" si="136"/>
        <v>#REF!</v>
      </c>
      <c r="CT39" s="9" t="e">
        <f t="shared" si="136"/>
        <v>#REF!</v>
      </c>
      <c r="CU39" s="9" t="e">
        <f t="shared" si="136"/>
        <v>#REF!</v>
      </c>
      <c r="CV39" s="9"/>
      <c r="CW39" s="5">
        <v>35</v>
      </c>
      <c r="CX39" s="9" t="e">
        <f t="shared" si="21"/>
        <v>#REF!</v>
      </c>
      <c r="CY39" s="9" t="e">
        <f t="shared" ref="CY39:DD39" si="137">IF($CX39="","",VLOOKUP($CX39,$BV$5:$CJ$173,CY$1))</f>
        <v>#REF!</v>
      </c>
      <c r="CZ39" s="9" t="e">
        <f t="shared" si="137"/>
        <v>#REF!</v>
      </c>
      <c r="DA39" s="9" t="e">
        <f t="shared" si="137"/>
        <v>#REF!</v>
      </c>
      <c r="DB39" s="9" t="e">
        <f t="shared" si="137"/>
        <v>#REF!</v>
      </c>
      <c r="DC39" s="9" t="e">
        <f t="shared" si="137"/>
        <v>#REF!</v>
      </c>
      <c r="DD39" s="9" t="e">
        <f t="shared" si="137"/>
        <v>#REF!</v>
      </c>
    </row>
    <row r="40" spans="1:108" ht="15.75" customHeight="1">
      <c r="A40" s="30">
        <v>7.11</v>
      </c>
      <c r="B40" s="31">
        <v>11</v>
      </c>
      <c r="C40" s="31">
        <v>95</v>
      </c>
      <c r="D40" s="1"/>
      <c r="E40" s="32">
        <v>12.3</v>
      </c>
      <c r="F40" s="32">
        <f t="shared" si="0"/>
        <v>12.4</v>
      </c>
      <c r="G40" s="32">
        <f t="shared" si="106"/>
        <v>13.200000000000001</v>
      </c>
      <c r="H40" s="32">
        <f t="shared" si="2"/>
        <v>13.3</v>
      </c>
      <c r="I40" s="32">
        <v>19.600000000000001</v>
      </c>
      <c r="J40" s="32">
        <f t="shared" si="3"/>
        <v>19.700000000000003</v>
      </c>
      <c r="K40" s="33">
        <v>22.7</v>
      </c>
      <c r="L40" s="33">
        <f t="shared" si="4"/>
        <v>22.8</v>
      </c>
      <c r="M40" s="3"/>
      <c r="N40" s="32">
        <v>11.8</v>
      </c>
      <c r="O40" s="32">
        <f t="shared" si="5"/>
        <v>11.9</v>
      </c>
      <c r="P40" s="33">
        <v>12.8</v>
      </c>
      <c r="Q40" s="33">
        <f t="shared" si="6"/>
        <v>12.9</v>
      </c>
      <c r="R40" s="33">
        <v>20.6</v>
      </c>
      <c r="S40" s="33">
        <f t="shared" si="7"/>
        <v>20.700000000000003</v>
      </c>
      <c r="T40" s="33">
        <v>24.6</v>
      </c>
      <c r="U40" s="33">
        <f t="shared" si="8"/>
        <v>24.700000000000003</v>
      </c>
      <c r="V40" s="5"/>
      <c r="W40" s="5"/>
      <c r="X40" s="5"/>
      <c r="Y40" s="5">
        <v>36</v>
      </c>
      <c r="Z40" s="5" t="e">
        <f>IF('Nutritional Status'!C23="","",VLOOKUP('Nutritional Status'!#REF!,$A$5:$C$173,3,))</f>
        <v>#REF!</v>
      </c>
      <c r="AA40" s="5" t="e">
        <f t="shared" si="9"/>
        <v>#REF!</v>
      </c>
      <c r="AB40" s="5" t="e">
        <f t="shared" si="10"/>
        <v>#REF!</v>
      </c>
      <c r="AC40" s="5" t="e">
        <f t="shared" si="11"/>
        <v>#REF!</v>
      </c>
      <c r="AD40" s="5" t="e">
        <f t="shared" si="12"/>
        <v>#REF!</v>
      </c>
      <c r="AE40" s="5" t="e">
        <f t="shared" si="13"/>
        <v>#REF!</v>
      </c>
      <c r="AF40" s="5" t="e">
        <f t="shared" si="14"/>
        <v>#REF!</v>
      </c>
      <c r="AG40" s="5" t="e">
        <f t="shared" si="15"/>
        <v>#REF!</v>
      </c>
      <c r="AH40" s="5" t="e">
        <f t="shared" si="16"/>
        <v>#REF!</v>
      </c>
      <c r="AI40" s="5"/>
      <c r="AJ40" s="5" t="e">
        <f t="shared" si="17"/>
        <v>#REF!</v>
      </c>
      <c r="AK40" s="5" t="e">
        <f t="shared" ref="AK40:AR40" si="138">IF($AJ40="","",VLOOKUP($AJ40,$C$5:$L$273,AK$1))</f>
        <v>#REF!</v>
      </c>
      <c r="AL40" s="5" t="e">
        <f t="shared" si="138"/>
        <v>#REF!</v>
      </c>
      <c r="AM40" s="5" t="e">
        <f t="shared" si="138"/>
        <v>#REF!</v>
      </c>
      <c r="AN40" s="5" t="e">
        <f t="shared" si="138"/>
        <v>#REF!</v>
      </c>
      <c r="AO40" s="5" t="e">
        <f t="shared" si="138"/>
        <v>#REF!</v>
      </c>
      <c r="AP40" s="5" t="e">
        <f t="shared" si="138"/>
        <v>#REF!</v>
      </c>
      <c r="AQ40" s="5" t="e">
        <f t="shared" si="138"/>
        <v>#REF!</v>
      </c>
      <c r="AR40" s="5" t="e">
        <f t="shared" si="138"/>
        <v>#REF!</v>
      </c>
      <c r="AS40" s="5"/>
      <c r="AT40" s="5"/>
      <c r="AU40" s="5"/>
      <c r="AV40" s="5"/>
      <c r="AW40" s="5"/>
      <c r="AX40" s="5"/>
      <c r="AY40" s="5"/>
      <c r="AZ40" s="5"/>
      <c r="BA40" s="40" t="str">
        <f t="shared" si="44"/>
        <v/>
      </c>
      <c r="BB40" s="266"/>
      <c r="BC40" s="267"/>
      <c r="BD40" s="267"/>
      <c r="BE40" s="268"/>
      <c r="BF40" s="41"/>
      <c r="BG40" s="43" t="str">
        <f t="shared" si="111"/>
        <v/>
      </c>
      <c r="BH40" s="43"/>
      <c r="BI40" s="43"/>
      <c r="BJ40" s="43" t="str">
        <f t="shared" si="46"/>
        <v/>
      </c>
      <c r="BK40" s="43" t="str">
        <f t="shared" si="47"/>
        <v/>
      </c>
      <c r="BL40" s="43" t="str">
        <f t="shared" si="48"/>
        <v/>
      </c>
      <c r="BM40" s="9"/>
      <c r="BN40" s="9" t="str">
        <f t="shared" si="49"/>
        <v/>
      </c>
      <c r="BO40" s="9">
        <f t="shared" si="50"/>
        <v>5</v>
      </c>
      <c r="BP40" s="9" t="str">
        <f t="shared" si="51"/>
        <v>F</v>
      </c>
      <c r="BQ40" s="9" t="str">
        <f t="shared" si="52"/>
        <v>0</v>
      </c>
      <c r="BR40" s="9"/>
      <c r="BS40" s="9"/>
      <c r="BT40" s="30">
        <v>7.11</v>
      </c>
      <c r="BU40" s="31">
        <v>11</v>
      </c>
      <c r="BV40" s="31">
        <v>95</v>
      </c>
      <c r="BW40" s="1"/>
      <c r="BX40" s="33">
        <v>1.099</v>
      </c>
      <c r="BY40" s="33">
        <v>1.1000000000000001</v>
      </c>
      <c r="BZ40" s="33">
        <v>1.155</v>
      </c>
      <c r="CA40" s="33">
        <v>1.1559999999999999</v>
      </c>
      <c r="CB40" s="33">
        <v>1.381</v>
      </c>
      <c r="CC40" s="33">
        <v>1.3819999999999999</v>
      </c>
      <c r="CD40" s="3"/>
      <c r="CE40" s="34">
        <v>1.087</v>
      </c>
      <c r="CF40" s="34">
        <v>1.0880000000000001</v>
      </c>
      <c r="CG40" s="34">
        <v>1.1440000000000001</v>
      </c>
      <c r="CH40" s="34">
        <v>1.145</v>
      </c>
      <c r="CI40" s="34">
        <v>1.3759999999999999</v>
      </c>
      <c r="CJ40" s="34">
        <v>1.3769999999999998</v>
      </c>
      <c r="CK40" s="9"/>
      <c r="CL40" s="9"/>
      <c r="CM40" s="9" t="e">
        <f>IF('Nutritional Status'!#REF!="","",IF('Nutritional Status'!#REF!&gt;CT40,$CU$3,IF('Nutritional Status'!#REF!&gt;CR40,$CS$3,IF('Nutritional Status'!#REF!&gt;CP40,$CQ$3,$CP$3))))</f>
        <v>#REF!</v>
      </c>
      <c r="CN40" s="5">
        <v>36</v>
      </c>
      <c r="CO40" s="9" t="e">
        <f t="shared" si="19"/>
        <v>#REF!</v>
      </c>
      <c r="CP40" s="9" t="e">
        <f t="shared" ref="CP40:CU40" si="139">IF($CO40="","",VLOOKUP($CO40,$BV$5:$CJ$173,CP$1))</f>
        <v>#REF!</v>
      </c>
      <c r="CQ40" s="9" t="e">
        <f t="shared" si="139"/>
        <v>#REF!</v>
      </c>
      <c r="CR40" s="9" t="e">
        <f t="shared" si="139"/>
        <v>#REF!</v>
      </c>
      <c r="CS40" s="9" t="e">
        <f t="shared" si="139"/>
        <v>#REF!</v>
      </c>
      <c r="CT40" s="9" t="e">
        <f t="shared" si="139"/>
        <v>#REF!</v>
      </c>
      <c r="CU40" s="9" t="e">
        <f t="shared" si="139"/>
        <v>#REF!</v>
      </c>
      <c r="CV40" s="9"/>
      <c r="CW40" s="5">
        <v>36</v>
      </c>
      <c r="CX40" s="9" t="e">
        <f t="shared" si="21"/>
        <v>#REF!</v>
      </c>
      <c r="CY40" s="9" t="e">
        <f t="shared" ref="CY40:DD40" si="140">IF($CX40="","",VLOOKUP($CX40,$BV$5:$CJ$173,CY$1))</f>
        <v>#REF!</v>
      </c>
      <c r="CZ40" s="9" t="e">
        <f t="shared" si="140"/>
        <v>#REF!</v>
      </c>
      <c r="DA40" s="9" t="e">
        <f t="shared" si="140"/>
        <v>#REF!</v>
      </c>
      <c r="DB40" s="9" t="e">
        <f t="shared" si="140"/>
        <v>#REF!</v>
      </c>
      <c r="DC40" s="9" t="e">
        <f t="shared" si="140"/>
        <v>#REF!</v>
      </c>
      <c r="DD40" s="9" t="e">
        <f t="shared" si="140"/>
        <v>#REF!</v>
      </c>
    </row>
    <row r="41" spans="1:108" ht="15.75" customHeight="1">
      <c r="A41" s="30">
        <v>8</v>
      </c>
      <c r="B41" s="31">
        <v>0</v>
      </c>
      <c r="C41" s="31">
        <v>96</v>
      </c>
      <c r="D41" s="1"/>
      <c r="E41" s="32">
        <v>12.3</v>
      </c>
      <c r="F41" s="32">
        <f t="shared" si="0"/>
        <v>12.4</v>
      </c>
      <c r="G41" s="32">
        <f t="shared" si="106"/>
        <v>13.200000000000001</v>
      </c>
      <c r="H41" s="32">
        <f t="shared" si="2"/>
        <v>13.3</v>
      </c>
      <c r="I41" s="32">
        <v>19.7</v>
      </c>
      <c r="J41" s="32">
        <f t="shared" si="3"/>
        <v>19.8</v>
      </c>
      <c r="K41" s="33">
        <v>22.8</v>
      </c>
      <c r="L41" s="33">
        <f t="shared" si="4"/>
        <v>22.900000000000002</v>
      </c>
      <c r="M41" s="3"/>
      <c r="N41" s="32">
        <v>11.8</v>
      </c>
      <c r="O41" s="32">
        <f t="shared" si="5"/>
        <v>11.9</v>
      </c>
      <c r="P41" s="33">
        <v>12.8</v>
      </c>
      <c r="Q41" s="33">
        <f t="shared" si="6"/>
        <v>12.9</v>
      </c>
      <c r="R41" s="33">
        <v>20.6</v>
      </c>
      <c r="S41" s="33">
        <f t="shared" si="7"/>
        <v>20.700000000000003</v>
      </c>
      <c r="T41" s="33">
        <v>24.8</v>
      </c>
      <c r="U41" s="33">
        <f t="shared" si="8"/>
        <v>24.900000000000002</v>
      </c>
      <c r="V41" s="5"/>
      <c r="W41" s="5"/>
      <c r="X41" s="5"/>
      <c r="Y41" s="5">
        <v>37</v>
      </c>
      <c r="Z41" s="5" t="e">
        <f>IF('Nutritional Status'!C24="","",VLOOKUP('Nutritional Status'!#REF!,$A$5:$C$173,3,))</f>
        <v>#REF!</v>
      </c>
      <c r="AA41" s="5" t="e">
        <f t="shared" si="9"/>
        <v>#REF!</v>
      </c>
      <c r="AB41" s="5" t="e">
        <f t="shared" si="10"/>
        <v>#REF!</v>
      </c>
      <c r="AC41" s="5" t="e">
        <f t="shared" si="11"/>
        <v>#REF!</v>
      </c>
      <c r="AD41" s="5" t="e">
        <f t="shared" si="12"/>
        <v>#REF!</v>
      </c>
      <c r="AE41" s="5" t="e">
        <f t="shared" si="13"/>
        <v>#REF!</v>
      </c>
      <c r="AF41" s="5" t="e">
        <f t="shared" si="14"/>
        <v>#REF!</v>
      </c>
      <c r="AG41" s="5" t="e">
        <f t="shared" si="15"/>
        <v>#REF!</v>
      </c>
      <c r="AH41" s="5" t="e">
        <f t="shared" si="16"/>
        <v>#REF!</v>
      </c>
      <c r="AI41" s="5"/>
      <c r="AJ41" s="5" t="e">
        <f t="shared" si="17"/>
        <v>#REF!</v>
      </c>
      <c r="AK41" s="5" t="e">
        <f t="shared" ref="AK41:AR41" si="141">IF($AJ41="","",VLOOKUP($AJ41,$C$5:$L$273,AK$1))</f>
        <v>#REF!</v>
      </c>
      <c r="AL41" s="5" t="e">
        <f t="shared" si="141"/>
        <v>#REF!</v>
      </c>
      <c r="AM41" s="5" t="e">
        <f t="shared" si="141"/>
        <v>#REF!</v>
      </c>
      <c r="AN41" s="5" t="e">
        <f t="shared" si="141"/>
        <v>#REF!</v>
      </c>
      <c r="AO41" s="5" t="e">
        <f t="shared" si="141"/>
        <v>#REF!</v>
      </c>
      <c r="AP41" s="5" t="e">
        <f t="shared" si="141"/>
        <v>#REF!</v>
      </c>
      <c r="AQ41" s="5" t="e">
        <f t="shared" si="141"/>
        <v>#REF!</v>
      </c>
      <c r="AR41" s="5" t="e">
        <f t="shared" si="141"/>
        <v>#REF!</v>
      </c>
      <c r="AS41" s="5"/>
      <c r="AT41" s="5"/>
      <c r="AU41" s="5"/>
      <c r="AV41" s="5"/>
      <c r="AW41" s="5"/>
      <c r="AX41" s="5"/>
      <c r="AY41" s="5"/>
      <c r="AZ41" s="5"/>
      <c r="BA41" s="40" t="str">
        <f t="shared" si="44"/>
        <v/>
      </c>
      <c r="BB41" s="266"/>
      <c r="BC41" s="267"/>
      <c r="BD41" s="267"/>
      <c r="BE41" s="268"/>
      <c r="BF41" s="41"/>
      <c r="BG41" s="43" t="str">
        <f t="shared" si="111"/>
        <v/>
      </c>
      <c r="BH41" s="43"/>
      <c r="BI41" s="43"/>
      <c r="BJ41" s="43" t="str">
        <f t="shared" si="46"/>
        <v/>
      </c>
      <c r="BK41" s="43" t="str">
        <f t="shared" si="47"/>
        <v/>
      </c>
      <c r="BL41" s="43" t="str">
        <f t="shared" si="48"/>
        <v/>
      </c>
      <c r="BM41" s="9"/>
      <c r="BN41" s="9" t="str">
        <f t="shared" si="49"/>
        <v/>
      </c>
      <c r="BO41" s="9">
        <f t="shared" si="50"/>
        <v>5</v>
      </c>
      <c r="BP41" s="9" t="str">
        <f t="shared" si="51"/>
        <v>F</v>
      </c>
      <c r="BQ41" s="9" t="str">
        <f t="shared" si="52"/>
        <v>0</v>
      </c>
      <c r="BR41" s="9"/>
      <c r="BS41" s="9"/>
      <c r="BT41" s="30">
        <v>8</v>
      </c>
      <c r="BU41" s="31">
        <v>0</v>
      </c>
      <c r="BV41" s="31">
        <v>96</v>
      </c>
      <c r="BW41" s="1"/>
      <c r="BX41" s="33">
        <v>1.1020000000000001</v>
      </c>
      <c r="BY41" s="33">
        <v>1.103</v>
      </c>
      <c r="BZ41" s="33">
        <v>1.159</v>
      </c>
      <c r="CA41" s="33">
        <v>1.1599999999999999</v>
      </c>
      <c r="CB41" s="33">
        <v>1.3859999999999999</v>
      </c>
      <c r="CC41" s="33">
        <v>1.3869999999999998</v>
      </c>
      <c r="CD41" s="3"/>
      <c r="CE41" s="34">
        <v>1.0910000000000002</v>
      </c>
      <c r="CF41" s="34">
        <v>1.0920000000000001</v>
      </c>
      <c r="CG41" s="34">
        <v>1.149</v>
      </c>
      <c r="CH41" s="34">
        <v>1.1499999999999999</v>
      </c>
      <c r="CI41" s="34">
        <v>1.3819999999999999</v>
      </c>
      <c r="CJ41" s="34">
        <v>1.3829999999999998</v>
      </c>
      <c r="CK41" s="9"/>
      <c r="CL41" s="9"/>
      <c r="CM41" s="9" t="e">
        <f>IF('Nutritional Status'!#REF!="","",IF('Nutritional Status'!#REF!&gt;CT41,$CU$3,IF('Nutritional Status'!#REF!&gt;CR41,$CS$3,IF('Nutritional Status'!#REF!&gt;CP41,$CQ$3,$CP$3))))</f>
        <v>#REF!</v>
      </c>
      <c r="CN41" s="5">
        <v>37</v>
      </c>
      <c r="CO41" s="9" t="e">
        <f t="shared" si="19"/>
        <v>#REF!</v>
      </c>
      <c r="CP41" s="9" t="e">
        <f t="shared" ref="CP41:CU41" si="142">IF($CO41="","",VLOOKUP($CO41,$BV$5:$CJ$173,CP$1))</f>
        <v>#REF!</v>
      </c>
      <c r="CQ41" s="9" t="e">
        <f t="shared" si="142"/>
        <v>#REF!</v>
      </c>
      <c r="CR41" s="9" t="e">
        <f t="shared" si="142"/>
        <v>#REF!</v>
      </c>
      <c r="CS41" s="9" t="e">
        <f t="shared" si="142"/>
        <v>#REF!</v>
      </c>
      <c r="CT41" s="9" t="e">
        <f t="shared" si="142"/>
        <v>#REF!</v>
      </c>
      <c r="CU41" s="9" t="e">
        <f t="shared" si="142"/>
        <v>#REF!</v>
      </c>
      <c r="CV41" s="9"/>
      <c r="CW41" s="5">
        <v>37</v>
      </c>
      <c r="CX41" s="9" t="e">
        <f t="shared" si="21"/>
        <v>#REF!</v>
      </c>
      <c r="CY41" s="9" t="e">
        <f t="shared" ref="CY41:DD41" si="143">IF($CX41="","",VLOOKUP($CX41,$BV$5:$CJ$173,CY$1))</f>
        <v>#REF!</v>
      </c>
      <c r="CZ41" s="9" t="e">
        <f t="shared" si="143"/>
        <v>#REF!</v>
      </c>
      <c r="DA41" s="9" t="e">
        <f t="shared" si="143"/>
        <v>#REF!</v>
      </c>
      <c r="DB41" s="9" t="e">
        <f t="shared" si="143"/>
        <v>#REF!</v>
      </c>
      <c r="DC41" s="9" t="e">
        <f t="shared" si="143"/>
        <v>#REF!</v>
      </c>
      <c r="DD41" s="9" t="e">
        <f t="shared" si="143"/>
        <v>#REF!</v>
      </c>
    </row>
    <row r="42" spans="1:108" ht="15.75" customHeight="1">
      <c r="A42" s="30">
        <v>8.01</v>
      </c>
      <c r="B42" s="31">
        <v>1</v>
      </c>
      <c r="C42" s="31">
        <v>97</v>
      </c>
      <c r="D42" s="1"/>
      <c r="E42" s="32">
        <v>12.3</v>
      </c>
      <c r="F42" s="32">
        <f t="shared" si="0"/>
        <v>12.4</v>
      </c>
      <c r="G42" s="32">
        <f t="shared" si="106"/>
        <v>13.200000000000001</v>
      </c>
      <c r="H42" s="32">
        <f t="shared" si="2"/>
        <v>13.3</v>
      </c>
      <c r="I42" s="32">
        <v>19.7</v>
      </c>
      <c r="J42" s="32">
        <f t="shared" si="3"/>
        <v>19.8</v>
      </c>
      <c r="K42" s="33">
        <v>22.9</v>
      </c>
      <c r="L42" s="33">
        <f t="shared" si="4"/>
        <v>23</v>
      </c>
      <c r="M42" s="3"/>
      <c r="N42" s="32">
        <v>11.8</v>
      </c>
      <c r="O42" s="32">
        <f t="shared" si="5"/>
        <v>11.9</v>
      </c>
      <c r="P42" s="33">
        <v>12.8</v>
      </c>
      <c r="Q42" s="33">
        <f t="shared" si="6"/>
        <v>12.9</v>
      </c>
      <c r="R42" s="33">
        <v>20.7</v>
      </c>
      <c r="S42" s="33">
        <f t="shared" si="7"/>
        <v>20.8</v>
      </c>
      <c r="T42" s="33">
        <v>24.9</v>
      </c>
      <c r="U42" s="33">
        <f t="shared" si="8"/>
        <v>25</v>
      </c>
      <c r="V42" s="5"/>
      <c r="W42" s="5"/>
      <c r="X42" s="5"/>
      <c r="Y42" s="5">
        <v>38</v>
      </c>
      <c r="Z42" s="5" t="e">
        <f>IF('Nutritional Status'!C25="","",VLOOKUP('Nutritional Status'!#REF!,$A$5:$C$173,3,))</f>
        <v>#REF!</v>
      </c>
      <c r="AA42" s="5" t="e">
        <f t="shared" si="9"/>
        <v>#REF!</v>
      </c>
      <c r="AB42" s="5" t="e">
        <f t="shared" si="10"/>
        <v>#REF!</v>
      </c>
      <c r="AC42" s="5" t="e">
        <f t="shared" si="11"/>
        <v>#REF!</v>
      </c>
      <c r="AD42" s="5" t="e">
        <f t="shared" si="12"/>
        <v>#REF!</v>
      </c>
      <c r="AE42" s="5" t="e">
        <f t="shared" si="13"/>
        <v>#REF!</v>
      </c>
      <c r="AF42" s="5" t="e">
        <f t="shared" si="14"/>
        <v>#REF!</v>
      </c>
      <c r="AG42" s="5" t="e">
        <f t="shared" si="15"/>
        <v>#REF!</v>
      </c>
      <c r="AH42" s="5" t="e">
        <f t="shared" si="16"/>
        <v>#REF!</v>
      </c>
      <c r="AI42" s="5"/>
      <c r="AJ42" s="5" t="e">
        <f t="shared" si="17"/>
        <v>#REF!</v>
      </c>
      <c r="AK42" s="5" t="e">
        <f t="shared" ref="AK42:AR42" si="144">IF($AJ42="","",VLOOKUP($AJ42,$C$5:$L$273,AK$1))</f>
        <v>#REF!</v>
      </c>
      <c r="AL42" s="5" t="e">
        <f t="shared" si="144"/>
        <v>#REF!</v>
      </c>
      <c r="AM42" s="5" t="e">
        <f t="shared" si="144"/>
        <v>#REF!</v>
      </c>
      <c r="AN42" s="5" t="e">
        <f t="shared" si="144"/>
        <v>#REF!</v>
      </c>
      <c r="AO42" s="5" t="e">
        <f t="shared" si="144"/>
        <v>#REF!</v>
      </c>
      <c r="AP42" s="5" t="e">
        <f t="shared" si="144"/>
        <v>#REF!</v>
      </c>
      <c r="AQ42" s="5" t="e">
        <f t="shared" si="144"/>
        <v>#REF!</v>
      </c>
      <c r="AR42" s="5" t="e">
        <f t="shared" si="144"/>
        <v>#REF!</v>
      </c>
      <c r="AS42" s="5"/>
      <c r="AT42" s="5"/>
      <c r="AU42" s="5"/>
      <c r="AV42" s="5"/>
      <c r="AW42" s="5"/>
      <c r="AX42" s="5"/>
      <c r="AY42" s="5"/>
      <c r="AZ42" s="5"/>
      <c r="BA42" s="40" t="str">
        <f t="shared" si="44"/>
        <v/>
      </c>
      <c r="BB42" s="266"/>
      <c r="BC42" s="267"/>
      <c r="BD42" s="267"/>
      <c r="BE42" s="268"/>
      <c r="BF42" s="41"/>
      <c r="BG42" s="43" t="str">
        <f t="shared" si="111"/>
        <v/>
      </c>
      <c r="BH42" s="43"/>
      <c r="BI42" s="43"/>
      <c r="BJ42" s="43" t="str">
        <f t="shared" si="46"/>
        <v/>
      </c>
      <c r="BK42" s="43" t="str">
        <f t="shared" si="47"/>
        <v/>
      </c>
      <c r="BL42" s="43" t="str">
        <f t="shared" si="48"/>
        <v/>
      </c>
      <c r="BM42" s="9"/>
      <c r="BN42" s="9" t="str">
        <f t="shared" si="49"/>
        <v/>
      </c>
      <c r="BO42" s="9">
        <f t="shared" si="50"/>
        <v>5</v>
      </c>
      <c r="BP42" s="9" t="str">
        <f t="shared" si="51"/>
        <v>F</v>
      </c>
      <c r="BQ42" s="9" t="str">
        <f t="shared" si="52"/>
        <v>0</v>
      </c>
      <c r="BR42" s="9"/>
      <c r="BS42" s="9"/>
      <c r="BT42" s="30">
        <v>8.01</v>
      </c>
      <c r="BU42" s="31">
        <v>1</v>
      </c>
      <c r="BV42" s="31">
        <v>97</v>
      </c>
      <c r="BW42" s="1"/>
      <c r="BX42" s="33">
        <v>1.1059999999999999</v>
      </c>
      <c r="BY42" s="33">
        <v>1.107</v>
      </c>
      <c r="BZ42" s="33">
        <v>1.163</v>
      </c>
      <c r="CA42" s="33">
        <v>1.1640000000000001</v>
      </c>
      <c r="CB42" s="33">
        <v>1.391</v>
      </c>
      <c r="CC42" s="33">
        <v>1.3919999999999999</v>
      </c>
      <c r="CD42" s="3"/>
      <c r="CE42" s="34">
        <v>1.095</v>
      </c>
      <c r="CF42" s="34">
        <v>1.0959999999999999</v>
      </c>
      <c r="CG42" s="34">
        <v>1.153</v>
      </c>
      <c r="CH42" s="34">
        <v>1.1540000000000001</v>
      </c>
      <c r="CI42" s="34">
        <v>1.3869999999999998</v>
      </c>
      <c r="CJ42" s="34">
        <v>1.3879999999999999</v>
      </c>
      <c r="CK42" s="9"/>
      <c r="CL42" s="9"/>
      <c r="CM42" s="9" t="e">
        <f>IF('Nutritional Status'!#REF!="","",IF('Nutritional Status'!#REF!&gt;CT42,$CU$3,IF('Nutritional Status'!#REF!&gt;CR42,$CS$3,IF('Nutritional Status'!#REF!&gt;CP42,$CQ$3,$CP$3))))</f>
        <v>#REF!</v>
      </c>
      <c r="CN42" s="5">
        <v>38</v>
      </c>
      <c r="CO42" s="9" t="e">
        <f t="shared" si="19"/>
        <v>#REF!</v>
      </c>
      <c r="CP42" s="9" t="e">
        <f t="shared" ref="CP42:CU42" si="145">IF($CO42="","",VLOOKUP($CO42,$BV$5:$CJ$173,CP$1))</f>
        <v>#REF!</v>
      </c>
      <c r="CQ42" s="9" t="e">
        <f t="shared" si="145"/>
        <v>#REF!</v>
      </c>
      <c r="CR42" s="9" t="e">
        <f t="shared" si="145"/>
        <v>#REF!</v>
      </c>
      <c r="CS42" s="9" t="e">
        <f t="shared" si="145"/>
        <v>#REF!</v>
      </c>
      <c r="CT42" s="9" t="e">
        <f t="shared" si="145"/>
        <v>#REF!</v>
      </c>
      <c r="CU42" s="9" t="e">
        <f t="shared" si="145"/>
        <v>#REF!</v>
      </c>
      <c r="CV42" s="9"/>
      <c r="CW42" s="5">
        <v>38</v>
      </c>
      <c r="CX42" s="9" t="e">
        <f t="shared" si="21"/>
        <v>#REF!</v>
      </c>
      <c r="CY42" s="9" t="e">
        <f t="shared" ref="CY42:DD42" si="146">IF($CX42="","",VLOOKUP($CX42,$BV$5:$CJ$173,CY$1))</f>
        <v>#REF!</v>
      </c>
      <c r="CZ42" s="9" t="e">
        <f t="shared" si="146"/>
        <v>#REF!</v>
      </c>
      <c r="DA42" s="9" t="e">
        <f t="shared" si="146"/>
        <v>#REF!</v>
      </c>
      <c r="DB42" s="9" t="e">
        <f t="shared" si="146"/>
        <v>#REF!</v>
      </c>
      <c r="DC42" s="9" t="e">
        <f t="shared" si="146"/>
        <v>#REF!</v>
      </c>
      <c r="DD42" s="9" t="e">
        <f t="shared" si="146"/>
        <v>#REF!</v>
      </c>
    </row>
    <row r="43" spans="1:108" ht="15.75" customHeight="1">
      <c r="A43" s="30">
        <v>8.02</v>
      </c>
      <c r="B43" s="31">
        <v>2</v>
      </c>
      <c r="C43" s="31">
        <v>98</v>
      </c>
      <c r="D43" s="1"/>
      <c r="E43" s="32">
        <v>12.3</v>
      </c>
      <c r="F43" s="32">
        <f t="shared" si="0"/>
        <v>12.4</v>
      </c>
      <c r="G43" s="32">
        <f t="shared" si="106"/>
        <v>13.200000000000001</v>
      </c>
      <c r="H43" s="32">
        <f t="shared" si="2"/>
        <v>13.3</v>
      </c>
      <c r="I43" s="32">
        <v>19.8</v>
      </c>
      <c r="J43" s="32">
        <f t="shared" si="3"/>
        <v>19.900000000000002</v>
      </c>
      <c r="K43" s="33">
        <v>23</v>
      </c>
      <c r="L43" s="33">
        <f t="shared" si="4"/>
        <v>23.1</v>
      </c>
      <c r="M43" s="3"/>
      <c r="N43" s="32">
        <v>11.8</v>
      </c>
      <c r="O43" s="32">
        <f t="shared" si="5"/>
        <v>11.9</v>
      </c>
      <c r="P43" s="33">
        <v>12.8</v>
      </c>
      <c r="Q43" s="33">
        <f t="shared" si="6"/>
        <v>12.9</v>
      </c>
      <c r="R43" s="33">
        <v>20.8</v>
      </c>
      <c r="S43" s="33">
        <f t="shared" si="7"/>
        <v>20.900000000000002</v>
      </c>
      <c r="T43" s="33">
        <v>25.1</v>
      </c>
      <c r="U43" s="33">
        <f t="shared" si="8"/>
        <v>25.200000000000003</v>
      </c>
      <c r="V43" s="5"/>
      <c r="W43" s="5"/>
      <c r="X43" s="5"/>
      <c r="Y43" s="5">
        <v>39</v>
      </c>
      <c r="Z43" s="5" t="e">
        <f>IF('Nutritional Status'!C26="","",VLOOKUP('Nutritional Status'!#REF!,$A$5:$C$173,3,))</f>
        <v>#REF!</v>
      </c>
      <c r="AA43" s="5" t="e">
        <f t="shared" si="9"/>
        <v>#REF!</v>
      </c>
      <c r="AB43" s="5" t="e">
        <f t="shared" si="10"/>
        <v>#REF!</v>
      </c>
      <c r="AC43" s="5" t="e">
        <f t="shared" si="11"/>
        <v>#REF!</v>
      </c>
      <c r="AD43" s="5" t="e">
        <f t="shared" si="12"/>
        <v>#REF!</v>
      </c>
      <c r="AE43" s="5" t="e">
        <f t="shared" si="13"/>
        <v>#REF!</v>
      </c>
      <c r="AF43" s="5" t="e">
        <f t="shared" si="14"/>
        <v>#REF!</v>
      </c>
      <c r="AG43" s="5" t="e">
        <f t="shared" si="15"/>
        <v>#REF!</v>
      </c>
      <c r="AH43" s="5" t="e">
        <f t="shared" si="16"/>
        <v>#REF!</v>
      </c>
      <c r="AI43" s="5"/>
      <c r="AJ43" s="5" t="e">
        <f t="shared" si="17"/>
        <v>#REF!</v>
      </c>
      <c r="AK43" s="5" t="e">
        <f t="shared" ref="AK43:AR43" si="147">IF($AJ43="","",VLOOKUP($AJ43,$C$5:$L$273,AK$1))</f>
        <v>#REF!</v>
      </c>
      <c r="AL43" s="5" t="e">
        <f t="shared" si="147"/>
        <v>#REF!</v>
      </c>
      <c r="AM43" s="5" t="e">
        <f t="shared" si="147"/>
        <v>#REF!</v>
      </c>
      <c r="AN43" s="5" t="e">
        <f t="shared" si="147"/>
        <v>#REF!</v>
      </c>
      <c r="AO43" s="5" t="e">
        <f t="shared" si="147"/>
        <v>#REF!</v>
      </c>
      <c r="AP43" s="5" t="e">
        <f t="shared" si="147"/>
        <v>#REF!</v>
      </c>
      <c r="AQ43" s="5" t="e">
        <f t="shared" si="147"/>
        <v>#REF!</v>
      </c>
      <c r="AR43" s="5" t="e">
        <f t="shared" si="147"/>
        <v>#REF!</v>
      </c>
      <c r="AS43" s="5"/>
      <c r="AT43" s="5"/>
      <c r="AU43" s="5"/>
      <c r="AV43" s="5"/>
      <c r="AW43" s="5"/>
      <c r="AX43" s="5"/>
      <c r="AY43" s="5"/>
      <c r="AZ43" s="5"/>
      <c r="BA43" s="40" t="str">
        <f t="shared" si="44"/>
        <v/>
      </c>
      <c r="BB43" s="266"/>
      <c r="BC43" s="267"/>
      <c r="BD43" s="267"/>
      <c r="BE43" s="268"/>
      <c r="BF43" s="41"/>
      <c r="BG43" s="43" t="str">
        <f t="shared" si="111"/>
        <v/>
      </c>
      <c r="BH43" s="43"/>
      <c r="BI43" s="43"/>
      <c r="BJ43" s="43" t="str">
        <f t="shared" si="46"/>
        <v/>
      </c>
      <c r="BK43" s="43" t="str">
        <f t="shared" si="47"/>
        <v/>
      </c>
      <c r="BL43" s="43" t="str">
        <f t="shared" si="48"/>
        <v/>
      </c>
      <c r="BM43" s="9"/>
      <c r="BN43" s="9" t="str">
        <f t="shared" si="49"/>
        <v/>
      </c>
      <c r="BO43" s="9">
        <f t="shared" si="50"/>
        <v>5</v>
      </c>
      <c r="BP43" s="9" t="str">
        <f t="shared" si="51"/>
        <v>F</v>
      </c>
      <c r="BQ43" s="9" t="str">
        <f t="shared" si="52"/>
        <v>0</v>
      </c>
      <c r="BR43" s="9"/>
      <c r="BS43" s="9"/>
      <c r="BT43" s="30">
        <v>8.02</v>
      </c>
      <c r="BU43" s="31">
        <v>2</v>
      </c>
      <c r="BV43" s="31">
        <v>98</v>
      </c>
      <c r="BW43" s="1"/>
      <c r="BX43" s="33">
        <v>1.109</v>
      </c>
      <c r="BY43" s="33">
        <v>1.1100000000000001</v>
      </c>
      <c r="BZ43" s="33">
        <v>1.1660000000000001</v>
      </c>
      <c r="CA43" s="33">
        <v>1.167</v>
      </c>
      <c r="CB43" s="33">
        <v>1.3959999999999999</v>
      </c>
      <c r="CC43" s="33">
        <v>1.3969999999999998</v>
      </c>
      <c r="CD43" s="3"/>
      <c r="CE43" s="34">
        <v>1.099</v>
      </c>
      <c r="CF43" s="34">
        <v>1.1000000000000001</v>
      </c>
      <c r="CG43" s="34">
        <v>1.157</v>
      </c>
      <c r="CH43" s="34">
        <v>1.1579999999999999</v>
      </c>
      <c r="CI43" s="34">
        <v>1.3919999999999999</v>
      </c>
      <c r="CJ43" s="34">
        <v>1.3929999999999998</v>
      </c>
      <c r="CK43" s="9"/>
      <c r="CL43" s="9"/>
      <c r="CM43" s="9" t="e">
        <f>IF('Nutritional Status'!#REF!="","",IF('Nutritional Status'!#REF!&gt;CT43,$CU$3,IF('Nutritional Status'!#REF!&gt;CR43,$CS$3,IF('Nutritional Status'!#REF!&gt;CP43,$CQ$3,$CP$3))))</f>
        <v>#REF!</v>
      </c>
      <c r="CN43" s="5">
        <v>39</v>
      </c>
      <c r="CO43" s="9" t="e">
        <f t="shared" si="19"/>
        <v>#REF!</v>
      </c>
      <c r="CP43" s="9" t="e">
        <f t="shared" ref="CP43:CU43" si="148">IF($CO43="","",VLOOKUP($CO43,$BV$5:$CJ$173,CP$1))</f>
        <v>#REF!</v>
      </c>
      <c r="CQ43" s="9" t="e">
        <f t="shared" si="148"/>
        <v>#REF!</v>
      </c>
      <c r="CR43" s="9" t="e">
        <f t="shared" si="148"/>
        <v>#REF!</v>
      </c>
      <c r="CS43" s="9" t="e">
        <f t="shared" si="148"/>
        <v>#REF!</v>
      </c>
      <c r="CT43" s="9" t="e">
        <f t="shared" si="148"/>
        <v>#REF!</v>
      </c>
      <c r="CU43" s="9" t="e">
        <f t="shared" si="148"/>
        <v>#REF!</v>
      </c>
      <c r="CV43" s="9"/>
      <c r="CW43" s="5">
        <v>39</v>
      </c>
      <c r="CX43" s="9" t="e">
        <f t="shared" si="21"/>
        <v>#REF!</v>
      </c>
      <c r="CY43" s="9" t="e">
        <f t="shared" ref="CY43:DD43" si="149">IF($CX43="","",VLOOKUP($CX43,$BV$5:$CJ$173,CY$1))</f>
        <v>#REF!</v>
      </c>
      <c r="CZ43" s="9" t="e">
        <f t="shared" si="149"/>
        <v>#REF!</v>
      </c>
      <c r="DA43" s="9" t="e">
        <f t="shared" si="149"/>
        <v>#REF!</v>
      </c>
      <c r="DB43" s="9" t="e">
        <f t="shared" si="149"/>
        <v>#REF!</v>
      </c>
      <c r="DC43" s="9" t="e">
        <f t="shared" si="149"/>
        <v>#REF!</v>
      </c>
      <c r="DD43" s="9" t="e">
        <f t="shared" si="149"/>
        <v>#REF!</v>
      </c>
    </row>
    <row r="44" spans="1:108" ht="15.75" customHeight="1">
      <c r="A44" s="30">
        <v>8.0299999999999994</v>
      </c>
      <c r="B44" s="31">
        <v>3</v>
      </c>
      <c r="C44" s="31">
        <v>99</v>
      </c>
      <c r="D44" s="1"/>
      <c r="E44" s="32">
        <v>12.3</v>
      </c>
      <c r="F44" s="32">
        <f t="shared" si="0"/>
        <v>12.4</v>
      </c>
      <c r="G44" s="32">
        <f t="shared" si="106"/>
        <v>13.200000000000001</v>
      </c>
      <c r="H44" s="32">
        <f t="shared" si="2"/>
        <v>13.3</v>
      </c>
      <c r="I44" s="32">
        <v>19.899999999999999</v>
      </c>
      <c r="J44" s="32">
        <f t="shared" si="3"/>
        <v>20</v>
      </c>
      <c r="K44" s="33">
        <v>23.1</v>
      </c>
      <c r="L44" s="33">
        <f t="shared" si="4"/>
        <v>23.200000000000003</v>
      </c>
      <c r="M44" s="3"/>
      <c r="N44" s="32">
        <v>11.8</v>
      </c>
      <c r="O44" s="32">
        <f t="shared" si="5"/>
        <v>11.9</v>
      </c>
      <c r="P44" s="33">
        <v>12.8</v>
      </c>
      <c r="Q44" s="33">
        <f t="shared" si="6"/>
        <v>12.9</v>
      </c>
      <c r="R44" s="33">
        <v>20.9</v>
      </c>
      <c r="S44" s="33">
        <f t="shared" si="7"/>
        <v>21</v>
      </c>
      <c r="T44" s="33">
        <v>25.2</v>
      </c>
      <c r="U44" s="33">
        <f t="shared" si="8"/>
        <v>25.3</v>
      </c>
      <c r="V44" s="5"/>
      <c r="W44" s="5"/>
      <c r="X44" s="5"/>
      <c r="Y44" s="5">
        <v>40</v>
      </c>
      <c r="Z44" s="5" t="e">
        <f>IF('Nutritional Status'!C27="","",VLOOKUP('Nutritional Status'!#REF!,$A$5:$C$173,3,))</f>
        <v>#REF!</v>
      </c>
      <c r="AA44" s="5" t="e">
        <f t="shared" si="9"/>
        <v>#REF!</v>
      </c>
      <c r="AB44" s="5" t="e">
        <f t="shared" si="10"/>
        <v>#REF!</v>
      </c>
      <c r="AC44" s="5" t="e">
        <f t="shared" si="11"/>
        <v>#REF!</v>
      </c>
      <c r="AD44" s="5" t="e">
        <f t="shared" si="12"/>
        <v>#REF!</v>
      </c>
      <c r="AE44" s="5" t="e">
        <f t="shared" si="13"/>
        <v>#REF!</v>
      </c>
      <c r="AF44" s="5" t="e">
        <f t="shared" si="14"/>
        <v>#REF!</v>
      </c>
      <c r="AG44" s="5" t="e">
        <f t="shared" si="15"/>
        <v>#REF!</v>
      </c>
      <c r="AH44" s="5" t="e">
        <f t="shared" si="16"/>
        <v>#REF!</v>
      </c>
      <c r="AI44" s="5"/>
      <c r="AJ44" s="5" t="e">
        <f t="shared" si="17"/>
        <v>#REF!</v>
      </c>
      <c r="AK44" s="5" t="e">
        <f t="shared" ref="AK44:AR44" si="150">IF($AJ44="","",VLOOKUP($AJ44,$C$5:$L$273,AK$1))</f>
        <v>#REF!</v>
      </c>
      <c r="AL44" s="5" t="e">
        <f t="shared" si="150"/>
        <v>#REF!</v>
      </c>
      <c r="AM44" s="5" t="e">
        <f t="shared" si="150"/>
        <v>#REF!</v>
      </c>
      <c r="AN44" s="5" t="e">
        <f t="shared" si="150"/>
        <v>#REF!</v>
      </c>
      <c r="AO44" s="5" t="e">
        <f t="shared" si="150"/>
        <v>#REF!</v>
      </c>
      <c r="AP44" s="5" t="e">
        <f t="shared" si="150"/>
        <v>#REF!</v>
      </c>
      <c r="AQ44" s="5" t="e">
        <f t="shared" si="150"/>
        <v>#REF!</v>
      </c>
      <c r="AR44" s="5" t="e">
        <f t="shared" si="150"/>
        <v>#REF!</v>
      </c>
      <c r="AS44" s="5"/>
      <c r="AT44" s="5"/>
      <c r="AU44" s="5"/>
      <c r="AV44" s="5"/>
      <c r="AW44" s="5"/>
      <c r="AX44" s="5"/>
      <c r="AY44" s="5"/>
      <c r="AZ44" s="5"/>
      <c r="BA44" s="40" t="str">
        <f t="shared" si="44"/>
        <v/>
      </c>
      <c r="BB44" s="266"/>
      <c r="BC44" s="267"/>
      <c r="BD44" s="267"/>
      <c r="BE44" s="268"/>
      <c r="BF44" s="41"/>
      <c r="BG44" s="43" t="str">
        <f t="shared" si="111"/>
        <v/>
      </c>
      <c r="BH44" s="43"/>
      <c r="BI44" s="43"/>
      <c r="BJ44" s="43" t="str">
        <f t="shared" si="46"/>
        <v/>
      </c>
      <c r="BK44" s="43" t="str">
        <f t="shared" si="47"/>
        <v/>
      </c>
      <c r="BL44" s="43" t="str">
        <f t="shared" si="48"/>
        <v/>
      </c>
      <c r="BM44" s="9"/>
      <c r="BN44" s="9" t="str">
        <f t="shared" si="49"/>
        <v/>
      </c>
      <c r="BO44" s="9">
        <f t="shared" si="50"/>
        <v>5</v>
      </c>
      <c r="BP44" s="9" t="str">
        <f t="shared" si="51"/>
        <v>F</v>
      </c>
      <c r="BQ44" s="9" t="str">
        <f t="shared" si="52"/>
        <v>0</v>
      </c>
      <c r="BR44" s="9"/>
      <c r="BS44" s="9"/>
      <c r="BT44" s="30">
        <v>8.0299999999999994</v>
      </c>
      <c r="BU44" s="31">
        <v>3</v>
      </c>
      <c r="BV44" s="31">
        <v>99</v>
      </c>
      <c r="BW44" s="1"/>
      <c r="BX44" s="33">
        <v>1.113</v>
      </c>
      <c r="BY44" s="33">
        <v>1.1139999999999999</v>
      </c>
      <c r="BZ44" s="33">
        <v>1.17</v>
      </c>
      <c r="CA44" s="33">
        <v>1.171</v>
      </c>
      <c r="CB44" s="33">
        <v>1.401</v>
      </c>
      <c r="CC44" s="33">
        <v>1.4019999999999999</v>
      </c>
      <c r="CD44" s="3"/>
      <c r="CE44" s="34">
        <v>1.1030000000000002</v>
      </c>
      <c r="CF44" s="34">
        <v>1.1040000000000001</v>
      </c>
      <c r="CG44" s="34">
        <v>1.1619999999999999</v>
      </c>
      <c r="CH44" s="34">
        <v>1.163</v>
      </c>
      <c r="CI44" s="34">
        <v>1.3980000000000001</v>
      </c>
      <c r="CJ44" s="34">
        <v>1.399</v>
      </c>
      <c r="CK44" s="9"/>
      <c r="CL44" s="9"/>
      <c r="CM44" s="9" t="e">
        <f>IF('Nutritional Status'!#REF!="","",IF('Nutritional Status'!#REF!&gt;CT44,$CU$3,IF('Nutritional Status'!#REF!&gt;CR44,$CS$3,IF('Nutritional Status'!#REF!&gt;CP44,$CQ$3,$CP$3))))</f>
        <v>#REF!</v>
      </c>
      <c r="CN44" s="5">
        <v>40</v>
      </c>
      <c r="CO44" s="9" t="e">
        <f t="shared" si="19"/>
        <v>#REF!</v>
      </c>
      <c r="CP44" s="9" t="e">
        <f t="shared" ref="CP44:CU44" si="151">IF($CO44="","",VLOOKUP($CO44,$BV$5:$CJ$173,CP$1))</f>
        <v>#REF!</v>
      </c>
      <c r="CQ44" s="9" t="e">
        <f t="shared" si="151"/>
        <v>#REF!</v>
      </c>
      <c r="CR44" s="9" t="e">
        <f t="shared" si="151"/>
        <v>#REF!</v>
      </c>
      <c r="CS44" s="9" t="e">
        <f t="shared" si="151"/>
        <v>#REF!</v>
      </c>
      <c r="CT44" s="9" t="e">
        <f t="shared" si="151"/>
        <v>#REF!</v>
      </c>
      <c r="CU44" s="9" t="e">
        <f t="shared" si="151"/>
        <v>#REF!</v>
      </c>
      <c r="CV44" s="9"/>
      <c r="CW44" s="5">
        <v>40</v>
      </c>
      <c r="CX44" s="9" t="e">
        <f t="shared" si="21"/>
        <v>#REF!</v>
      </c>
      <c r="CY44" s="9" t="e">
        <f t="shared" ref="CY44:DD44" si="152">IF($CX44="","",VLOOKUP($CX44,$BV$5:$CJ$173,CY$1))</f>
        <v>#REF!</v>
      </c>
      <c r="CZ44" s="9" t="e">
        <f t="shared" si="152"/>
        <v>#REF!</v>
      </c>
      <c r="DA44" s="9" t="e">
        <f t="shared" si="152"/>
        <v>#REF!</v>
      </c>
      <c r="DB44" s="9" t="e">
        <f t="shared" si="152"/>
        <v>#REF!</v>
      </c>
      <c r="DC44" s="9" t="e">
        <f t="shared" si="152"/>
        <v>#REF!</v>
      </c>
      <c r="DD44" s="9" t="e">
        <f t="shared" si="152"/>
        <v>#REF!</v>
      </c>
    </row>
    <row r="45" spans="1:108" ht="15.75" customHeight="1">
      <c r="A45" s="30">
        <v>8.0399999999999991</v>
      </c>
      <c r="B45" s="31">
        <v>4</v>
      </c>
      <c r="C45" s="31">
        <v>100</v>
      </c>
      <c r="D45" s="1"/>
      <c r="E45" s="32">
        <v>12.3</v>
      </c>
      <c r="F45" s="32">
        <f t="shared" si="0"/>
        <v>12.4</v>
      </c>
      <c r="G45" s="32">
        <v>13.3</v>
      </c>
      <c r="H45" s="32">
        <f t="shared" si="2"/>
        <v>13.4</v>
      </c>
      <c r="I45" s="32">
        <v>19.899999999999999</v>
      </c>
      <c r="J45" s="32">
        <f t="shared" si="3"/>
        <v>20</v>
      </c>
      <c r="K45" s="33">
        <v>23.3</v>
      </c>
      <c r="L45" s="33">
        <f t="shared" si="4"/>
        <v>23.400000000000002</v>
      </c>
      <c r="M45" s="3"/>
      <c r="N45" s="32">
        <v>11.8</v>
      </c>
      <c r="O45" s="32">
        <f t="shared" si="5"/>
        <v>11.9</v>
      </c>
      <c r="P45" s="33">
        <v>12.9</v>
      </c>
      <c r="Q45" s="33">
        <f t="shared" si="6"/>
        <v>13</v>
      </c>
      <c r="R45" s="33">
        <v>20.9</v>
      </c>
      <c r="S45" s="33">
        <f t="shared" si="7"/>
        <v>21</v>
      </c>
      <c r="T45" s="33">
        <v>25.3</v>
      </c>
      <c r="U45" s="33">
        <f t="shared" si="8"/>
        <v>25.400000000000002</v>
      </c>
      <c r="V45" s="5"/>
      <c r="W45" s="5"/>
      <c r="X45" s="5"/>
      <c r="Y45" s="5">
        <v>41</v>
      </c>
      <c r="Z45" s="5" t="e">
        <f>IF('Nutritional Status'!C28="","",VLOOKUP('Nutritional Status'!#REF!,$A$5:$C$173,3,))</f>
        <v>#REF!</v>
      </c>
      <c r="AA45" s="5" t="e">
        <f t="shared" si="9"/>
        <v>#REF!</v>
      </c>
      <c r="AB45" s="5" t="e">
        <f t="shared" si="10"/>
        <v>#REF!</v>
      </c>
      <c r="AC45" s="5" t="e">
        <f t="shared" si="11"/>
        <v>#REF!</v>
      </c>
      <c r="AD45" s="5" t="e">
        <f t="shared" si="12"/>
        <v>#REF!</v>
      </c>
      <c r="AE45" s="5" t="e">
        <f t="shared" si="13"/>
        <v>#REF!</v>
      </c>
      <c r="AF45" s="5" t="e">
        <f t="shared" si="14"/>
        <v>#REF!</v>
      </c>
      <c r="AG45" s="5" t="e">
        <f t="shared" si="15"/>
        <v>#REF!</v>
      </c>
      <c r="AH45" s="5" t="e">
        <f t="shared" si="16"/>
        <v>#REF!</v>
      </c>
      <c r="AI45" s="5"/>
      <c r="AJ45" s="5" t="e">
        <f t="shared" si="17"/>
        <v>#REF!</v>
      </c>
      <c r="AK45" s="5" t="e">
        <f t="shared" ref="AK45:AR45" si="153">IF($AJ45="","",VLOOKUP($AJ45,$C$5:$L$273,AK$1))</f>
        <v>#REF!</v>
      </c>
      <c r="AL45" s="5" t="e">
        <f t="shared" si="153"/>
        <v>#REF!</v>
      </c>
      <c r="AM45" s="5" t="e">
        <f t="shared" si="153"/>
        <v>#REF!</v>
      </c>
      <c r="AN45" s="5" t="e">
        <f t="shared" si="153"/>
        <v>#REF!</v>
      </c>
      <c r="AO45" s="5" t="e">
        <f t="shared" si="153"/>
        <v>#REF!</v>
      </c>
      <c r="AP45" s="5" t="e">
        <f t="shared" si="153"/>
        <v>#REF!</v>
      </c>
      <c r="AQ45" s="5" t="e">
        <f t="shared" si="153"/>
        <v>#REF!</v>
      </c>
      <c r="AR45" s="5" t="e">
        <f t="shared" si="153"/>
        <v>#REF!</v>
      </c>
      <c r="AS45" s="5"/>
      <c r="AT45" s="5"/>
      <c r="AU45" s="5"/>
      <c r="AV45" s="5"/>
      <c r="AW45" s="5"/>
      <c r="AX45" s="5"/>
      <c r="AY45" s="5"/>
      <c r="AZ45" s="5"/>
      <c r="BA45" s="40" t="str">
        <f t="shared" si="44"/>
        <v/>
      </c>
      <c r="BB45" s="266"/>
      <c r="BC45" s="267"/>
      <c r="BD45" s="267"/>
      <c r="BE45" s="268"/>
      <c r="BF45" s="41"/>
      <c r="BG45" s="43" t="str">
        <f t="shared" si="111"/>
        <v/>
      </c>
      <c r="BH45" s="43"/>
      <c r="BI45" s="43"/>
      <c r="BJ45" s="43" t="str">
        <f t="shared" si="46"/>
        <v/>
      </c>
      <c r="BK45" s="43" t="str">
        <f t="shared" si="47"/>
        <v/>
      </c>
      <c r="BL45" s="43" t="str">
        <f t="shared" si="48"/>
        <v/>
      </c>
      <c r="BM45" s="9"/>
      <c r="BN45" s="9" t="str">
        <f t="shared" si="49"/>
        <v/>
      </c>
      <c r="BO45" s="9">
        <f t="shared" si="50"/>
        <v>5</v>
      </c>
      <c r="BP45" s="9" t="str">
        <f t="shared" si="51"/>
        <v>F</v>
      </c>
      <c r="BQ45" s="9" t="str">
        <f t="shared" si="52"/>
        <v>0</v>
      </c>
      <c r="BR45" s="9"/>
      <c r="BS45" s="9"/>
      <c r="BT45" s="30">
        <v>8.0399999999999991</v>
      </c>
      <c r="BU45" s="31">
        <v>4</v>
      </c>
      <c r="BV45" s="31">
        <v>100</v>
      </c>
      <c r="BW45" s="1"/>
      <c r="BX45" s="33">
        <v>1.1159999999999999</v>
      </c>
      <c r="BY45" s="33">
        <v>1.117</v>
      </c>
      <c r="BZ45" s="33">
        <v>1.1740000000000002</v>
      </c>
      <c r="CA45" s="33">
        <v>1.175</v>
      </c>
      <c r="CB45" s="33">
        <v>1.4059999999999999</v>
      </c>
      <c r="CC45" s="33">
        <v>1.4069999999999998</v>
      </c>
      <c r="CD45" s="3"/>
      <c r="CE45" s="34">
        <v>1.107</v>
      </c>
      <c r="CF45" s="34">
        <v>1.1079999999999999</v>
      </c>
      <c r="CG45" s="34">
        <v>1.1660000000000001</v>
      </c>
      <c r="CH45" s="34">
        <v>1.167</v>
      </c>
      <c r="CI45" s="34">
        <v>1.403</v>
      </c>
      <c r="CJ45" s="34">
        <v>1.4040000000000001</v>
      </c>
      <c r="CK45" s="9"/>
      <c r="CL45" s="9"/>
      <c r="CM45" s="9" t="e">
        <f>IF('Nutritional Status'!#REF!="","",IF('Nutritional Status'!#REF!&gt;CT45,$CU$3,IF('Nutritional Status'!#REF!&gt;CR45,$CS$3,IF('Nutritional Status'!#REF!&gt;CP45,$CQ$3,$CP$3))))</f>
        <v>#REF!</v>
      </c>
      <c r="CN45" s="5">
        <v>41</v>
      </c>
      <c r="CO45" s="9" t="e">
        <f t="shared" si="19"/>
        <v>#REF!</v>
      </c>
      <c r="CP45" s="9" t="e">
        <f t="shared" ref="CP45:CU45" si="154">IF($CO45="","",VLOOKUP($CO45,$BV$5:$CJ$173,CP$1))</f>
        <v>#REF!</v>
      </c>
      <c r="CQ45" s="9" t="e">
        <f t="shared" si="154"/>
        <v>#REF!</v>
      </c>
      <c r="CR45" s="9" t="e">
        <f t="shared" si="154"/>
        <v>#REF!</v>
      </c>
      <c r="CS45" s="9" t="e">
        <f t="shared" si="154"/>
        <v>#REF!</v>
      </c>
      <c r="CT45" s="9" t="e">
        <f t="shared" si="154"/>
        <v>#REF!</v>
      </c>
      <c r="CU45" s="9" t="e">
        <f t="shared" si="154"/>
        <v>#REF!</v>
      </c>
      <c r="CV45" s="9"/>
      <c r="CW45" s="5">
        <v>41</v>
      </c>
      <c r="CX45" s="9" t="e">
        <f t="shared" si="21"/>
        <v>#REF!</v>
      </c>
      <c r="CY45" s="9" t="e">
        <f t="shared" ref="CY45:DD45" si="155">IF($CX45="","",VLOOKUP($CX45,$BV$5:$CJ$173,CY$1))</f>
        <v>#REF!</v>
      </c>
      <c r="CZ45" s="9" t="e">
        <f t="shared" si="155"/>
        <v>#REF!</v>
      </c>
      <c r="DA45" s="9" t="e">
        <f t="shared" si="155"/>
        <v>#REF!</v>
      </c>
      <c r="DB45" s="9" t="e">
        <f t="shared" si="155"/>
        <v>#REF!</v>
      </c>
      <c r="DC45" s="9" t="e">
        <f t="shared" si="155"/>
        <v>#REF!</v>
      </c>
      <c r="DD45" s="9" t="e">
        <f t="shared" si="155"/>
        <v>#REF!</v>
      </c>
    </row>
    <row r="46" spans="1:108" ht="15.75" customHeight="1">
      <c r="A46" s="30">
        <v>8.0500000000000007</v>
      </c>
      <c r="B46" s="31">
        <v>5</v>
      </c>
      <c r="C46" s="31">
        <v>101</v>
      </c>
      <c r="D46" s="1"/>
      <c r="E46" s="32">
        <v>12.4</v>
      </c>
      <c r="F46" s="32">
        <f t="shared" si="0"/>
        <v>12.5</v>
      </c>
      <c r="G46" s="32">
        <f t="shared" ref="G46:G50" si="156">F46+0.8</f>
        <v>13.3</v>
      </c>
      <c r="H46" s="32">
        <f t="shared" si="2"/>
        <v>13.4</v>
      </c>
      <c r="I46" s="32">
        <v>20</v>
      </c>
      <c r="J46" s="32">
        <f t="shared" si="3"/>
        <v>20.100000000000001</v>
      </c>
      <c r="K46" s="33">
        <v>23.4</v>
      </c>
      <c r="L46" s="33">
        <f t="shared" si="4"/>
        <v>23.5</v>
      </c>
      <c r="M46" s="3"/>
      <c r="N46" s="32">
        <v>11.8</v>
      </c>
      <c r="O46" s="32">
        <f t="shared" si="5"/>
        <v>11.9</v>
      </c>
      <c r="P46" s="33">
        <v>12.9</v>
      </c>
      <c r="Q46" s="33">
        <f t="shared" si="6"/>
        <v>13</v>
      </c>
      <c r="R46" s="33">
        <v>21</v>
      </c>
      <c r="S46" s="33">
        <f t="shared" si="7"/>
        <v>21.1</v>
      </c>
      <c r="T46" s="33">
        <v>25.5</v>
      </c>
      <c r="U46" s="33">
        <f t="shared" si="8"/>
        <v>25.6</v>
      </c>
      <c r="V46" s="5"/>
      <c r="W46" s="5"/>
      <c r="X46" s="5"/>
      <c r="Y46" s="5">
        <v>42</v>
      </c>
      <c r="Z46" s="5" t="e">
        <f>IF('Nutritional Status'!C29="","",VLOOKUP('Nutritional Status'!#REF!,$A$5:$C$173,3,))</f>
        <v>#REF!</v>
      </c>
      <c r="AA46" s="5" t="e">
        <f t="shared" si="9"/>
        <v>#REF!</v>
      </c>
      <c r="AB46" s="5" t="e">
        <f t="shared" si="10"/>
        <v>#REF!</v>
      </c>
      <c r="AC46" s="5" t="e">
        <f t="shared" si="11"/>
        <v>#REF!</v>
      </c>
      <c r="AD46" s="5" t="e">
        <f t="shared" si="12"/>
        <v>#REF!</v>
      </c>
      <c r="AE46" s="5" t="e">
        <f t="shared" si="13"/>
        <v>#REF!</v>
      </c>
      <c r="AF46" s="5" t="e">
        <f t="shared" si="14"/>
        <v>#REF!</v>
      </c>
      <c r="AG46" s="5" t="e">
        <f t="shared" si="15"/>
        <v>#REF!</v>
      </c>
      <c r="AH46" s="5" t="e">
        <f t="shared" si="16"/>
        <v>#REF!</v>
      </c>
      <c r="AI46" s="5"/>
      <c r="AJ46" s="5" t="e">
        <f t="shared" si="17"/>
        <v>#REF!</v>
      </c>
      <c r="AK46" s="5" t="e">
        <f t="shared" ref="AK46:AR46" si="157">IF($AJ46="","",VLOOKUP($AJ46,$C$5:$L$273,AK$1))</f>
        <v>#REF!</v>
      </c>
      <c r="AL46" s="5" t="e">
        <f t="shared" si="157"/>
        <v>#REF!</v>
      </c>
      <c r="AM46" s="5" t="e">
        <f t="shared" si="157"/>
        <v>#REF!</v>
      </c>
      <c r="AN46" s="5" t="e">
        <f t="shared" si="157"/>
        <v>#REF!</v>
      </c>
      <c r="AO46" s="5" t="e">
        <f t="shared" si="157"/>
        <v>#REF!</v>
      </c>
      <c r="AP46" s="5" t="e">
        <f t="shared" si="157"/>
        <v>#REF!</v>
      </c>
      <c r="AQ46" s="5" t="e">
        <f t="shared" si="157"/>
        <v>#REF!</v>
      </c>
      <c r="AR46" s="5" t="e">
        <f t="shared" si="157"/>
        <v>#REF!</v>
      </c>
      <c r="AS46" s="5"/>
      <c r="AT46" s="5"/>
      <c r="AU46" s="5"/>
      <c r="AV46" s="5"/>
      <c r="AW46" s="5"/>
      <c r="AX46" s="5"/>
      <c r="AY46" s="5"/>
      <c r="AZ46" s="5"/>
      <c r="BA46" s="40" t="str">
        <f t="shared" si="44"/>
        <v/>
      </c>
      <c r="BB46" s="266"/>
      <c r="BC46" s="267"/>
      <c r="BD46" s="267"/>
      <c r="BE46" s="268"/>
      <c r="BF46" s="41"/>
      <c r="BG46" s="43" t="str">
        <f t="shared" si="111"/>
        <v/>
      </c>
      <c r="BH46" s="43"/>
      <c r="BI46" s="43"/>
      <c r="BJ46" s="43" t="str">
        <f t="shared" si="46"/>
        <v/>
      </c>
      <c r="BK46" s="43" t="str">
        <f t="shared" si="47"/>
        <v/>
      </c>
      <c r="BL46" s="43" t="str">
        <f t="shared" si="48"/>
        <v/>
      </c>
      <c r="BM46" s="9"/>
      <c r="BN46" s="9" t="str">
        <f t="shared" si="49"/>
        <v/>
      </c>
      <c r="BO46" s="9">
        <f t="shared" si="50"/>
        <v>5</v>
      </c>
      <c r="BP46" s="9" t="str">
        <f t="shared" si="51"/>
        <v>F</v>
      </c>
      <c r="BQ46" s="9" t="str">
        <f t="shared" si="52"/>
        <v>0</v>
      </c>
      <c r="BR46" s="9"/>
      <c r="BS46" s="9"/>
      <c r="BT46" s="30">
        <v>8.0500000000000007</v>
      </c>
      <c r="BU46" s="31">
        <v>5</v>
      </c>
      <c r="BV46" s="31">
        <v>101</v>
      </c>
      <c r="BW46" s="1"/>
      <c r="BX46" s="33">
        <v>1.1200000000000001</v>
      </c>
      <c r="BY46" s="33">
        <v>1.121</v>
      </c>
      <c r="BZ46" s="33">
        <v>1.1780000000000002</v>
      </c>
      <c r="CA46" s="33">
        <v>1.179</v>
      </c>
      <c r="CB46" s="33">
        <v>1.411</v>
      </c>
      <c r="CC46" s="33">
        <v>1.4119999999999999</v>
      </c>
      <c r="CD46" s="3"/>
      <c r="CE46" s="34">
        <v>1.111</v>
      </c>
      <c r="CF46" s="34">
        <v>1.1120000000000001</v>
      </c>
      <c r="CG46" s="34">
        <v>1.17</v>
      </c>
      <c r="CH46" s="34">
        <v>1.171</v>
      </c>
      <c r="CI46" s="34">
        <v>1.409</v>
      </c>
      <c r="CJ46" s="34">
        <v>1.41</v>
      </c>
      <c r="CK46" s="9"/>
      <c r="CL46" s="9"/>
      <c r="CM46" s="9" t="e">
        <f>IF('Nutritional Status'!#REF!="","",IF('Nutritional Status'!#REF!&gt;CT46,$CU$3,IF('Nutritional Status'!#REF!&gt;CR46,$CS$3,IF('Nutritional Status'!#REF!&gt;CP46,$CQ$3,$CP$3))))</f>
        <v>#REF!</v>
      </c>
      <c r="CN46" s="5">
        <v>42</v>
      </c>
      <c r="CO46" s="9" t="e">
        <f t="shared" si="19"/>
        <v>#REF!</v>
      </c>
      <c r="CP46" s="9" t="e">
        <f t="shared" ref="CP46:CU46" si="158">IF($CO46="","",VLOOKUP($CO46,$BV$5:$CJ$173,CP$1))</f>
        <v>#REF!</v>
      </c>
      <c r="CQ46" s="9" t="e">
        <f t="shared" si="158"/>
        <v>#REF!</v>
      </c>
      <c r="CR46" s="9" t="e">
        <f t="shared" si="158"/>
        <v>#REF!</v>
      </c>
      <c r="CS46" s="9" t="e">
        <f t="shared" si="158"/>
        <v>#REF!</v>
      </c>
      <c r="CT46" s="9" t="e">
        <f t="shared" si="158"/>
        <v>#REF!</v>
      </c>
      <c r="CU46" s="9" t="e">
        <f t="shared" si="158"/>
        <v>#REF!</v>
      </c>
      <c r="CV46" s="9"/>
      <c r="CW46" s="5">
        <v>42</v>
      </c>
      <c r="CX46" s="9" t="e">
        <f t="shared" si="21"/>
        <v>#REF!</v>
      </c>
      <c r="CY46" s="9" t="e">
        <f t="shared" ref="CY46:DD46" si="159">IF($CX46="","",VLOOKUP($CX46,$BV$5:$CJ$173,CY$1))</f>
        <v>#REF!</v>
      </c>
      <c r="CZ46" s="9" t="e">
        <f t="shared" si="159"/>
        <v>#REF!</v>
      </c>
      <c r="DA46" s="9" t="e">
        <f t="shared" si="159"/>
        <v>#REF!</v>
      </c>
      <c r="DB46" s="9" t="e">
        <f t="shared" si="159"/>
        <v>#REF!</v>
      </c>
      <c r="DC46" s="9" t="e">
        <f t="shared" si="159"/>
        <v>#REF!</v>
      </c>
      <c r="DD46" s="9" t="e">
        <f t="shared" si="159"/>
        <v>#REF!</v>
      </c>
    </row>
    <row r="47" spans="1:108" ht="15.75" customHeight="1">
      <c r="A47" s="30">
        <v>8.06</v>
      </c>
      <c r="B47" s="31">
        <v>6</v>
      </c>
      <c r="C47" s="31">
        <v>102</v>
      </c>
      <c r="D47" s="1"/>
      <c r="E47" s="32">
        <v>12.4</v>
      </c>
      <c r="F47" s="32">
        <f t="shared" si="0"/>
        <v>12.5</v>
      </c>
      <c r="G47" s="32">
        <f t="shared" si="156"/>
        <v>13.3</v>
      </c>
      <c r="H47" s="32">
        <f t="shared" si="2"/>
        <v>13.4</v>
      </c>
      <c r="I47" s="32">
        <v>20.100000000000001</v>
      </c>
      <c r="J47" s="32">
        <f t="shared" si="3"/>
        <v>20.200000000000003</v>
      </c>
      <c r="K47" s="33">
        <v>23.5</v>
      </c>
      <c r="L47" s="33">
        <f t="shared" si="4"/>
        <v>23.6</v>
      </c>
      <c r="M47" s="3"/>
      <c r="N47" s="32">
        <v>11.9</v>
      </c>
      <c r="O47" s="32">
        <f t="shared" si="5"/>
        <v>12</v>
      </c>
      <c r="P47" s="33">
        <v>12.9</v>
      </c>
      <c r="Q47" s="33">
        <f t="shared" si="6"/>
        <v>13</v>
      </c>
      <c r="R47" s="33">
        <v>21.1</v>
      </c>
      <c r="S47" s="33">
        <f t="shared" si="7"/>
        <v>21.200000000000003</v>
      </c>
      <c r="T47" s="33">
        <v>25.6</v>
      </c>
      <c r="U47" s="33">
        <f t="shared" si="8"/>
        <v>25.700000000000003</v>
      </c>
      <c r="V47" s="5"/>
      <c r="W47" s="5"/>
      <c r="X47" s="5"/>
      <c r="Y47" s="5">
        <v>43</v>
      </c>
      <c r="Z47" s="5" t="e">
        <f>IF('Nutritional Status'!C30="","",VLOOKUP('Nutritional Status'!#REF!,$A$5:$C$173,3,))</f>
        <v>#REF!</v>
      </c>
      <c r="AA47" s="5" t="e">
        <f t="shared" si="9"/>
        <v>#REF!</v>
      </c>
      <c r="AB47" s="5" t="e">
        <f t="shared" si="10"/>
        <v>#REF!</v>
      </c>
      <c r="AC47" s="5" t="e">
        <f t="shared" si="11"/>
        <v>#REF!</v>
      </c>
      <c r="AD47" s="5" t="e">
        <f t="shared" si="12"/>
        <v>#REF!</v>
      </c>
      <c r="AE47" s="5" t="e">
        <f t="shared" si="13"/>
        <v>#REF!</v>
      </c>
      <c r="AF47" s="5" t="e">
        <f t="shared" si="14"/>
        <v>#REF!</v>
      </c>
      <c r="AG47" s="5" t="e">
        <f t="shared" si="15"/>
        <v>#REF!</v>
      </c>
      <c r="AH47" s="5" t="e">
        <f t="shared" si="16"/>
        <v>#REF!</v>
      </c>
      <c r="AI47" s="5"/>
      <c r="AJ47" s="5" t="e">
        <f t="shared" si="17"/>
        <v>#REF!</v>
      </c>
      <c r="AK47" s="5" t="e">
        <f t="shared" ref="AK47:AR47" si="160">IF($AJ47="","",VLOOKUP($AJ47,$C$5:$L$273,AK$1))</f>
        <v>#REF!</v>
      </c>
      <c r="AL47" s="5" t="e">
        <f t="shared" si="160"/>
        <v>#REF!</v>
      </c>
      <c r="AM47" s="5" t="e">
        <f t="shared" si="160"/>
        <v>#REF!</v>
      </c>
      <c r="AN47" s="5" t="e">
        <f t="shared" si="160"/>
        <v>#REF!</v>
      </c>
      <c r="AO47" s="5" t="e">
        <f t="shared" si="160"/>
        <v>#REF!</v>
      </c>
      <c r="AP47" s="5" t="e">
        <f t="shared" si="160"/>
        <v>#REF!</v>
      </c>
      <c r="AQ47" s="5" t="e">
        <f t="shared" si="160"/>
        <v>#REF!</v>
      </c>
      <c r="AR47" s="5" t="e">
        <f t="shared" si="160"/>
        <v>#REF!</v>
      </c>
      <c r="AS47" s="5"/>
      <c r="AT47" s="5"/>
      <c r="AU47" s="5"/>
      <c r="AV47" s="5"/>
      <c r="AW47" s="5"/>
      <c r="AX47" s="5"/>
      <c r="AY47" s="5"/>
      <c r="AZ47" s="5"/>
      <c r="BA47" s="40" t="str">
        <f t="shared" si="44"/>
        <v/>
      </c>
      <c r="BB47" s="266"/>
      <c r="BC47" s="267"/>
      <c r="BD47" s="267"/>
      <c r="BE47" s="268"/>
      <c r="BF47" s="41"/>
      <c r="BG47" s="43" t="str">
        <f t="shared" si="111"/>
        <v/>
      </c>
      <c r="BH47" s="43"/>
      <c r="BI47" s="43"/>
      <c r="BJ47" s="43" t="str">
        <f t="shared" si="46"/>
        <v/>
      </c>
      <c r="BK47" s="43" t="str">
        <f t="shared" si="47"/>
        <v/>
      </c>
      <c r="BL47" s="43" t="str">
        <f t="shared" si="48"/>
        <v/>
      </c>
      <c r="BM47" s="9"/>
      <c r="BN47" s="9" t="str">
        <f t="shared" si="49"/>
        <v/>
      </c>
      <c r="BO47" s="9">
        <f t="shared" si="50"/>
        <v>5</v>
      </c>
      <c r="BP47" s="9" t="str">
        <f t="shared" si="51"/>
        <v>F</v>
      </c>
      <c r="BQ47" s="9" t="str">
        <f t="shared" si="52"/>
        <v>0</v>
      </c>
      <c r="BR47" s="9"/>
      <c r="BS47" s="9"/>
      <c r="BT47" s="30">
        <v>8.06</v>
      </c>
      <c r="BU47" s="31">
        <v>6</v>
      </c>
      <c r="BV47" s="31">
        <v>102</v>
      </c>
      <c r="BW47" s="1"/>
      <c r="BX47" s="33">
        <v>1.123</v>
      </c>
      <c r="BY47" s="33">
        <v>1.1239999999999999</v>
      </c>
      <c r="BZ47" s="33">
        <v>1.1819999999999999</v>
      </c>
      <c r="CA47" s="33">
        <v>1.1830000000000001</v>
      </c>
      <c r="CB47" s="33">
        <v>1.4159999999999999</v>
      </c>
      <c r="CC47" s="33">
        <v>1.4169999999999998</v>
      </c>
      <c r="CD47" s="3"/>
      <c r="CE47" s="34">
        <v>1.115</v>
      </c>
      <c r="CF47" s="34">
        <v>1.1159999999999999</v>
      </c>
      <c r="CG47" s="34">
        <v>1.175</v>
      </c>
      <c r="CH47" s="34">
        <v>1.1759999999999999</v>
      </c>
      <c r="CI47" s="34">
        <v>1.4140000000000001</v>
      </c>
      <c r="CJ47" s="34">
        <v>1.415</v>
      </c>
      <c r="CK47" s="9"/>
      <c r="CL47" s="9"/>
      <c r="CM47" s="9" t="e">
        <f>IF('Nutritional Status'!#REF!="","",IF('Nutritional Status'!#REF!&gt;CT47,$CU$3,IF('Nutritional Status'!#REF!&gt;CR47,$CS$3,IF('Nutritional Status'!#REF!&gt;CP47,$CQ$3,$CP$3))))</f>
        <v>#REF!</v>
      </c>
      <c r="CN47" s="5">
        <v>43</v>
      </c>
      <c r="CO47" s="9" t="e">
        <f t="shared" si="19"/>
        <v>#REF!</v>
      </c>
      <c r="CP47" s="9" t="e">
        <f t="shared" ref="CP47:CU47" si="161">IF($CO47="","",VLOOKUP($CO47,$BV$5:$CJ$173,CP$1))</f>
        <v>#REF!</v>
      </c>
      <c r="CQ47" s="9" t="e">
        <f t="shared" si="161"/>
        <v>#REF!</v>
      </c>
      <c r="CR47" s="9" t="e">
        <f t="shared" si="161"/>
        <v>#REF!</v>
      </c>
      <c r="CS47" s="9" t="e">
        <f t="shared" si="161"/>
        <v>#REF!</v>
      </c>
      <c r="CT47" s="9" t="e">
        <f t="shared" si="161"/>
        <v>#REF!</v>
      </c>
      <c r="CU47" s="9" t="e">
        <f t="shared" si="161"/>
        <v>#REF!</v>
      </c>
      <c r="CV47" s="9"/>
      <c r="CW47" s="5">
        <v>43</v>
      </c>
      <c r="CX47" s="9" t="e">
        <f t="shared" si="21"/>
        <v>#REF!</v>
      </c>
      <c r="CY47" s="9" t="e">
        <f t="shared" ref="CY47:DD47" si="162">IF($CX47="","",VLOOKUP($CX47,$BV$5:$CJ$173,CY$1))</f>
        <v>#REF!</v>
      </c>
      <c r="CZ47" s="9" t="e">
        <f t="shared" si="162"/>
        <v>#REF!</v>
      </c>
      <c r="DA47" s="9" t="e">
        <f t="shared" si="162"/>
        <v>#REF!</v>
      </c>
      <c r="DB47" s="9" t="e">
        <f t="shared" si="162"/>
        <v>#REF!</v>
      </c>
      <c r="DC47" s="9" t="e">
        <f t="shared" si="162"/>
        <v>#REF!</v>
      </c>
      <c r="DD47" s="9" t="e">
        <f t="shared" si="162"/>
        <v>#REF!</v>
      </c>
    </row>
    <row r="48" spans="1:108" ht="15.75" customHeight="1">
      <c r="A48" s="30">
        <v>8.07</v>
      </c>
      <c r="B48" s="31">
        <v>7</v>
      </c>
      <c r="C48" s="31">
        <v>103</v>
      </c>
      <c r="D48" s="1"/>
      <c r="E48" s="32">
        <v>12.4</v>
      </c>
      <c r="F48" s="32">
        <f t="shared" si="0"/>
        <v>12.5</v>
      </c>
      <c r="G48" s="32">
        <f t="shared" si="156"/>
        <v>13.3</v>
      </c>
      <c r="H48" s="32">
        <f t="shared" si="2"/>
        <v>13.4</v>
      </c>
      <c r="I48" s="32">
        <v>20.100000000000001</v>
      </c>
      <c r="J48" s="32">
        <f t="shared" si="3"/>
        <v>20.200000000000003</v>
      </c>
      <c r="K48" s="33">
        <v>23.6</v>
      </c>
      <c r="L48" s="33">
        <f t="shared" si="4"/>
        <v>23.700000000000003</v>
      </c>
      <c r="M48" s="3"/>
      <c r="N48" s="32">
        <v>11.9</v>
      </c>
      <c r="O48" s="32">
        <f t="shared" si="5"/>
        <v>12</v>
      </c>
      <c r="P48" s="33">
        <v>12.9</v>
      </c>
      <c r="Q48" s="33">
        <f t="shared" si="6"/>
        <v>13</v>
      </c>
      <c r="R48" s="33">
        <v>21.2</v>
      </c>
      <c r="S48" s="33">
        <f t="shared" si="7"/>
        <v>21.3</v>
      </c>
      <c r="T48" s="33">
        <v>25.8</v>
      </c>
      <c r="U48" s="33">
        <f t="shared" si="8"/>
        <v>25.900000000000002</v>
      </c>
      <c r="V48" s="5"/>
      <c r="W48" s="5"/>
      <c r="X48" s="5"/>
      <c r="Y48" s="5">
        <v>44</v>
      </c>
      <c r="Z48" s="5" t="e">
        <f>IF('Nutritional Status'!C31="","",VLOOKUP('Nutritional Status'!#REF!,$A$5:$C$173,3,))</f>
        <v>#REF!</v>
      </c>
      <c r="AA48" s="5" t="e">
        <f t="shared" si="9"/>
        <v>#REF!</v>
      </c>
      <c r="AB48" s="5" t="e">
        <f t="shared" si="10"/>
        <v>#REF!</v>
      </c>
      <c r="AC48" s="5" t="e">
        <f t="shared" si="11"/>
        <v>#REF!</v>
      </c>
      <c r="AD48" s="5" t="e">
        <f t="shared" si="12"/>
        <v>#REF!</v>
      </c>
      <c r="AE48" s="5" t="e">
        <f t="shared" si="13"/>
        <v>#REF!</v>
      </c>
      <c r="AF48" s="5" t="e">
        <f t="shared" si="14"/>
        <v>#REF!</v>
      </c>
      <c r="AG48" s="5" t="e">
        <f t="shared" si="15"/>
        <v>#REF!</v>
      </c>
      <c r="AH48" s="5" t="e">
        <f t="shared" si="16"/>
        <v>#REF!</v>
      </c>
      <c r="AI48" s="5"/>
      <c r="AJ48" s="5" t="e">
        <f t="shared" si="17"/>
        <v>#REF!</v>
      </c>
      <c r="AK48" s="5" t="e">
        <f t="shared" ref="AK48:AR48" si="163">IF($AJ48="","",VLOOKUP($AJ48,$C$5:$L$273,AK$1))</f>
        <v>#REF!</v>
      </c>
      <c r="AL48" s="5" t="e">
        <f t="shared" si="163"/>
        <v>#REF!</v>
      </c>
      <c r="AM48" s="5" t="e">
        <f t="shared" si="163"/>
        <v>#REF!</v>
      </c>
      <c r="AN48" s="5" t="e">
        <f t="shared" si="163"/>
        <v>#REF!</v>
      </c>
      <c r="AO48" s="5" t="e">
        <f t="shared" si="163"/>
        <v>#REF!</v>
      </c>
      <c r="AP48" s="5" t="e">
        <f t="shared" si="163"/>
        <v>#REF!</v>
      </c>
      <c r="AQ48" s="5" t="e">
        <f t="shared" si="163"/>
        <v>#REF!</v>
      </c>
      <c r="AR48" s="5" t="e">
        <f t="shared" si="163"/>
        <v>#REF!</v>
      </c>
      <c r="AS48" s="5"/>
      <c r="AT48" s="5"/>
      <c r="AU48" s="5"/>
      <c r="AV48" s="5"/>
      <c r="AW48" s="5"/>
      <c r="AX48" s="5"/>
      <c r="AY48" s="5"/>
      <c r="AZ48" s="5"/>
      <c r="BA48" s="40" t="str">
        <f t="shared" si="44"/>
        <v/>
      </c>
      <c r="BB48" s="266"/>
      <c r="BC48" s="267"/>
      <c r="BD48" s="267"/>
      <c r="BE48" s="268"/>
      <c r="BF48" s="41"/>
      <c r="BG48" s="43" t="str">
        <f t="shared" si="111"/>
        <v/>
      </c>
      <c r="BH48" s="43"/>
      <c r="BI48" s="43"/>
      <c r="BJ48" s="43" t="str">
        <f t="shared" si="46"/>
        <v/>
      </c>
      <c r="BK48" s="43" t="str">
        <f t="shared" si="47"/>
        <v/>
      </c>
      <c r="BL48" s="43" t="str">
        <f t="shared" si="48"/>
        <v/>
      </c>
      <c r="BM48" s="9"/>
      <c r="BN48" s="9" t="str">
        <f t="shared" si="49"/>
        <v/>
      </c>
      <c r="BO48" s="9">
        <f t="shared" si="50"/>
        <v>5</v>
      </c>
      <c r="BP48" s="9" t="str">
        <f t="shared" si="51"/>
        <v>F</v>
      </c>
      <c r="BQ48" s="9" t="str">
        <f t="shared" si="52"/>
        <v>0</v>
      </c>
      <c r="BR48" s="9"/>
      <c r="BS48" s="9"/>
      <c r="BT48" s="30">
        <v>8.07</v>
      </c>
      <c r="BU48" s="31">
        <v>7</v>
      </c>
      <c r="BV48" s="31">
        <v>103</v>
      </c>
      <c r="BW48" s="1"/>
      <c r="BX48" s="33">
        <v>1.127</v>
      </c>
      <c r="BY48" s="33">
        <v>1.1279999999999999</v>
      </c>
      <c r="BZ48" s="33">
        <v>1.1860000000000002</v>
      </c>
      <c r="CA48" s="33">
        <v>1.1870000000000001</v>
      </c>
      <c r="CB48" s="33">
        <v>1.421</v>
      </c>
      <c r="CC48" s="33">
        <v>1.4219999999999999</v>
      </c>
      <c r="CD48" s="3"/>
      <c r="CE48" s="34">
        <v>1.119</v>
      </c>
      <c r="CF48" s="34">
        <v>1.1200000000000001</v>
      </c>
      <c r="CG48" s="34">
        <v>1.179</v>
      </c>
      <c r="CH48" s="34">
        <v>1.18</v>
      </c>
      <c r="CI48" s="34">
        <v>1.42</v>
      </c>
      <c r="CJ48" s="34">
        <v>1.421</v>
      </c>
      <c r="CK48" s="9"/>
      <c r="CL48" s="9"/>
      <c r="CM48" s="9" t="e">
        <f>IF('Nutritional Status'!#REF!="","",IF('Nutritional Status'!#REF!&gt;CT48,$CU$3,IF('Nutritional Status'!#REF!&gt;CR48,$CS$3,IF('Nutritional Status'!#REF!&gt;CP48,$CQ$3,$CP$3))))</f>
        <v>#REF!</v>
      </c>
      <c r="CN48" s="5">
        <v>44</v>
      </c>
      <c r="CO48" s="9" t="e">
        <f t="shared" si="19"/>
        <v>#REF!</v>
      </c>
      <c r="CP48" s="9" t="e">
        <f t="shared" ref="CP48:CU48" si="164">IF($CO48="","",VLOOKUP($CO48,$BV$5:$CJ$173,CP$1))</f>
        <v>#REF!</v>
      </c>
      <c r="CQ48" s="9" t="e">
        <f t="shared" si="164"/>
        <v>#REF!</v>
      </c>
      <c r="CR48" s="9" t="e">
        <f t="shared" si="164"/>
        <v>#REF!</v>
      </c>
      <c r="CS48" s="9" t="e">
        <f t="shared" si="164"/>
        <v>#REF!</v>
      </c>
      <c r="CT48" s="9" t="e">
        <f t="shared" si="164"/>
        <v>#REF!</v>
      </c>
      <c r="CU48" s="9" t="e">
        <f t="shared" si="164"/>
        <v>#REF!</v>
      </c>
      <c r="CV48" s="9"/>
      <c r="CW48" s="5">
        <v>44</v>
      </c>
      <c r="CX48" s="9" t="e">
        <f t="shared" si="21"/>
        <v>#REF!</v>
      </c>
      <c r="CY48" s="9" t="e">
        <f t="shared" ref="CY48:DD48" si="165">IF($CX48="","",VLOOKUP($CX48,$BV$5:$CJ$173,CY$1))</f>
        <v>#REF!</v>
      </c>
      <c r="CZ48" s="9" t="e">
        <f t="shared" si="165"/>
        <v>#REF!</v>
      </c>
      <c r="DA48" s="9" t="e">
        <f t="shared" si="165"/>
        <v>#REF!</v>
      </c>
      <c r="DB48" s="9" t="e">
        <f t="shared" si="165"/>
        <v>#REF!</v>
      </c>
      <c r="DC48" s="9" t="e">
        <f t="shared" si="165"/>
        <v>#REF!</v>
      </c>
      <c r="DD48" s="9" t="e">
        <f t="shared" si="165"/>
        <v>#REF!</v>
      </c>
    </row>
    <row r="49" spans="1:108" ht="15.75" customHeight="1">
      <c r="A49" s="30">
        <v>8.08</v>
      </c>
      <c r="B49" s="31">
        <v>8</v>
      </c>
      <c r="C49" s="31">
        <v>104</v>
      </c>
      <c r="D49" s="1"/>
      <c r="E49" s="32">
        <v>12.4</v>
      </c>
      <c r="F49" s="32">
        <f t="shared" si="0"/>
        <v>12.5</v>
      </c>
      <c r="G49" s="32">
        <f t="shared" si="156"/>
        <v>13.3</v>
      </c>
      <c r="H49" s="32">
        <f t="shared" si="2"/>
        <v>13.4</v>
      </c>
      <c r="I49" s="32">
        <v>20.2</v>
      </c>
      <c r="J49" s="32">
        <f t="shared" si="3"/>
        <v>20.3</v>
      </c>
      <c r="K49" s="33">
        <v>23.8</v>
      </c>
      <c r="L49" s="33">
        <f t="shared" si="4"/>
        <v>23.900000000000002</v>
      </c>
      <c r="M49" s="3"/>
      <c r="N49" s="32">
        <v>11.9</v>
      </c>
      <c r="O49" s="32">
        <f t="shared" si="5"/>
        <v>12</v>
      </c>
      <c r="P49" s="33">
        <v>12.9</v>
      </c>
      <c r="Q49" s="33">
        <f t="shared" si="6"/>
        <v>13</v>
      </c>
      <c r="R49" s="33">
        <v>21.3</v>
      </c>
      <c r="S49" s="33">
        <f t="shared" si="7"/>
        <v>21.400000000000002</v>
      </c>
      <c r="T49" s="33">
        <v>25.9</v>
      </c>
      <c r="U49" s="33">
        <f t="shared" si="8"/>
        <v>26</v>
      </c>
      <c r="V49" s="5"/>
      <c r="W49" s="5"/>
      <c r="X49" s="5"/>
      <c r="Y49" s="5">
        <v>45</v>
      </c>
      <c r="Z49" s="5" t="e">
        <f>IF('Nutritional Status'!C32="","",VLOOKUP('Nutritional Status'!#REF!,$A$5:$C$173,3,))</f>
        <v>#REF!</v>
      </c>
      <c r="AA49" s="5" t="e">
        <f t="shared" si="9"/>
        <v>#REF!</v>
      </c>
      <c r="AB49" s="5" t="e">
        <f t="shared" si="10"/>
        <v>#REF!</v>
      </c>
      <c r="AC49" s="5" t="e">
        <f t="shared" si="11"/>
        <v>#REF!</v>
      </c>
      <c r="AD49" s="5" t="e">
        <f t="shared" si="12"/>
        <v>#REF!</v>
      </c>
      <c r="AE49" s="5" t="e">
        <f t="shared" si="13"/>
        <v>#REF!</v>
      </c>
      <c r="AF49" s="5" t="e">
        <f t="shared" si="14"/>
        <v>#REF!</v>
      </c>
      <c r="AG49" s="5" t="e">
        <f t="shared" si="15"/>
        <v>#REF!</v>
      </c>
      <c r="AH49" s="5" t="e">
        <f t="shared" si="16"/>
        <v>#REF!</v>
      </c>
      <c r="AI49" s="5"/>
      <c r="AJ49" s="5" t="e">
        <f t="shared" si="17"/>
        <v>#REF!</v>
      </c>
      <c r="AK49" s="5" t="e">
        <f t="shared" ref="AK49:AR49" si="166">IF($AJ49="","",VLOOKUP($AJ49,$C$5:$L$273,AK$1))</f>
        <v>#REF!</v>
      </c>
      <c r="AL49" s="5" t="e">
        <f t="shared" si="166"/>
        <v>#REF!</v>
      </c>
      <c r="AM49" s="5" t="e">
        <f t="shared" si="166"/>
        <v>#REF!</v>
      </c>
      <c r="AN49" s="5" t="e">
        <f t="shared" si="166"/>
        <v>#REF!</v>
      </c>
      <c r="AO49" s="5" t="e">
        <f t="shared" si="166"/>
        <v>#REF!</v>
      </c>
      <c r="AP49" s="5" t="e">
        <f t="shared" si="166"/>
        <v>#REF!</v>
      </c>
      <c r="AQ49" s="5" t="e">
        <f t="shared" si="166"/>
        <v>#REF!</v>
      </c>
      <c r="AR49" s="5" t="e">
        <f t="shared" si="166"/>
        <v>#REF!</v>
      </c>
      <c r="AS49" s="5"/>
      <c r="AT49" s="5"/>
      <c r="AU49" s="5"/>
      <c r="AV49" s="5"/>
      <c r="AW49" s="5"/>
      <c r="AX49" s="5"/>
      <c r="AY49" s="5"/>
      <c r="AZ49" s="5"/>
      <c r="BA49" s="40" t="str">
        <f t="shared" si="44"/>
        <v/>
      </c>
      <c r="BB49" s="266"/>
      <c r="BC49" s="267"/>
      <c r="BD49" s="267"/>
      <c r="BE49" s="268"/>
      <c r="BF49" s="41"/>
      <c r="BG49" s="43" t="str">
        <f t="shared" si="111"/>
        <v/>
      </c>
      <c r="BH49" s="43"/>
      <c r="BI49" s="43"/>
      <c r="BJ49" s="43" t="str">
        <f t="shared" si="46"/>
        <v/>
      </c>
      <c r="BK49" s="43" t="str">
        <f t="shared" si="47"/>
        <v/>
      </c>
      <c r="BL49" s="43" t="str">
        <f t="shared" si="48"/>
        <v/>
      </c>
      <c r="BM49" s="9"/>
      <c r="BN49" s="9" t="str">
        <f t="shared" si="49"/>
        <v/>
      </c>
      <c r="BO49" s="9">
        <f t="shared" si="50"/>
        <v>5</v>
      </c>
      <c r="BP49" s="9" t="str">
        <f t="shared" si="51"/>
        <v>F</v>
      </c>
      <c r="BQ49" s="9" t="str">
        <f t="shared" si="52"/>
        <v>0</v>
      </c>
      <c r="BR49" s="9"/>
      <c r="BS49" s="9"/>
      <c r="BT49" s="30">
        <v>8.08</v>
      </c>
      <c r="BU49" s="31">
        <v>8</v>
      </c>
      <c r="BV49" s="31">
        <v>104</v>
      </c>
      <c r="BW49" s="1"/>
      <c r="BX49" s="33">
        <v>1.1299999999999999</v>
      </c>
      <c r="BY49" s="33">
        <v>1.131</v>
      </c>
      <c r="BZ49" s="33">
        <v>1.1890000000000001</v>
      </c>
      <c r="CA49" s="33">
        <v>1.19</v>
      </c>
      <c r="CB49" s="33">
        <v>1.4259999999999999</v>
      </c>
      <c r="CC49" s="33">
        <v>1.4269999999999998</v>
      </c>
      <c r="CD49" s="3"/>
      <c r="CE49" s="34">
        <v>1.1240000000000001</v>
      </c>
      <c r="CF49" s="34">
        <v>1.125</v>
      </c>
      <c r="CG49" s="34">
        <v>1.1840000000000002</v>
      </c>
      <c r="CH49" s="34">
        <v>1.1850000000000001</v>
      </c>
      <c r="CI49" s="34">
        <v>1.425</v>
      </c>
      <c r="CJ49" s="34">
        <v>1.4259999999999999</v>
      </c>
      <c r="CK49" s="9"/>
      <c r="CL49" s="9"/>
      <c r="CM49" s="9" t="e">
        <f>IF('Nutritional Status'!#REF!="","",IF('Nutritional Status'!#REF!&gt;CT49,$CU$3,IF('Nutritional Status'!#REF!&gt;CR49,$CS$3,IF('Nutritional Status'!#REF!&gt;CP49,$CQ$3,$CP$3))))</f>
        <v>#REF!</v>
      </c>
      <c r="CN49" s="5">
        <v>45</v>
      </c>
      <c r="CO49" s="9" t="e">
        <f t="shared" si="19"/>
        <v>#REF!</v>
      </c>
      <c r="CP49" s="9" t="e">
        <f t="shared" ref="CP49:CU49" si="167">IF($CO49="","",VLOOKUP($CO49,$BV$5:$CJ$173,CP$1))</f>
        <v>#REF!</v>
      </c>
      <c r="CQ49" s="9" t="e">
        <f t="shared" si="167"/>
        <v>#REF!</v>
      </c>
      <c r="CR49" s="9" t="e">
        <f t="shared" si="167"/>
        <v>#REF!</v>
      </c>
      <c r="CS49" s="9" t="e">
        <f t="shared" si="167"/>
        <v>#REF!</v>
      </c>
      <c r="CT49" s="9" t="e">
        <f t="shared" si="167"/>
        <v>#REF!</v>
      </c>
      <c r="CU49" s="9" t="e">
        <f t="shared" si="167"/>
        <v>#REF!</v>
      </c>
      <c r="CV49" s="9"/>
      <c r="CW49" s="5">
        <v>45</v>
      </c>
      <c r="CX49" s="9" t="e">
        <f t="shared" si="21"/>
        <v>#REF!</v>
      </c>
      <c r="CY49" s="9" t="e">
        <f t="shared" ref="CY49:DD49" si="168">IF($CX49="","",VLOOKUP($CX49,$BV$5:$CJ$173,CY$1))</f>
        <v>#REF!</v>
      </c>
      <c r="CZ49" s="9" t="e">
        <f t="shared" si="168"/>
        <v>#REF!</v>
      </c>
      <c r="DA49" s="9" t="e">
        <f t="shared" si="168"/>
        <v>#REF!</v>
      </c>
      <c r="DB49" s="9" t="e">
        <f t="shared" si="168"/>
        <v>#REF!</v>
      </c>
      <c r="DC49" s="9" t="e">
        <f t="shared" si="168"/>
        <v>#REF!</v>
      </c>
      <c r="DD49" s="9" t="e">
        <f t="shared" si="168"/>
        <v>#REF!</v>
      </c>
    </row>
    <row r="50" spans="1:108" ht="15.75" customHeight="1">
      <c r="A50" s="30">
        <v>8.09</v>
      </c>
      <c r="B50" s="31">
        <v>9</v>
      </c>
      <c r="C50" s="31">
        <v>105</v>
      </c>
      <c r="D50" s="1"/>
      <c r="E50" s="32">
        <v>12.4</v>
      </c>
      <c r="F50" s="32">
        <f t="shared" si="0"/>
        <v>12.5</v>
      </c>
      <c r="G50" s="32">
        <f t="shared" si="156"/>
        <v>13.3</v>
      </c>
      <c r="H50" s="32">
        <f t="shared" si="2"/>
        <v>13.4</v>
      </c>
      <c r="I50" s="32">
        <v>20.3</v>
      </c>
      <c r="J50" s="32">
        <f t="shared" si="3"/>
        <v>20.400000000000002</v>
      </c>
      <c r="K50" s="33">
        <v>23.9</v>
      </c>
      <c r="L50" s="33">
        <f t="shared" si="4"/>
        <v>24</v>
      </c>
      <c r="M50" s="3"/>
      <c r="N50" s="32">
        <v>11.9</v>
      </c>
      <c r="O50" s="32">
        <f t="shared" si="5"/>
        <v>12</v>
      </c>
      <c r="P50" s="33">
        <v>13</v>
      </c>
      <c r="Q50" s="33">
        <f t="shared" si="6"/>
        <v>13.1</v>
      </c>
      <c r="R50" s="33">
        <v>21.3</v>
      </c>
      <c r="S50" s="33">
        <f t="shared" si="7"/>
        <v>21.400000000000002</v>
      </c>
      <c r="T50" s="33">
        <v>26.1</v>
      </c>
      <c r="U50" s="33">
        <f t="shared" si="8"/>
        <v>26.200000000000003</v>
      </c>
      <c r="V50" s="5"/>
      <c r="W50" s="5"/>
      <c r="X50" s="5"/>
      <c r="Y50" s="5">
        <v>46</v>
      </c>
      <c r="Z50" s="5" t="e">
        <f>IF('Nutritional Status'!C33="","",VLOOKUP('Nutritional Status'!#REF!,$A$5:$C$173,3,))</f>
        <v>#REF!</v>
      </c>
      <c r="AA50" s="5" t="e">
        <f t="shared" si="9"/>
        <v>#REF!</v>
      </c>
      <c r="AB50" s="5" t="e">
        <f t="shared" si="10"/>
        <v>#REF!</v>
      </c>
      <c r="AC50" s="5" t="e">
        <f t="shared" si="11"/>
        <v>#REF!</v>
      </c>
      <c r="AD50" s="5" t="e">
        <f t="shared" si="12"/>
        <v>#REF!</v>
      </c>
      <c r="AE50" s="5" t="e">
        <f t="shared" si="13"/>
        <v>#REF!</v>
      </c>
      <c r="AF50" s="5" t="e">
        <f t="shared" si="14"/>
        <v>#REF!</v>
      </c>
      <c r="AG50" s="5" t="e">
        <f t="shared" si="15"/>
        <v>#REF!</v>
      </c>
      <c r="AH50" s="5" t="e">
        <f t="shared" si="16"/>
        <v>#REF!</v>
      </c>
      <c r="AI50" s="5"/>
      <c r="AJ50" s="5" t="e">
        <f t="shared" si="17"/>
        <v>#REF!</v>
      </c>
      <c r="AK50" s="5" t="e">
        <f t="shared" ref="AK50:AR50" si="169">IF($AJ50="","",VLOOKUP($AJ50,$C$5:$L$273,AK$1))</f>
        <v>#REF!</v>
      </c>
      <c r="AL50" s="5" t="e">
        <f t="shared" si="169"/>
        <v>#REF!</v>
      </c>
      <c r="AM50" s="5" t="e">
        <f t="shared" si="169"/>
        <v>#REF!</v>
      </c>
      <c r="AN50" s="5" t="e">
        <f t="shared" si="169"/>
        <v>#REF!</v>
      </c>
      <c r="AO50" s="5" t="e">
        <f t="shared" si="169"/>
        <v>#REF!</v>
      </c>
      <c r="AP50" s="5" t="e">
        <f t="shared" si="169"/>
        <v>#REF!</v>
      </c>
      <c r="AQ50" s="5" t="e">
        <f t="shared" si="169"/>
        <v>#REF!</v>
      </c>
      <c r="AR50" s="5" t="e">
        <f t="shared" si="169"/>
        <v>#REF!</v>
      </c>
      <c r="AS50" s="5"/>
      <c r="AT50" s="5"/>
      <c r="AU50" s="5"/>
      <c r="AV50" s="5"/>
      <c r="AW50" s="5"/>
      <c r="AX50" s="5"/>
      <c r="AY50" s="5"/>
      <c r="AZ50" s="5"/>
      <c r="BA50" s="40" t="str">
        <f t="shared" si="44"/>
        <v/>
      </c>
      <c r="BB50" s="266"/>
      <c r="BC50" s="267"/>
      <c r="BD50" s="267"/>
      <c r="BE50" s="268"/>
      <c r="BF50" s="41"/>
      <c r="BG50" s="43" t="str">
        <f t="shared" si="111"/>
        <v/>
      </c>
      <c r="BH50" s="43"/>
      <c r="BI50" s="43"/>
      <c r="BJ50" s="43" t="str">
        <f t="shared" si="46"/>
        <v/>
      </c>
      <c r="BK50" s="43" t="str">
        <f t="shared" si="47"/>
        <v/>
      </c>
      <c r="BL50" s="43" t="str">
        <f t="shared" si="48"/>
        <v/>
      </c>
      <c r="BM50" s="9"/>
      <c r="BN50" s="9" t="str">
        <f t="shared" si="49"/>
        <v/>
      </c>
      <c r="BO50" s="9">
        <f t="shared" si="50"/>
        <v>5</v>
      </c>
      <c r="BP50" s="9" t="str">
        <f t="shared" si="51"/>
        <v>F</v>
      </c>
      <c r="BQ50" s="9" t="str">
        <f t="shared" si="52"/>
        <v>0</v>
      </c>
      <c r="BR50" s="9"/>
      <c r="BS50" s="9"/>
      <c r="BT50" s="30">
        <v>8.09</v>
      </c>
      <c r="BU50" s="31">
        <v>9</v>
      </c>
      <c r="BV50" s="31">
        <v>105</v>
      </c>
      <c r="BW50" s="1"/>
      <c r="BX50" s="33">
        <v>1.1340000000000001</v>
      </c>
      <c r="BY50" s="33">
        <v>1.135</v>
      </c>
      <c r="BZ50" s="33">
        <v>1.1930000000000001</v>
      </c>
      <c r="CA50" s="33">
        <v>1.194</v>
      </c>
      <c r="CB50" s="33">
        <v>1.431</v>
      </c>
      <c r="CC50" s="33">
        <v>1.4319999999999999</v>
      </c>
      <c r="CD50" s="3"/>
      <c r="CE50" s="34">
        <v>1.1280000000000001</v>
      </c>
      <c r="CF50" s="34">
        <v>1.129</v>
      </c>
      <c r="CG50" s="34">
        <v>1.1880000000000002</v>
      </c>
      <c r="CH50" s="34">
        <v>1.1890000000000001</v>
      </c>
      <c r="CI50" s="34">
        <v>1.431</v>
      </c>
      <c r="CJ50" s="34">
        <v>1.4319999999999999</v>
      </c>
      <c r="CK50" s="9"/>
      <c r="CL50" s="9"/>
      <c r="CM50" s="9" t="e">
        <f>IF('Nutritional Status'!#REF!="","",IF('Nutritional Status'!#REF!&gt;CT50,$CU$3,IF('Nutritional Status'!#REF!&gt;CR50,$CS$3,IF('Nutritional Status'!#REF!&gt;CP50,$CQ$3,$CP$3))))</f>
        <v>#REF!</v>
      </c>
      <c r="CN50" s="5">
        <v>46</v>
      </c>
      <c r="CO50" s="9" t="e">
        <f t="shared" si="19"/>
        <v>#REF!</v>
      </c>
      <c r="CP50" s="9" t="e">
        <f t="shared" ref="CP50:CU50" si="170">IF($CO50="","",VLOOKUP($CO50,$BV$5:$CJ$173,CP$1))</f>
        <v>#REF!</v>
      </c>
      <c r="CQ50" s="9" t="e">
        <f t="shared" si="170"/>
        <v>#REF!</v>
      </c>
      <c r="CR50" s="9" t="e">
        <f t="shared" si="170"/>
        <v>#REF!</v>
      </c>
      <c r="CS50" s="9" t="e">
        <f t="shared" si="170"/>
        <v>#REF!</v>
      </c>
      <c r="CT50" s="9" t="e">
        <f t="shared" si="170"/>
        <v>#REF!</v>
      </c>
      <c r="CU50" s="9" t="e">
        <f t="shared" si="170"/>
        <v>#REF!</v>
      </c>
      <c r="CV50" s="9"/>
      <c r="CW50" s="5">
        <v>46</v>
      </c>
      <c r="CX50" s="9" t="e">
        <f t="shared" si="21"/>
        <v>#REF!</v>
      </c>
      <c r="CY50" s="9" t="e">
        <f t="shared" ref="CY50:DD50" si="171">IF($CX50="","",VLOOKUP($CX50,$BV$5:$CJ$173,CY$1))</f>
        <v>#REF!</v>
      </c>
      <c r="CZ50" s="9" t="e">
        <f t="shared" si="171"/>
        <v>#REF!</v>
      </c>
      <c r="DA50" s="9" t="e">
        <f t="shared" si="171"/>
        <v>#REF!</v>
      </c>
      <c r="DB50" s="9" t="e">
        <f t="shared" si="171"/>
        <v>#REF!</v>
      </c>
      <c r="DC50" s="9" t="e">
        <f t="shared" si="171"/>
        <v>#REF!</v>
      </c>
      <c r="DD50" s="9" t="e">
        <f t="shared" si="171"/>
        <v>#REF!</v>
      </c>
    </row>
    <row r="51" spans="1:108" ht="15.75" customHeight="1">
      <c r="A51" s="30">
        <v>8.1</v>
      </c>
      <c r="B51" s="31">
        <v>10</v>
      </c>
      <c r="C51" s="31">
        <v>106</v>
      </c>
      <c r="D51" s="1"/>
      <c r="E51" s="32">
        <v>12.4</v>
      </c>
      <c r="F51" s="32">
        <f t="shared" si="0"/>
        <v>12.5</v>
      </c>
      <c r="G51" s="32">
        <v>13.4</v>
      </c>
      <c r="H51" s="32">
        <f t="shared" si="2"/>
        <v>13.5</v>
      </c>
      <c r="I51" s="32">
        <v>20.3</v>
      </c>
      <c r="J51" s="32">
        <f t="shared" si="3"/>
        <v>20.400000000000002</v>
      </c>
      <c r="K51" s="33">
        <v>24</v>
      </c>
      <c r="L51" s="33">
        <f t="shared" si="4"/>
        <v>24.1</v>
      </c>
      <c r="M51" s="3"/>
      <c r="N51" s="32">
        <v>12</v>
      </c>
      <c r="O51" s="32">
        <f t="shared" si="5"/>
        <v>12.1</v>
      </c>
      <c r="P51" s="33">
        <v>13</v>
      </c>
      <c r="Q51" s="33">
        <f t="shared" si="6"/>
        <v>13.1</v>
      </c>
      <c r="R51" s="33">
        <v>21.4</v>
      </c>
      <c r="S51" s="33">
        <f t="shared" si="7"/>
        <v>21.5</v>
      </c>
      <c r="T51" s="33">
        <v>26.2</v>
      </c>
      <c r="U51" s="33">
        <f t="shared" si="8"/>
        <v>26.3</v>
      </c>
      <c r="V51" s="5"/>
      <c r="W51" s="5"/>
      <c r="X51" s="5"/>
      <c r="Y51" s="5">
        <v>47</v>
      </c>
      <c r="Z51" s="5" t="e">
        <f>IF('Nutritional Status'!C34="","",VLOOKUP('Nutritional Status'!#REF!,$A$5:$C$173,3,))</f>
        <v>#REF!</v>
      </c>
      <c r="AA51" s="5" t="e">
        <f t="shared" si="9"/>
        <v>#REF!</v>
      </c>
      <c r="AB51" s="5" t="e">
        <f t="shared" si="10"/>
        <v>#REF!</v>
      </c>
      <c r="AC51" s="5" t="e">
        <f t="shared" si="11"/>
        <v>#REF!</v>
      </c>
      <c r="AD51" s="5" t="e">
        <f t="shared" si="12"/>
        <v>#REF!</v>
      </c>
      <c r="AE51" s="5" t="e">
        <f t="shared" si="13"/>
        <v>#REF!</v>
      </c>
      <c r="AF51" s="5" t="e">
        <f t="shared" si="14"/>
        <v>#REF!</v>
      </c>
      <c r="AG51" s="5" t="e">
        <f t="shared" si="15"/>
        <v>#REF!</v>
      </c>
      <c r="AH51" s="5" t="e">
        <f t="shared" si="16"/>
        <v>#REF!</v>
      </c>
      <c r="AI51" s="5"/>
      <c r="AJ51" s="5" t="e">
        <f t="shared" si="17"/>
        <v>#REF!</v>
      </c>
      <c r="AK51" s="5" t="e">
        <f t="shared" ref="AK51:AR51" si="172">IF($AJ51="","",VLOOKUP($AJ51,$C$5:$L$273,AK$1))</f>
        <v>#REF!</v>
      </c>
      <c r="AL51" s="5" t="e">
        <f t="shared" si="172"/>
        <v>#REF!</v>
      </c>
      <c r="AM51" s="5" t="e">
        <f t="shared" si="172"/>
        <v>#REF!</v>
      </c>
      <c r="AN51" s="5" t="e">
        <f t="shared" si="172"/>
        <v>#REF!</v>
      </c>
      <c r="AO51" s="5" t="e">
        <f t="shared" si="172"/>
        <v>#REF!</v>
      </c>
      <c r="AP51" s="5" t="e">
        <f t="shared" si="172"/>
        <v>#REF!</v>
      </c>
      <c r="AQ51" s="5" t="e">
        <f t="shared" si="172"/>
        <v>#REF!</v>
      </c>
      <c r="AR51" s="5" t="e">
        <f t="shared" si="172"/>
        <v>#REF!</v>
      </c>
      <c r="AS51" s="5"/>
      <c r="AT51" s="5"/>
      <c r="AU51" s="5"/>
      <c r="AV51" s="5"/>
      <c r="AW51" s="5"/>
      <c r="AX51" s="5"/>
      <c r="AY51" s="5"/>
      <c r="AZ51" s="5"/>
      <c r="BA51" s="40" t="str">
        <f t="shared" si="44"/>
        <v/>
      </c>
      <c r="BB51" s="266"/>
      <c r="BC51" s="267"/>
      <c r="BD51" s="267"/>
      <c r="BE51" s="268"/>
      <c r="BF51" s="41"/>
      <c r="BG51" s="43" t="str">
        <f t="shared" si="111"/>
        <v/>
      </c>
      <c r="BH51" s="43"/>
      <c r="BI51" s="43"/>
      <c r="BJ51" s="43" t="str">
        <f t="shared" si="46"/>
        <v/>
      </c>
      <c r="BK51" s="43" t="str">
        <f t="shared" si="47"/>
        <v/>
      </c>
      <c r="BL51" s="43" t="str">
        <f t="shared" si="48"/>
        <v/>
      </c>
      <c r="BM51" s="9"/>
      <c r="BN51" s="9" t="str">
        <f t="shared" si="49"/>
        <v/>
      </c>
      <c r="BO51" s="9">
        <f t="shared" si="50"/>
        <v>5</v>
      </c>
      <c r="BP51" s="9" t="str">
        <f t="shared" si="51"/>
        <v>F</v>
      </c>
      <c r="BQ51" s="9" t="str">
        <f t="shared" si="52"/>
        <v>0</v>
      </c>
      <c r="BR51" s="9"/>
      <c r="BS51" s="9"/>
      <c r="BT51" s="30">
        <v>8.1</v>
      </c>
      <c r="BU51" s="31">
        <v>10</v>
      </c>
      <c r="BV51" s="31">
        <v>106</v>
      </c>
      <c r="BW51" s="1"/>
      <c r="BX51" s="33">
        <v>1.137</v>
      </c>
      <c r="BY51" s="33">
        <v>1.1379999999999999</v>
      </c>
      <c r="BZ51" s="33">
        <v>1.1970000000000001</v>
      </c>
      <c r="CA51" s="33">
        <v>1.198</v>
      </c>
      <c r="CB51" s="33">
        <v>1.4359999999999999</v>
      </c>
      <c r="CC51" s="33">
        <v>1.4369999999999998</v>
      </c>
      <c r="CD51" s="3"/>
      <c r="CE51" s="34">
        <v>1.1320000000000001</v>
      </c>
      <c r="CF51" s="34">
        <v>1.133</v>
      </c>
      <c r="CG51" s="34">
        <v>1.1930000000000001</v>
      </c>
      <c r="CH51" s="34">
        <v>1.194</v>
      </c>
      <c r="CI51" s="34">
        <v>1.4359999999999999</v>
      </c>
      <c r="CJ51" s="34">
        <v>1.4369999999999998</v>
      </c>
      <c r="CK51" s="9"/>
      <c r="CL51" s="9"/>
      <c r="CM51" s="9" t="e">
        <f>IF('Nutritional Status'!#REF!="","",IF('Nutritional Status'!#REF!&gt;CT51,$CU$3,IF('Nutritional Status'!#REF!&gt;CR51,$CS$3,IF('Nutritional Status'!#REF!&gt;CP51,$CQ$3,$CP$3))))</f>
        <v>#REF!</v>
      </c>
      <c r="CN51" s="5">
        <v>47</v>
      </c>
      <c r="CO51" s="9" t="e">
        <f t="shared" si="19"/>
        <v>#REF!</v>
      </c>
      <c r="CP51" s="9" t="e">
        <f t="shared" ref="CP51:CU51" si="173">IF($CO51="","",VLOOKUP($CO51,$BV$5:$CJ$173,CP$1))</f>
        <v>#REF!</v>
      </c>
      <c r="CQ51" s="9" t="e">
        <f t="shared" si="173"/>
        <v>#REF!</v>
      </c>
      <c r="CR51" s="9" t="e">
        <f t="shared" si="173"/>
        <v>#REF!</v>
      </c>
      <c r="CS51" s="9" t="e">
        <f t="shared" si="173"/>
        <v>#REF!</v>
      </c>
      <c r="CT51" s="9" t="e">
        <f t="shared" si="173"/>
        <v>#REF!</v>
      </c>
      <c r="CU51" s="9" t="e">
        <f t="shared" si="173"/>
        <v>#REF!</v>
      </c>
      <c r="CV51" s="9"/>
      <c r="CW51" s="5">
        <v>47</v>
      </c>
      <c r="CX51" s="9" t="e">
        <f t="shared" si="21"/>
        <v>#REF!</v>
      </c>
      <c r="CY51" s="9" t="e">
        <f t="shared" ref="CY51:DD51" si="174">IF($CX51="","",VLOOKUP($CX51,$BV$5:$CJ$173,CY$1))</f>
        <v>#REF!</v>
      </c>
      <c r="CZ51" s="9" t="e">
        <f t="shared" si="174"/>
        <v>#REF!</v>
      </c>
      <c r="DA51" s="9" t="e">
        <f t="shared" si="174"/>
        <v>#REF!</v>
      </c>
      <c r="DB51" s="9" t="e">
        <f t="shared" si="174"/>
        <v>#REF!</v>
      </c>
      <c r="DC51" s="9" t="e">
        <f t="shared" si="174"/>
        <v>#REF!</v>
      </c>
      <c r="DD51" s="9" t="e">
        <f t="shared" si="174"/>
        <v>#REF!</v>
      </c>
    </row>
    <row r="52" spans="1:108" ht="15.75" customHeight="1">
      <c r="A52" s="30">
        <v>8.11</v>
      </c>
      <c r="B52" s="31">
        <v>11</v>
      </c>
      <c r="C52" s="31">
        <v>107</v>
      </c>
      <c r="D52" s="1"/>
      <c r="E52" s="32">
        <v>12.4</v>
      </c>
      <c r="F52" s="32">
        <f t="shared" si="0"/>
        <v>12.5</v>
      </c>
      <c r="G52" s="32">
        <v>13.4</v>
      </c>
      <c r="H52" s="32">
        <f t="shared" si="2"/>
        <v>13.5</v>
      </c>
      <c r="I52" s="32">
        <v>20.399999999999999</v>
      </c>
      <c r="J52" s="32">
        <f t="shared" si="3"/>
        <v>20.5</v>
      </c>
      <c r="K52" s="33">
        <v>24.2</v>
      </c>
      <c r="L52" s="33">
        <f t="shared" si="4"/>
        <v>24.3</v>
      </c>
      <c r="M52" s="3"/>
      <c r="N52" s="32">
        <v>12</v>
      </c>
      <c r="O52" s="32">
        <f t="shared" si="5"/>
        <v>12.1</v>
      </c>
      <c r="P52" s="33">
        <v>13</v>
      </c>
      <c r="Q52" s="33">
        <f t="shared" si="6"/>
        <v>13.1</v>
      </c>
      <c r="R52" s="33">
        <v>21.5</v>
      </c>
      <c r="S52" s="33">
        <f t="shared" si="7"/>
        <v>21.6</v>
      </c>
      <c r="T52" s="33">
        <v>26.4</v>
      </c>
      <c r="U52" s="33">
        <f t="shared" si="8"/>
        <v>26.5</v>
      </c>
      <c r="V52" s="5"/>
      <c r="W52" s="5"/>
      <c r="X52" s="5"/>
      <c r="Y52" s="5">
        <v>48</v>
      </c>
      <c r="Z52" s="5" t="str">
        <f>IF('Nutritional Status'!C35="","",VLOOKUP('Nutritional Status'!#REF!,$A$5:$C$173,3,))</f>
        <v/>
      </c>
      <c r="AA52" s="5" t="str">
        <f t="shared" si="9"/>
        <v/>
      </c>
      <c r="AB52" s="5" t="str">
        <f t="shared" si="10"/>
        <v/>
      </c>
      <c r="AC52" s="5" t="str">
        <f t="shared" si="11"/>
        <v/>
      </c>
      <c r="AD52" s="5" t="str">
        <f t="shared" si="12"/>
        <v/>
      </c>
      <c r="AE52" s="5" t="str">
        <f t="shared" si="13"/>
        <v/>
      </c>
      <c r="AF52" s="5" t="str">
        <f t="shared" si="14"/>
        <v/>
      </c>
      <c r="AG52" s="5" t="str">
        <f t="shared" si="15"/>
        <v/>
      </c>
      <c r="AH52" s="5" t="str">
        <f t="shared" si="16"/>
        <v/>
      </c>
      <c r="AI52" s="5"/>
      <c r="AJ52" s="5" t="e">
        <f t="shared" si="17"/>
        <v>#REF!</v>
      </c>
      <c r="AK52" s="5" t="e">
        <f t="shared" ref="AK52:AR52" si="175">IF($AJ52="","",VLOOKUP($AJ52,$C$5:$L$273,AK$1))</f>
        <v>#REF!</v>
      </c>
      <c r="AL52" s="5" t="e">
        <f t="shared" si="175"/>
        <v>#REF!</v>
      </c>
      <c r="AM52" s="5" t="e">
        <f t="shared" si="175"/>
        <v>#REF!</v>
      </c>
      <c r="AN52" s="5" t="e">
        <f t="shared" si="175"/>
        <v>#REF!</v>
      </c>
      <c r="AO52" s="5" t="e">
        <f t="shared" si="175"/>
        <v>#REF!</v>
      </c>
      <c r="AP52" s="5" t="e">
        <f t="shared" si="175"/>
        <v>#REF!</v>
      </c>
      <c r="AQ52" s="5" t="e">
        <f t="shared" si="175"/>
        <v>#REF!</v>
      </c>
      <c r="AR52" s="5" t="e">
        <f t="shared" si="175"/>
        <v>#REF!</v>
      </c>
      <c r="AS52" s="5"/>
      <c r="AT52" s="5"/>
      <c r="AU52" s="5"/>
      <c r="AV52" s="5"/>
      <c r="AW52" s="5"/>
      <c r="AX52" s="5"/>
      <c r="AY52" s="5"/>
      <c r="AZ52" s="5"/>
      <c r="BA52" s="40" t="str">
        <f t="shared" si="44"/>
        <v/>
      </c>
      <c r="BB52" s="266"/>
      <c r="BC52" s="267"/>
      <c r="BD52" s="267"/>
      <c r="BE52" s="268"/>
      <c r="BF52" s="41"/>
      <c r="BG52" s="43" t="str">
        <f t="shared" si="111"/>
        <v/>
      </c>
      <c r="BH52" s="43"/>
      <c r="BI52" s="43"/>
      <c r="BJ52" s="43" t="str">
        <f t="shared" si="46"/>
        <v/>
      </c>
      <c r="BK52" s="43" t="str">
        <f t="shared" si="47"/>
        <v/>
      </c>
      <c r="BL52" s="43" t="str">
        <f t="shared" si="48"/>
        <v/>
      </c>
      <c r="BM52" s="9"/>
      <c r="BN52" s="9" t="str">
        <f t="shared" si="49"/>
        <v/>
      </c>
      <c r="BO52" s="9">
        <f t="shared" si="50"/>
        <v>5</v>
      </c>
      <c r="BP52" s="9" t="str">
        <f t="shared" si="51"/>
        <v>F</v>
      </c>
      <c r="BQ52" s="9" t="str">
        <f t="shared" si="52"/>
        <v>0</v>
      </c>
      <c r="BR52" s="9"/>
      <c r="BS52" s="9"/>
      <c r="BT52" s="30">
        <v>8.11</v>
      </c>
      <c r="BU52" s="31">
        <v>11</v>
      </c>
      <c r="BV52" s="31">
        <v>107</v>
      </c>
      <c r="BW52" s="1"/>
      <c r="BX52" s="33">
        <v>1.141</v>
      </c>
      <c r="BY52" s="33">
        <v>1.1419999999999999</v>
      </c>
      <c r="BZ52" s="33">
        <v>1.2010000000000001</v>
      </c>
      <c r="CA52" s="33">
        <v>1.202</v>
      </c>
      <c r="CB52" s="33">
        <v>1.4409999999999998</v>
      </c>
      <c r="CC52" s="33">
        <v>1.4419999999999999</v>
      </c>
      <c r="CD52" s="3"/>
      <c r="CE52" s="34">
        <v>1.1360000000000001</v>
      </c>
      <c r="CF52" s="34">
        <v>1.137</v>
      </c>
      <c r="CG52" s="34">
        <v>1.1970000000000001</v>
      </c>
      <c r="CH52" s="34">
        <v>1.198</v>
      </c>
      <c r="CI52" s="34">
        <v>1.4419999999999999</v>
      </c>
      <c r="CJ52" s="34">
        <v>1.4429999999999998</v>
      </c>
      <c r="CK52" s="9"/>
      <c r="CL52" s="9"/>
      <c r="CM52" s="9" t="e">
        <f>IF('Nutritional Status'!#REF!="","",IF('Nutritional Status'!#REF!&gt;CT52,$CU$3,IF('Nutritional Status'!#REF!&gt;CR52,$CS$3,IF('Nutritional Status'!#REF!&gt;CP52,$CQ$3,$CP$3))))</f>
        <v>#REF!</v>
      </c>
      <c r="CN52" s="5">
        <v>48</v>
      </c>
      <c r="CO52" s="9" t="str">
        <f t="shared" si="19"/>
        <v/>
      </c>
      <c r="CP52" s="9" t="str">
        <f t="shared" ref="CP52:CU52" si="176">IF($CO52="","",VLOOKUP($CO52,$BV$5:$CJ$173,CP$1))</f>
        <v/>
      </c>
      <c r="CQ52" s="9" t="str">
        <f t="shared" si="176"/>
        <v/>
      </c>
      <c r="CR52" s="9" t="str">
        <f t="shared" si="176"/>
        <v/>
      </c>
      <c r="CS52" s="9" t="str">
        <f t="shared" si="176"/>
        <v/>
      </c>
      <c r="CT52" s="9" t="str">
        <f t="shared" si="176"/>
        <v/>
      </c>
      <c r="CU52" s="9" t="str">
        <f t="shared" si="176"/>
        <v/>
      </c>
      <c r="CV52" s="9"/>
      <c r="CW52" s="5">
        <v>48</v>
      </c>
      <c r="CX52" s="9" t="e">
        <f t="shared" si="21"/>
        <v>#REF!</v>
      </c>
      <c r="CY52" s="9" t="e">
        <f t="shared" ref="CY52:DD52" si="177">IF($CX52="","",VLOOKUP($CX52,$BV$5:$CJ$173,CY$1))</f>
        <v>#REF!</v>
      </c>
      <c r="CZ52" s="9" t="e">
        <f t="shared" si="177"/>
        <v>#REF!</v>
      </c>
      <c r="DA52" s="9" t="e">
        <f t="shared" si="177"/>
        <v>#REF!</v>
      </c>
      <c r="DB52" s="9" t="e">
        <f t="shared" si="177"/>
        <v>#REF!</v>
      </c>
      <c r="DC52" s="9" t="e">
        <f t="shared" si="177"/>
        <v>#REF!</v>
      </c>
      <c r="DD52" s="9" t="e">
        <f t="shared" si="177"/>
        <v>#REF!</v>
      </c>
    </row>
    <row r="53" spans="1:108" ht="15.75" customHeight="1">
      <c r="A53" s="30">
        <v>9</v>
      </c>
      <c r="B53" s="31">
        <v>0</v>
      </c>
      <c r="C53" s="31">
        <v>108</v>
      </c>
      <c r="D53" s="1"/>
      <c r="E53" s="32">
        <v>12.5</v>
      </c>
      <c r="F53" s="32">
        <f t="shared" si="0"/>
        <v>12.6</v>
      </c>
      <c r="G53" s="32">
        <v>13.4</v>
      </c>
      <c r="H53" s="32">
        <f t="shared" si="2"/>
        <v>13.5</v>
      </c>
      <c r="I53" s="32">
        <v>20.5</v>
      </c>
      <c r="J53" s="32">
        <f t="shared" si="3"/>
        <v>20.6</v>
      </c>
      <c r="K53" s="33">
        <v>24.3</v>
      </c>
      <c r="L53" s="33">
        <f t="shared" si="4"/>
        <v>24.400000000000002</v>
      </c>
      <c r="M53" s="3"/>
      <c r="N53" s="32">
        <v>12</v>
      </c>
      <c r="O53" s="32">
        <f t="shared" si="5"/>
        <v>12.1</v>
      </c>
      <c r="P53" s="33">
        <v>13</v>
      </c>
      <c r="Q53" s="33">
        <f t="shared" si="6"/>
        <v>13.1</v>
      </c>
      <c r="R53" s="33">
        <v>21.6</v>
      </c>
      <c r="S53" s="33">
        <f t="shared" si="7"/>
        <v>21.700000000000003</v>
      </c>
      <c r="T53" s="33">
        <v>26.5</v>
      </c>
      <c r="U53" s="33">
        <f t="shared" si="8"/>
        <v>26.6</v>
      </c>
      <c r="V53" s="5"/>
      <c r="W53" s="5"/>
      <c r="X53" s="5"/>
      <c r="Y53" s="5">
        <v>49</v>
      </c>
      <c r="Z53" s="5" t="str">
        <f>IF('Nutritional Status'!C36="","",VLOOKUP('Nutritional Status'!#REF!,$A$5:$C$173,3,))</f>
        <v/>
      </c>
      <c r="AA53" s="5" t="str">
        <f t="shared" si="9"/>
        <v/>
      </c>
      <c r="AB53" s="5" t="str">
        <f t="shared" si="10"/>
        <v/>
      </c>
      <c r="AC53" s="5" t="str">
        <f t="shared" si="11"/>
        <v/>
      </c>
      <c r="AD53" s="5" t="str">
        <f t="shared" si="12"/>
        <v/>
      </c>
      <c r="AE53" s="5" t="str">
        <f t="shared" si="13"/>
        <v/>
      </c>
      <c r="AF53" s="5" t="str">
        <f t="shared" si="14"/>
        <v/>
      </c>
      <c r="AG53" s="5" t="str">
        <f t="shared" si="15"/>
        <v/>
      </c>
      <c r="AH53" s="5" t="str">
        <f t="shared" si="16"/>
        <v/>
      </c>
      <c r="AI53" s="5"/>
      <c r="AJ53" s="5" t="e">
        <f t="shared" si="17"/>
        <v>#REF!</v>
      </c>
      <c r="AK53" s="5" t="e">
        <f t="shared" ref="AK53:AR53" si="178">IF($AJ53="","",VLOOKUP($AJ53,$C$5:$L$273,AK$1))</f>
        <v>#REF!</v>
      </c>
      <c r="AL53" s="5" t="e">
        <f t="shared" si="178"/>
        <v>#REF!</v>
      </c>
      <c r="AM53" s="5" t="e">
        <f t="shared" si="178"/>
        <v>#REF!</v>
      </c>
      <c r="AN53" s="5" t="e">
        <f t="shared" si="178"/>
        <v>#REF!</v>
      </c>
      <c r="AO53" s="5" t="e">
        <f t="shared" si="178"/>
        <v>#REF!</v>
      </c>
      <c r="AP53" s="5" t="e">
        <f t="shared" si="178"/>
        <v>#REF!</v>
      </c>
      <c r="AQ53" s="5" t="e">
        <f t="shared" si="178"/>
        <v>#REF!</v>
      </c>
      <c r="AR53" s="5" t="e">
        <f t="shared" si="178"/>
        <v>#REF!</v>
      </c>
      <c r="AS53" s="5"/>
      <c r="AT53" s="5"/>
      <c r="AU53" s="5"/>
      <c r="AV53" s="5"/>
      <c r="AW53" s="5"/>
      <c r="AX53" s="5"/>
      <c r="AY53" s="5"/>
      <c r="AZ53" s="5"/>
      <c r="BA53" s="40" t="str">
        <f t="shared" si="44"/>
        <v/>
      </c>
      <c r="BB53" s="266"/>
      <c r="BC53" s="267"/>
      <c r="BD53" s="267"/>
      <c r="BE53" s="268"/>
      <c r="BF53" s="41"/>
      <c r="BG53" s="43" t="str">
        <f t="shared" si="111"/>
        <v/>
      </c>
      <c r="BH53" s="43"/>
      <c r="BI53" s="43"/>
      <c r="BJ53" s="43" t="str">
        <f t="shared" si="46"/>
        <v/>
      </c>
      <c r="BK53" s="43" t="str">
        <f t="shared" si="47"/>
        <v/>
      </c>
      <c r="BL53" s="43" t="str">
        <f t="shared" si="48"/>
        <v/>
      </c>
      <c r="BM53" s="9"/>
      <c r="BN53" s="9" t="str">
        <f t="shared" si="49"/>
        <v/>
      </c>
      <c r="BO53" s="9">
        <f t="shared" si="50"/>
        <v>5</v>
      </c>
      <c r="BP53" s="9" t="str">
        <f t="shared" si="51"/>
        <v>F</v>
      </c>
      <c r="BQ53" s="9" t="str">
        <f t="shared" si="52"/>
        <v>0</v>
      </c>
      <c r="BR53" s="9"/>
      <c r="BS53" s="9"/>
      <c r="BT53" s="30">
        <v>9</v>
      </c>
      <c r="BU53" s="31">
        <v>0</v>
      </c>
      <c r="BV53" s="31">
        <v>108</v>
      </c>
      <c r="BW53" s="1"/>
      <c r="BX53" s="33">
        <v>1.1440000000000001</v>
      </c>
      <c r="BY53" s="33">
        <v>1.145</v>
      </c>
      <c r="BZ53" s="33">
        <v>1.204</v>
      </c>
      <c r="CA53" s="33">
        <v>1.2050000000000001</v>
      </c>
      <c r="CB53" s="33">
        <v>1.446</v>
      </c>
      <c r="CC53" s="33">
        <v>1.4469999999999998</v>
      </c>
      <c r="CD53" s="3"/>
      <c r="CE53" s="34">
        <v>1.141</v>
      </c>
      <c r="CF53" s="34">
        <v>1.1420000000000001</v>
      </c>
      <c r="CG53" s="34">
        <v>1.202</v>
      </c>
      <c r="CH53" s="34">
        <v>1.2030000000000001</v>
      </c>
      <c r="CI53" s="34">
        <v>1.4469999999999998</v>
      </c>
      <c r="CJ53" s="34">
        <v>1.4479999999999997</v>
      </c>
      <c r="CK53" s="9"/>
      <c r="CL53" s="9"/>
      <c r="CM53" s="9" t="e">
        <f>IF('Nutritional Status'!#REF!="","",IF('Nutritional Status'!#REF!&gt;CT53,$CU$3,IF('Nutritional Status'!#REF!&gt;CR53,$CS$3,IF('Nutritional Status'!#REF!&gt;CP53,$CQ$3,$CP$3))))</f>
        <v>#REF!</v>
      </c>
      <c r="CN53" s="5">
        <v>49</v>
      </c>
      <c r="CO53" s="9" t="str">
        <f t="shared" si="19"/>
        <v/>
      </c>
      <c r="CP53" s="9" t="str">
        <f t="shared" ref="CP53:CU53" si="179">IF($CO53="","",VLOOKUP($CO53,$BV$5:$CJ$173,CP$1))</f>
        <v/>
      </c>
      <c r="CQ53" s="9" t="str">
        <f t="shared" si="179"/>
        <v/>
      </c>
      <c r="CR53" s="9" t="str">
        <f t="shared" si="179"/>
        <v/>
      </c>
      <c r="CS53" s="9" t="str">
        <f t="shared" si="179"/>
        <v/>
      </c>
      <c r="CT53" s="9" t="str">
        <f t="shared" si="179"/>
        <v/>
      </c>
      <c r="CU53" s="9" t="str">
        <f t="shared" si="179"/>
        <v/>
      </c>
      <c r="CV53" s="9"/>
      <c r="CW53" s="5">
        <v>49</v>
      </c>
      <c r="CX53" s="9" t="e">
        <f t="shared" si="21"/>
        <v>#REF!</v>
      </c>
      <c r="CY53" s="9" t="e">
        <f t="shared" ref="CY53:DD53" si="180">IF($CX53="","",VLOOKUP($CX53,$BV$5:$CJ$173,CY$1))</f>
        <v>#REF!</v>
      </c>
      <c r="CZ53" s="9" t="e">
        <f t="shared" si="180"/>
        <v>#REF!</v>
      </c>
      <c r="DA53" s="9" t="e">
        <f t="shared" si="180"/>
        <v>#REF!</v>
      </c>
      <c r="DB53" s="9" t="e">
        <f t="shared" si="180"/>
        <v>#REF!</v>
      </c>
      <c r="DC53" s="9" t="e">
        <f t="shared" si="180"/>
        <v>#REF!</v>
      </c>
      <c r="DD53" s="9" t="e">
        <f t="shared" si="180"/>
        <v>#REF!</v>
      </c>
    </row>
    <row r="54" spans="1:108" ht="15.75" customHeight="1">
      <c r="A54" s="30">
        <v>9.01</v>
      </c>
      <c r="B54" s="31">
        <v>1</v>
      </c>
      <c r="C54" s="31">
        <v>109</v>
      </c>
      <c r="D54" s="1"/>
      <c r="E54" s="32">
        <v>12.5</v>
      </c>
      <c r="F54" s="32">
        <f t="shared" si="0"/>
        <v>12.6</v>
      </c>
      <c r="G54" s="32">
        <v>13.4</v>
      </c>
      <c r="H54" s="32">
        <f t="shared" si="2"/>
        <v>13.5</v>
      </c>
      <c r="I54" s="32">
        <v>20.5</v>
      </c>
      <c r="J54" s="32">
        <f t="shared" si="3"/>
        <v>20.6</v>
      </c>
      <c r="K54" s="33">
        <v>24.4</v>
      </c>
      <c r="L54" s="33">
        <f t="shared" si="4"/>
        <v>24.5</v>
      </c>
      <c r="M54" s="3"/>
      <c r="N54" s="32">
        <v>12</v>
      </c>
      <c r="O54" s="32">
        <f t="shared" si="5"/>
        <v>12.1</v>
      </c>
      <c r="P54" s="33">
        <v>13.1</v>
      </c>
      <c r="Q54" s="33">
        <f t="shared" si="6"/>
        <v>13.2</v>
      </c>
      <c r="R54" s="33">
        <v>21.7</v>
      </c>
      <c r="S54" s="33">
        <f t="shared" si="7"/>
        <v>21.8</v>
      </c>
      <c r="T54" s="33">
        <v>26.7</v>
      </c>
      <c r="U54" s="33">
        <f t="shared" si="8"/>
        <v>26.8</v>
      </c>
      <c r="V54" s="5"/>
      <c r="W54" s="5"/>
      <c r="X54" s="5"/>
      <c r="Y54" s="5">
        <v>50</v>
      </c>
      <c r="Z54" s="5" t="str">
        <f>IF('Nutritional Status'!C37="","",VLOOKUP('Nutritional Status'!#REF!,$A$5:$C$173,3,))</f>
        <v/>
      </c>
      <c r="AA54" s="5" t="str">
        <f t="shared" si="9"/>
        <v/>
      </c>
      <c r="AB54" s="5" t="str">
        <f t="shared" si="10"/>
        <v/>
      </c>
      <c r="AC54" s="5" t="str">
        <f t="shared" si="11"/>
        <v/>
      </c>
      <c r="AD54" s="5" t="str">
        <f t="shared" si="12"/>
        <v/>
      </c>
      <c r="AE54" s="5" t="str">
        <f t="shared" si="13"/>
        <v/>
      </c>
      <c r="AF54" s="5" t="str">
        <f t="shared" si="14"/>
        <v/>
      </c>
      <c r="AG54" s="5" t="str">
        <f t="shared" si="15"/>
        <v/>
      </c>
      <c r="AH54" s="5" t="str">
        <f t="shared" si="16"/>
        <v/>
      </c>
      <c r="AI54" s="5"/>
      <c r="AJ54" s="5" t="e">
        <f t="shared" si="17"/>
        <v>#REF!</v>
      </c>
      <c r="AK54" s="5" t="e">
        <f t="shared" ref="AK54:AR54" si="181">IF($AJ54="","",VLOOKUP($AJ54,$C$5:$L$273,AK$1))</f>
        <v>#REF!</v>
      </c>
      <c r="AL54" s="5" t="e">
        <f t="shared" si="181"/>
        <v>#REF!</v>
      </c>
      <c r="AM54" s="5" t="e">
        <f t="shared" si="181"/>
        <v>#REF!</v>
      </c>
      <c r="AN54" s="5" t="e">
        <f t="shared" si="181"/>
        <v>#REF!</v>
      </c>
      <c r="AO54" s="5" t="e">
        <f t="shared" si="181"/>
        <v>#REF!</v>
      </c>
      <c r="AP54" s="5" t="e">
        <f t="shared" si="181"/>
        <v>#REF!</v>
      </c>
      <c r="AQ54" s="5" t="e">
        <f t="shared" si="181"/>
        <v>#REF!</v>
      </c>
      <c r="AR54" s="5" t="e">
        <f t="shared" si="181"/>
        <v>#REF!</v>
      </c>
      <c r="AS54" s="5"/>
      <c r="AT54" s="5"/>
      <c r="AU54" s="5"/>
      <c r="AV54" s="5"/>
      <c r="AW54" s="5"/>
      <c r="AX54" s="5"/>
      <c r="AY54" s="5"/>
      <c r="AZ54" s="5"/>
      <c r="BA54" s="40" t="str">
        <f t="shared" si="44"/>
        <v/>
      </c>
      <c r="BB54" s="266"/>
      <c r="BC54" s="267"/>
      <c r="BD54" s="267"/>
      <c r="BE54" s="268"/>
      <c r="BF54" s="41"/>
      <c r="BG54" s="43" t="str">
        <f t="shared" si="111"/>
        <v/>
      </c>
      <c r="BH54" s="43"/>
      <c r="BI54" s="43"/>
      <c r="BJ54" s="43" t="str">
        <f t="shared" si="46"/>
        <v/>
      </c>
      <c r="BK54" s="43" t="str">
        <f t="shared" si="47"/>
        <v/>
      </c>
      <c r="BL54" s="43" t="str">
        <f t="shared" si="48"/>
        <v/>
      </c>
      <c r="BM54" s="9"/>
      <c r="BN54" s="9" t="str">
        <f t="shared" si="49"/>
        <v/>
      </c>
      <c r="BO54" s="9">
        <f t="shared" si="50"/>
        <v>5</v>
      </c>
      <c r="BP54" s="9" t="str">
        <f t="shared" si="51"/>
        <v>F</v>
      </c>
      <c r="BQ54" s="9" t="str">
        <f t="shared" si="52"/>
        <v>0</v>
      </c>
      <c r="BR54" s="9"/>
      <c r="BS54" s="9"/>
      <c r="BT54" s="30">
        <v>9.01</v>
      </c>
      <c r="BU54" s="31">
        <v>1</v>
      </c>
      <c r="BV54" s="31">
        <v>109</v>
      </c>
      <c r="BW54" s="1"/>
      <c r="BX54" s="33">
        <v>1.1479999999999999</v>
      </c>
      <c r="BY54" s="33">
        <v>1.149</v>
      </c>
      <c r="BZ54" s="33">
        <v>1.2080000000000002</v>
      </c>
      <c r="CA54" s="33">
        <v>1.2090000000000001</v>
      </c>
      <c r="CB54" s="33">
        <v>1.4509999999999998</v>
      </c>
      <c r="CC54" s="33">
        <v>1.452</v>
      </c>
      <c r="CD54" s="3"/>
      <c r="CE54" s="34">
        <v>1.145</v>
      </c>
      <c r="CF54" s="34">
        <v>1.1459999999999999</v>
      </c>
      <c r="CG54" s="34">
        <v>1.2060000000000002</v>
      </c>
      <c r="CH54" s="34">
        <v>1.2070000000000001</v>
      </c>
      <c r="CI54" s="34">
        <v>1.4530000000000001</v>
      </c>
      <c r="CJ54" s="34">
        <v>1.454</v>
      </c>
      <c r="CK54" s="9"/>
      <c r="CL54" s="9"/>
      <c r="CM54" s="9" t="e">
        <f>IF('Nutritional Status'!#REF!="","",IF('Nutritional Status'!#REF!&gt;CT54,$CU$3,IF('Nutritional Status'!#REF!&gt;CR54,$CS$3,IF('Nutritional Status'!#REF!&gt;CP54,$CQ$3,$CP$3))))</f>
        <v>#REF!</v>
      </c>
      <c r="CN54" s="5">
        <v>50</v>
      </c>
      <c r="CO54" s="9" t="str">
        <f t="shared" si="19"/>
        <v/>
      </c>
      <c r="CP54" s="9" t="str">
        <f t="shared" ref="CP54:CU54" si="182">IF($CO54="","",VLOOKUP($CO54,$BV$5:$CJ$173,CP$1))</f>
        <v/>
      </c>
      <c r="CQ54" s="9" t="str">
        <f t="shared" si="182"/>
        <v/>
      </c>
      <c r="CR54" s="9" t="str">
        <f t="shared" si="182"/>
        <v/>
      </c>
      <c r="CS54" s="9" t="str">
        <f t="shared" si="182"/>
        <v/>
      </c>
      <c r="CT54" s="9" t="str">
        <f t="shared" si="182"/>
        <v/>
      </c>
      <c r="CU54" s="9" t="str">
        <f t="shared" si="182"/>
        <v/>
      </c>
      <c r="CV54" s="9"/>
      <c r="CW54" s="5">
        <v>50</v>
      </c>
      <c r="CX54" s="9" t="e">
        <f t="shared" si="21"/>
        <v>#REF!</v>
      </c>
      <c r="CY54" s="9" t="e">
        <f t="shared" ref="CY54:DD54" si="183">IF($CX54="","",VLOOKUP($CX54,$BV$5:$CJ$173,CY$1))</f>
        <v>#REF!</v>
      </c>
      <c r="CZ54" s="9" t="e">
        <f t="shared" si="183"/>
        <v>#REF!</v>
      </c>
      <c r="DA54" s="9" t="e">
        <f t="shared" si="183"/>
        <v>#REF!</v>
      </c>
      <c r="DB54" s="9" t="e">
        <f t="shared" si="183"/>
        <v>#REF!</v>
      </c>
      <c r="DC54" s="9" t="e">
        <f t="shared" si="183"/>
        <v>#REF!</v>
      </c>
      <c r="DD54" s="9" t="e">
        <f t="shared" si="183"/>
        <v>#REF!</v>
      </c>
    </row>
    <row r="55" spans="1:108" ht="15.75" customHeight="1">
      <c r="A55" s="30">
        <v>9.02</v>
      </c>
      <c r="B55" s="31">
        <v>2</v>
      </c>
      <c r="C55" s="31">
        <v>110</v>
      </c>
      <c r="D55" s="1"/>
      <c r="E55" s="32">
        <v>12.5</v>
      </c>
      <c r="F55" s="32">
        <f t="shared" si="0"/>
        <v>12.6</v>
      </c>
      <c r="G55" s="32">
        <v>13.4</v>
      </c>
      <c r="H55" s="32">
        <f t="shared" si="2"/>
        <v>13.5</v>
      </c>
      <c r="I55" s="32">
        <v>20.6</v>
      </c>
      <c r="J55" s="32">
        <f t="shared" si="3"/>
        <v>20.700000000000003</v>
      </c>
      <c r="K55" s="33">
        <v>24.6</v>
      </c>
      <c r="L55" s="33">
        <f t="shared" si="4"/>
        <v>24.700000000000003</v>
      </c>
      <c r="M55" s="3"/>
      <c r="N55" s="32">
        <v>12</v>
      </c>
      <c r="O55" s="32">
        <f t="shared" si="5"/>
        <v>12.1</v>
      </c>
      <c r="P55" s="33">
        <v>13.1</v>
      </c>
      <c r="Q55" s="33">
        <f t="shared" si="6"/>
        <v>13.2</v>
      </c>
      <c r="R55" s="33">
        <v>21.8</v>
      </c>
      <c r="S55" s="33">
        <f t="shared" si="7"/>
        <v>21.900000000000002</v>
      </c>
      <c r="T55" s="33">
        <v>26.8</v>
      </c>
      <c r="U55" s="33">
        <f t="shared" si="8"/>
        <v>26.900000000000002</v>
      </c>
      <c r="V55" s="5"/>
      <c r="W55" s="5"/>
      <c r="X55" s="5"/>
      <c r="Y55" s="5">
        <v>51</v>
      </c>
      <c r="Z55" s="5" t="str">
        <f>IF('Nutritional Status'!C38="","",VLOOKUP('Nutritional Status'!#REF!,$A$5:$C$173,3,))</f>
        <v/>
      </c>
      <c r="AA55" s="5" t="str">
        <f t="shared" si="9"/>
        <v/>
      </c>
      <c r="AB55" s="5" t="str">
        <f t="shared" si="10"/>
        <v/>
      </c>
      <c r="AC55" s="5" t="str">
        <f t="shared" si="11"/>
        <v/>
      </c>
      <c r="AD55" s="5" t="str">
        <f t="shared" si="12"/>
        <v/>
      </c>
      <c r="AE55" s="5" t="str">
        <f t="shared" si="13"/>
        <v/>
      </c>
      <c r="AF55" s="5" t="str">
        <f t="shared" si="14"/>
        <v/>
      </c>
      <c r="AG55" s="5" t="str">
        <f t="shared" si="15"/>
        <v/>
      </c>
      <c r="AH55" s="5" t="str">
        <f t="shared" si="16"/>
        <v/>
      </c>
      <c r="AI55" s="5"/>
      <c r="AJ55" s="5" t="e">
        <f t="shared" si="17"/>
        <v>#REF!</v>
      </c>
      <c r="AK55" s="5" t="e">
        <f t="shared" ref="AK55:AR55" si="184">IF($AJ55="","",VLOOKUP($AJ55,$C$5:$L$273,AK$1))</f>
        <v>#REF!</v>
      </c>
      <c r="AL55" s="5" t="e">
        <f t="shared" si="184"/>
        <v>#REF!</v>
      </c>
      <c r="AM55" s="5" t="e">
        <f t="shared" si="184"/>
        <v>#REF!</v>
      </c>
      <c r="AN55" s="5" t="e">
        <f t="shared" si="184"/>
        <v>#REF!</v>
      </c>
      <c r="AO55" s="5" t="e">
        <f t="shared" si="184"/>
        <v>#REF!</v>
      </c>
      <c r="AP55" s="5" t="e">
        <f t="shared" si="184"/>
        <v>#REF!</v>
      </c>
      <c r="AQ55" s="5" t="e">
        <f t="shared" si="184"/>
        <v>#REF!</v>
      </c>
      <c r="AR55" s="5" t="e">
        <f t="shared" si="184"/>
        <v>#REF!</v>
      </c>
      <c r="AS55" s="5"/>
      <c r="AT55" s="5"/>
      <c r="AU55" s="5"/>
      <c r="AV55" s="5"/>
      <c r="AW55" s="5"/>
      <c r="AX55" s="5"/>
      <c r="AY55" s="5"/>
      <c r="AZ55" s="5"/>
      <c r="BA55" s="40" t="str">
        <f t="shared" si="44"/>
        <v/>
      </c>
      <c r="BB55" s="266"/>
      <c r="BC55" s="267"/>
      <c r="BD55" s="267"/>
      <c r="BE55" s="268"/>
      <c r="BF55" s="41"/>
      <c r="BG55" s="43" t="str">
        <f t="shared" si="111"/>
        <v/>
      </c>
      <c r="BH55" s="43"/>
      <c r="BI55" s="43"/>
      <c r="BJ55" s="43" t="str">
        <f t="shared" si="46"/>
        <v/>
      </c>
      <c r="BK55" s="43" t="str">
        <f t="shared" si="47"/>
        <v/>
      </c>
      <c r="BL55" s="43" t="str">
        <f t="shared" si="48"/>
        <v/>
      </c>
      <c r="BM55" s="9"/>
      <c r="BN55" s="9" t="str">
        <f t="shared" si="49"/>
        <v/>
      </c>
      <c r="BO55" s="9">
        <f t="shared" si="50"/>
        <v>5</v>
      </c>
      <c r="BP55" s="9" t="str">
        <f t="shared" si="51"/>
        <v>F</v>
      </c>
      <c r="BQ55" s="9" t="str">
        <f t="shared" si="52"/>
        <v>0</v>
      </c>
      <c r="BR55" s="9"/>
      <c r="BS55" s="9"/>
      <c r="BT55" s="30">
        <v>9.02</v>
      </c>
      <c r="BU55" s="31">
        <v>2</v>
      </c>
      <c r="BV55" s="31">
        <v>110</v>
      </c>
      <c r="BW55" s="1"/>
      <c r="BX55" s="33">
        <v>1.151</v>
      </c>
      <c r="BY55" s="33">
        <v>1.1519999999999999</v>
      </c>
      <c r="BZ55" s="33">
        <v>1.212</v>
      </c>
      <c r="CA55" s="33">
        <v>1.2130000000000001</v>
      </c>
      <c r="CB55" s="33">
        <v>1.456</v>
      </c>
      <c r="CC55" s="33">
        <v>1.4569999999999999</v>
      </c>
      <c r="CD55" s="3"/>
      <c r="CE55" s="34">
        <v>1.149</v>
      </c>
      <c r="CF55" s="34">
        <v>1.1499999999999999</v>
      </c>
      <c r="CG55" s="34">
        <v>1.2110000000000001</v>
      </c>
      <c r="CH55" s="34">
        <v>1.212</v>
      </c>
      <c r="CI55" s="34">
        <v>1.4580000000000002</v>
      </c>
      <c r="CJ55" s="34">
        <v>1.4590000000000001</v>
      </c>
      <c r="CK55" s="9"/>
      <c r="CL55" s="9"/>
      <c r="CM55" s="9" t="e">
        <f>IF('Nutritional Status'!#REF!="","",IF('Nutritional Status'!#REF!&gt;CT55,$CU$3,IF('Nutritional Status'!#REF!&gt;CR55,$CS$3,IF('Nutritional Status'!#REF!&gt;CP55,$CQ$3,$CP$3))))</f>
        <v>#REF!</v>
      </c>
      <c r="CN55" s="5">
        <v>51</v>
      </c>
      <c r="CO55" s="9" t="str">
        <f t="shared" si="19"/>
        <v/>
      </c>
      <c r="CP55" s="9" t="str">
        <f t="shared" ref="CP55:CU55" si="185">IF($CO55="","",VLOOKUP($CO55,$BV$5:$CJ$173,CP$1))</f>
        <v/>
      </c>
      <c r="CQ55" s="9" t="str">
        <f t="shared" si="185"/>
        <v/>
      </c>
      <c r="CR55" s="9" t="str">
        <f t="shared" si="185"/>
        <v/>
      </c>
      <c r="CS55" s="9" t="str">
        <f t="shared" si="185"/>
        <v/>
      </c>
      <c r="CT55" s="9" t="str">
        <f t="shared" si="185"/>
        <v/>
      </c>
      <c r="CU55" s="9" t="str">
        <f t="shared" si="185"/>
        <v/>
      </c>
      <c r="CV55" s="9"/>
      <c r="CW55" s="5">
        <v>51</v>
      </c>
      <c r="CX55" s="9" t="e">
        <f t="shared" si="21"/>
        <v>#REF!</v>
      </c>
      <c r="CY55" s="9" t="e">
        <f t="shared" ref="CY55:DD55" si="186">IF($CX55="","",VLOOKUP($CX55,$BV$5:$CJ$173,CY$1))</f>
        <v>#REF!</v>
      </c>
      <c r="CZ55" s="9" t="e">
        <f t="shared" si="186"/>
        <v>#REF!</v>
      </c>
      <c r="DA55" s="9" t="e">
        <f t="shared" si="186"/>
        <v>#REF!</v>
      </c>
      <c r="DB55" s="9" t="e">
        <f t="shared" si="186"/>
        <v>#REF!</v>
      </c>
      <c r="DC55" s="9" t="e">
        <f t="shared" si="186"/>
        <v>#REF!</v>
      </c>
      <c r="DD55" s="9" t="e">
        <f t="shared" si="186"/>
        <v>#REF!</v>
      </c>
    </row>
    <row r="56" spans="1:108" ht="15.75" customHeight="1">
      <c r="A56" s="30">
        <v>9.0299999999999994</v>
      </c>
      <c r="B56" s="31">
        <v>3</v>
      </c>
      <c r="C56" s="31">
        <v>111</v>
      </c>
      <c r="D56" s="1"/>
      <c r="E56" s="32">
        <v>12.5</v>
      </c>
      <c r="F56" s="32">
        <f t="shared" si="0"/>
        <v>12.6</v>
      </c>
      <c r="G56" s="32">
        <v>13.4</v>
      </c>
      <c r="H56" s="32">
        <f t="shared" si="2"/>
        <v>13.5</v>
      </c>
      <c r="I56" s="32">
        <v>20.7</v>
      </c>
      <c r="J56" s="32">
        <f t="shared" si="3"/>
        <v>20.8</v>
      </c>
      <c r="K56" s="33">
        <v>24.7</v>
      </c>
      <c r="L56" s="33">
        <f t="shared" si="4"/>
        <v>24.8</v>
      </c>
      <c r="M56" s="3"/>
      <c r="N56" s="32">
        <v>12.1</v>
      </c>
      <c r="O56" s="32">
        <f t="shared" si="5"/>
        <v>12.2</v>
      </c>
      <c r="P56" s="33">
        <v>13.1</v>
      </c>
      <c r="Q56" s="33">
        <f t="shared" si="6"/>
        <v>13.2</v>
      </c>
      <c r="R56" s="33">
        <v>21.9</v>
      </c>
      <c r="S56" s="33">
        <f t="shared" si="7"/>
        <v>22</v>
      </c>
      <c r="T56" s="33">
        <v>27</v>
      </c>
      <c r="U56" s="33">
        <f t="shared" si="8"/>
        <v>27.1</v>
      </c>
      <c r="V56" s="5"/>
      <c r="W56" s="5"/>
      <c r="X56" s="5"/>
      <c r="Y56" s="5">
        <v>52</v>
      </c>
      <c r="Z56" s="5" t="str">
        <f>IF('Nutritional Status'!C39="","",VLOOKUP('Nutritional Status'!#REF!,$A$5:$C$173,3,))</f>
        <v/>
      </c>
      <c r="AA56" s="5" t="str">
        <f t="shared" si="9"/>
        <v/>
      </c>
      <c r="AB56" s="5" t="str">
        <f t="shared" si="10"/>
        <v/>
      </c>
      <c r="AC56" s="5" t="str">
        <f t="shared" si="11"/>
        <v/>
      </c>
      <c r="AD56" s="5" t="str">
        <f t="shared" si="12"/>
        <v/>
      </c>
      <c r="AE56" s="5" t="str">
        <f t="shared" si="13"/>
        <v/>
      </c>
      <c r="AF56" s="5" t="str">
        <f t="shared" si="14"/>
        <v/>
      </c>
      <c r="AG56" s="5" t="str">
        <f t="shared" si="15"/>
        <v/>
      </c>
      <c r="AH56" s="5" t="str">
        <f t="shared" si="16"/>
        <v/>
      </c>
      <c r="AI56" s="5"/>
      <c r="AJ56" s="5" t="e">
        <f t="shared" si="17"/>
        <v>#REF!</v>
      </c>
      <c r="AK56" s="5" t="e">
        <f t="shared" ref="AK56:AR56" si="187">IF($AJ56="","",VLOOKUP($AJ56,$C$5:$L$273,AK$1))</f>
        <v>#REF!</v>
      </c>
      <c r="AL56" s="5" t="e">
        <f t="shared" si="187"/>
        <v>#REF!</v>
      </c>
      <c r="AM56" s="5" t="e">
        <f t="shared" si="187"/>
        <v>#REF!</v>
      </c>
      <c r="AN56" s="5" t="e">
        <f t="shared" si="187"/>
        <v>#REF!</v>
      </c>
      <c r="AO56" s="5" t="e">
        <f t="shared" si="187"/>
        <v>#REF!</v>
      </c>
      <c r="AP56" s="5" t="e">
        <f t="shared" si="187"/>
        <v>#REF!</v>
      </c>
      <c r="AQ56" s="5" t="e">
        <f t="shared" si="187"/>
        <v>#REF!</v>
      </c>
      <c r="AR56" s="5" t="e">
        <f t="shared" si="187"/>
        <v>#REF!</v>
      </c>
      <c r="AS56" s="5"/>
      <c r="AT56" s="5"/>
      <c r="AU56" s="5"/>
      <c r="AV56" s="5"/>
      <c r="AW56" s="5"/>
      <c r="AX56" s="5"/>
      <c r="AY56" s="5"/>
      <c r="AZ56" s="5"/>
      <c r="BA56" s="40" t="str">
        <f t="shared" si="44"/>
        <v/>
      </c>
      <c r="BB56" s="266"/>
      <c r="BC56" s="267"/>
      <c r="BD56" s="267"/>
      <c r="BE56" s="268"/>
      <c r="BF56" s="41"/>
      <c r="BG56" s="43" t="str">
        <f t="shared" si="111"/>
        <v/>
      </c>
      <c r="BH56" s="43"/>
      <c r="BI56" s="43"/>
      <c r="BJ56" s="43" t="str">
        <f t="shared" si="46"/>
        <v/>
      </c>
      <c r="BK56" s="43" t="str">
        <f t="shared" si="47"/>
        <v/>
      </c>
      <c r="BL56" s="43" t="str">
        <f t="shared" si="48"/>
        <v/>
      </c>
      <c r="BM56" s="9"/>
      <c r="BN56" s="9" t="str">
        <f t="shared" si="49"/>
        <v/>
      </c>
      <c r="BO56" s="9">
        <f t="shared" si="50"/>
        <v>5</v>
      </c>
      <c r="BP56" s="9" t="str">
        <f t="shared" si="51"/>
        <v>F</v>
      </c>
      <c r="BQ56" s="9" t="str">
        <f t="shared" si="52"/>
        <v>0</v>
      </c>
      <c r="BR56" s="9"/>
      <c r="BS56" s="9"/>
      <c r="BT56" s="30">
        <v>9.0299999999999994</v>
      </c>
      <c r="BU56" s="31">
        <v>3</v>
      </c>
      <c r="BV56" s="31">
        <v>111</v>
      </c>
      <c r="BW56" s="1"/>
      <c r="BX56" s="33">
        <v>1.155</v>
      </c>
      <c r="BY56" s="33">
        <v>1.1559999999999999</v>
      </c>
      <c r="BZ56" s="33">
        <v>1.2160000000000002</v>
      </c>
      <c r="CA56" s="33">
        <v>1.2170000000000001</v>
      </c>
      <c r="CB56" s="33">
        <v>1.4609999999999999</v>
      </c>
      <c r="CC56" s="33">
        <v>1.462</v>
      </c>
      <c r="CD56" s="3"/>
      <c r="CE56" s="34">
        <v>1.1540000000000001</v>
      </c>
      <c r="CF56" s="34">
        <v>1.155</v>
      </c>
      <c r="CG56" s="34">
        <v>1.2150000000000001</v>
      </c>
      <c r="CH56" s="34">
        <v>1.216</v>
      </c>
      <c r="CI56" s="34">
        <v>1.464</v>
      </c>
      <c r="CJ56" s="34">
        <v>1.4650000000000001</v>
      </c>
      <c r="CK56" s="9"/>
      <c r="CL56" s="9"/>
      <c r="CM56" s="9" t="e">
        <f>IF('Nutritional Status'!#REF!="","",IF('Nutritional Status'!#REF!&gt;CT56,$CU$3,IF('Nutritional Status'!#REF!&gt;CR56,$CS$3,IF('Nutritional Status'!#REF!&gt;CP56,$CQ$3,$CP$3))))</f>
        <v>#REF!</v>
      </c>
      <c r="CN56" s="5">
        <v>52</v>
      </c>
      <c r="CO56" s="9" t="str">
        <f t="shared" si="19"/>
        <v/>
      </c>
      <c r="CP56" s="9" t="str">
        <f t="shared" ref="CP56:CU56" si="188">IF($CO56="","",VLOOKUP($CO56,$BV$5:$CJ$173,CP$1))</f>
        <v/>
      </c>
      <c r="CQ56" s="9" t="str">
        <f t="shared" si="188"/>
        <v/>
      </c>
      <c r="CR56" s="9" t="str">
        <f t="shared" si="188"/>
        <v/>
      </c>
      <c r="CS56" s="9" t="str">
        <f t="shared" si="188"/>
        <v/>
      </c>
      <c r="CT56" s="9" t="str">
        <f t="shared" si="188"/>
        <v/>
      </c>
      <c r="CU56" s="9" t="str">
        <f t="shared" si="188"/>
        <v/>
      </c>
      <c r="CV56" s="9"/>
      <c r="CW56" s="5">
        <v>52</v>
      </c>
      <c r="CX56" s="9" t="e">
        <f t="shared" si="21"/>
        <v>#REF!</v>
      </c>
      <c r="CY56" s="9" t="e">
        <f t="shared" ref="CY56:DD56" si="189">IF($CX56="","",VLOOKUP($CX56,$BV$5:$CJ$173,CY$1))</f>
        <v>#REF!</v>
      </c>
      <c r="CZ56" s="9" t="e">
        <f t="shared" si="189"/>
        <v>#REF!</v>
      </c>
      <c r="DA56" s="9" t="e">
        <f t="shared" si="189"/>
        <v>#REF!</v>
      </c>
      <c r="DB56" s="9" t="e">
        <f t="shared" si="189"/>
        <v>#REF!</v>
      </c>
      <c r="DC56" s="9" t="e">
        <f t="shared" si="189"/>
        <v>#REF!</v>
      </c>
      <c r="DD56" s="9" t="e">
        <f t="shared" si="189"/>
        <v>#REF!</v>
      </c>
    </row>
    <row r="57" spans="1:108" ht="15.75" customHeight="1">
      <c r="A57" s="30">
        <v>9.0399999999999991</v>
      </c>
      <c r="B57" s="31">
        <v>4</v>
      </c>
      <c r="C57" s="31">
        <v>112</v>
      </c>
      <c r="D57" s="1"/>
      <c r="E57" s="32">
        <v>12.5</v>
      </c>
      <c r="F57" s="32">
        <f t="shared" si="0"/>
        <v>12.6</v>
      </c>
      <c r="G57" s="32">
        <v>13.5</v>
      </c>
      <c r="H57" s="32">
        <f t="shared" si="2"/>
        <v>13.6</v>
      </c>
      <c r="I57" s="32">
        <v>20.8</v>
      </c>
      <c r="J57" s="32">
        <f t="shared" si="3"/>
        <v>20.900000000000002</v>
      </c>
      <c r="K57" s="33">
        <v>24.9</v>
      </c>
      <c r="L57" s="33">
        <f t="shared" si="4"/>
        <v>25</v>
      </c>
      <c r="M57" s="3"/>
      <c r="N57" s="32">
        <v>12.1</v>
      </c>
      <c r="O57" s="32">
        <f t="shared" si="5"/>
        <v>12.2</v>
      </c>
      <c r="P57" s="33">
        <v>13.1</v>
      </c>
      <c r="Q57" s="33">
        <f t="shared" si="6"/>
        <v>13.2</v>
      </c>
      <c r="R57" s="33">
        <v>21.9</v>
      </c>
      <c r="S57" s="33">
        <f t="shared" si="7"/>
        <v>22</v>
      </c>
      <c r="T57" s="33">
        <v>27.2</v>
      </c>
      <c r="U57" s="33">
        <f t="shared" si="8"/>
        <v>27.3</v>
      </c>
      <c r="V57" s="5"/>
      <c r="W57" s="5"/>
      <c r="X57" s="5"/>
      <c r="Y57" s="5">
        <v>53</v>
      </c>
      <c r="Z57" s="5" t="str">
        <f>IF('Nutritional Status'!C40="","",VLOOKUP('Nutritional Status'!#REF!,$A$5:$C$173,3,))</f>
        <v/>
      </c>
      <c r="AA57" s="5" t="str">
        <f t="shared" si="9"/>
        <v/>
      </c>
      <c r="AB57" s="5" t="str">
        <f t="shared" si="10"/>
        <v/>
      </c>
      <c r="AC57" s="5" t="str">
        <f t="shared" si="11"/>
        <v/>
      </c>
      <c r="AD57" s="5" t="str">
        <f t="shared" si="12"/>
        <v/>
      </c>
      <c r="AE57" s="5" t="str">
        <f t="shared" si="13"/>
        <v/>
      </c>
      <c r="AF57" s="5" t="str">
        <f t="shared" si="14"/>
        <v/>
      </c>
      <c r="AG57" s="5" t="str">
        <f t="shared" si="15"/>
        <v/>
      </c>
      <c r="AH57" s="5" t="str">
        <f t="shared" si="16"/>
        <v/>
      </c>
      <c r="AI57" s="5"/>
      <c r="AJ57" s="5" t="e">
        <f t="shared" si="17"/>
        <v>#REF!</v>
      </c>
      <c r="AK57" s="5" t="e">
        <f t="shared" ref="AK57:AR57" si="190">IF($AJ57="","",VLOOKUP($AJ57,$C$5:$L$273,AK$1))</f>
        <v>#REF!</v>
      </c>
      <c r="AL57" s="5" t="e">
        <f t="shared" si="190"/>
        <v>#REF!</v>
      </c>
      <c r="AM57" s="5" t="e">
        <f t="shared" si="190"/>
        <v>#REF!</v>
      </c>
      <c r="AN57" s="5" t="e">
        <f t="shared" si="190"/>
        <v>#REF!</v>
      </c>
      <c r="AO57" s="5" t="e">
        <f t="shared" si="190"/>
        <v>#REF!</v>
      </c>
      <c r="AP57" s="5" t="e">
        <f t="shared" si="190"/>
        <v>#REF!</v>
      </c>
      <c r="AQ57" s="5" t="e">
        <f t="shared" si="190"/>
        <v>#REF!</v>
      </c>
      <c r="AR57" s="5" t="e">
        <f t="shared" si="190"/>
        <v>#REF!</v>
      </c>
      <c r="AS57" s="5"/>
      <c r="AT57" s="5"/>
      <c r="AU57" s="5"/>
      <c r="AV57" s="5"/>
      <c r="AW57" s="5"/>
      <c r="AX57" s="5"/>
      <c r="AY57" s="5"/>
      <c r="AZ57" s="5"/>
      <c r="BA57" s="40" t="str">
        <f t="shared" si="44"/>
        <v/>
      </c>
      <c r="BB57" s="266"/>
      <c r="BC57" s="267"/>
      <c r="BD57" s="267"/>
      <c r="BE57" s="268"/>
      <c r="BF57" s="41"/>
      <c r="BG57" s="43" t="str">
        <f t="shared" si="111"/>
        <v/>
      </c>
      <c r="BH57" s="43"/>
      <c r="BI57" s="43"/>
      <c r="BJ57" s="43" t="str">
        <f t="shared" si="46"/>
        <v/>
      </c>
      <c r="BK57" s="43" t="str">
        <f t="shared" si="47"/>
        <v/>
      </c>
      <c r="BL57" s="43" t="str">
        <f t="shared" si="48"/>
        <v/>
      </c>
      <c r="BM57" s="9"/>
      <c r="BN57" s="9" t="str">
        <f t="shared" si="49"/>
        <v/>
      </c>
      <c r="BO57" s="9">
        <f t="shared" si="50"/>
        <v>5</v>
      </c>
      <c r="BP57" s="9" t="str">
        <f t="shared" si="51"/>
        <v>F</v>
      </c>
      <c r="BQ57" s="9" t="str">
        <f t="shared" si="52"/>
        <v>0</v>
      </c>
      <c r="BR57" s="9"/>
      <c r="BS57" s="9"/>
      <c r="BT57" s="30">
        <v>9.0399999999999991</v>
      </c>
      <c r="BU57" s="31">
        <v>4</v>
      </c>
      <c r="BV57" s="31">
        <v>112</v>
      </c>
      <c r="BW57" s="1"/>
      <c r="BX57" s="33">
        <v>1.1579999999999999</v>
      </c>
      <c r="BY57" s="33">
        <v>1.1589999999999998</v>
      </c>
      <c r="BZ57" s="33">
        <v>1.2190000000000001</v>
      </c>
      <c r="CA57" s="33">
        <v>1.22</v>
      </c>
      <c r="CB57" s="33">
        <v>1.466</v>
      </c>
      <c r="CC57" s="33">
        <v>1.4669999999999999</v>
      </c>
      <c r="CD57" s="3"/>
      <c r="CE57" s="34">
        <v>1.1580000000000001</v>
      </c>
      <c r="CF57" s="34">
        <v>1.159</v>
      </c>
      <c r="CG57" s="34">
        <v>1.22</v>
      </c>
      <c r="CH57" s="34">
        <v>1.2209999999999999</v>
      </c>
      <c r="CI57" s="34">
        <v>1.4690000000000001</v>
      </c>
      <c r="CJ57" s="34">
        <v>1.47</v>
      </c>
      <c r="CK57" s="9"/>
      <c r="CL57" s="9"/>
      <c r="CM57" s="9" t="e">
        <f>IF('Nutritional Status'!#REF!="","",IF('Nutritional Status'!#REF!&gt;CT57,$CU$3,IF('Nutritional Status'!#REF!&gt;CR57,$CS$3,IF('Nutritional Status'!#REF!&gt;CP57,$CQ$3,$CP$3))))</f>
        <v>#REF!</v>
      </c>
      <c r="CN57" s="5">
        <v>53</v>
      </c>
      <c r="CO57" s="9" t="str">
        <f t="shared" si="19"/>
        <v/>
      </c>
      <c r="CP57" s="9" t="str">
        <f t="shared" ref="CP57:CU57" si="191">IF($CO57="","",VLOOKUP($CO57,$BV$5:$CJ$173,CP$1))</f>
        <v/>
      </c>
      <c r="CQ57" s="9" t="str">
        <f t="shared" si="191"/>
        <v/>
      </c>
      <c r="CR57" s="9" t="str">
        <f t="shared" si="191"/>
        <v/>
      </c>
      <c r="CS57" s="9" t="str">
        <f t="shared" si="191"/>
        <v/>
      </c>
      <c r="CT57" s="9" t="str">
        <f t="shared" si="191"/>
        <v/>
      </c>
      <c r="CU57" s="9" t="str">
        <f t="shared" si="191"/>
        <v/>
      </c>
      <c r="CV57" s="9"/>
      <c r="CW57" s="5">
        <v>53</v>
      </c>
      <c r="CX57" s="9" t="e">
        <f t="shared" si="21"/>
        <v>#REF!</v>
      </c>
      <c r="CY57" s="9" t="e">
        <f t="shared" ref="CY57:DD57" si="192">IF($CX57="","",VLOOKUP($CX57,$BV$5:$CJ$173,CY$1))</f>
        <v>#REF!</v>
      </c>
      <c r="CZ57" s="9" t="e">
        <f t="shared" si="192"/>
        <v>#REF!</v>
      </c>
      <c r="DA57" s="9" t="e">
        <f t="shared" si="192"/>
        <v>#REF!</v>
      </c>
      <c r="DB57" s="9" t="e">
        <f t="shared" si="192"/>
        <v>#REF!</v>
      </c>
      <c r="DC57" s="9" t="e">
        <f t="shared" si="192"/>
        <v>#REF!</v>
      </c>
      <c r="DD57" s="9" t="e">
        <f t="shared" si="192"/>
        <v>#REF!</v>
      </c>
    </row>
    <row r="58" spans="1:108" ht="15.75" customHeight="1">
      <c r="A58" s="30">
        <v>9.0500000000000007</v>
      </c>
      <c r="B58" s="31">
        <v>5</v>
      </c>
      <c r="C58" s="31">
        <v>113</v>
      </c>
      <c r="D58" s="1"/>
      <c r="E58" s="32">
        <v>12.5</v>
      </c>
      <c r="F58" s="32">
        <f t="shared" si="0"/>
        <v>12.6</v>
      </c>
      <c r="G58" s="32">
        <v>13.5</v>
      </c>
      <c r="H58" s="32">
        <f t="shared" si="2"/>
        <v>13.6</v>
      </c>
      <c r="I58" s="32">
        <v>20.8</v>
      </c>
      <c r="J58" s="32">
        <f t="shared" si="3"/>
        <v>20.900000000000002</v>
      </c>
      <c r="K58" s="33">
        <v>25</v>
      </c>
      <c r="L58" s="33">
        <f t="shared" si="4"/>
        <v>25.1</v>
      </c>
      <c r="M58" s="3"/>
      <c r="N58" s="32">
        <v>12.1</v>
      </c>
      <c r="O58" s="32">
        <f t="shared" si="5"/>
        <v>12.2</v>
      </c>
      <c r="P58" s="33">
        <v>13.2</v>
      </c>
      <c r="Q58" s="33">
        <f t="shared" si="6"/>
        <v>13.299999999999999</v>
      </c>
      <c r="R58" s="33">
        <v>22</v>
      </c>
      <c r="S58" s="33">
        <f t="shared" si="7"/>
        <v>22.1</v>
      </c>
      <c r="T58" s="33">
        <v>27.3</v>
      </c>
      <c r="U58" s="33">
        <f t="shared" si="8"/>
        <v>27.400000000000002</v>
      </c>
      <c r="V58" s="5"/>
      <c r="W58" s="5"/>
      <c r="X58" s="5"/>
      <c r="Y58" s="5">
        <v>54</v>
      </c>
      <c r="Z58" s="5" t="str">
        <f>IF('Nutritional Status'!C41="","",VLOOKUP('Nutritional Status'!#REF!,$A$5:$C$173,3,))</f>
        <v/>
      </c>
      <c r="AA58" s="5" t="str">
        <f t="shared" si="9"/>
        <v/>
      </c>
      <c r="AB58" s="5" t="str">
        <f t="shared" si="10"/>
        <v/>
      </c>
      <c r="AC58" s="5" t="str">
        <f t="shared" si="11"/>
        <v/>
      </c>
      <c r="AD58" s="5" t="str">
        <f t="shared" si="12"/>
        <v/>
      </c>
      <c r="AE58" s="5" t="str">
        <f t="shared" si="13"/>
        <v/>
      </c>
      <c r="AF58" s="5" t="str">
        <f t="shared" si="14"/>
        <v/>
      </c>
      <c r="AG58" s="5" t="str">
        <f t="shared" si="15"/>
        <v/>
      </c>
      <c r="AH58" s="5" t="str">
        <f t="shared" si="16"/>
        <v/>
      </c>
      <c r="AI58" s="5"/>
      <c r="AJ58" s="5" t="e">
        <f t="shared" si="17"/>
        <v>#REF!</v>
      </c>
      <c r="AK58" s="5" t="e">
        <f t="shared" ref="AK58:AR58" si="193">IF($AJ58="","",VLOOKUP($AJ58,$C$5:$L$273,AK$1))</f>
        <v>#REF!</v>
      </c>
      <c r="AL58" s="5" t="e">
        <f t="shared" si="193"/>
        <v>#REF!</v>
      </c>
      <c r="AM58" s="5" t="e">
        <f t="shared" si="193"/>
        <v>#REF!</v>
      </c>
      <c r="AN58" s="5" t="e">
        <f t="shared" si="193"/>
        <v>#REF!</v>
      </c>
      <c r="AO58" s="5" t="e">
        <f t="shared" si="193"/>
        <v>#REF!</v>
      </c>
      <c r="AP58" s="5" t="e">
        <f t="shared" si="193"/>
        <v>#REF!</v>
      </c>
      <c r="AQ58" s="5" t="e">
        <f t="shared" si="193"/>
        <v>#REF!</v>
      </c>
      <c r="AR58" s="5" t="e">
        <f t="shared" si="193"/>
        <v>#REF!</v>
      </c>
      <c r="AS58" s="5"/>
      <c r="AT58" s="5"/>
      <c r="AU58" s="5"/>
      <c r="AV58" s="5"/>
      <c r="AW58" s="5"/>
      <c r="AX58" s="5"/>
      <c r="AY58" s="5"/>
      <c r="AZ58" s="5"/>
      <c r="BA58" s="40" t="str">
        <f t="shared" si="44"/>
        <v/>
      </c>
      <c r="BB58" s="266"/>
      <c r="BC58" s="267"/>
      <c r="BD58" s="267"/>
      <c r="BE58" s="268"/>
      <c r="BF58" s="41"/>
      <c r="BG58" s="43" t="str">
        <f t="shared" si="111"/>
        <v/>
      </c>
      <c r="BH58" s="43"/>
      <c r="BI58" s="43"/>
      <c r="BJ58" s="43" t="str">
        <f t="shared" si="46"/>
        <v/>
      </c>
      <c r="BK58" s="43" t="str">
        <f t="shared" si="47"/>
        <v/>
      </c>
      <c r="BL58" s="43" t="str">
        <f t="shared" si="48"/>
        <v/>
      </c>
      <c r="BM58" s="9"/>
      <c r="BN58" s="9" t="str">
        <f t="shared" si="49"/>
        <v/>
      </c>
      <c r="BO58" s="9">
        <f t="shared" si="50"/>
        <v>5</v>
      </c>
      <c r="BP58" s="9" t="str">
        <f t="shared" si="51"/>
        <v>F</v>
      </c>
      <c r="BQ58" s="9" t="str">
        <f t="shared" si="52"/>
        <v>0</v>
      </c>
      <c r="BR58" s="9"/>
      <c r="BS58" s="9"/>
      <c r="BT58" s="30">
        <v>9.0500000000000007</v>
      </c>
      <c r="BU58" s="31">
        <v>5</v>
      </c>
      <c r="BV58" s="31">
        <v>113</v>
      </c>
      <c r="BW58" s="1"/>
      <c r="BX58" s="33">
        <v>1.1619999999999999</v>
      </c>
      <c r="BY58" s="33">
        <v>1.163</v>
      </c>
      <c r="BZ58" s="33">
        <v>1.2230000000000001</v>
      </c>
      <c r="CA58" s="33">
        <v>1.224</v>
      </c>
      <c r="CB58" s="33">
        <v>1.4709999999999999</v>
      </c>
      <c r="CC58" s="33">
        <v>1.472</v>
      </c>
      <c r="CD58" s="3"/>
      <c r="CE58" s="34">
        <v>1.1619999999999999</v>
      </c>
      <c r="CF58" s="34">
        <v>1.163</v>
      </c>
      <c r="CG58" s="34">
        <v>1.2250000000000001</v>
      </c>
      <c r="CH58" s="34">
        <v>1.226</v>
      </c>
      <c r="CI58" s="34">
        <v>1.4750000000000001</v>
      </c>
      <c r="CJ58" s="34">
        <v>1.476</v>
      </c>
      <c r="CK58" s="9"/>
      <c r="CL58" s="9"/>
      <c r="CM58" s="9" t="e">
        <f>IF('Nutritional Status'!#REF!="","",IF('Nutritional Status'!#REF!&gt;CT58,$CU$3,IF('Nutritional Status'!#REF!&gt;CR58,$CS$3,IF('Nutritional Status'!#REF!&gt;CP58,$CQ$3,$CP$3))))</f>
        <v>#REF!</v>
      </c>
      <c r="CN58" s="5">
        <v>54</v>
      </c>
      <c r="CO58" s="9" t="str">
        <f t="shared" si="19"/>
        <v/>
      </c>
      <c r="CP58" s="9" t="str">
        <f t="shared" ref="CP58:CU58" si="194">IF($CO58="","",VLOOKUP($CO58,$BV$5:$CJ$173,CP$1))</f>
        <v/>
      </c>
      <c r="CQ58" s="9" t="str">
        <f t="shared" si="194"/>
        <v/>
      </c>
      <c r="CR58" s="9" t="str">
        <f t="shared" si="194"/>
        <v/>
      </c>
      <c r="CS58" s="9" t="str">
        <f t="shared" si="194"/>
        <v/>
      </c>
      <c r="CT58" s="9" t="str">
        <f t="shared" si="194"/>
        <v/>
      </c>
      <c r="CU58" s="9" t="str">
        <f t="shared" si="194"/>
        <v/>
      </c>
      <c r="CV58" s="9"/>
      <c r="CW58" s="5">
        <v>54</v>
      </c>
      <c r="CX58" s="9" t="e">
        <f t="shared" si="21"/>
        <v>#REF!</v>
      </c>
      <c r="CY58" s="9" t="e">
        <f t="shared" ref="CY58:DD58" si="195">IF($CX58="","",VLOOKUP($CX58,$BV$5:$CJ$173,CY$1))</f>
        <v>#REF!</v>
      </c>
      <c r="CZ58" s="9" t="e">
        <f t="shared" si="195"/>
        <v>#REF!</v>
      </c>
      <c r="DA58" s="9" t="e">
        <f t="shared" si="195"/>
        <v>#REF!</v>
      </c>
      <c r="DB58" s="9" t="e">
        <f t="shared" si="195"/>
        <v>#REF!</v>
      </c>
      <c r="DC58" s="9" t="e">
        <f t="shared" si="195"/>
        <v>#REF!</v>
      </c>
      <c r="DD58" s="9" t="e">
        <f t="shared" si="195"/>
        <v>#REF!</v>
      </c>
    </row>
    <row r="59" spans="1:108" ht="15.75" customHeight="1">
      <c r="A59" s="30">
        <v>9.06</v>
      </c>
      <c r="B59" s="31">
        <v>6</v>
      </c>
      <c r="C59" s="31">
        <v>114</v>
      </c>
      <c r="D59" s="1"/>
      <c r="E59" s="32">
        <v>12.6</v>
      </c>
      <c r="F59" s="32">
        <f t="shared" si="0"/>
        <v>12.7</v>
      </c>
      <c r="G59" s="32">
        <f t="shared" ref="G59:G61" si="196">F59+0.8</f>
        <v>13.5</v>
      </c>
      <c r="H59" s="32">
        <f t="shared" si="2"/>
        <v>13.6</v>
      </c>
      <c r="I59" s="32">
        <v>20.9</v>
      </c>
      <c r="J59" s="32">
        <f t="shared" si="3"/>
        <v>21</v>
      </c>
      <c r="K59" s="33">
        <v>25.1</v>
      </c>
      <c r="L59" s="33">
        <f t="shared" si="4"/>
        <v>25.200000000000003</v>
      </c>
      <c r="M59" s="3"/>
      <c r="N59" s="32">
        <v>12.1</v>
      </c>
      <c r="O59" s="32">
        <f t="shared" si="5"/>
        <v>12.2</v>
      </c>
      <c r="P59" s="33">
        <v>13.2</v>
      </c>
      <c r="Q59" s="33">
        <f t="shared" si="6"/>
        <v>13.299999999999999</v>
      </c>
      <c r="R59" s="33">
        <v>22.1</v>
      </c>
      <c r="S59" s="33">
        <f t="shared" si="7"/>
        <v>22.200000000000003</v>
      </c>
      <c r="T59" s="33">
        <v>27.5</v>
      </c>
      <c r="U59" s="33">
        <f t="shared" si="8"/>
        <v>27.6</v>
      </c>
      <c r="V59" s="5"/>
      <c r="W59" s="5"/>
      <c r="X59" s="5"/>
      <c r="Y59" s="5">
        <v>55</v>
      </c>
      <c r="Z59" s="5" t="str">
        <f>IF('Nutritional Status'!C42="","",VLOOKUP('Nutritional Status'!#REF!,$A$5:$C$173,3,))</f>
        <v/>
      </c>
      <c r="AA59" s="5" t="str">
        <f t="shared" si="9"/>
        <v/>
      </c>
      <c r="AB59" s="5" t="str">
        <f t="shared" si="10"/>
        <v/>
      </c>
      <c r="AC59" s="5" t="str">
        <f t="shared" si="11"/>
        <v/>
      </c>
      <c r="AD59" s="5" t="str">
        <f t="shared" si="12"/>
        <v/>
      </c>
      <c r="AE59" s="5" t="str">
        <f t="shared" si="13"/>
        <v/>
      </c>
      <c r="AF59" s="5" t="str">
        <f t="shared" si="14"/>
        <v/>
      </c>
      <c r="AG59" s="5" t="str">
        <f t="shared" si="15"/>
        <v/>
      </c>
      <c r="AH59" s="5" t="str">
        <f t="shared" si="16"/>
        <v/>
      </c>
      <c r="AI59" s="5"/>
      <c r="AJ59" s="5" t="e">
        <f t="shared" si="17"/>
        <v>#REF!</v>
      </c>
      <c r="AK59" s="5" t="e">
        <f t="shared" ref="AK59:AR59" si="197">IF($AJ59="","",VLOOKUP($AJ59,$C$5:$L$273,AK$1))</f>
        <v>#REF!</v>
      </c>
      <c r="AL59" s="5" t="e">
        <f t="shared" si="197"/>
        <v>#REF!</v>
      </c>
      <c r="AM59" s="5" t="e">
        <f t="shared" si="197"/>
        <v>#REF!</v>
      </c>
      <c r="AN59" s="5" t="e">
        <f t="shared" si="197"/>
        <v>#REF!</v>
      </c>
      <c r="AO59" s="5" t="e">
        <f t="shared" si="197"/>
        <v>#REF!</v>
      </c>
      <c r="AP59" s="5" t="e">
        <f t="shared" si="197"/>
        <v>#REF!</v>
      </c>
      <c r="AQ59" s="5" t="e">
        <f t="shared" si="197"/>
        <v>#REF!</v>
      </c>
      <c r="AR59" s="5" t="e">
        <f t="shared" si="197"/>
        <v>#REF!</v>
      </c>
      <c r="AS59" s="5"/>
      <c r="AT59" s="5"/>
      <c r="AU59" s="5"/>
      <c r="AV59" s="5"/>
      <c r="AW59" s="5"/>
      <c r="AX59" s="5"/>
      <c r="AY59" s="5"/>
      <c r="AZ59" s="5"/>
      <c r="BA59" s="40" t="str">
        <f t="shared" si="44"/>
        <v/>
      </c>
      <c r="BB59" s="266"/>
      <c r="BC59" s="267"/>
      <c r="BD59" s="267"/>
      <c r="BE59" s="268"/>
      <c r="BF59" s="41"/>
      <c r="BG59" s="43" t="str">
        <f t="shared" si="111"/>
        <v/>
      </c>
      <c r="BH59" s="43"/>
      <c r="BI59" s="43"/>
      <c r="BJ59" s="43" t="str">
        <f t="shared" si="46"/>
        <v/>
      </c>
      <c r="BK59" s="43" t="str">
        <f t="shared" si="47"/>
        <v/>
      </c>
      <c r="BL59" s="43" t="str">
        <f t="shared" si="48"/>
        <v/>
      </c>
      <c r="BM59" s="9"/>
      <c r="BN59" s="9" t="str">
        <f t="shared" si="49"/>
        <v/>
      </c>
      <c r="BO59" s="9">
        <f t="shared" si="50"/>
        <v>5</v>
      </c>
      <c r="BP59" s="9" t="str">
        <f t="shared" si="51"/>
        <v>F</v>
      </c>
      <c r="BQ59" s="9" t="str">
        <f t="shared" si="52"/>
        <v>0</v>
      </c>
      <c r="BR59" s="9"/>
      <c r="BS59" s="9"/>
      <c r="BT59" s="30">
        <v>9.06</v>
      </c>
      <c r="BU59" s="31">
        <v>6</v>
      </c>
      <c r="BV59" s="31">
        <v>114</v>
      </c>
      <c r="BW59" s="1"/>
      <c r="BX59" s="33">
        <v>1.165</v>
      </c>
      <c r="BY59" s="33">
        <v>1.1659999999999999</v>
      </c>
      <c r="BZ59" s="33">
        <v>1.2270000000000001</v>
      </c>
      <c r="CA59" s="33">
        <v>1.228</v>
      </c>
      <c r="CB59" s="33">
        <v>1.476</v>
      </c>
      <c r="CC59" s="33">
        <v>1.4769999999999999</v>
      </c>
      <c r="CD59" s="3"/>
      <c r="CE59" s="34">
        <v>1.167</v>
      </c>
      <c r="CF59" s="34">
        <v>1.1679999999999999</v>
      </c>
      <c r="CG59" s="34">
        <v>1.2290000000000001</v>
      </c>
      <c r="CH59" s="34">
        <v>1.23</v>
      </c>
      <c r="CI59" s="34">
        <v>1.4809999999999999</v>
      </c>
      <c r="CJ59" s="34">
        <v>1.482</v>
      </c>
      <c r="CK59" s="9"/>
      <c r="CL59" s="9"/>
      <c r="CM59" s="9" t="e">
        <f>IF('Nutritional Status'!#REF!="","",IF('Nutritional Status'!#REF!&gt;CT59,$CU$3,IF('Nutritional Status'!#REF!&gt;CR59,$CS$3,IF('Nutritional Status'!#REF!&gt;CP59,$CQ$3,$CP$3))))</f>
        <v>#REF!</v>
      </c>
      <c r="CN59" s="5">
        <v>55</v>
      </c>
      <c r="CO59" s="9" t="str">
        <f t="shared" si="19"/>
        <v/>
      </c>
      <c r="CP59" s="9" t="str">
        <f t="shared" ref="CP59:CU59" si="198">IF($CO59="","",VLOOKUP($CO59,$BV$5:$CJ$173,CP$1))</f>
        <v/>
      </c>
      <c r="CQ59" s="9" t="str">
        <f t="shared" si="198"/>
        <v/>
      </c>
      <c r="CR59" s="9" t="str">
        <f t="shared" si="198"/>
        <v/>
      </c>
      <c r="CS59" s="9" t="str">
        <f t="shared" si="198"/>
        <v/>
      </c>
      <c r="CT59" s="9" t="str">
        <f t="shared" si="198"/>
        <v/>
      </c>
      <c r="CU59" s="9" t="str">
        <f t="shared" si="198"/>
        <v/>
      </c>
      <c r="CV59" s="9"/>
      <c r="CW59" s="5">
        <v>55</v>
      </c>
      <c r="CX59" s="9" t="e">
        <f t="shared" si="21"/>
        <v>#REF!</v>
      </c>
      <c r="CY59" s="9" t="e">
        <f t="shared" ref="CY59:DD59" si="199">IF($CX59="","",VLOOKUP($CX59,$BV$5:$CJ$173,CY$1))</f>
        <v>#REF!</v>
      </c>
      <c r="CZ59" s="9" t="e">
        <f t="shared" si="199"/>
        <v>#REF!</v>
      </c>
      <c r="DA59" s="9" t="e">
        <f t="shared" si="199"/>
        <v>#REF!</v>
      </c>
      <c r="DB59" s="9" t="e">
        <f t="shared" si="199"/>
        <v>#REF!</v>
      </c>
      <c r="DC59" s="9" t="e">
        <f t="shared" si="199"/>
        <v>#REF!</v>
      </c>
      <c r="DD59" s="9" t="e">
        <f t="shared" si="199"/>
        <v>#REF!</v>
      </c>
    </row>
    <row r="60" spans="1:108" ht="15.75" customHeight="1">
      <c r="A60" s="30">
        <v>9.07</v>
      </c>
      <c r="B60" s="31">
        <v>7</v>
      </c>
      <c r="C60" s="31">
        <v>115</v>
      </c>
      <c r="D60" s="1"/>
      <c r="E60" s="32">
        <v>12.6</v>
      </c>
      <c r="F60" s="32">
        <f t="shared" si="0"/>
        <v>12.7</v>
      </c>
      <c r="G60" s="32">
        <f t="shared" si="196"/>
        <v>13.5</v>
      </c>
      <c r="H60" s="32">
        <f t="shared" si="2"/>
        <v>13.6</v>
      </c>
      <c r="I60" s="32">
        <v>21</v>
      </c>
      <c r="J60" s="32">
        <f t="shared" si="3"/>
        <v>21.1</v>
      </c>
      <c r="K60" s="33">
        <v>25.3</v>
      </c>
      <c r="L60" s="33">
        <f t="shared" si="4"/>
        <v>25.400000000000002</v>
      </c>
      <c r="M60" s="3"/>
      <c r="N60" s="32">
        <v>12.2</v>
      </c>
      <c r="O60" s="32">
        <f t="shared" si="5"/>
        <v>12.299999999999999</v>
      </c>
      <c r="P60" s="33">
        <v>13.2</v>
      </c>
      <c r="Q60" s="33">
        <f t="shared" si="6"/>
        <v>13.299999999999999</v>
      </c>
      <c r="R60" s="33">
        <v>22.2</v>
      </c>
      <c r="S60" s="33">
        <f t="shared" si="7"/>
        <v>22.3</v>
      </c>
      <c r="T60" s="33">
        <v>27.6</v>
      </c>
      <c r="U60" s="33">
        <f t="shared" si="8"/>
        <v>27.700000000000003</v>
      </c>
      <c r="V60" s="5"/>
      <c r="W60" s="5"/>
      <c r="X60" s="5"/>
      <c r="Y60" s="5">
        <v>56</v>
      </c>
      <c r="Z60" s="5" t="str">
        <f>IF('Nutritional Status'!C43="","",VLOOKUP('Nutritional Status'!#REF!,$A$5:$C$173,3,))</f>
        <v/>
      </c>
      <c r="AA60" s="5" t="str">
        <f t="shared" si="9"/>
        <v/>
      </c>
      <c r="AB60" s="5" t="str">
        <f t="shared" si="10"/>
        <v/>
      </c>
      <c r="AC60" s="5" t="str">
        <f t="shared" si="11"/>
        <v/>
      </c>
      <c r="AD60" s="5" t="str">
        <f t="shared" si="12"/>
        <v/>
      </c>
      <c r="AE60" s="5" t="str">
        <f t="shared" si="13"/>
        <v/>
      </c>
      <c r="AF60" s="5" t="str">
        <f t="shared" si="14"/>
        <v/>
      </c>
      <c r="AG60" s="5" t="str">
        <f t="shared" si="15"/>
        <v/>
      </c>
      <c r="AH60" s="5" t="str">
        <f t="shared" si="16"/>
        <v/>
      </c>
      <c r="AI60" s="5"/>
      <c r="AJ60" s="5" t="e">
        <f t="shared" si="17"/>
        <v>#REF!</v>
      </c>
      <c r="AK60" s="5" t="e">
        <f t="shared" ref="AK60:AR60" si="200">IF($AJ60="","",VLOOKUP($AJ60,$C$5:$L$273,AK$1))</f>
        <v>#REF!</v>
      </c>
      <c r="AL60" s="5" t="e">
        <f t="shared" si="200"/>
        <v>#REF!</v>
      </c>
      <c r="AM60" s="5" t="e">
        <f t="shared" si="200"/>
        <v>#REF!</v>
      </c>
      <c r="AN60" s="5" t="e">
        <f t="shared" si="200"/>
        <v>#REF!</v>
      </c>
      <c r="AO60" s="5" t="e">
        <f t="shared" si="200"/>
        <v>#REF!</v>
      </c>
      <c r="AP60" s="5" t="e">
        <f t="shared" si="200"/>
        <v>#REF!</v>
      </c>
      <c r="AQ60" s="5" t="e">
        <f t="shared" si="200"/>
        <v>#REF!</v>
      </c>
      <c r="AR60" s="5" t="e">
        <f t="shared" si="200"/>
        <v>#REF!</v>
      </c>
      <c r="AS60" s="5"/>
      <c r="AT60" s="5"/>
      <c r="AU60" s="5"/>
      <c r="AV60" s="5"/>
      <c r="AW60" s="5"/>
      <c r="AX60" s="5"/>
      <c r="AY60" s="5"/>
      <c r="AZ60" s="5"/>
      <c r="BA60" s="40" t="str">
        <f t="shared" si="44"/>
        <v/>
      </c>
      <c r="BB60" s="266"/>
      <c r="BC60" s="267"/>
      <c r="BD60" s="267"/>
      <c r="BE60" s="268"/>
      <c r="BF60" s="41"/>
      <c r="BG60" s="43" t="str">
        <f t="shared" si="111"/>
        <v/>
      </c>
      <c r="BH60" s="43"/>
      <c r="BI60" s="43"/>
      <c r="BJ60" s="43" t="str">
        <f t="shared" si="46"/>
        <v/>
      </c>
      <c r="BK60" s="43" t="str">
        <f t="shared" si="47"/>
        <v/>
      </c>
      <c r="BL60" s="43" t="str">
        <f t="shared" si="48"/>
        <v/>
      </c>
      <c r="BM60" s="9"/>
      <c r="BN60" s="9" t="str">
        <f t="shared" si="49"/>
        <v/>
      </c>
      <c r="BO60" s="9">
        <f t="shared" si="50"/>
        <v>5</v>
      </c>
      <c r="BP60" s="9" t="str">
        <f t="shared" si="51"/>
        <v>F</v>
      </c>
      <c r="BQ60" s="9" t="str">
        <f t="shared" si="52"/>
        <v>0</v>
      </c>
      <c r="BR60" s="9"/>
      <c r="BS60" s="9"/>
      <c r="BT60" s="30">
        <v>9.07</v>
      </c>
      <c r="BU60" s="31">
        <v>7</v>
      </c>
      <c r="BV60" s="31">
        <v>115</v>
      </c>
      <c r="BW60" s="1"/>
      <c r="BX60" s="33">
        <v>1.1679999999999999</v>
      </c>
      <c r="BY60" s="33">
        <v>1.1689999999999998</v>
      </c>
      <c r="BZ60" s="33">
        <v>1.2310000000000001</v>
      </c>
      <c r="CA60" s="33">
        <v>1.232</v>
      </c>
      <c r="CB60" s="33">
        <v>1.4809999999999999</v>
      </c>
      <c r="CC60" s="33">
        <v>1.482</v>
      </c>
      <c r="CD60" s="3"/>
      <c r="CE60" s="34">
        <v>1.171</v>
      </c>
      <c r="CF60" s="34">
        <v>1.1719999999999999</v>
      </c>
      <c r="CG60" s="34">
        <v>1.234</v>
      </c>
      <c r="CH60" s="34">
        <v>1.2350000000000001</v>
      </c>
      <c r="CI60" s="34">
        <v>1.486</v>
      </c>
      <c r="CJ60" s="34">
        <v>1.4869999999999999</v>
      </c>
      <c r="CK60" s="9"/>
      <c r="CL60" s="9"/>
      <c r="CM60" s="9" t="e">
        <f>IF('Nutritional Status'!#REF!="","",IF('Nutritional Status'!#REF!&gt;CT60,$CU$3,IF('Nutritional Status'!#REF!&gt;CR60,$CS$3,IF('Nutritional Status'!#REF!&gt;CP60,$CQ$3,$CP$3))))</f>
        <v>#REF!</v>
      </c>
      <c r="CN60" s="5">
        <v>56</v>
      </c>
      <c r="CO60" s="9" t="str">
        <f t="shared" si="19"/>
        <v/>
      </c>
      <c r="CP60" s="9" t="str">
        <f t="shared" ref="CP60:CU60" si="201">IF($CO60="","",VLOOKUP($CO60,$BV$5:$CJ$173,CP$1))</f>
        <v/>
      </c>
      <c r="CQ60" s="9" t="str">
        <f t="shared" si="201"/>
        <v/>
      </c>
      <c r="CR60" s="9" t="str">
        <f t="shared" si="201"/>
        <v/>
      </c>
      <c r="CS60" s="9" t="str">
        <f t="shared" si="201"/>
        <v/>
      </c>
      <c r="CT60" s="9" t="str">
        <f t="shared" si="201"/>
        <v/>
      </c>
      <c r="CU60" s="9" t="str">
        <f t="shared" si="201"/>
        <v/>
      </c>
      <c r="CV60" s="9"/>
      <c r="CW60" s="5">
        <v>56</v>
      </c>
      <c r="CX60" s="9" t="e">
        <f t="shared" si="21"/>
        <v>#REF!</v>
      </c>
      <c r="CY60" s="9" t="e">
        <f t="shared" ref="CY60:DD60" si="202">IF($CX60="","",VLOOKUP($CX60,$BV$5:$CJ$173,CY$1))</f>
        <v>#REF!</v>
      </c>
      <c r="CZ60" s="9" t="e">
        <f t="shared" si="202"/>
        <v>#REF!</v>
      </c>
      <c r="DA60" s="9" t="e">
        <f t="shared" si="202"/>
        <v>#REF!</v>
      </c>
      <c r="DB60" s="9" t="e">
        <f t="shared" si="202"/>
        <v>#REF!</v>
      </c>
      <c r="DC60" s="9" t="e">
        <f t="shared" si="202"/>
        <v>#REF!</v>
      </c>
      <c r="DD60" s="9" t="e">
        <f t="shared" si="202"/>
        <v>#REF!</v>
      </c>
    </row>
    <row r="61" spans="1:108" ht="15.75" customHeight="1">
      <c r="A61" s="30">
        <v>9.08</v>
      </c>
      <c r="B61" s="31">
        <v>8</v>
      </c>
      <c r="C61" s="31">
        <v>116</v>
      </c>
      <c r="D61" s="1"/>
      <c r="E61" s="32">
        <v>12.6</v>
      </c>
      <c r="F61" s="32">
        <f t="shared" si="0"/>
        <v>12.7</v>
      </c>
      <c r="G61" s="32">
        <f t="shared" si="196"/>
        <v>13.5</v>
      </c>
      <c r="H61" s="32">
        <f t="shared" si="2"/>
        <v>13.6</v>
      </c>
      <c r="I61" s="32">
        <v>21.1</v>
      </c>
      <c r="J61" s="32">
        <f t="shared" si="3"/>
        <v>21.200000000000003</v>
      </c>
      <c r="K61" s="33">
        <v>25.5</v>
      </c>
      <c r="L61" s="33">
        <f t="shared" si="4"/>
        <v>25.6</v>
      </c>
      <c r="M61" s="3"/>
      <c r="N61" s="32">
        <v>12.2</v>
      </c>
      <c r="O61" s="32">
        <f t="shared" si="5"/>
        <v>12.299999999999999</v>
      </c>
      <c r="P61" s="33">
        <v>13.3</v>
      </c>
      <c r="Q61" s="33">
        <f t="shared" si="6"/>
        <v>13.4</v>
      </c>
      <c r="R61" s="33">
        <v>22.3</v>
      </c>
      <c r="S61" s="33">
        <f t="shared" si="7"/>
        <v>22.400000000000002</v>
      </c>
      <c r="T61" s="33">
        <v>27.8</v>
      </c>
      <c r="U61" s="33">
        <f t="shared" si="8"/>
        <v>27.900000000000002</v>
      </c>
      <c r="V61" s="5"/>
      <c r="W61" s="5"/>
      <c r="X61" s="5"/>
      <c r="Y61" s="5">
        <v>57</v>
      </c>
      <c r="Z61" s="5" t="str">
        <f>IF('Nutritional Status'!C44="","",VLOOKUP('Nutritional Status'!#REF!,$A$5:$C$173,3,))</f>
        <v/>
      </c>
      <c r="AA61" s="5" t="str">
        <f t="shared" si="9"/>
        <v/>
      </c>
      <c r="AB61" s="5" t="str">
        <f t="shared" si="10"/>
        <v/>
      </c>
      <c r="AC61" s="5" t="str">
        <f t="shared" si="11"/>
        <v/>
      </c>
      <c r="AD61" s="5" t="str">
        <f t="shared" si="12"/>
        <v/>
      </c>
      <c r="AE61" s="5" t="str">
        <f t="shared" si="13"/>
        <v/>
      </c>
      <c r="AF61" s="5" t="str">
        <f t="shared" si="14"/>
        <v/>
      </c>
      <c r="AG61" s="5" t="str">
        <f t="shared" si="15"/>
        <v/>
      </c>
      <c r="AH61" s="5" t="str">
        <f t="shared" si="16"/>
        <v/>
      </c>
      <c r="AI61" s="5"/>
      <c r="AJ61" s="5" t="e">
        <f t="shared" si="17"/>
        <v>#REF!</v>
      </c>
      <c r="AK61" s="5" t="e">
        <f t="shared" ref="AK61:AR61" si="203">IF($AJ61="","",VLOOKUP($AJ61,$C$5:$L$273,AK$1))</f>
        <v>#REF!</v>
      </c>
      <c r="AL61" s="5" t="e">
        <f t="shared" si="203"/>
        <v>#REF!</v>
      </c>
      <c r="AM61" s="5" t="e">
        <f t="shared" si="203"/>
        <v>#REF!</v>
      </c>
      <c r="AN61" s="5" t="e">
        <f t="shared" si="203"/>
        <v>#REF!</v>
      </c>
      <c r="AO61" s="5" t="e">
        <f t="shared" si="203"/>
        <v>#REF!</v>
      </c>
      <c r="AP61" s="5" t="e">
        <f t="shared" si="203"/>
        <v>#REF!</v>
      </c>
      <c r="AQ61" s="5" t="e">
        <f t="shared" si="203"/>
        <v>#REF!</v>
      </c>
      <c r="AR61" s="5" t="e">
        <f t="shared" si="203"/>
        <v>#REF!</v>
      </c>
      <c r="AS61" s="5"/>
      <c r="AT61" s="5"/>
      <c r="AU61" s="5"/>
      <c r="AV61" s="5"/>
      <c r="AW61" s="5"/>
      <c r="AX61" s="5"/>
      <c r="AY61" s="5"/>
      <c r="AZ61" s="5"/>
      <c r="BA61" s="40" t="str">
        <f t="shared" si="44"/>
        <v/>
      </c>
      <c r="BB61" s="266"/>
      <c r="BC61" s="267"/>
      <c r="BD61" s="267"/>
      <c r="BE61" s="268"/>
      <c r="BF61" s="41"/>
      <c r="BG61" s="43" t="str">
        <f t="shared" si="111"/>
        <v/>
      </c>
      <c r="BH61" s="43"/>
      <c r="BI61" s="43"/>
      <c r="BJ61" s="43" t="str">
        <f t="shared" si="46"/>
        <v/>
      </c>
      <c r="BK61" s="43" t="str">
        <f t="shared" si="47"/>
        <v/>
      </c>
      <c r="BL61" s="43" t="str">
        <f t="shared" si="48"/>
        <v/>
      </c>
      <c r="BM61" s="9"/>
      <c r="BN61" s="9" t="str">
        <f t="shared" si="49"/>
        <v/>
      </c>
      <c r="BO61" s="9">
        <f t="shared" si="50"/>
        <v>5</v>
      </c>
      <c r="BP61" s="9" t="str">
        <f t="shared" si="51"/>
        <v>F</v>
      </c>
      <c r="BQ61" s="9" t="str">
        <f t="shared" si="52"/>
        <v>0</v>
      </c>
      <c r="BR61" s="9"/>
      <c r="BS61" s="9"/>
      <c r="BT61" s="30">
        <v>9.08</v>
      </c>
      <c r="BU61" s="31">
        <v>8</v>
      </c>
      <c r="BV61" s="31">
        <v>116</v>
      </c>
      <c r="BW61" s="1"/>
      <c r="BX61" s="33">
        <v>1.1719999999999999</v>
      </c>
      <c r="BY61" s="33">
        <v>1.173</v>
      </c>
      <c r="BZ61" s="33">
        <v>1.234</v>
      </c>
      <c r="CA61" s="33">
        <v>1.2350000000000001</v>
      </c>
      <c r="CB61" s="33">
        <v>1.486</v>
      </c>
      <c r="CC61" s="33">
        <v>1.4869999999999999</v>
      </c>
      <c r="CD61" s="3"/>
      <c r="CE61" s="34">
        <v>1.1760000000000002</v>
      </c>
      <c r="CF61" s="34">
        <v>1.177</v>
      </c>
      <c r="CG61" s="34">
        <v>1.2390000000000001</v>
      </c>
      <c r="CH61" s="34">
        <v>1.24</v>
      </c>
      <c r="CI61" s="34">
        <v>1.492</v>
      </c>
      <c r="CJ61" s="34">
        <v>1.4929999999999999</v>
      </c>
      <c r="CK61" s="9"/>
      <c r="CL61" s="9"/>
      <c r="CM61" s="9" t="e">
        <f>IF('Nutritional Status'!#REF!="","",IF('Nutritional Status'!#REF!&gt;CT61,$CU$3,IF('Nutritional Status'!#REF!&gt;CR61,$CS$3,IF('Nutritional Status'!#REF!&gt;CP61,$CQ$3,$CP$3))))</f>
        <v>#REF!</v>
      </c>
      <c r="CN61" s="5">
        <v>57</v>
      </c>
      <c r="CO61" s="9" t="str">
        <f t="shared" si="19"/>
        <v/>
      </c>
      <c r="CP61" s="9" t="str">
        <f t="shared" ref="CP61:CU61" si="204">IF($CO61="","",VLOOKUP($CO61,$BV$5:$CJ$173,CP$1))</f>
        <v/>
      </c>
      <c r="CQ61" s="9" t="str">
        <f t="shared" si="204"/>
        <v/>
      </c>
      <c r="CR61" s="9" t="str">
        <f t="shared" si="204"/>
        <v/>
      </c>
      <c r="CS61" s="9" t="str">
        <f t="shared" si="204"/>
        <v/>
      </c>
      <c r="CT61" s="9" t="str">
        <f t="shared" si="204"/>
        <v/>
      </c>
      <c r="CU61" s="9" t="str">
        <f t="shared" si="204"/>
        <v/>
      </c>
      <c r="CV61" s="9"/>
      <c r="CW61" s="5">
        <v>57</v>
      </c>
      <c r="CX61" s="9" t="e">
        <f t="shared" si="21"/>
        <v>#REF!</v>
      </c>
      <c r="CY61" s="9" t="e">
        <f t="shared" ref="CY61:DD61" si="205">IF($CX61="","",VLOOKUP($CX61,$BV$5:$CJ$173,CY$1))</f>
        <v>#REF!</v>
      </c>
      <c r="CZ61" s="9" t="e">
        <f t="shared" si="205"/>
        <v>#REF!</v>
      </c>
      <c r="DA61" s="9" t="e">
        <f t="shared" si="205"/>
        <v>#REF!</v>
      </c>
      <c r="DB61" s="9" t="e">
        <f t="shared" si="205"/>
        <v>#REF!</v>
      </c>
      <c r="DC61" s="9" t="e">
        <f t="shared" si="205"/>
        <v>#REF!</v>
      </c>
      <c r="DD61" s="9" t="e">
        <f t="shared" si="205"/>
        <v>#REF!</v>
      </c>
    </row>
    <row r="62" spans="1:108" ht="15.75" customHeight="1">
      <c r="A62" s="30">
        <v>9.09</v>
      </c>
      <c r="B62" s="31">
        <v>9</v>
      </c>
      <c r="C62" s="31">
        <v>117</v>
      </c>
      <c r="D62" s="1"/>
      <c r="E62" s="32">
        <v>12.6</v>
      </c>
      <c r="F62" s="32">
        <f t="shared" si="0"/>
        <v>12.7</v>
      </c>
      <c r="G62" s="32">
        <v>13.6</v>
      </c>
      <c r="H62" s="32">
        <f t="shared" si="2"/>
        <v>13.7</v>
      </c>
      <c r="I62" s="32">
        <v>21.2</v>
      </c>
      <c r="J62" s="32">
        <f t="shared" si="3"/>
        <v>21.3</v>
      </c>
      <c r="K62" s="33">
        <v>25.6</v>
      </c>
      <c r="L62" s="33">
        <f t="shared" si="4"/>
        <v>25.700000000000003</v>
      </c>
      <c r="M62" s="3"/>
      <c r="N62" s="32">
        <v>12.2</v>
      </c>
      <c r="O62" s="32">
        <f t="shared" si="5"/>
        <v>12.299999999999999</v>
      </c>
      <c r="P62" s="33">
        <v>13.3</v>
      </c>
      <c r="Q62" s="33">
        <f t="shared" si="6"/>
        <v>13.4</v>
      </c>
      <c r="R62" s="33">
        <v>22.4</v>
      </c>
      <c r="S62" s="33">
        <f t="shared" si="7"/>
        <v>22.5</v>
      </c>
      <c r="T62" s="33">
        <v>27.9</v>
      </c>
      <c r="U62" s="33">
        <f t="shared" si="8"/>
        <v>28</v>
      </c>
      <c r="V62" s="5"/>
      <c r="W62" s="5"/>
      <c r="X62" s="5"/>
      <c r="Y62" s="5">
        <v>58</v>
      </c>
      <c r="Z62" s="5" t="str">
        <f>IF('Nutritional Status'!C45="","",VLOOKUP('Nutritional Status'!#REF!,$A$5:$C$173,3,))</f>
        <v/>
      </c>
      <c r="AA62" s="5" t="str">
        <f t="shared" si="9"/>
        <v/>
      </c>
      <c r="AB62" s="5" t="str">
        <f t="shared" si="10"/>
        <v/>
      </c>
      <c r="AC62" s="5" t="str">
        <f t="shared" si="11"/>
        <v/>
      </c>
      <c r="AD62" s="5" t="str">
        <f t="shared" si="12"/>
        <v/>
      </c>
      <c r="AE62" s="5" t="str">
        <f t="shared" si="13"/>
        <v/>
      </c>
      <c r="AF62" s="5" t="str">
        <f t="shared" si="14"/>
        <v/>
      </c>
      <c r="AG62" s="5" t="str">
        <f t="shared" si="15"/>
        <v/>
      </c>
      <c r="AH62" s="5" t="str">
        <f t="shared" si="16"/>
        <v/>
      </c>
      <c r="AI62" s="5"/>
      <c r="AJ62" s="5" t="e">
        <f t="shared" si="17"/>
        <v>#REF!</v>
      </c>
      <c r="AK62" s="5" t="e">
        <f t="shared" ref="AK62:AR62" si="206">IF($AJ62="","",VLOOKUP($AJ62,$C$5:$L$273,AK$1))</f>
        <v>#REF!</v>
      </c>
      <c r="AL62" s="5" t="e">
        <f t="shared" si="206"/>
        <v>#REF!</v>
      </c>
      <c r="AM62" s="5" t="e">
        <f t="shared" si="206"/>
        <v>#REF!</v>
      </c>
      <c r="AN62" s="5" t="e">
        <f t="shared" si="206"/>
        <v>#REF!</v>
      </c>
      <c r="AO62" s="5" t="e">
        <f t="shared" si="206"/>
        <v>#REF!</v>
      </c>
      <c r="AP62" s="5" t="e">
        <f t="shared" si="206"/>
        <v>#REF!</v>
      </c>
      <c r="AQ62" s="5" t="e">
        <f t="shared" si="206"/>
        <v>#REF!</v>
      </c>
      <c r="AR62" s="5" t="e">
        <f t="shared" si="206"/>
        <v>#REF!</v>
      </c>
      <c r="AS62" s="5"/>
      <c r="AT62" s="5"/>
      <c r="AU62" s="5"/>
      <c r="AV62" s="5"/>
      <c r="AW62" s="5"/>
      <c r="AX62" s="5"/>
      <c r="AY62" s="5"/>
      <c r="AZ62" s="5"/>
      <c r="BA62" s="40" t="str">
        <f t="shared" si="44"/>
        <v/>
      </c>
      <c r="BB62" s="266"/>
      <c r="BC62" s="267"/>
      <c r="BD62" s="267"/>
      <c r="BE62" s="268"/>
      <c r="BF62" s="41"/>
      <c r="BG62" s="43" t="str">
        <f t="shared" si="111"/>
        <v/>
      </c>
      <c r="BH62" s="43"/>
      <c r="BI62" s="43"/>
      <c r="BJ62" s="43" t="str">
        <f t="shared" si="46"/>
        <v/>
      </c>
      <c r="BK62" s="43" t="str">
        <f t="shared" si="47"/>
        <v/>
      </c>
      <c r="BL62" s="43" t="str">
        <f t="shared" si="48"/>
        <v/>
      </c>
      <c r="BM62" s="9"/>
      <c r="BN62" s="9" t="str">
        <f t="shared" si="49"/>
        <v/>
      </c>
      <c r="BO62" s="9">
        <f t="shared" si="50"/>
        <v>5</v>
      </c>
      <c r="BP62" s="9" t="str">
        <f t="shared" si="51"/>
        <v>F</v>
      </c>
      <c r="BQ62" s="9" t="str">
        <f t="shared" si="52"/>
        <v>0</v>
      </c>
      <c r="BR62" s="9"/>
      <c r="BS62" s="9"/>
      <c r="BT62" s="30">
        <v>9.09</v>
      </c>
      <c r="BU62" s="31">
        <v>9</v>
      </c>
      <c r="BV62" s="31">
        <v>117</v>
      </c>
      <c r="BW62" s="1"/>
      <c r="BX62" s="33">
        <v>1.175</v>
      </c>
      <c r="BY62" s="33">
        <v>1.1759999999999999</v>
      </c>
      <c r="BZ62" s="33">
        <v>1.2380000000000002</v>
      </c>
      <c r="CA62" s="33">
        <v>1.2390000000000001</v>
      </c>
      <c r="CB62" s="33">
        <v>1.4909999999999999</v>
      </c>
      <c r="CC62" s="33">
        <v>1.492</v>
      </c>
      <c r="CD62" s="3"/>
      <c r="CE62" s="34">
        <v>1.18</v>
      </c>
      <c r="CF62" s="34">
        <v>1.181</v>
      </c>
      <c r="CG62" s="34">
        <v>1.2430000000000001</v>
      </c>
      <c r="CH62" s="34">
        <v>1.244</v>
      </c>
      <c r="CI62" s="34">
        <v>1.4969999999999999</v>
      </c>
      <c r="CJ62" s="34">
        <v>1.4979999999999998</v>
      </c>
      <c r="CK62" s="9"/>
      <c r="CL62" s="9"/>
      <c r="CM62" s="9" t="e">
        <f>IF('Nutritional Status'!#REF!="","",IF('Nutritional Status'!#REF!&gt;CT62,$CU$3,IF('Nutritional Status'!#REF!&gt;CR62,$CS$3,IF('Nutritional Status'!#REF!&gt;CP62,$CQ$3,$CP$3))))</f>
        <v>#REF!</v>
      </c>
      <c r="CN62" s="5">
        <v>58</v>
      </c>
      <c r="CO62" s="9" t="str">
        <f t="shared" si="19"/>
        <v/>
      </c>
      <c r="CP62" s="9" t="str">
        <f t="shared" ref="CP62:CU62" si="207">IF($CO62="","",VLOOKUP($CO62,$BV$5:$CJ$173,CP$1))</f>
        <v/>
      </c>
      <c r="CQ62" s="9" t="str">
        <f t="shared" si="207"/>
        <v/>
      </c>
      <c r="CR62" s="9" t="str">
        <f t="shared" si="207"/>
        <v/>
      </c>
      <c r="CS62" s="9" t="str">
        <f t="shared" si="207"/>
        <v/>
      </c>
      <c r="CT62" s="9" t="str">
        <f t="shared" si="207"/>
        <v/>
      </c>
      <c r="CU62" s="9" t="str">
        <f t="shared" si="207"/>
        <v/>
      </c>
      <c r="CV62" s="9"/>
      <c r="CW62" s="5">
        <v>58</v>
      </c>
      <c r="CX62" s="9" t="e">
        <f t="shared" si="21"/>
        <v>#REF!</v>
      </c>
      <c r="CY62" s="9" t="e">
        <f t="shared" ref="CY62:DD62" si="208">IF($CX62="","",VLOOKUP($CX62,$BV$5:$CJ$173,CY$1))</f>
        <v>#REF!</v>
      </c>
      <c r="CZ62" s="9" t="e">
        <f t="shared" si="208"/>
        <v>#REF!</v>
      </c>
      <c r="DA62" s="9" t="e">
        <f t="shared" si="208"/>
        <v>#REF!</v>
      </c>
      <c r="DB62" s="9" t="e">
        <f t="shared" si="208"/>
        <v>#REF!</v>
      </c>
      <c r="DC62" s="9" t="e">
        <f t="shared" si="208"/>
        <v>#REF!</v>
      </c>
      <c r="DD62" s="9" t="e">
        <f t="shared" si="208"/>
        <v>#REF!</v>
      </c>
    </row>
    <row r="63" spans="1:108" ht="15.75" customHeight="1">
      <c r="A63" s="30">
        <v>9.1</v>
      </c>
      <c r="B63" s="31">
        <v>10</v>
      </c>
      <c r="C63" s="31">
        <v>118</v>
      </c>
      <c r="D63" s="1"/>
      <c r="E63" s="32">
        <v>12.6</v>
      </c>
      <c r="F63" s="32">
        <f t="shared" si="0"/>
        <v>12.7</v>
      </c>
      <c r="G63" s="32">
        <v>13.6</v>
      </c>
      <c r="H63" s="32">
        <f t="shared" si="2"/>
        <v>13.7</v>
      </c>
      <c r="I63" s="32">
        <v>21.2</v>
      </c>
      <c r="J63" s="32">
        <f t="shared" si="3"/>
        <v>21.3</v>
      </c>
      <c r="K63" s="33">
        <v>25.8</v>
      </c>
      <c r="L63" s="33">
        <f t="shared" si="4"/>
        <v>25.900000000000002</v>
      </c>
      <c r="M63" s="3"/>
      <c r="N63" s="32">
        <v>12.2</v>
      </c>
      <c r="O63" s="32">
        <f t="shared" si="5"/>
        <v>12.299999999999999</v>
      </c>
      <c r="P63" s="33">
        <v>13.3</v>
      </c>
      <c r="Q63" s="33">
        <f t="shared" si="6"/>
        <v>13.4</v>
      </c>
      <c r="R63" s="33">
        <v>22.5</v>
      </c>
      <c r="S63" s="33">
        <f t="shared" si="7"/>
        <v>22.6</v>
      </c>
      <c r="T63" s="33">
        <v>28.1</v>
      </c>
      <c r="U63" s="33">
        <f t="shared" si="8"/>
        <v>28.200000000000003</v>
      </c>
      <c r="V63" s="5"/>
      <c r="W63" s="5"/>
      <c r="X63" s="5"/>
      <c r="Y63" s="5">
        <v>59</v>
      </c>
      <c r="Z63" s="5" t="str">
        <f>IF('Nutritional Status'!C46="","",VLOOKUP('Nutritional Status'!#REF!,$A$5:$C$173,3,))</f>
        <v/>
      </c>
      <c r="AA63" s="5" t="str">
        <f t="shared" si="9"/>
        <v/>
      </c>
      <c r="AB63" s="5" t="str">
        <f t="shared" si="10"/>
        <v/>
      </c>
      <c r="AC63" s="5" t="str">
        <f t="shared" si="11"/>
        <v/>
      </c>
      <c r="AD63" s="5" t="str">
        <f t="shared" si="12"/>
        <v/>
      </c>
      <c r="AE63" s="5" t="str">
        <f t="shared" si="13"/>
        <v/>
      </c>
      <c r="AF63" s="5" t="str">
        <f t="shared" si="14"/>
        <v/>
      </c>
      <c r="AG63" s="5" t="str">
        <f t="shared" si="15"/>
        <v/>
      </c>
      <c r="AH63" s="5" t="str">
        <f t="shared" si="16"/>
        <v/>
      </c>
      <c r="AI63" s="5"/>
      <c r="AJ63" s="5" t="e">
        <f t="shared" si="17"/>
        <v>#REF!</v>
      </c>
      <c r="AK63" s="5" t="e">
        <f t="shared" ref="AK63:AR63" si="209">IF($AJ63="","",VLOOKUP($AJ63,$C$5:$L$273,AK$1))</f>
        <v>#REF!</v>
      </c>
      <c r="AL63" s="5" t="e">
        <f t="shared" si="209"/>
        <v>#REF!</v>
      </c>
      <c r="AM63" s="5" t="e">
        <f t="shared" si="209"/>
        <v>#REF!</v>
      </c>
      <c r="AN63" s="5" t="e">
        <f t="shared" si="209"/>
        <v>#REF!</v>
      </c>
      <c r="AO63" s="5" t="e">
        <f t="shared" si="209"/>
        <v>#REF!</v>
      </c>
      <c r="AP63" s="5" t="e">
        <f t="shared" si="209"/>
        <v>#REF!</v>
      </c>
      <c r="AQ63" s="5" t="e">
        <f t="shared" si="209"/>
        <v>#REF!</v>
      </c>
      <c r="AR63" s="5" t="e">
        <f t="shared" si="209"/>
        <v>#REF!</v>
      </c>
      <c r="AS63" s="5"/>
      <c r="AT63" s="5"/>
      <c r="AU63" s="5"/>
      <c r="AV63" s="5"/>
      <c r="AW63" s="5"/>
      <c r="AX63" s="5"/>
      <c r="AY63" s="5"/>
      <c r="AZ63" s="5"/>
      <c r="BA63" s="40" t="str">
        <f t="shared" si="44"/>
        <v/>
      </c>
      <c r="BB63" s="266"/>
      <c r="BC63" s="267"/>
      <c r="BD63" s="267"/>
      <c r="BE63" s="268"/>
      <c r="BF63" s="41"/>
      <c r="BG63" s="43" t="str">
        <f t="shared" si="111"/>
        <v/>
      </c>
      <c r="BH63" s="43"/>
      <c r="BI63" s="43"/>
      <c r="BJ63" s="43" t="str">
        <f t="shared" si="46"/>
        <v/>
      </c>
      <c r="BK63" s="43" t="str">
        <f t="shared" si="47"/>
        <v/>
      </c>
      <c r="BL63" s="43" t="str">
        <f t="shared" si="48"/>
        <v/>
      </c>
      <c r="BM63" s="9"/>
      <c r="BN63" s="9" t="str">
        <f t="shared" si="49"/>
        <v/>
      </c>
      <c r="BO63" s="9">
        <f t="shared" si="50"/>
        <v>5</v>
      </c>
      <c r="BP63" s="9" t="str">
        <f t="shared" si="51"/>
        <v>F</v>
      </c>
      <c r="BQ63" s="9" t="str">
        <f t="shared" si="52"/>
        <v>0</v>
      </c>
      <c r="BR63" s="9"/>
      <c r="BS63" s="9"/>
      <c r="BT63" s="30">
        <v>9.1</v>
      </c>
      <c r="BU63" s="31">
        <v>10</v>
      </c>
      <c r="BV63" s="31">
        <v>118</v>
      </c>
      <c r="BW63" s="1"/>
      <c r="BX63" s="33">
        <v>1.179</v>
      </c>
      <c r="BY63" s="33">
        <v>1.18</v>
      </c>
      <c r="BZ63" s="33">
        <v>1.242</v>
      </c>
      <c r="CA63" s="33">
        <v>1.2429999999999999</v>
      </c>
      <c r="CB63" s="33">
        <v>1.4950000000000001</v>
      </c>
      <c r="CC63" s="33">
        <v>1.496</v>
      </c>
      <c r="CD63" s="3"/>
      <c r="CE63" s="34">
        <v>1.1840000000000002</v>
      </c>
      <c r="CF63" s="34">
        <v>1.1850000000000001</v>
      </c>
      <c r="CG63" s="34">
        <v>1.2480000000000002</v>
      </c>
      <c r="CH63" s="34">
        <v>1.2490000000000001</v>
      </c>
      <c r="CI63" s="34">
        <v>1.5030000000000001</v>
      </c>
      <c r="CJ63" s="34">
        <v>1.504</v>
      </c>
      <c r="CK63" s="9"/>
      <c r="CL63" s="9"/>
      <c r="CM63" s="9" t="e">
        <f>IF('Nutritional Status'!#REF!="","",IF('Nutritional Status'!#REF!&gt;CT63,$CU$3,IF('Nutritional Status'!#REF!&gt;CR63,$CS$3,IF('Nutritional Status'!#REF!&gt;CP63,$CQ$3,$CP$3))))</f>
        <v>#REF!</v>
      </c>
      <c r="CN63" s="5">
        <v>59</v>
      </c>
      <c r="CO63" s="9" t="str">
        <f t="shared" si="19"/>
        <v/>
      </c>
      <c r="CP63" s="9" t="str">
        <f t="shared" ref="CP63:CU63" si="210">IF($CO63="","",VLOOKUP($CO63,$BV$5:$CJ$173,CP$1))</f>
        <v/>
      </c>
      <c r="CQ63" s="9" t="str">
        <f t="shared" si="210"/>
        <v/>
      </c>
      <c r="CR63" s="9" t="str">
        <f t="shared" si="210"/>
        <v/>
      </c>
      <c r="CS63" s="9" t="str">
        <f t="shared" si="210"/>
        <v/>
      </c>
      <c r="CT63" s="9" t="str">
        <f t="shared" si="210"/>
        <v/>
      </c>
      <c r="CU63" s="9" t="str">
        <f t="shared" si="210"/>
        <v/>
      </c>
      <c r="CV63" s="9"/>
      <c r="CW63" s="5">
        <v>59</v>
      </c>
      <c r="CX63" s="9" t="e">
        <f t="shared" si="21"/>
        <v>#REF!</v>
      </c>
      <c r="CY63" s="9" t="e">
        <f t="shared" ref="CY63:DD63" si="211">IF($CX63="","",VLOOKUP($CX63,$BV$5:$CJ$173,CY$1))</f>
        <v>#REF!</v>
      </c>
      <c r="CZ63" s="9" t="e">
        <f t="shared" si="211"/>
        <v>#REF!</v>
      </c>
      <c r="DA63" s="9" t="e">
        <f t="shared" si="211"/>
        <v>#REF!</v>
      </c>
      <c r="DB63" s="9" t="e">
        <f t="shared" si="211"/>
        <v>#REF!</v>
      </c>
      <c r="DC63" s="9" t="e">
        <f t="shared" si="211"/>
        <v>#REF!</v>
      </c>
      <c r="DD63" s="9" t="e">
        <f t="shared" si="211"/>
        <v>#REF!</v>
      </c>
    </row>
    <row r="64" spans="1:108" ht="15.75" customHeight="1">
      <c r="A64" s="30">
        <v>9.11</v>
      </c>
      <c r="B64" s="31">
        <v>11</v>
      </c>
      <c r="C64" s="31">
        <v>119</v>
      </c>
      <c r="D64" s="1"/>
      <c r="E64" s="32">
        <v>12.7</v>
      </c>
      <c r="F64" s="32">
        <f t="shared" si="0"/>
        <v>12.799999999999999</v>
      </c>
      <c r="G64" s="32">
        <f t="shared" ref="G64:G65" si="212">F64+0.8</f>
        <v>13.6</v>
      </c>
      <c r="H64" s="32">
        <f t="shared" si="2"/>
        <v>13.7</v>
      </c>
      <c r="I64" s="32">
        <v>21.3</v>
      </c>
      <c r="J64" s="32">
        <f t="shared" si="3"/>
        <v>21.400000000000002</v>
      </c>
      <c r="K64" s="33">
        <v>25.9</v>
      </c>
      <c r="L64" s="33">
        <f t="shared" si="4"/>
        <v>26</v>
      </c>
      <c r="M64" s="3"/>
      <c r="N64" s="32">
        <v>12.3</v>
      </c>
      <c r="O64" s="32">
        <f t="shared" si="5"/>
        <v>12.4</v>
      </c>
      <c r="P64" s="33">
        <v>13.3</v>
      </c>
      <c r="Q64" s="33">
        <f t="shared" si="6"/>
        <v>13.4</v>
      </c>
      <c r="R64" s="33">
        <v>22.6</v>
      </c>
      <c r="S64" s="33">
        <f t="shared" si="7"/>
        <v>22.700000000000003</v>
      </c>
      <c r="T64" s="33">
        <v>28.2</v>
      </c>
      <c r="U64" s="33">
        <f t="shared" si="8"/>
        <v>28.3</v>
      </c>
      <c r="V64" s="5"/>
      <c r="W64" s="5"/>
      <c r="X64" s="5"/>
      <c r="Y64" s="5">
        <v>60</v>
      </c>
      <c r="Z64" s="5" t="e">
        <f>IF('Nutritional Status'!#REF!="","",VLOOKUP('Nutritional Status'!#REF!,$A$5:$C$173,3,))</f>
        <v>#REF!</v>
      </c>
      <c r="AA64" s="5" t="e">
        <f t="shared" si="9"/>
        <v>#REF!</v>
      </c>
      <c r="AB64" s="5" t="e">
        <f t="shared" si="10"/>
        <v>#REF!</v>
      </c>
      <c r="AC64" s="5" t="e">
        <f t="shared" si="11"/>
        <v>#REF!</v>
      </c>
      <c r="AD64" s="5" t="e">
        <f t="shared" si="12"/>
        <v>#REF!</v>
      </c>
      <c r="AE64" s="5" t="e">
        <f t="shared" si="13"/>
        <v>#REF!</v>
      </c>
      <c r="AF64" s="5" t="e">
        <f t="shared" si="14"/>
        <v>#REF!</v>
      </c>
      <c r="AG64" s="5" t="e">
        <f t="shared" si="15"/>
        <v>#REF!</v>
      </c>
      <c r="AH64" s="5" t="e">
        <f t="shared" si="16"/>
        <v>#REF!</v>
      </c>
      <c r="AI64" s="5"/>
      <c r="AJ64" s="5" t="e">
        <f t="shared" si="17"/>
        <v>#REF!</v>
      </c>
      <c r="AK64" s="5" t="e">
        <f t="shared" ref="AK64:AR64" si="213">IF($AJ64="","",VLOOKUP($AJ64,$C$5:$L$273,AK$1))</f>
        <v>#REF!</v>
      </c>
      <c r="AL64" s="5" t="e">
        <f t="shared" si="213"/>
        <v>#REF!</v>
      </c>
      <c r="AM64" s="5" t="e">
        <f t="shared" si="213"/>
        <v>#REF!</v>
      </c>
      <c r="AN64" s="5" t="e">
        <f t="shared" si="213"/>
        <v>#REF!</v>
      </c>
      <c r="AO64" s="5" t="e">
        <f t="shared" si="213"/>
        <v>#REF!</v>
      </c>
      <c r="AP64" s="5" t="e">
        <f t="shared" si="213"/>
        <v>#REF!</v>
      </c>
      <c r="AQ64" s="5" t="e">
        <f t="shared" si="213"/>
        <v>#REF!</v>
      </c>
      <c r="AR64" s="5" t="e">
        <f t="shared" si="213"/>
        <v>#REF!</v>
      </c>
      <c r="AS64" s="5"/>
      <c r="AT64" s="5"/>
      <c r="AU64" s="5"/>
      <c r="AV64" s="5"/>
      <c r="AW64" s="5"/>
      <c r="AX64" s="5"/>
      <c r="AY64" s="5"/>
      <c r="AZ64" s="5"/>
      <c r="BA64" s="40" t="str">
        <f t="shared" si="44"/>
        <v/>
      </c>
      <c r="BB64" s="266"/>
      <c r="BC64" s="267"/>
      <c r="BD64" s="267"/>
      <c r="BE64" s="268"/>
      <c r="BF64" s="41"/>
      <c r="BG64" s="43" t="str">
        <f t="shared" si="111"/>
        <v/>
      </c>
      <c r="BH64" s="43"/>
      <c r="BI64" s="43"/>
      <c r="BJ64" s="43" t="str">
        <f t="shared" si="46"/>
        <v/>
      </c>
      <c r="BK64" s="43" t="str">
        <f t="shared" si="47"/>
        <v/>
      </c>
      <c r="BL64" s="43" t="str">
        <f t="shared" si="48"/>
        <v/>
      </c>
      <c r="BM64" s="9"/>
      <c r="BN64" s="9" t="str">
        <f t="shared" si="49"/>
        <v/>
      </c>
      <c r="BO64" s="9">
        <f t="shared" si="50"/>
        <v>5</v>
      </c>
      <c r="BP64" s="9" t="str">
        <f t="shared" si="51"/>
        <v>F</v>
      </c>
      <c r="BQ64" s="9" t="str">
        <f t="shared" si="52"/>
        <v>0</v>
      </c>
      <c r="BR64" s="9"/>
      <c r="BS64" s="9"/>
      <c r="BT64" s="30">
        <v>9.11</v>
      </c>
      <c r="BU64" s="31">
        <v>11</v>
      </c>
      <c r="BV64" s="31">
        <v>119</v>
      </c>
      <c r="BW64" s="1"/>
      <c r="BX64" s="33">
        <v>1.1819999999999999</v>
      </c>
      <c r="BY64" s="33">
        <v>1.1830000000000001</v>
      </c>
      <c r="BZ64" s="33">
        <v>1.246</v>
      </c>
      <c r="CA64" s="33">
        <v>1.2470000000000001</v>
      </c>
      <c r="CB64" s="33">
        <v>1.5</v>
      </c>
      <c r="CC64" s="33">
        <v>1.5009999999999999</v>
      </c>
      <c r="CD64" s="3"/>
      <c r="CE64" s="34">
        <v>1.1890000000000001</v>
      </c>
      <c r="CF64" s="34">
        <v>1.19</v>
      </c>
      <c r="CG64" s="34">
        <v>1.2530000000000001</v>
      </c>
      <c r="CH64" s="34">
        <v>1.254</v>
      </c>
      <c r="CI64" s="34">
        <v>1.5090000000000001</v>
      </c>
      <c r="CJ64" s="34">
        <v>1.51</v>
      </c>
      <c r="CK64" s="9"/>
      <c r="CL64" s="9"/>
      <c r="CM64" s="9" t="e">
        <f>IF('Nutritional Status'!#REF!="","",IF('Nutritional Status'!#REF!&gt;CT64,$CU$3,IF('Nutritional Status'!#REF!&gt;CR64,$CS$3,IF('Nutritional Status'!#REF!&gt;CP64,$CQ$3,$CP$3))))</f>
        <v>#REF!</v>
      </c>
      <c r="CN64" s="5">
        <v>60</v>
      </c>
      <c r="CO64" s="9" t="e">
        <f t="shared" si="19"/>
        <v>#REF!</v>
      </c>
      <c r="CP64" s="9" t="e">
        <f t="shared" ref="CP64:CU64" si="214">IF($CO64="","",VLOOKUP($CO64,$BV$5:$CJ$173,CP$1))</f>
        <v>#REF!</v>
      </c>
      <c r="CQ64" s="9" t="e">
        <f t="shared" si="214"/>
        <v>#REF!</v>
      </c>
      <c r="CR64" s="9" t="e">
        <f t="shared" si="214"/>
        <v>#REF!</v>
      </c>
      <c r="CS64" s="9" t="e">
        <f t="shared" si="214"/>
        <v>#REF!</v>
      </c>
      <c r="CT64" s="9" t="e">
        <f t="shared" si="214"/>
        <v>#REF!</v>
      </c>
      <c r="CU64" s="9" t="e">
        <f t="shared" si="214"/>
        <v>#REF!</v>
      </c>
      <c r="CV64" s="9"/>
      <c r="CW64" s="5">
        <v>60</v>
      </c>
      <c r="CX64" s="9" t="e">
        <f t="shared" si="21"/>
        <v>#REF!</v>
      </c>
      <c r="CY64" s="9" t="e">
        <f t="shared" ref="CY64:DD64" si="215">IF($CX64="","",VLOOKUP($CX64,$BV$5:$CJ$173,CY$1))</f>
        <v>#REF!</v>
      </c>
      <c r="CZ64" s="9" t="e">
        <f t="shared" si="215"/>
        <v>#REF!</v>
      </c>
      <c r="DA64" s="9" t="e">
        <f t="shared" si="215"/>
        <v>#REF!</v>
      </c>
      <c r="DB64" s="9" t="e">
        <f t="shared" si="215"/>
        <v>#REF!</v>
      </c>
      <c r="DC64" s="9" t="e">
        <f t="shared" si="215"/>
        <v>#REF!</v>
      </c>
      <c r="DD64" s="9" t="e">
        <f t="shared" si="215"/>
        <v>#REF!</v>
      </c>
    </row>
    <row r="65" spans="1:108" ht="15.75" customHeight="1">
      <c r="A65" s="30">
        <v>10</v>
      </c>
      <c r="B65" s="31">
        <v>0</v>
      </c>
      <c r="C65" s="31">
        <v>120</v>
      </c>
      <c r="D65" s="1"/>
      <c r="E65" s="32">
        <v>12.7</v>
      </c>
      <c r="F65" s="32">
        <f t="shared" si="0"/>
        <v>12.799999999999999</v>
      </c>
      <c r="G65" s="32">
        <f t="shared" si="212"/>
        <v>13.6</v>
      </c>
      <c r="H65" s="32">
        <f t="shared" si="2"/>
        <v>13.7</v>
      </c>
      <c r="I65" s="32">
        <v>21.4</v>
      </c>
      <c r="J65" s="32">
        <f t="shared" si="3"/>
        <v>21.5</v>
      </c>
      <c r="K65" s="33">
        <v>26.1</v>
      </c>
      <c r="L65" s="33">
        <f t="shared" si="4"/>
        <v>26.200000000000003</v>
      </c>
      <c r="M65" s="3"/>
      <c r="N65" s="32">
        <v>12.3</v>
      </c>
      <c r="O65" s="32">
        <f t="shared" si="5"/>
        <v>12.4</v>
      </c>
      <c r="P65" s="33">
        <v>13.4</v>
      </c>
      <c r="Q65" s="33">
        <f t="shared" si="6"/>
        <v>13.5</v>
      </c>
      <c r="R65" s="33">
        <v>22.7</v>
      </c>
      <c r="S65" s="33">
        <f t="shared" si="7"/>
        <v>22.8</v>
      </c>
      <c r="T65" s="33">
        <v>28.4</v>
      </c>
      <c r="U65" s="33">
        <f t="shared" si="8"/>
        <v>28.5</v>
      </c>
      <c r="V65" s="5"/>
      <c r="W65" s="5"/>
      <c r="X65" s="5"/>
      <c r="Y65" s="5">
        <v>61</v>
      </c>
      <c r="Z65" s="5" t="str">
        <f>IF('Nutritional Status'!C47="","",VLOOKUP('Nutritional Status'!#REF!,$A$5:$C$173,3,))</f>
        <v/>
      </c>
      <c r="AA65" s="5" t="str">
        <f t="shared" si="9"/>
        <v/>
      </c>
      <c r="AB65" s="5" t="str">
        <f t="shared" si="10"/>
        <v/>
      </c>
      <c r="AC65" s="5" t="str">
        <f t="shared" si="11"/>
        <v/>
      </c>
      <c r="AD65" s="5" t="str">
        <f t="shared" si="12"/>
        <v/>
      </c>
      <c r="AE65" s="5" t="str">
        <f t="shared" si="13"/>
        <v/>
      </c>
      <c r="AF65" s="5" t="str">
        <f t="shared" si="14"/>
        <v/>
      </c>
      <c r="AG65" s="5" t="str">
        <f t="shared" si="15"/>
        <v/>
      </c>
      <c r="AH65" s="5" t="str">
        <f t="shared" si="16"/>
        <v/>
      </c>
      <c r="AI65" s="5"/>
      <c r="AJ65" s="5" t="e">
        <f t="shared" si="17"/>
        <v>#REF!</v>
      </c>
      <c r="AK65" s="5" t="e">
        <f t="shared" ref="AK65:AR65" si="216">IF($AJ65="","",VLOOKUP($AJ65,$C$5:$L$273,AK$1))</f>
        <v>#REF!</v>
      </c>
      <c r="AL65" s="5" t="e">
        <f t="shared" si="216"/>
        <v>#REF!</v>
      </c>
      <c r="AM65" s="5" t="e">
        <f t="shared" si="216"/>
        <v>#REF!</v>
      </c>
      <c r="AN65" s="5" t="e">
        <f t="shared" si="216"/>
        <v>#REF!</v>
      </c>
      <c r="AO65" s="5" t="e">
        <f t="shared" si="216"/>
        <v>#REF!</v>
      </c>
      <c r="AP65" s="5" t="e">
        <f t="shared" si="216"/>
        <v>#REF!</v>
      </c>
      <c r="AQ65" s="5" t="e">
        <f t="shared" si="216"/>
        <v>#REF!</v>
      </c>
      <c r="AR65" s="5" t="e">
        <f t="shared" si="216"/>
        <v>#REF!</v>
      </c>
      <c r="AS65" s="5"/>
      <c r="AT65" s="5"/>
      <c r="AU65" s="5"/>
      <c r="AV65" s="5"/>
      <c r="AW65" s="5"/>
      <c r="AX65" s="5"/>
      <c r="AY65" s="5"/>
      <c r="AZ65" s="5"/>
      <c r="BA65" s="40" t="str">
        <f t="shared" si="44"/>
        <v/>
      </c>
      <c r="BB65" s="266"/>
      <c r="BC65" s="267"/>
      <c r="BD65" s="267"/>
      <c r="BE65" s="268"/>
      <c r="BF65" s="41"/>
      <c r="BG65" s="43" t="str">
        <f t="shared" si="111"/>
        <v/>
      </c>
      <c r="BH65" s="43"/>
      <c r="BI65" s="43"/>
      <c r="BJ65" s="43" t="str">
        <f t="shared" si="46"/>
        <v/>
      </c>
      <c r="BK65" s="43" t="str">
        <f t="shared" si="47"/>
        <v/>
      </c>
      <c r="BL65" s="43" t="str">
        <f t="shared" si="48"/>
        <v/>
      </c>
      <c r="BM65" s="9"/>
      <c r="BN65" s="9" t="str">
        <f t="shared" si="49"/>
        <v/>
      </c>
      <c r="BO65" s="9">
        <f t="shared" si="50"/>
        <v>5</v>
      </c>
      <c r="BP65" s="9" t="str">
        <f t="shared" si="51"/>
        <v>F</v>
      </c>
      <c r="BQ65" s="9" t="str">
        <f t="shared" si="52"/>
        <v>0</v>
      </c>
      <c r="BR65" s="9"/>
      <c r="BS65" s="9"/>
      <c r="BT65" s="30">
        <v>10</v>
      </c>
      <c r="BU65" s="31">
        <v>0</v>
      </c>
      <c r="BV65" s="31">
        <v>120</v>
      </c>
      <c r="BW65" s="1"/>
      <c r="BX65" s="33">
        <v>1.1859999999999999</v>
      </c>
      <c r="BY65" s="33">
        <v>1.1869999999999998</v>
      </c>
      <c r="BZ65" s="33">
        <v>1.2490000000000001</v>
      </c>
      <c r="CA65" s="33">
        <v>1.25</v>
      </c>
      <c r="CB65" s="33">
        <v>1.5049999999999999</v>
      </c>
      <c r="CC65" s="33">
        <v>1.506</v>
      </c>
      <c r="CD65" s="3"/>
      <c r="CE65" s="34">
        <v>1.1930000000000001</v>
      </c>
      <c r="CF65" s="34">
        <v>1.194</v>
      </c>
      <c r="CG65" s="34">
        <v>1.2570000000000001</v>
      </c>
      <c r="CH65" s="34">
        <v>1.258</v>
      </c>
      <c r="CI65" s="34">
        <v>1.514</v>
      </c>
      <c r="CJ65" s="34">
        <v>1.5149999999999999</v>
      </c>
      <c r="CK65" s="9"/>
      <c r="CL65" s="9"/>
      <c r="CM65" s="9" t="e">
        <f>IF('Nutritional Status'!#REF!="","",IF('Nutritional Status'!#REF!&gt;CT65,$CU$3,IF('Nutritional Status'!#REF!&gt;CR65,$CS$3,IF('Nutritional Status'!#REF!&gt;CP65,$CQ$3,$CP$3))))</f>
        <v>#REF!</v>
      </c>
      <c r="CN65" s="5">
        <v>61</v>
      </c>
      <c r="CO65" s="9" t="str">
        <f t="shared" si="19"/>
        <v/>
      </c>
      <c r="CP65" s="9" t="str">
        <f t="shared" ref="CP65:CU65" si="217">IF($CO65="","",VLOOKUP($CO65,$BV$5:$CJ$173,CP$1))</f>
        <v/>
      </c>
      <c r="CQ65" s="9" t="str">
        <f t="shared" si="217"/>
        <v/>
      </c>
      <c r="CR65" s="9" t="str">
        <f t="shared" si="217"/>
        <v/>
      </c>
      <c r="CS65" s="9" t="str">
        <f t="shared" si="217"/>
        <v/>
      </c>
      <c r="CT65" s="9" t="str">
        <f t="shared" si="217"/>
        <v/>
      </c>
      <c r="CU65" s="9" t="str">
        <f t="shared" si="217"/>
        <v/>
      </c>
      <c r="CV65" s="9"/>
      <c r="CW65" s="5">
        <v>61</v>
      </c>
      <c r="CX65" s="9" t="e">
        <f t="shared" si="21"/>
        <v>#REF!</v>
      </c>
      <c r="CY65" s="9" t="e">
        <f t="shared" ref="CY65:DD65" si="218">IF($CX65="","",VLOOKUP($CX65,$BV$5:$CJ$173,CY$1))</f>
        <v>#REF!</v>
      </c>
      <c r="CZ65" s="9" t="e">
        <f t="shared" si="218"/>
        <v>#REF!</v>
      </c>
      <c r="DA65" s="9" t="e">
        <f t="shared" si="218"/>
        <v>#REF!</v>
      </c>
      <c r="DB65" s="9" t="e">
        <f t="shared" si="218"/>
        <v>#REF!</v>
      </c>
      <c r="DC65" s="9" t="e">
        <f t="shared" si="218"/>
        <v>#REF!</v>
      </c>
      <c r="DD65" s="9" t="e">
        <f t="shared" si="218"/>
        <v>#REF!</v>
      </c>
    </row>
    <row r="66" spans="1:108" ht="15.75" customHeight="1">
      <c r="A66" s="30">
        <v>10.01</v>
      </c>
      <c r="B66" s="31">
        <v>1</v>
      </c>
      <c r="C66" s="31">
        <v>121</v>
      </c>
      <c r="D66" s="1"/>
      <c r="E66" s="32">
        <v>12.7</v>
      </c>
      <c r="F66" s="32">
        <f t="shared" si="0"/>
        <v>12.799999999999999</v>
      </c>
      <c r="G66" s="32">
        <v>13.7</v>
      </c>
      <c r="H66" s="32">
        <f t="shared" si="2"/>
        <v>13.799999999999999</v>
      </c>
      <c r="I66" s="32">
        <v>21.5</v>
      </c>
      <c r="J66" s="32">
        <f t="shared" si="3"/>
        <v>21.6</v>
      </c>
      <c r="K66" s="33">
        <v>26.2</v>
      </c>
      <c r="L66" s="33">
        <f t="shared" si="4"/>
        <v>26.3</v>
      </c>
      <c r="M66" s="3"/>
      <c r="N66" s="32">
        <v>12.3</v>
      </c>
      <c r="O66" s="32">
        <f t="shared" si="5"/>
        <v>12.4</v>
      </c>
      <c r="P66" s="33">
        <v>13.4</v>
      </c>
      <c r="Q66" s="33">
        <f t="shared" si="6"/>
        <v>13.5</v>
      </c>
      <c r="R66" s="33">
        <v>22.8</v>
      </c>
      <c r="S66" s="33">
        <f t="shared" si="7"/>
        <v>22.900000000000002</v>
      </c>
      <c r="T66" s="33">
        <v>28.5</v>
      </c>
      <c r="U66" s="33">
        <f t="shared" si="8"/>
        <v>28.6</v>
      </c>
      <c r="V66" s="5"/>
      <c r="W66" s="5"/>
      <c r="X66" s="5"/>
      <c r="Y66" s="5">
        <v>62</v>
      </c>
      <c r="Z66" s="5" t="str">
        <f>IF('Nutritional Status'!C48="","",VLOOKUP('Nutritional Status'!#REF!,$A$5:$C$173,3,))</f>
        <v/>
      </c>
      <c r="AA66" s="5" t="str">
        <f t="shared" si="9"/>
        <v/>
      </c>
      <c r="AB66" s="5" t="str">
        <f t="shared" si="10"/>
        <v/>
      </c>
      <c r="AC66" s="5" t="str">
        <f t="shared" si="11"/>
        <v/>
      </c>
      <c r="AD66" s="5" t="str">
        <f t="shared" si="12"/>
        <v/>
      </c>
      <c r="AE66" s="5" t="str">
        <f t="shared" si="13"/>
        <v/>
      </c>
      <c r="AF66" s="5" t="str">
        <f t="shared" si="14"/>
        <v/>
      </c>
      <c r="AG66" s="5" t="str">
        <f t="shared" si="15"/>
        <v/>
      </c>
      <c r="AH66" s="5" t="str">
        <f t="shared" si="16"/>
        <v/>
      </c>
      <c r="AI66" s="5"/>
      <c r="AJ66" s="5" t="e">
        <f t="shared" si="17"/>
        <v>#REF!</v>
      </c>
      <c r="AK66" s="5" t="e">
        <f t="shared" ref="AK66:AR66" si="219">IF($AJ66="","",VLOOKUP($AJ66,$C$5:$L$273,AK$1))</f>
        <v>#REF!</v>
      </c>
      <c r="AL66" s="5" t="e">
        <f t="shared" si="219"/>
        <v>#REF!</v>
      </c>
      <c r="AM66" s="5" t="e">
        <f t="shared" si="219"/>
        <v>#REF!</v>
      </c>
      <c r="AN66" s="5" t="e">
        <f t="shared" si="219"/>
        <v>#REF!</v>
      </c>
      <c r="AO66" s="5" t="e">
        <f t="shared" si="219"/>
        <v>#REF!</v>
      </c>
      <c r="AP66" s="5" t="e">
        <f t="shared" si="219"/>
        <v>#REF!</v>
      </c>
      <c r="AQ66" s="5" t="e">
        <f t="shared" si="219"/>
        <v>#REF!</v>
      </c>
      <c r="AR66" s="5" t="e">
        <f t="shared" si="219"/>
        <v>#REF!</v>
      </c>
      <c r="AS66" s="5"/>
      <c r="AT66" s="5"/>
      <c r="AU66" s="5"/>
      <c r="AV66" s="5"/>
      <c r="AW66" s="5"/>
      <c r="AX66" s="5"/>
      <c r="AY66" s="5"/>
      <c r="AZ66" s="5"/>
      <c r="BA66" s="40" t="str">
        <f t="shared" si="44"/>
        <v/>
      </c>
      <c r="BB66" s="266"/>
      <c r="BC66" s="267"/>
      <c r="BD66" s="267"/>
      <c r="BE66" s="268"/>
      <c r="BF66" s="41"/>
      <c r="BG66" s="43" t="str">
        <f t="shared" si="111"/>
        <v/>
      </c>
      <c r="BH66" s="43"/>
      <c r="BI66" s="43"/>
      <c r="BJ66" s="43" t="str">
        <f t="shared" si="46"/>
        <v/>
      </c>
      <c r="BK66" s="43" t="str">
        <f t="shared" si="47"/>
        <v/>
      </c>
      <c r="BL66" s="43" t="str">
        <f t="shared" si="48"/>
        <v/>
      </c>
      <c r="BM66" s="9"/>
      <c r="BN66" s="9" t="str">
        <f t="shared" si="49"/>
        <v/>
      </c>
      <c r="BO66" s="9">
        <f t="shared" si="50"/>
        <v>5</v>
      </c>
      <c r="BP66" s="9" t="str">
        <f t="shared" si="51"/>
        <v>F</v>
      </c>
      <c r="BQ66" s="9" t="str">
        <f t="shared" si="52"/>
        <v>0</v>
      </c>
      <c r="BR66" s="9"/>
      <c r="BS66" s="9"/>
      <c r="BT66" s="30">
        <v>10.01</v>
      </c>
      <c r="BU66" s="31">
        <v>1</v>
      </c>
      <c r="BV66" s="31">
        <v>121</v>
      </c>
      <c r="BW66" s="1"/>
      <c r="BX66" s="33">
        <v>1.1890000000000001</v>
      </c>
      <c r="BY66" s="33">
        <v>1.19</v>
      </c>
      <c r="BZ66" s="33">
        <v>1.2530000000000001</v>
      </c>
      <c r="CA66" s="33">
        <v>1.254</v>
      </c>
      <c r="CB66" s="33">
        <v>1.51</v>
      </c>
      <c r="CC66" s="33">
        <v>1.5109999999999999</v>
      </c>
      <c r="CD66" s="3"/>
      <c r="CE66" s="34">
        <v>1.1980000000000002</v>
      </c>
      <c r="CF66" s="34">
        <v>1.1990000000000001</v>
      </c>
      <c r="CG66" s="34">
        <v>1.262</v>
      </c>
      <c r="CH66" s="34">
        <v>1.2629999999999999</v>
      </c>
      <c r="CI66" s="34">
        <v>1.52</v>
      </c>
      <c r="CJ66" s="34">
        <v>1.5209999999999999</v>
      </c>
      <c r="CK66" s="9"/>
      <c r="CL66" s="9"/>
      <c r="CM66" s="9" t="e">
        <f>IF('Nutritional Status'!#REF!="","",IF('Nutritional Status'!#REF!&gt;CT66,$CU$3,IF('Nutritional Status'!#REF!&gt;CR66,$CS$3,IF('Nutritional Status'!#REF!&gt;CP66,$CQ$3,$CP$3))))</f>
        <v>#REF!</v>
      </c>
      <c r="CN66" s="5">
        <v>62</v>
      </c>
      <c r="CO66" s="9" t="str">
        <f t="shared" si="19"/>
        <v/>
      </c>
      <c r="CP66" s="9" t="str">
        <f t="shared" ref="CP66:CU66" si="220">IF($CO66="","",VLOOKUP($CO66,$BV$5:$CJ$173,CP$1))</f>
        <v/>
      </c>
      <c r="CQ66" s="9" t="str">
        <f t="shared" si="220"/>
        <v/>
      </c>
      <c r="CR66" s="9" t="str">
        <f t="shared" si="220"/>
        <v/>
      </c>
      <c r="CS66" s="9" t="str">
        <f t="shared" si="220"/>
        <v/>
      </c>
      <c r="CT66" s="9" t="str">
        <f t="shared" si="220"/>
        <v/>
      </c>
      <c r="CU66" s="9" t="str">
        <f t="shared" si="220"/>
        <v/>
      </c>
      <c r="CV66" s="9"/>
      <c r="CW66" s="5">
        <v>62</v>
      </c>
      <c r="CX66" s="9" t="e">
        <f t="shared" si="21"/>
        <v>#REF!</v>
      </c>
      <c r="CY66" s="9" t="e">
        <f t="shared" ref="CY66:DD66" si="221">IF($CX66="","",VLOOKUP($CX66,$BV$5:$CJ$173,CY$1))</f>
        <v>#REF!</v>
      </c>
      <c r="CZ66" s="9" t="e">
        <f t="shared" si="221"/>
        <v>#REF!</v>
      </c>
      <c r="DA66" s="9" t="e">
        <f t="shared" si="221"/>
        <v>#REF!</v>
      </c>
      <c r="DB66" s="9" t="e">
        <f t="shared" si="221"/>
        <v>#REF!</v>
      </c>
      <c r="DC66" s="9" t="e">
        <f t="shared" si="221"/>
        <v>#REF!</v>
      </c>
      <c r="DD66" s="9" t="e">
        <f t="shared" si="221"/>
        <v>#REF!</v>
      </c>
    </row>
    <row r="67" spans="1:108" ht="15.75" customHeight="1">
      <c r="A67" s="30">
        <v>10.02</v>
      </c>
      <c r="B67" s="31">
        <v>2</v>
      </c>
      <c r="C67" s="31">
        <v>122</v>
      </c>
      <c r="D67" s="1"/>
      <c r="E67" s="32">
        <v>12.7</v>
      </c>
      <c r="F67" s="32">
        <f t="shared" si="0"/>
        <v>12.799999999999999</v>
      </c>
      <c r="G67" s="32">
        <v>13.7</v>
      </c>
      <c r="H67" s="32">
        <f t="shared" si="2"/>
        <v>13.799999999999999</v>
      </c>
      <c r="I67" s="32">
        <v>21.6</v>
      </c>
      <c r="J67" s="32">
        <f t="shared" si="3"/>
        <v>21.700000000000003</v>
      </c>
      <c r="K67" s="33">
        <v>26.4</v>
      </c>
      <c r="L67" s="33">
        <f t="shared" si="4"/>
        <v>26.5</v>
      </c>
      <c r="M67" s="3"/>
      <c r="N67" s="32">
        <v>12.3</v>
      </c>
      <c r="O67" s="32">
        <f t="shared" si="5"/>
        <v>12.4</v>
      </c>
      <c r="P67" s="33">
        <v>13.4</v>
      </c>
      <c r="Q67" s="33">
        <f t="shared" si="6"/>
        <v>13.5</v>
      </c>
      <c r="R67" s="33">
        <v>22.9</v>
      </c>
      <c r="S67" s="33">
        <f t="shared" si="7"/>
        <v>23</v>
      </c>
      <c r="T67" s="33">
        <v>28.7</v>
      </c>
      <c r="U67" s="33">
        <f t="shared" si="8"/>
        <v>28.8</v>
      </c>
      <c r="V67" s="5"/>
      <c r="W67" s="5"/>
      <c r="X67" s="5"/>
      <c r="Y67" s="5">
        <v>63</v>
      </c>
      <c r="Z67" s="5" t="str">
        <f>IF('Nutritional Status'!C49="","",VLOOKUP('Nutritional Status'!#REF!,$A$5:$C$173,3,))</f>
        <v/>
      </c>
      <c r="AA67" s="5" t="str">
        <f t="shared" si="9"/>
        <v/>
      </c>
      <c r="AB67" s="5" t="str">
        <f t="shared" si="10"/>
        <v/>
      </c>
      <c r="AC67" s="5" t="str">
        <f t="shared" si="11"/>
        <v/>
      </c>
      <c r="AD67" s="5" t="str">
        <f t="shared" si="12"/>
        <v/>
      </c>
      <c r="AE67" s="5" t="str">
        <f t="shared" si="13"/>
        <v/>
      </c>
      <c r="AF67" s="5" t="str">
        <f t="shared" si="14"/>
        <v/>
      </c>
      <c r="AG67" s="5" t="str">
        <f t="shared" si="15"/>
        <v/>
      </c>
      <c r="AH67" s="5" t="str">
        <f t="shared" si="16"/>
        <v/>
      </c>
      <c r="AI67" s="5"/>
      <c r="AJ67" s="5" t="e">
        <f t="shared" si="17"/>
        <v>#REF!</v>
      </c>
      <c r="AK67" s="5" t="e">
        <f t="shared" ref="AK67:AR67" si="222">IF($AJ67="","",VLOOKUP($AJ67,$C$5:$L$273,AK$1))</f>
        <v>#REF!</v>
      </c>
      <c r="AL67" s="5" t="e">
        <f t="shared" si="222"/>
        <v>#REF!</v>
      </c>
      <c r="AM67" s="5" t="e">
        <f t="shared" si="222"/>
        <v>#REF!</v>
      </c>
      <c r="AN67" s="5" t="e">
        <f t="shared" si="222"/>
        <v>#REF!</v>
      </c>
      <c r="AO67" s="5" t="e">
        <f t="shared" si="222"/>
        <v>#REF!</v>
      </c>
      <c r="AP67" s="5" t="e">
        <f t="shared" si="222"/>
        <v>#REF!</v>
      </c>
      <c r="AQ67" s="5" t="e">
        <f t="shared" si="222"/>
        <v>#REF!</v>
      </c>
      <c r="AR67" s="5" t="e">
        <f t="shared" si="222"/>
        <v>#REF!</v>
      </c>
      <c r="AS67" s="5"/>
      <c r="AT67" s="5"/>
      <c r="AU67" s="5"/>
      <c r="AV67" s="5"/>
      <c r="AW67" s="5"/>
      <c r="AX67" s="5"/>
      <c r="AY67" s="5"/>
      <c r="AZ67" s="5"/>
      <c r="BA67" s="40" t="str">
        <f t="shared" si="44"/>
        <v/>
      </c>
      <c r="BB67" s="266"/>
      <c r="BC67" s="267"/>
      <c r="BD67" s="267"/>
      <c r="BE67" s="268"/>
      <c r="BF67" s="41"/>
      <c r="BG67" s="43" t="str">
        <f t="shared" si="111"/>
        <v/>
      </c>
      <c r="BH67" s="43"/>
      <c r="BI67" s="43"/>
      <c r="BJ67" s="43" t="str">
        <f t="shared" si="46"/>
        <v/>
      </c>
      <c r="BK67" s="43" t="str">
        <f t="shared" si="47"/>
        <v/>
      </c>
      <c r="BL67" s="43" t="str">
        <f t="shared" si="48"/>
        <v/>
      </c>
      <c r="BM67" s="9"/>
      <c r="BN67" s="9" t="str">
        <f t="shared" si="49"/>
        <v/>
      </c>
      <c r="BO67" s="9">
        <f t="shared" si="50"/>
        <v>5</v>
      </c>
      <c r="BP67" s="9" t="str">
        <f t="shared" si="51"/>
        <v>F</v>
      </c>
      <c r="BQ67" s="9" t="str">
        <f t="shared" si="52"/>
        <v>0</v>
      </c>
      <c r="BR67" s="9"/>
      <c r="BS67" s="9"/>
      <c r="BT67" s="30">
        <v>10.02</v>
      </c>
      <c r="BU67" s="31">
        <v>2</v>
      </c>
      <c r="BV67" s="31">
        <v>122</v>
      </c>
      <c r="BW67" s="1"/>
      <c r="BX67" s="33">
        <v>1.1919999999999999</v>
      </c>
      <c r="BY67" s="33">
        <v>1.1930000000000001</v>
      </c>
      <c r="BZ67" s="33">
        <v>1.2570000000000001</v>
      </c>
      <c r="CA67" s="33">
        <v>1.258</v>
      </c>
      <c r="CB67" s="33">
        <v>1.5149999999999999</v>
      </c>
      <c r="CC67" s="33">
        <v>1.516</v>
      </c>
      <c r="CD67" s="3"/>
      <c r="CE67" s="34">
        <v>1.2030000000000001</v>
      </c>
      <c r="CF67" s="34">
        <v>1.204</v>
      </c>
      <c r="CG67" s="34">
        <v>1.2670000000000001</v>
      </c>
      <c r="CH67" s="34">
        <v>1.268</v>
      </c>
      <c r="CI67" s="34">
        <v>1.526</v>
      </c>
      <c r="CJ67" s="34">
        <v>1.5269999999999999</v>
      </c>
      <c r="CK67" s="9"/>
      <c r="CL67" s="9"/>
      <c r="CM67" s="9" t="e">
        <f>IF('Nutritional Status'!#REF!="","",IF('Nutritional Status'!#REF!&gt;CT67,$CU$3,IF('Nutritional Status'!#REF!&gt;CR67,$CS$3,IF('Nutritional Status'!#REF!&gt;CP67,$CQ$3,$CP$3))))</f>
        <v>#REF!</v>
      </c>
      <c r="CN67" s="5">
        <v>63</v>
      </c>
      <c r="CO67" s="9" t="str">
        <f t="shared" si="19"/>
        <v/>
      </c>
      <c r="CP67" s="9" t="str">
        <f t="shared" ref="CP67:CU67" si="223">IF($CO67="","",VLOOKUP($CO67,$BV$5:$CJ$173,CP$1))</f>
        <v/>
      </c>
      <c r="CQ67" s="9" t="str">
        <f t="shared" si="223"/>
        <v/>
      </c>
      <c r="CR67" s="9" t="str">
        <f t="shared" si="223"/>
        <v/>
      </c>
      <c r="CS67" s="9" t="str">
        <f t="shared" si="223"/>
        <v/>
      </c>
      <c r="CT67" s="9" t="str">
        <f t="shared" si="223"/>
        <v/>
      </c>
      <c r="CU67" s="9" t="str">
        <f t="shared" si="223"/>
        <v/>
      </c>
      <c r="CV67" s="9"/>
      <c r="CW67" s="5">
        <v>63</v>
      </c>
      <c r="CX67" s="9" t="e">
        <f t="shared" si="21"/>
        <v>#REF!</v>
      </c>
      <c r="CY67" s="9" t="e">
        <f t="shared" ref="CY67:DD67" si="224">IF($CX67="","",VLOOKUP($CX67,$BV$5:$CJ$173,CY$1))</f>
        <v>#REF!</v>
      </c>
      <c r="CZ67" s="9" t="e">
        <f t="shared" si="224"/>
        <v>#REF!</v>
      </c>
      <c r="DA67" s="9" t="e">
        <f t="shared" si="224"/>
        <v>#REF!</v>
      </c>
      <c r="DB67" s="9" t="e">
        <f t="shared" si="224"/>
        <v>#REF!</v>
      </c>
      <c r="DC67" s="9" t="e">
        <f t="shared" si="224"/>
        <v>#REF!</v>
      </c>
      <c r="DD67" s="9" t="e">
        <f t="shared" si="224"/>
        <v>#REF!</v>
      </c>
    </row>
    <row r="68" spans="1:108" ht="15.75" customHeight="1">
      <c r="A68" s="30">
        <v>10.029999999999999</v>
      </c>
      <c r="B68" s="31">
        <v>3</v>
      </c>
      <c r="C68" s="31">
        <v>123</v>
      </c>
      <c r="D68" s="1"/>
      <c r="E68" s="32">
        <v>12.7</v>
      </c>
      <c r="F68" s="32">
        <f t="shared" si="0"/>
        <v>12.799999999999999</v>
      </c>
      <c r="G68" s="32">
        <v>13.7</v>
      </c>
      <c r="H68" s="32">
        <f t="shared" si="2"/>
        <v>13.799999999999999</v>
      </c>
      <c r="I68" s="32">
        <v>21.7</v>
      </c>
      <c r="J68" s="32">
        <f t="shared" si="3"/>
        <v>21.8</v>
      </c>
      <c r="K68" s="33">
        <v>26.6</v>
      </c>
      <c r="L68" s="33">
        <f t="shared" si="4"/>
        <v>26.700000000000003</v>
      </c>
      <c r="M68" s="3"/>
      <c r="N68" s="32">
        <v>12.4</v>
      </c>
      <c r="O68" s="32">
        <f t="shared" si="5"/>
        <v>12.5</v>
      </c>
      <c r="P68" s="33">
        <v>13.5</v>
      </c>
      <c r="Q68" s="33">
        <f t="shared" si="6"/>
        <v>13.6</v>
      </c>
      <c r="R68" s="33">
        <v>22.9</v>
      </c>
      <c r="S68" s="33">
        <f t="shared" si="7"/>
        <v>23</v>
      </c>
      <c r="T68" s="33">
        <v>28.8</v>
      </c>
      <c r="U68" s="33">
        <f t="shared" si="8"/>
        <v>28.900000000000002</v>
      </c>
      <c r="V68" s="5"/>
      <c r="W68" s="5"/>
      <c r="X68" s="5"/>
      <c r="Y68" s="5">
        <v>64</v>
      </c>
      <c r="Z68" s="5" t="str">
        <f>IF('Nutritional Status'!C50="","",VLOOKUP('Nutritional Status'!#REF!,$A$5:$C$173,3,))</f>
        <v/>
      </c>
      <c r="AA68" s="5" t="str">
        <f t="shared" si="9"/>
        <v/>
      </c>
      <c r="AB68" s="5" t="str">
        <f t="shared" si="10"/>
        <v/>
      </c>
      <c r="AC68" s="5" t="str">
        <f t="shared" si="11"/>
        <v/>
      </c>
      <c r="AD68" s="5" t="str">
        <f t="shared" si="12"/>
        <v/>
      </c>
      <c r="AE68" s="5" t="str">
        <f t="shared" si="13"/>
        <v/>
      </c>
      <c r="AF68" s="5" t="str">
        <f t="shared" si="14"/>
        <v/>
      </c>
      <c r="AG68" s="5" t="str">
        <f t="shared" si="15"/>
        <v/>
      </c>
      <c r="AH68" s="5" t="str">
        <f t="shared" si="16"/>
        <v/>
      </c>
      <c r="AI68" s="5"/>
      <c r="AJ68" s="5" t="e">
        <f t="shared" si="17"/>
        <v>#REF!</v>
      </c>
      <c r="AK68" s="5" t="e">
        <f t="shared" ref="AK68:AR68" si="225">IF($AJ68="","",VLOOKUP($AJ68,$C$5:$L$273,AK$1))</f>
        <v>#REF!</v>
      </c>
      <c r="AL68" s="5" t="e">
        <f t="shared" si="225"/>
        <v>#REF!</v>
      </c>
      <c r="AM68" s="5" t="e">
        <f t="shared" si="225"/>
        <v>#REF!</v>
      </c>
      <c r="AN68" s="5" t="e">
        <f t="shared" si="225"/>
        <v>#REF!</v>
      </c>
      <c r="AO68" s="5" t="e">
        <f t="shared" si="225"/>
        <v>#REF!</v>
      </c>
      <c r="AP68" s="5" t="e">
        <f t="shared" si="225"/>
        <v>#REF!</v>
      </c>
      <c r="AQ68" s="5" t="e">
        <f t="shared" si="225"/>
        <v>#REF!</v>
      </c>
      <c r="AR68" s="5" t="e">
        <f t="shared" si="225"/>
        <v>#REF!</v>
      </c>
      <c r="AS68" s="5"/>
      <c r="AT68" s="5"/>
      <c r="AU68" s="5"/>
      <c r="AV68" s="5"/>
      <c r="AW68" s="5"/>
      <c r="AX68" s="5"/>
      <c r="AY68" s="5"/>
      <c r="AZ68" s="5"/>
      <c r="BA68" s="40" t="str">
        <f t="shared" si="44"/>
        <v/>
      </c>
      <c r="BB68" s="266"/>
      <c r="BC68" s="267"/>
      <c r="BD68" s="267"/>
      <c r="BE68" s="268"/>
      <c r="BF68" s="41"/>
      <c r="BG68" s="43" t="str">
        <f t="shared" si="111"/>
        <v/>
      </c>
      <c r="BH68" s="43"/>
      <c r="BI68" s="43"/>
      <c r="BJ68" s="43" t="str">
        <f t="shared" si="46"/>
        <v/>
      </c>
      <c r="BK68" s="43" t="str">
        <f t="shared" si="47"/>
        <v/>
      </c>
      <c r="BL68" s="43" t="str">
        <f t="shared" si="48"/>
        <v/>
      </c>
      <c r="BM68" s="9"/>
      <c r="BN68" s="9" t="str">
        <f t="shared" si="49"/>
        <v/>
      </c>
      <c r="BO68" s="9">
        <f t="shared" si="50"/>
        <v>5</v>
      </c>
      <c r="BP68" s="9" t="str">
        <f t="shared" si="51"/>
        <v>F</v>
      </c>
      <c r="BQ68" s="9" t="str">
        <f t="shared" si="52"/>
        <v>0</v>
      </c>
      <c r="BR68" s="9"/>
      <c r="BS68" s="9"/>
      <c r="BT68" s="30">
        <v>10.029999999999999</v>
      </c>
      <c r="BU68" s="31">
        <v>3</v>
      </c>
      <c r="BV68" s="31">
        <v>123</v>
      </c>
      <c r="BW68" s="1"/>
      <c r="BX68" s="33">
        <v>1.196</v>
      </c>
      <c r="BY68" s="33">
        <v>1.1969999999999998</v>
      </c>
      <c r="BZ68" s="33">
        <v>1.2610000000000001</v>
      </c>
      <c r="CA68" s="33">
        <v>1.262</v>
      </c>
      <c r="CB68" s="33">
        <v>1.52</v>
      </c>
      <c r="CC68" s="33">
        <v>1.5209999999999999</v>
      </c>
      <c r="CD68" s="3"/>
      <c r="CE68" s="34">
        <v>1.2070000000000001</v>
      </c>
      <c r="CF68" s="34">
        <v>1.208</v>
      </c>
      <c r="CG68" s="34">
        <v>1.272</v>
      </c>
      <c r="CH68" s="34">
        <v>1.2729999999999999</v>
      </c>
      <c r="CI68" s="34">
        <v>1.5309999999999999</v>
      </c>
      <c r="CJ68" s="34">
        <v>1.5319999999999998</v>
      </c>
      <c r="CK68" s="9"/>
      <c r="CL68" s="9"/>
      <c r="CM68" s="9" t="e">
        <f>IF('Nutritional Status'!#REF!="","",IF('Nutritional Status'!#REF!&gt;CT68,$CU$3,IF('Nutritional Status'!#REF!&gt;CR68,$CS$3,IF('Nutritional Status'!#REF!&gt;CP68,$CQ$3,$CP$3))))</f>
        <v>#REF!</v>
      </c>
      <c r="CN68" s="5">
        <v>64</v>
      </c>
      <c r="CO68" s="9" t="str">
        <f t="shared" si="19"/>
        <v/>
      </c>
      <c r="CP68" s="9" t="str">
        <f t="shared" ref="CP68:CU68" si="226">IF($CO68="","",VLOOKUP($CO68,$BV$5:$CJ$173,CP$1))</f>
        <v/>
      </c>
      <c r="CQ68" s="9" t="str">
        <f t="shared" si="226"/>
        <v/>
      </c>
      <c r="CR68" s="9" t="str">
        <f t="shared" si="226"/>
        <v/>
      </c>
      <c r="CS68" s="9" t="str">
        <f t="shared" si="226"/>
        <v/>
      </c>
      <c r="CT68" s="9" t="str">
        <f t="shared" si="226"/>
        <v/>
      </c>
      <c r="CU68" s="9" t="str">
        <f t="shared" si="226"/>
        <v/>
      </c>
      <c r="CV68" s="9"/>
      <c r="CW68" s="5">
        <v>64</v>
      </c>
      <c r="CX68" s="9" t="e">
        <f t="shared" si="21"/>
        <v>#REF!</v>
      </c>
      <c r="CY68" s="9" t="e">
        <f t="shared" ref="CY68:DD68" si="227">IF($CX68="","",VLOOKUP($CX68,$BV$5:$CJ$173,CY$1))</f>
        <v>#REF!</v>
      </c>
      <c r="CZ68" s="9" t="e">
        <f t="shared" si="227"/>
        <v>#REF!</v>
      </c>
      <c r="DA68" s="9" t="e">
        <f t="shared" si="227"/>
        <v>#REF!</v>
      </c>
      <c r="DB68" s="9" t="e">
        <f t="shared" si="227"/>
        <v>#REF!</v>
      </c>
      <c r="DC68" s="9" t="e">
        <f t="shared" si="227"/>
        <v>#REF!</v>
      </c>
      <c r="DD68" s="9" t="e">
        <f t="shared" si="227"/>
        <v>#REF!</v>
      </c>
    </row>
    <row r="69" spans="1:108" ht="15.75" customHeight="1">
      <c r="A69" s="30">
        <v>10.039999999999999</v>
      </c>
      <c r="B69" s="31">
        <v>4</v>
      </c>
      <c r="C69" s="31">
        <v>124</v>
      </c>
      <c r="D69" s="1"/>
      <c r="E69" s="32">
        <v>12.8</v>
      </c>
      <c r="F69" s="32">
        <f t="shared" si="0"/>
        <v>12.9</v>
      </c>
      <c r="G69" s="32">
        <f>F69+0.8</f>
        <v>13.700000000000001</v>
      </c>
      <c r="H69" s="32">
        <f t="shared" si="2"/>
        <v>13.8</v>
      </c>
      <c r="I69" s="32">
        <v>21.7</v>
      </c>
      <c r="J69" s="32">
        <f t="shared" si="3"/>
        <v>21.8</v>
      </c>
      <c r="K69" s="33">
        <v>26.7</v>
      </c>
      <c r="L69" s="33">
        <f t="shared" si="4"/>
        <v>26.8</v>
      </c>
      <c r="M69" s="3"/>
      <c r="N69" s="32">
        <v>12.4</v>
      </c>
      <c r="O69" s="32">
        <f t="shared" si="5"/>
        <v>12.5</v>
      </c>
      <c r="P69" s="33">
        <v>13.5</v>
      </c>
      <c r="Q69" s="33">
        <f t="shared" si="6"/>
        <v>13.6</v>
      </c>
      <c r="R69" s="33">
        <v>23</v>
      </c>
      <c r="S69" s="33">
        <f t="shared" si="7"/>
        <v>23.1</v>
      </c>
      <c r="T69" s="33">
        <v>29</v>
      </c>
      <c r="U69" s="33">
        <f t="shared" si="8"/>
        <v>29.1</v>
      </c>
      <c r="V69" s="5"/>
      <c r="W69" s="5"/>
      <c r="X69" s="5"/>
      <c r="Y69" s="5">
        <v>65</v>
      </c>
      <c r="Z69" s="5" t="str">
        <f>IF('Nutritional Status'!C51="","",VLOOKUP('Nutritional Status'!#REF!,$A$5:$C$173,3,))</f>
        <v/>
      </c>
      <c r="AA69" s="5" t="str">
        <f t="shared" si="9"/>
        <v/>
      </c>
      <c r="AB69" s="5" t="str">
        <f t="shared" si="10"/>
        <v/>
      </c>
      <c r="AC69" s="5" t="str">
        <f t="shared" si="11"/>
        <v/>
      </c>
      <c r="AD69" s="5" t="str">
        <f t="shared" si="12"/>
        <v/>
      </c>
      <c r="AE69" s="5" t="str">
        <f t="shared" si="13"/>
        <v/>
      </c>
      <c r="AF69" s="5" t="str">
        <f t="shared" si="14"/>
        <v/>
      </c>
      <c r="AG69" s="5" t="str">
        <f t="shared" si="15"/>
        <v/>
      </c>
      <c r="AH69" s="5" t="str">
        <f t="shared" si="16"/>
        <v/>
      </c>
      <c r="AI69" s="5"/>
      <c r="AJ69" s="5" t="e">
        <f t="shared" si="17"/>
        <v>#REF!</v>
      </c>
      <c r="AK69" s="5" t="e">
        <f t="shared" ref="AK69:AR69" si="228">IF($AJ69="","",VLOOKUP($AJ69,$C$5:$L$273,AK$1))</f>
        <v>#REF!</v>
      </c>
      <c r="AL69" s="5" t="e">
        <f t="shared" si="228"/>
        <v>#REF!</v>
      </c>
      <c r="AM69" s="5" t="e">
        <f t="shared" si="228"/>
        <v>#REF!</v>
      </c>
      <c r="AN69" s="5" t="e">
        <f t="shared" si="228"/>
        <v>#REF!</v>
      </c>
      <c r="AO69" s="5" t="e">
        <f t="shared" si="228"/>
        <v>#REF!</v>
      </c>
      <c r="AP69" s="5" t="e">
        <f t="shared" si="228"/>
        <v>#REF!</v>
      </c>
      <c r="AQ69" s="5" t="e">
        <f t="shared" si="228"/>
        <v>#REF!</v>
      </c>
      <c r="AR69" s="5" t="e">
        <f t="shared" si="228"/>
        <v>#REF!</v>
      </c>
      <c r="AS69" s="5"/>
      <c r="AT69" s="5"/>
      <c r="AU69" s="5"/>
      <c r="AV69" s="5"/>
      <c r="AW69" s="5"/>
      <c r="AX69" s="5"/>
      <c r="AY69" s="5"/>
      <c r="AZ69" s="5"/>
      <c r="BA69" s="40" t="str">
        <f t="shared" si="44"/>
        <v/>
      </c>
      <c r="BB69" s="266"/>
      <c r="BC69" s="267"/>
      <c r="BD69" s="267"/>
      <c r="BE69" s="268"/>
      <c r="BF69" s="41"/>
      <c r="BG69" s="43" t="str">
        <f t="shared" si="111"/>
        <v/>
      </c>
      <c r="BH69" s="43"/>
      <c r="BI69" s="43"/>
      <c r="BJ69" s="43" t="str">
        <f t="shared" si="46"/>
        <v/>
      </c>
      <c r="BK69" s="43" t="str">
        <f t="shared" si="47"/>
        <v/>
      </c>
      <c r="BL69" s="43" t="str">
        <f t="shared" si="48"/>
        <v/>
      </c>
      <c r="BM69" s="9"/>
      <c r="BN69" s="9" t="str">
        <f t="shared" si="49"/>
        <v/>
      </c>
      <c r="BO69" s="9">
        <f t="shared" si="50"/>
        <v>5</v>
      </c>
      <c r="BP69" s="9" t="str">
        <f t="shared" si="51"/>
        <v>F</v>
      </c>
      <c r="BQ69" s="9" t="str">
        <f t="shared" si="52"/>
        <v>0</v>
      </c>
      <c r="BR69" s="9"/>
      <c r="BS69" s="9"/>
      <c r="BT69" s="30">
        <v>10.039999999999999</v>
      </c>
      <c r="BU69" s="31">
        <v>4</v>
      </c>
      <c r="BV69" s="31">
        <v>124</v>
      </c>
      <c r="BW69" s="1"/>
      <c r="BX69" s="33">
        <v>1.1990000000000001</v>
      </c>
      <c r="BY69" s="33">
        <v>1.2</v>
      </c>
      <c r="BZ69" s="33">
        <v>1.264</v>
      </c>
      <c r="CA69" s="33">
        <v>1.2649999999999999</v>
      </c>
      <c r="CB69" s="33">
        <v>1.5249999999999999</v>
      </c>
      <c r="CC69" s="33">
        <v>1.526</v>
      </c>
      <c r="CD69" s="3"/>
      <c r="CE69" s="34">
        <v>1.212</v>
      </c>
      <c r="CF69" s="34">
        <v>1.2130000000000001</v>
      </c>
      <c r="CG69" s="34">
        <v>1.2770000000000001</v>
      </c>
      <c r="CH69" s="34">
        <v>1.278</v>
      </c>
      <c r="CI69" s="34">
        <v>1.5369999999999999</v>
      </c>
      <c r="CJ69" s="34">
        <v>1.5379999999999998</v>
      </c>
      <c r="CK69" s="9"/>
      <c r="CL69" s="9"/>
      <c r="CM69" s="9" t="e">
        <f>IF('Nutritional Status'!#REF!="","",IF('Nutritional Status'!#REF!&gt;CT69,$CU$3,IF('Nutritional Status'!#REF!&gt;CR69,$CS$3,IF('Nutritional Status'!#REF!&gt;CP69,$CQ$3,$CP$3))))</f>
        <v>#REF!</v>
      </c>
      <c r="CN69" s="5">
        <v>65</v>
      </c>
      <c r="CO69" s="9" t="str">
        <f t="shared" si="19"/>
        <v/>
      </c>
      <c r="CP69" s="9" t="str">
        <f t="shared" ref="CP69:CU69" si="229">IF($CO69="","",VLOOKUP($CO69,$BV$5:$CJ$173,CP$1))</f>
        <v/>
      </c>
      <c r="CQ69" s="9" t="str">
        <f t="shared" si="229"/>
        <v/>
      </c>
      <c r="CR69" s="9" t="str">
        <f t="shared" si="229"/>
        <v/>
      </c>
      <c r="CS69" s="9" t="str">
        <f t="shared" si="229"/>
        <v/>
      </c>
      <c r="CT69" s="9" t="str">
        <f t="shared" si="229"/>
        <v/>
      </c>
      <c r="CU69" s="9" t="str">
        <f t="shared" si="229"/>
        <v/>
      </c>
      <c r="CV69" s="9"/>
      <c r="CW69" s="5">
        <v>65</v>
      </c>
      <c r="CX69" s="9" t="e">
        <f t="shared" si="21"/>
        <v>#REF!</v>
      </c>
      <c r="CY69" s="9" t="e">
        <f t="shared" ref="CY69:DD69" si="230">IF($CX69="","",VLOOKUP($CX69,$BV$5:$CJ$173,CY$1))</f>
        <v>#REF!</v>
      </c>
      <c r="CZ69" s="9" t="e">
        <f t="shared" si="230"/>
        <v>#REF!</v>
      </c>
      <c r="DA69" s="9" t="e">
        <f t="shared" si="230"/>
        <v>#REF!</v>
      </c>
      <c r="DB69" s="9" t="e">
        <f t="shared" si="230"/>
        <v>#REF!</v>
      </c>
      <c r="DC69" s="9" t="e">
        <f t="shared" si="230"/>
        <v>#REF!</v>
      </c>
      <c r="DD69" s="9" t="e">
        <f t="shared" si="230"/>
        <v>#REF!</v>
      </c>
    </row>
    <row r="70" spans="1:108" ht="15.75" customHeight="1">
      <c r="A70" s="30">
        <v>10.050000000000001</v>
      </c>
      <c r="B70" s="31">
        <v>5</v>
      </c>
      <c r="C70" s="31">
        <v>125</v>
      </c>
      <c r="D70" s="1"/>
      <c r="E70" s="32">
        <v>12.8</v>
      </c>
      <c r="F70" s="32">
        <f t="shared" si="0"/>
        <v>12.9</v>
      </c>
      <c r="G70" s="32">
        <v>13.8</v>
      </c>
      <c r="H70" s="32">
        <f t="shared" si="2"/>
        <v>13.9</v>
      </c>
      <c r="I70" s="32">
        <v>21.8</v>
      </c>
      <c r="J70" s="32">
        <f t="shared" si="3"/>
        <v>21.900000000000002</v>
      </c>
      <c r="K70" s="33">
        <v>26.9</v>
      </c>
      <c r="L70" s="33">
        <f t="shared" si="4"/>
        <v>27</v>
      </c>
      <c r="M70" s="3"/>
      <c r="N70" s="32">
        <v>12.4</v>
      </c>
      <c r="O70" s="32">
        <f t="shared" si="5"/>
        <v>12.5</v>
      </c>
      <c r="P70" s="33">
        <v>13.5</v>
      </c>
      <c r="Q70" s="33">
        <f t="shared" si="6"/>
        <v>13.6</v>
      </c>
      <c r="R70" s="33">
        <v>23.1</v>
      </c>
      <c r="S70" s="33">
        <f t="shared" si="7"/>
        <v>23.200000000000003</v>
      </c>
      <c r="T70" s="33">
        <v>29.1</v>
      </c>
      <c r="U70" s="33">
        <f t="shared" si="8"/>
        <v>29.200000000000003</v>
      </c>
      <c r="V70" s="5"/>
      <c r="W70" s="5"/>
      <c r="X70" s="5"/>
      <c r="Y70" s="5">
        <v>66</v>
      </c>
      <c r="Z70" s="5" t="str">
        <f>IF('Nutritional Status'!C52="","",VLOOKUP('Nutritional Status'!#REF!,$A$5:$C$173,3,))</f>
        <v/>
      </c>
      <c r="AA70" s="5" t="str">
        <f t="shared" si="9"/>
        <v/>
      </c>
      <c r="AB70" s="5" t="str">
        <f t="shared" si="10"/>
        <v/>
      </c>
      <c r="AC70" s="5" t="str">
        <f t="shared" si="11"/>
        <v/>
      </c>
      <c r="AD70" s="5" t="str">
        <f t="shared" si="12"/>
        <v/>
      </c>
      <c r="AE70" s="5" t="str">
        <f t="shared" si="13"/>
        <v/>
      </c>
      <c r="AF70" s="5" t="str">
        <f t="shared" si="14"/>
        <v/>
      </c>
      <c r="AG70" s="5" t="str">
        <f t="shared" si="15"/>
        <v/>
      </c>
      <c r="AH70" s="5" t="str">
        <f t="shared" si="16"/>
        <v/>
      </c>
      <c r="AI70" s="5"/>
      <c r="AJ70" s="5" t="e">
        <f t="shared" si="17"/>
        <v>#REF!</v>
      </c>
      <c r="AK70" s="5" t="e">
        <f t="shared" ref="AK70:AR70" si="231">IF($AJ70="","",VLOOKUP($AJ70,$C$5:$L$273,AK$1))</f>
        <v>#REF!</v>
      </c>
      <c r="AL70" s="5" t="e">
        <f t="shared" si="231"/>
        <v>#REF!</v>
      </c>
      <c r="AM70" s="5" t="e">
        <f t="shared" si="231"/>
        <v>#REF!</v>
      </c>
      <c r="AN70" s="5" t="e">
        <f t="shared" si="231"/>
        <v>#REF!</v>
      </c>
      <c r="AO70" s="5" t="e">
        <f t="shared" si="231"/>
        <v>#REF!</v>
      </c>
      <c r="AP70" s="5" t="e">
        <f t="shared" si="231"/>
        <v>#REF!</v>
      </c>
      <c r="AQ70" s="5" t="e">
        <f t="shared" si="231"/>
        <v>#REF!</v>
      </c>
      <c r="AR70" s="5" t="e">
        <f t="shared" si="231"/>
        <v>#REF!</v>
      </c>
      <c r="AS70" s="5"/>
      <c r="AT70" s="5"/>
      <c r="AU70" s="5"/>
      <c r="AV70" s="5"/>
      <c r="AW70" s="5"/>
      <c r="AX70" s="5"/>
      <c r="AY70" s="5"/>
      <c r="AZ70" s="5"/>
      <c r="BA70" s="40" t="str">
        <f t="shared" si="44"/>
        <v/>
      </c>
      <c r="BB70" s="266"/>
      <c r="BC70" s="267"/>
      <c r="BD70" s="267"/>
      <c r="BE70" s="268"/>
      <c r="BF70" s="41"/>
      <c r="BG70" s="43" t="str">
        <f t="shared" si="111"/>
        <v/>
      </c>
      <c r="BH70" s="43"/>
      <c r="BI70" s="43"/>
      <c r="BJ70" s="43" t="str">
        <f t="shared" si="46"/>
        <v/>
      </c>
      <c r="BK70" s="43" t="str">
        <f t="shared" si="47"/>
        <v/>
      </c>
      <c r="BL70" s="43" t="str">
        <f t="shared" si="48"/>
        <v/>
      </c>
      <c r="BM70" s="9"/>
      <c r="BN70" s="9" t="str">
        <f t="shared" si="49"/>
        <v/>
      </c>
      <c r="BO70" s="9">
        <f t="shared" si="50"/>
        <v>5</v>
      </c>
      <c r="BP70" s="9" t="str">
        <f t="shared" si="51"/>
        <v>F</v>
      </c>
      <c r="BQ70" s="9" t="str">
        <f t="shared" si="52"/>
        <v>0</v>
      </c>
      <c r="BR70" s="9"/>
      <c r="BS70" s="9"/>
      <c r="BT70" s="30">
        <v>10.050000000000001</v>
      </c>
      <c r="BU70" s="31">
        <v>5</v>
      </c>
      <c r="BV70" s="31">
        <v>125</v>
      </c>
      <c r="BW70" s="1"/>
      <c r="BX70" s="33">
        <v>1.2030000000000001</v>
      </c>
      <c r="BY70" s="33">
        <v>1.204</v>
      </c>
      <c r="BZ70" s="33">
        <v>1.268</v>
      </c>
      <c r="CA70" s="33">
        <v>1.2690000000000001</v>
      </c>
      <c r="CB70" s="33">
        <v>1.53</v>
      </c>
      <c r="CC70" s="33">
        <v>1.5309999999999999</v>
      </c>
      <c r="CD70" s="3"/>
      <c r="CE70" s="34">
        <v>1.2160000000000002</v>
      </c>
      <c r="CF70" s="34">
        <v>1.2170000000000001</v>
      </c>
      <c r="CG70" s="34">
        <v>1.2809999999999999</v>
      </c>
      <c r="CH70" s="34">
        <v>1.2819999999999998</v>
      </c>
      <c r="CI70" s="34">
        <v>1.5430000000000001</v>
      </c>
      <c r="CJ70" s="34">
        <v>1.544</v>
      </c>
      <c r="CK70" s="9"/>
      <c r="CL70" s="9"/>
      <c r="CM70" s="9" t="e">
        <f>IF('Nutritional Status'!#REF!="","",IF('Nutritional Status'!#REF!&gt;CT70,$CU$3,IF('Nutritional Status'!#REF!&gt;CR70,$CS$3,IF('Nutritional Status'!#REF!&gt;CP70,$CQ$3,$CP$3))))</f>
        <v>#REF!</v>
      </c>
      <c r="CN70" s="5">
        <v>66</v>
      </c>
      <c r="CO70" s="9" t="str">
        <f t="shared" si="19"/>
        <v/>
      </c>
      <c r="CP70" s="9" t="str">
        <f t="shared" ref="CP70:CU70" si="232">IF($CO70="","",VLOOKUP($CO70,$BV$5:$CJ$173,CP$1))</f>
        <v/>
      </c>
      <c r="CQ70" s="9" t="str">
        <f t="shared" si="232"/>
        <v/>
      </c>
      <c r="CR70" s="9" t="str">
        <f t="shared" si="232"/>
        <v/>
      </c>
      <c r="CS70" s="9" t="str">
        <f t="shared" si="232"/>
        <v/>
      </c>
      <c r="CT70" s="9" t="str">
        <f t="shared" si="232"/>
        <v/>
      </c>
      <c r="CU70" s="9" t="str">
        <f t="shared" si="232"/>
        <v/>
      </c>
      <c r="CV70" s="9"/>
      <c r="CW70" s="5">
        <v>66</v>
      </c>
      <c r="CX70" s="9" t="e">
        <f t="shared" si="21"/>
        <v>#REF!</v>
      </c>
      <c r="CY70" s="9" t="e">
        <f t="shared" ref="CY70:DD70" si="233">IF($CX70="","",VLOOKUP($CX70,$BV$5:$CJ$173,CY$1))</f>
        <v>#REF!</v>
      </c>
      <c r="CZ70" s="9" t="e">
        <f t="shared" si="233"/>
        <v>#REF!</v>
      </c>
      <c r="DA70" s="9" t="e">
        <f t="shared" si="233"/>
        <v>#REF!</v>
      </c>
      <c r="DB70" s="9" t="e">
        <f t="shared" si="233"/>
        <v>#REF!</v>
      </c>
      <c r="DC70" s="9" t="e">
        <f t="shared" si="233"/>
        <v>#REF!</v>
      </c>
      <c r="DD70" s="9" t="e">
        <f t="shared" si="233"/>
        <v>#REF!</v>
      </c>
    </row>
    <row r="71" spans="1:108" ht="15.75" customHeight="1">
      <c r="A71" s="30">
        <v>10.06</v>
      </c>
      <c r="B71" s="31">
        <v>6</v>
      </c>
      <c r="C71" s="31">
        <v>126</v>
      </c>
      <c r="D71" s="1"/>
      <c r="E71" s="32">
        <v>12.8</v>
      </c>
      <c r="F71" s="32">
        <f t="shared" si="0"/>
        <v>12.9</v>
      </c>
      <c r="G71" s="32">
        <v>13.8</v>
      </c>
      <c r="H71" s="32">
        <f t="shared" si="2"/>
        <v>13.9</v>
      </c>
      <c r="I71" s="32">
        <v>21.9</v>
      </c>
      <c r="J71" s="32">
        <f t="shared" si="3"/>
        <v>22</v>
      </c>
      <c r="K71" s="33">
        <v>27</v>
      </c>
      <c r="L71" s="33">
        <f t="shared" si="4"/>
        <v>27.1</v>
      </c>
      <c r="M71" s="3"/>
      <c r="N71" s="32">
        <v>12.4</v>
      </c>
      <c r="O71" s="32">
        <f t="shared" si="5"/>
        <v>12.5</v>
      </c>
      <c r="P71" s="33">
        <v>13.6</v>
      </c>
      <c r="Q71" s="33">
        <f t="shared" si="6"/>
        <v>13.7</v>
      </c>
      <c r="R71" s="33">
        <v>23.2</v>
      </c>
      <c r="S71" s="33">
        <f t="shared" si="7"/>
        <v>23.3</v>
      </c>
      <c r="T71" s="33">
        <v>29.3</v>
      </c>
      <c r="U71" s="33">
        <f t="shared" si="8"/>
        <v>29.400000000000002</v>
      </c>
      <c r="V71" s="5"/>
      <c r="W71" s="5"/>
      <c r="X71" s="5"/>
      <c r="Y71" s="5">
        <v>67</v>
      </c>
      <c r="Z71" s="5" t="str">
        <f>IF('Nutritional Status'!C53="","",VLOOKUP('Nutritional Status'!#REF!,$A$5:$C$173,3,))</f>
        <v/>
      </c>
      <c r="AA71" s="5" t="str">
        <f t="shared" si="9"/>
        <v/>
      </c>
      <c r="AB71" s="5" t="str">
        <f t="shared" si="10"/>
        <v/>
      </c>
      <c r="AC71" s="5" t="str">
        <f t="shared" si="11"/>
        <v/>
      </c>
      <c r="AD71" s="5" t="str">
        <f t="shared" si="12"/>
        <v/>
      </c>
      <c r="AE71" s="5" t="str">
        <f t="shared" si="13"/>
        <v/>
      </c>
      <c r="AF71" s="5" t="str">
        <f t="shared" si="14"/>
        <v/>
      </c>
      <c r="AG71" s="5" t="str">
        <f t="shared" si="15"/>
        <v/>
      </c>
      <c r="AH71" s="5" t="str">
        <f t="shared" si="16"/>
        <v/>
      </c>
      <c r="AI71" s="5"/>
      <c r="AJ71" s="5" t="e">
        <f t="shared" si="17"/>
        <v>#REF!</v>
      </c>
      <c r="AK71" s="5" t="e">
        <f t="shared" ref="AK71:AR71" si="234">IF($AJ71="","",VLOOKUP($AJ71,$C$5:$L$273,AK$1))</f>
        <v>#REF!</v>
      </c>
      <c r="AL71" s="5" t="e">
        <f t="shared" si="234"/>
        <v>#REF!</v>
      </c>
      <c r="AM71" s="5" t="e">
        <f t="shared" si="234"/>
        <v>#REF!</v>
      </c>
      <c r="AN71" s="5" t="e">
        <f t="shared" si="234"/>
        <v>#REF!</v>
      </c>
      <c r="AO71" s="5" t="e">
        <f t="shared" si="234"/>
        <v>#REF!</v>
      </c>
      <c r="AP71" s="5" t="e">
        <f t="shared" si="234"/>
        <v>#REF!</v>
      </c>
      <c r="AQ71" s="5" t="e">
        <f t="shared" si="234"/>
        <v>#REF!</v>
      </c>
      <c r="AR71" s="5" t="e">
        <f t="shared" si="234"/>
        <v>#REF!</v>
      </c>
      <c r="AS71" s="5"/>
      <c r="AT71" s="5"/>
      <c r="AU71" s="5"/>
      <c r="AV71" s="5"/>
      <c r="AW71" s="5"/>
      <c r="AX71" s="5"/>
      <c r="AY71" s="5"/>
      <c r="AZ71" s="5"/>
      <c r="BA71" s="40" t="str">
        <f t="shared" si="44"/>
        <v/>
      </c>
      <c r="BB71" s="266"/>
      <c r="BC71" s="267"/>
      <c r="BD71" s="267"/>
      <c r="BE71" s="268"/>
      <c r="BF71" s="41"/>
      <c r="BG71" s="43" t="str">
        <f t="shared" si="111"/>
        <v/>
      </c>
      <c r="BH71" s="43"/>
      <c r="BI71" s="43"/>
      <c r="BJ71" s="43" t="str">
        <f t="shared" si="46"/>
        <v/>
      </c>
      <c r="BK71" s="43" t="str">
        <f t="shared" si="47"/>
        <v/>
      </c>
      <c r="BL71" s="43" t="str">
        <f t="shared" si="48"/>
        <v/>
      </c>
      <c r="BM71" s="9"/>
      <c r="BN71" s="9" t="str">
        <f t="shared" si="49"/>
        <v/>
      </c>
      <c r="BO71" s="9">
        <f t="shared" si="50"/>
        <v>5</v>
      </c>
      <c r="BP71" s="9" t="str">
        <f t="shared" si="51"/>
        <v>F</v>
      </c>
      <c r="BQ71" s="9" t="str">
        <f t="shared" si="52"/>
        <v>0</v>
      </c>
      <c r="BR71" s="9"/>
      <c r="BS71" s="9"/>
      <c r="BT71" s="30">
        <v>10.06</v>
      </c>
      <c r="BU71" s="31">
        <v>6</v>
      </c>
      <c r="BV71" s="31">
        <v>126</v>
      </c>
      <c r="BW71" s="1"/>
      <c r="BX71" s="33">
        <v>1.206</v>
      </c>
      <c r="BY71" s="33">
        <v>1.2069999999999999</v>
      </c>
      <c r="BZ71" s="33">
        <v>1.272</v>
      </c>
      <c r="CA71" s="33">
        <v>1.2729999999999999</v>
      </c>
      <c r="CB71" s="33">
        <v>1.5349999999999999</v>
      </c>
      <c r="CC71" s="33">
        <v>1.536</v>
      </c>
      <c r="CD71" s="3"/>
      <c r="CE71" s="34">
        <v>1.2210000000000001</v>
      </c>
      <c r="CF71" s="34">
        <v>1.222</v>
      </c>
      <c r="CG71" s="34">
        <v>1.286</v>
      </c>
      <c r="CH71" s="34">
        <v>1.2869999999999999</v>
      </c>
      <c r="CI71" s="34">
        <v>1.548</v>
      </c>
      <c r="CJ71" s="34">
        <v>1.5490000000000002</v>
      </c>
      <c r="CK71" s="9"/>
      <c r="CL71" s="9"/>
      <c r="CM71" s="9" t="e">
        <f>IF('Nutritional Status'!#REF!="","",IF('Nutritional Status'!#REF!&gt;CT71,$CU$3,IF('Nutritional Status'!#REF!&gt;CR71,$CS$3,IF('Nutritional Status'!#REF!&gt;CP71,$CQ$3,$CP$3))))</f>
        <v>#REF!</v>
      </c>
      <c r="CN71" s="5">
        <v>67</v>
      </c>
      <c r="CO71" s="9" t="str">
        <f t="shared" si="19"/>
        <v/>
      </c>
      <c r="CP71" s="9" t="str">
        <f t="shared" ref="CP71:CU71" si="235">IF($CO71="","",VLOOKUP($CO71,$BV$5:$CJ$173,CP$1))</f>
        <v/>
      </c>
      <c r="CQ71" s="9" t="str">
        <f t="shared" si="235"/>
        <v/>
      </c>
      <c r="CR71" s="9" t="str">
        <f t="shared" si="235"/>
        <v/>
      </c>
      <c r="CS71" s="9" t="str">
        <f t="shared" si="235"/>
        <v/>
      </c>
      <c r="CT71" s="9" t="str">
        <f t="shared" si="235"/>
        <v/>
      </c>
      <c r="CU71" s="9" t="str">
        <f t="shared" si="235"/>
        <v/>
      </c>
      <c r="CV71" s="9"/>
      <c r="CW71" s="5">
        <v>67</v>
      </c>
      <c r="CX71" s="9" t="e">
        <f t="shared" si="21"/>
        <v>#REF!</v>
      </c>
      <c r="CY71" s="9" t="e">
        <f t="shared" ref="CY71:DD71" si="236">IF($CX71="","",VLOOKUP($CX71,$BV$5:$CJ$173,CY$1))</f>
        <v>#REF!</v>
      </c>
      <c r="CZ71" s="9" t="e">
        <f t="shared" si="236"/>
        <v>#REF!</v>
      </c>
      <c r="DA71" s="9" t="e">
        <f t="shared" si="236"/>
        <v>#REF!</v>
      </c>
      <c r="DB71" s="9" t="e">
        <f t="shared" si="236"/>
        <v>#REF!</v>
      </c>
      <c r="DC71" s="9" t="e">
        <f t="shared" si="236"/>
        <v>#REF!</v>
      </c>
      <c r="DD71" s="9" t="e">
        <f t="shared" si="236"/>
        <v>#REF!</v>
      </c>
    </row>
    <row r="72" spans="1:108" ht="15.75" customHeight="1">
      <c r="A72" s="30">
        <v>10.07</v>
      </c>
      <c r="B72" s="31">
        <v>7</v>
      </c>
      <c r="C72" s="31">
        <v>127</v>
      </c>
      <c r="D72" s="1"/>
      <c r="E72" s="32">
        <v>12.8</v>
      </c>
      <c r="F72" s="32">
        <f t="shared" si="0"/>
        <v>12.9</v>
      </c>
      <c r="G72" s="32">
        <v>13.8</v>
      </c>
      <c r="H72" s="32">
        <f t="shared" si="2"/>
        <v>13.9</v>
      </c>
      <c r="I72" s="32">
        <v>22</v>
      </c>
      <c r="J72" s="32">
        <f t="shared" si="3"/>
        <v>22.1</v>
      </c>
      <c r="K72" s="33">
        <v>27.2</v>
      </c>
      <c r="L72" s="33">
        <f t="shared" si="4"/>
        <v>27.3</v>
      </c>
      <c r="M72" s="3"/>
      <c r="N72" s="32">
        <v>12.5</v>
      </c>
      <c r="O72" s="32">
        <f t="shared" si="5"/>
        <v>12.6</v>
      </c>
      <c r="P72" s="33">
        <v>13.6</v>
      </c>
      <c r="Q72" s="33">
        <f t="shared" si="6"/>
        <v>13.7</v>
      </c>
      <c r="R72" s="33">
        <v>23.3</v>
      </c>
      <c r="S72" s="33">
        <f t="shared" si="7"/>
        <v>23.400000000000002</v>
      </c>
      <c r="T72" s="33">
        <v>29.4</v>
      </c>
      <c r="U72" s="33">
        <f t="shared" si="8"/>
        <v>29.5</v>
      </c>
      <c r="V72" s="5"/>
      <c r="W72" s="5"/>
      <c r="X72" s="5"/>
      <c r="Y72" s="5">
        <v>68</v>
      </c>
      <c r="Z72" s="5" t="str">
        <f>IF('Nutritional Status'!C54="","",VLOOKUP('Nutritional Status'!#REF!,$A$5:$C$173,3,))</f>
        <v/>
      </c>
      <c r="AA72" s="5" t="str">
        <f t="shared" si="9"/>
        <v/>
      </c>
      <c r="AB72" s="5" t="str">
        <f t="shared" si="10"/>
        <v/>
      </c>
      <c r="AC72" s="5" t="str">
        <f t="shared" si="11"/>
        <v/>
      </c>
      <c r="AD72" s="5" t="str">
        <f t="shared" si="12"/>
        <v/>
      </c>
      <c r="AE72" s="5" t="str">
        <f t="shared" si="13"/>
        <v/>
      </c>
      <c r="AF72" s="5" t="str">
        <f t="shared" si="14"/>
        <v/>
      </c>
      <c r="AG72" s="5" t="str">
        <f t="shared" si="15"/>
        <v/>
      </c>
      <c r="AH72" s="5" t="str">
        <f t="shared" si="16"/>
        <v/>
      </c>
      <c r="AI72" s="5"/>
      <c r="AJ72" s="5" t="e">
        <f t="shared" si="17"/>
        <v>#REF!</v>
      </c>
      <c r="AK72" s="5" t="e">
        <f t="shared" ref="AK72:AR72" si="237">IF($AJ72="","",VLOOKUP($AJ72,$C$5:$L$273,AK$1))</f>
        <v>#REF!</v>
      </c>
      <c r="AL72" s="5" t="e">
        <f t="shared" si="237"/>
        <v>#REF!</v>
      </c>
      <c r="AM72" s="5" t="e">
        <f t="shared" si="237"/>
        <v>#REF!</v>
      </c>
      <c r="AN72" s="5" t="e">
        <f t="shared" si="237"/>
        <v>#REF!</v>
      </c>
      <c r="AO72" s="5" t="e">
        <f t="shared" si="237"/>
        <v>#REF!</v>
      </c>
      <c r="AP72" s="5" t="e">
        <f t="shared" si="237"/>
        <v>#REF!</v>
      </c>
      <c r="AQ72" s="5" t="e">
        <f t="shared" si="237"/>
        <v>#REF!</v>
      </c>
      <c r="AR72" s="5" t="e">
        <f t="shared" si="237"/>
        <v>#REF!</v>
      </c>
      <c r="AS72" s="5"/>
      <c r="AT72" s="5"/>
      <c r="AU72" s="5"/>
      <c r="AV72" s="5"/>
      <c r="AW72" s="5"/>
      <c r="AX72" s="5"/>
      <c r="AY72" s="5"/>
      <c r="AZ72" s="5"/>
      <c r="BA72" s="40" t="str">
        <f t="shared" si="44"/>
        <v/>
      </c>
      <c r="BB72" s="266"/>
      <c r="BC72" s="267"/>
      <c r="BD72" s="267"/>
      <c r="BE72" s="268"/>
      <c r="BF72" s="41"/>
      <c r="BG72" s="43" t="str">
        <f t="shared" si="111"/>
        <v/>
      </c>
      <c r="BH72" s="43"/>
      <c r="BI72" s="43"/>
      <c r="BJ72" s="43" t="str">
        <f t="shared" si="46"/>
        <v/>
      </c>
      <c r="BK72" s="43" t="str">
        <f t="shared" si="47"/>
        <v/>
      </c>
      <c r="BL72" s="43" t="str">
        <f t="shared" si="48"/>
        <v/>
      </c>
      <c r="BM72" s="9"/>
      <c r="BN72" s="9" t="str">
        <f t="shared" si="49"/>
        <v/>
      </c>
      <c r="BO72" s="9">
        <f t="shared" si="50"/>
        <v>5</v>
      </c>
      <c r="BP72" s="9" t="str">
        <f t="shared" si="51"/>
        <v>F</v>
      </c>
      <c r="BQ72" s="9" t="str">
        <f t="shared" si="52"/>
        <v>0</v>
      </c>
      <c r="BR72" s="9"/>
      <c r="BS72" s="9"/>
      <c r="BT72" s="30">
        <v>10.07</v>
      </c>
      <c r="BU72" s="31">
        <v>7</v>
      </c>
      <c r="BV72" s="31">
        <v>127</v>
      </c>
      <c r="BW72" s="1"/>
      <c r="BX72" s="33">
        <v>1.21</v>
      </c>
      <c r="BY72" s="33">
        <v>1.2109999999999999</v>
      </c>
      <c r="BZ72" s="33">
        <v>1.276</v>
      </c>
      <c r="CA72" s="33">
        <v>1.2770000000000001</v>
      </c>
      <c r="CB72" s="33">
        <v>1.54</v>
      </c>
      <c r="CC72" s="33">
        <v>1.5409999999999999</v>
      </c>
      <c r="CD72" s="3"/>
      <c r="CE72" s="34">
        <v>1.226</v>
      </c>
      <c r="CF72" s="34">
        <v>1.2270000000000001</v>
      </c>
      <c r="CG72" s="34">
        <v>1.2909999999999999</v>
      </c>
      <c r="CH72" s="34">
        <v>1.2919999999999998</v>
      </c>
      <c r="CI72" s="34">
        <v>1.554</v>
      </c>
      <c r="CJ72" s="34">
        <v>1.5549999999999999</v>
      </c>
      <c r="CK72" s="9"/>
      <c r="CL72" s="9"/>
      <c r="CM72" s="9" t="e">
        <f>IF('Nutritional Status'!#REF!="","",IF('Nutritional Status'!#REF!&gt;CT72,$CU$3,IF('Nutritional Status'!#REF!&gt;CR72,$CS$3,IF('Nutritional Status'!#REF!&gt;CP72,$CQ$3,$CP$3))))</f>
        <v>#REF!</v>
      </c>
      <c r="CN72" s="5">
        <v>68</v>
      </c>
      <c r="CO72" s="9" t="str">
        <f t="shared" si="19"/>
        <v/>
      </c>
      <c r="CP72" s="9" t="str">
        <f t="shared" ref="CP72:CU72" si="238">IF($CO72="","",VLOOKUP($CO72,$BV$5:$CJ$173,CP$1))</f>
        <v/>
      </c>
      <c r="CQ72" s="9" t="str">
        <f t="shared" si="238"/>
        <v/>
      </c>
      <c r="CR72" s="9" t="str">
        <f t="shared" si="238"/>
        <v/>
      </c>
      <c r="CS72" s="9" t="str">
        <f t="shared" si="238"/>
        <v/>
      </c>
      <c r="CT72" s="9" t="str">
        <f t="shared" si="238"/>
        <v/>
      </c>
      <c r="CU72" s="9" t="str">
        <f t="shared" si="238"/>
        <v/>
      </c>
      <c r="CV72" s="9"/>
      <c r="CW72" s="5">
        <v>68</v>
      </c>
      <c r="CX72" s="9" t="e">
        <f t="shared" si="21"/>
        <v>#REF!</v>
      </c>
      <c r="CY72" s="9" t="e">
        <f t="shared" ref="CY72:DD72" si="239">IF($CX72="","",VLOOKUP($CX72,$BV$5:$CJ$173,CY$1))</f>
        <v>#REF!</v>
      </c>
      <c r="CZ72" s="9" t="e">
        <f t="shared" si="239"/>
        <v>#REF!</v>
      </c>
      <c r="DA72" s="9" t="e">
        <f t="shared" si="239"/>
        <v>#REF!</v>
      </c>
      <c r="DB72" s="9" t="e">
        <f t="shared" si="239"/>
        <v>#REF!</v>
      </c>
      <c r="DC72" s="9" t="e">
        <f t="shared" si="239"/>
        <v>#REF!</v>
      </c>
      <c r="DD72" s="9" t="e">
        <f t="shared" si="239"/>
        <v>#REF!</v>
      </c>
    </row>
    <row r="73" spans="1:108" ht="15.75" customHeight="1">
      <c r="A73" s="30">
        <v>10.08</v>
      </c>
      <c r="B73" s="31">
        <v>8</v>
      </c>
      <c r="C73" s="31">
        <v>128</v>
      </c>
      <c r="D73" s="1"/>
      <c r="E73" s="32">
        <v>12.9</v>
      </c>
      <c r="F73" s="32">
        <f t="shared" si="0"/>
        <v>13</v>
      </c>
      <c r="G73" s="32">
        <f>F73+0.8</f>
        <v>13.8</v>
      </c>
      <c r="H73" s="32">
        <f t="shared" si="2"/>
        <v>13.9</v>
      </c>
      <c r="I73" s="32">
        <v>22.1</v>
      </c>
      <c r="J73" s="32">
        <f t="shared" si="3"/>
        <v>22.200000000000003</v>
      </c>
      <c r="K73" s="33">
        <v>27.4</v>
      </c>
      <c r="L73" s="33">
        <f t="shared" si="4"/>
        <v>27.5</v>
      </c>
      <c r="M73" s="3"/>
      <c r="N73" s="32">
        <v>12.5</v>
      </c>
      <c r="O73" s="32">
        <f t="shared" si="5"/>
        <v>12.6</v>
      </c>
      <c r="P73" s="33">
        <v>13.6</v>
      </c>
      <c r="Q73" s="33">
        <f t="shared" si="6"/>
        <v>13.7</v>
      </c>
      <c r="R73" s="33">
        <v>23.4</v>
      </c>
      <c r="S73" s="33">
        <f t="shared" si="7"/>
        <v>23.5</v>
      </c>
      <c r="T73" s="33">
        <v>29.6</v>
      </c>
      <c r="U73" s="33">
        <f t="shared" si="8"/>
        <v>29.700000000000003</v>
      </c>
      <c r="V73" s="5"/>
      <c r="W73" s="5"/>
      <c r="X73" s="5"/>
      <c r="Y73" s="5">
        <v>69</v>
      </c>
      <c r="Z73" s="5" t="str">
        <f>IF('Nutritional Status'!C55="","",VLOOKUP('Nutritional Status'!#REF!,$A$5:$C$173,3,))</f>
        <v/>
      </c>
      <c r="AA73" s="5" t="str">
        <f t="shared" si="9"/>
        <v/>
      </c>
      <c r="AB73" s="5" t="str">
        <f t="shared" si="10"/>
        <v/>
      </c>
      <c r="AC73" s="5" t="str">
        <f t="shared" si="11"/>
        <v/>
      </c>
      <c r="AD73" s="5" t="str">
        <f t="shared" si="12"/>
        <v/>
      </c>
      <c r="AE73" s="5" t="str">
        <f t="shared" si="13"/>
        <v/>
      </c>
      <c r="AF73" s="5" t="str">
        <f t="shared" si="14"/>
        <v/>
      </c>
      <c r="AG73" s="5" t="str">
        <f t="shared" si="15"/>
        <v/>
      </c>
      <c r="AH73" s="5" t="str">
        <f t="shared" si="16"/>
        <v/>
      </c>
      <c r="AI73" s="5"/>
      <c r="AJ73" s="5" t="e">
        <f t="shared" si="17"/>
        <v>#REF!</v>
      </c>
      <c r="AK73" s="5" t="e">
        <f t="shared" ref="AK73:AR73" si="240">IF($AJ73="","",VLOOKUP($AJ73,$C$5:$L$273,AK$1))</f>
        <v>#REF!</v>
      </c>
      <c r="AL73" s="5" t="e">
        <f t="shared" si="240"/>
        <v>#REF!</v>
      </c>
      <c r="AM73" s="5" t="e">
        <f t="shared" si="240"/>
        <v>#REF!</v>
      </c>
      <c r="AN73" s="5" t="e">
        <f t="shared" si="240"/>
        <v>#REF!</v>
      </c>
      <c r="AO73" s="5" t="e">
        <f t="shared" si="240"/>
        <v>#REF!</v>
      </c>
      <c r="AP73" s="5" t="e">
        <f t="shared" si="240"/>
        <v>#REF!</v>
      </c>
      <c r="AQ73" s="5" t="e">
        <f t="shared" si="240"/>
        <v>#REF!</v>
      </c>
      <c r="AR73" s="5" t="e">
        <f t="shared" si="240"/>
        <v>#REF!</v>
      </c>
      <c r="AS73" s="5"/>
      <c r="AT73" s="5"/>
      <c r="AU73" s="5"/>
      <c r="AV73" s="5"/>
      <c r="AW73" s="5"/>
      <c r="AX73" s="5"/>
      <c r="AY73" s="5"/>
      <c r="AZ73" s="5"/>
      <c r="BA73" s="40" t="str">
        <f t="shared" si="44"/>
        <v/>
      </c>
      <c r="BB73" s="266"/>
      <c r="BC73" s="267"/>
      <c r="BD73" s="267"/>
      <c r="BE73" s="268"/>
      <c r="BF73" s="41"/>
      <c r="BG73" s="43" t="str">
        <f t="shared" si="111"/>
        <v/>
      </c>
      <c r="BH73" s="43"/>
      <c r="BI73" s="43"/>
      <c r="BJ73" s="43" t="str">
        <f t="shared" si="46"/>
        <v/>
      </c>
      <c r="BK73" s="43" t="str">
        <f t="shared" si="47"/>
        <v/>
      </c>
      <c r="BL73" s="43" t="str">
        <f t="shared" si="48"/>
        <v/>
      </c>
      <c r="BM73" s="9"/>
      <c r="BN73" s="9" t="str">
        <f t="shared" si="49"/>
        <v/>
      </c>
      <c r="BO73" s="9">
        <f t="shared" si="50"/>
        <v>5</v>
      </c>
      <c r="BP73" s="9" t="str">
        <f t="shared" si="51"/>
        <v>F</v>
      </c>
      <c r="BQ73" s="9" t="str">
        <f t="shared" si="52"/>
        <v>0</v>
      </c>
      <c r="BR73" s="9"/>
      <c r="BS73" s="9"/>
      <c r="BT73" s="30">
        <v>10.08</v>
      </c>
      <c r="BU73" s="31">
        <v>8</v>
      </c>
      <c r="BV73" s="31">
        <v>128</v>
      </c>
      <c r="BW73" s="1"/>
      <c r="BX73" s="33">
        <v>1.2130000000000001</v>
      </c>
      <c r="BY73" s="33">
        <v>1.214</v>
      </c>
      <c r="BZ73" s="33">
        <v>1.28</v>
      </c>
      <c r="CA73" s="33">
        <v>1.2809999999999999</v>
      </c>
      <c r="CB73" s="33">
        <v>1.5449999999999999</v>
      </c>
      <c r="CC73" s="33">
        <v>1.546</v>
      </c>
      <c r="CD73" s="3"/>
      <c r="CE73" s="34">
        <v>1.2310000000000001</v>
      </c>
      <c r="CF73" s="34">
        <v>1.232</v>
      </c>
      <c r="CG73" s="34">
        <v>1.296</v>
      </c>
      <c r="CH73" s="34">
        <v>1.2969999999999999</v>
      </c>
      <c r="CI73" s="34">
        <v>1.56</v>
      </c>
      <c r="CJ73" s="34">
        <v>1.5609999999999999</v>
      </c>
      <c r="CK73" s="9"/>
      <c r="CL73" s="9"/>
      <c r="CM73" s="9" t="e">
        <f>IF('Nutritional Status'!#REF!="","",IF('Nutritional Status'!#REF!&gt;CT73,$CU$3,IF('Nutritional Status'!#REF!&gt;CR73,$CS$3,IF('Nutritional Status'!#REF!&gt;CP73,$CQ$3,$CP$3))))</f>
        <v>#REF!</v>
      </c>
      <c r="CN73" s="5">
        <v>69</v>
      </c>
      <c r="CO73" s="9" t="str">
        <f t="shared" si="19"/>
        <v/>
      </c>
      <c r="CP73" s="9" t="str">
        <f t="shared" ref="CP73:CU73" si="241">IF($CO73="","",VLOOKUP($CO73,$BV$5:$CJ$173,CP$1))</f>
        <v/>
      </c>
      <c r="CQ73" s="9" t="str">
        <f t="shared" si="241"/>
        <v/>
      </c>
      <c r="CR73" s="9" t="str">
        <f t="shared" si="241"/>
        <v/>
      </c>
      <c r="CS73" s="9" t="str">
        <f t="shared" si="241"/>
        <v/>
      </c>
      <c r="CT73" s="9" t="str">
        <f t="shared" si="241"/>
        <v/>
      </c>
      <c r="CU73" s="9" t="str">
        <f t="shared" si="241"/>
        <v/>
      </c>
      <c r="CV73" s="9"/>
      <c r="CW73" s="5">
        <v>69</v>
      </c>
      <c r="CX73" s="9" t="e">
        <f t="shared" si="21"/>
        <v>#REF!</v>
      </c>
      <c r="CY73" s="9" t="e">
        <f t="shared" ref="CY73:DD73" si="242">IF($CX73="","",VLOOKUP($CX73,$BV$5:$CJ$173,CY$1))</f>
        <v>#REF!</v>
      </c>
      <c r="CZ73" s="9" t="e">
        <f t="shared" si="242"/>
        <v>#REF!</v>
      </c>
      <c r="DA73" s="9" t="e">
        <f t="shared" si="242"/>
        <v>#REF!</v>
      </c>
      <c r="DB73" s="9" t="e">
        <f t="shared" si="242"/>
        <v>#REF!</v>
      </c>
      <c r="DC73" s="9" t="e">
        <f t="shared" si="242"/>
        <v>#REF!</v>
      </c>
      <c r="DD73" s="9" t="e">
        <f t="shared" si="242"/>
        <v>#REF!</v>
      </c>
    </row>
    <row r="74" spans="1:108" ht="15.75" customHeight="1">
      <c r="A74" s="30">
        <v>10.09</v>
      </c>
      <c r="B74" s="31">
        <v>9</v>
      </c>
      <c r="C74" s="31">
        <v>129</v>
      </c>
      <c r="D74" s="1"/>
      <c r="E74" s="32">
        <v>12.9</v>
      </c>
      <c r="F74" s="32">
        <f t="shared" si="0"/>
        <v>13</v>
      </c>
      <c r="G74" s="32">
        <v>13.9</v>
      </c>
      <c r="H74" s="32">
        <f t="shared" si="2"/>
        <v>14</v>
      </c>
      <c r="I74" s="32">
        <v>22.2</v>
      </c>
      <c r="J74" s="32">
        <f t="shared" si="3"/>
        <v>22.3</v>
      </c>
      <c r="K74" s="33">
        <v>27.5</v>
      </c>
      <c r="L74" s="33">
        <f t="shared" si="4"/>
        <v>27.6</v>
      </c>
      <c r="M74" s="3"/>
      <c r="N74" s="32">
        <v>12.5</v>
      </c>
      <c r="O74" s="32">
        <f t="shared" si="5"/>
        <v>12.6</v>
      </c>
      <c r="P74" s="33">
        <v>13.7</v>
      </c>
      <c r="Q74" s="33">
        <f t="shared" si="6"/>
        <v>13.799999999999999</v>
      </c>
      <c r="R74" s="33">
        <v>23.5</v>
      </c>
      <c r="S74" s="33">
        <f t="shared" si="7"/>
        <v>23.6</v>
      </c>
      <c r="T74" s="33">
        <v>29.7</v>
      </c>
      <c r="U74" s="33">
        <f t="shared" si="8"/>
        <v>29.8</v>
      </c>
      <c r="V74" s="5"/>
      <c r="W74" s="5"/>
      <c r="X74" s="5"/>
      <c r="Y74" s="5">
        <v>70</v>
      </c>
      <c r="Z74" s="5" t="e">
        <f>IF('Nutritional Status'!#REF!="","",VLOOKUP('Nutritional Status'!#REF!,$A$5:$C$173,3,))</f>
        <v>#REF!</v>
      </c>
      <c r="AA74" s="5" t="e">
        <f t="shared" si="9"/>
        <v>#REF!</v>
      </c>
      <c r="AB74" s="5" t="e">
        <f t="shared" si="10"/>
        <v>#REF!</v>
      </c>
      <c r="AC74" s="5" t="e">
        <f t="shared" si="11"/>
        <v>#REF!</v>
      </c>
      <c r="AD74" s="5" t="e">
        <f t="shared" si="12"/>
        <v>#REF!</v>
      </c>
      <c r="AE74" s="5" t="e">
        <f t="shared" si="13"/>
        <v>#REF!</v>
      </c>
      <c r="AF74" s="5" t="e">
        <f t="shared" si="14"/>
        <v>#REF!</v>
      </c>
      <c r="AG74" s="5" t="e">
        <f t="shared" si="15"/>
        <v>#REF!</v>
      </c>
      <c r="AH74" s="5" t="e">
        <f t="shared" si="16"/>
        <v>#REF!</v>
      </c>
      <c r="AI74" s="5"/>
      <c r="AJ74" s="5" t="e">
        <f t="shared" si="17"/>
        <v>#REF!</v>
      </c>
      <c r="AK74" s="5" t="e">
        <f t="shared" ref="AK74:AR74" si="243">IF($AJ74="","",VLOOKUP($AJ74,$C$5:$L$273,AK$1))</f>
        <v>#REF!</v>
      </c>
      <c r="AL74" s="5" t="e">
        <f t="shared" si="243"/>
        <v>#REF!</v>
      </c>
      <c r="AM74" s="5" t="e">
        <f t="shared" si="243"/>
        <v>#REF!</v>
      </c>
      <c r="AN74" s="5" t="e">
        <f t="shared" si="243"/>
        <v>#REF!</v>
      </c>
      <c r="AO74" s="5" t="e">
        <f t="shared" si="243"/>
        <v>#REF!</v>
      </c>
      <c r="AP74" s="5" t="e">
        <f t="shared" si="243"/>
        <v>#REF!</v>
      </c>
      <c r="AQ74" s="5" t="e">
        <f t="shared" si="243"/>
        <v>#REF!</v>
      </c>
      <c r="AR74" s="5" t="e">
        <f t="shared" si="243"/>
        <v>#REF!</v>
      </c>
      <c r="AS74" s="5"/>
      <c r="AT74" s="5"/>
      <c r="AU74" s="5"/>
      <c r="AV74" s="5"/>
      <c r="AW74" s="5"/>
      <c r="AX74" s="5"/>
      <c r="AY74" s="5"/>
      <c r="AZ74" s="5"/>
      <c r="BA74" s="40" t="str">
        <f t="shared" si="44"/>
        <v/>
      </c>
      <c r="BB74" s="266"/>
      <c r="BC74" s="267"/>
      <c r="BD74" s="267"/>
      <c r="BE74" s="268"/>
      <c r="BF74" s="41"/>
      <c r="BG74" s="43" t="str">
        <f t="shared" si="111"/>
        <v/>
      </c>
      <c r="BH74" s="43"/>
      <c r="BI74" s="43"/>
      <c r="BJ74" s="43" t="str">
        <f t="shared" si="46"/>
        <v/>
      </c>
      <c r="BK74" s="43" t="str">
        <f t="shared" si="47"/>
        <v/>
      </c>
      <c r="BL74" s="43" t="str">
        <f t="shared" si="48"/>
        <v/>
      </c>
      <c r="BM74" s="9"/>
      <c r="BN74" s="9" t="str">
        <f t="shared" si="49"/>
        <v/>
      </c>
      <c r="BO74" s="9">
        <f t="shared" si="50"/>
        <v>5</v>
      </c>
      <c r="BP74" s="9" t="str">
        <f t="shared" si="51"/>
        <v>F</v>
      </c>
      <c r="BQ74" s="9" t="str">
        <f t="shared" si="52"/>
        <v>0</v>
      </c>
      <c r="BR74" s="9"/>
      <c r="BS74" s="9"/>
      <c r="BT74" s="30">
        <v>10.09</v>
      </c>
      <c r="BU74" s="31">
        <v>9</v>
      </c>
      <c r="BV74" s="31">
        <v>129</v>
      </c>
      <c r="BW74" s="1"/>
      <c r="BX74" s="33">
        <v>1.2170000000000001</v>
      </c>
      <c r="BY74" s="33">
        <v>1.218</v>
      </c>
      <c r="BZ74" s="33">
        <v>1.284</v>
      </c>
      <c r="CA74" s="33">
        <v>1.2849999999999999</v>
      </c>
      <c r="CB74" s="33">
        <v>1.55</v>
      </c>
      <c r="CC74" s="33">
        <v>1.5509999999999999</v>
      </c>
      <c r="CD74" s="3"/>
      <c r="CE74" s="34">
        <v>1.2350000000000001</v>
      </c>
      <c r="CF74" s="34">
        <v>1.236</v>
      </c>
      <c r="CG74" s="34">
        <v>1.3009999999999999</v>
      </c>
      <c r="CH74" s="34">
        <v>1.3019999999999998</v>
      </c>
      <c r="CI74" s="34">
        <v>1.5659999999999998</v>
      </c>
      <c r="CJ74" s="34">
        <v>1.5669999999999999</v>
      </c>
      <c r="CK74" s="9"/>
      <c r="CL74" s="9"/>
      <c r="CM74" s="9" t="e">
        <f>IF('Nutritional Status'!#REF!="","",IF('Nutritional Status'!#REF!&gt;CT74,$CU$3,IF('Nutritional Status'!#REF!&gt;CR74,$CS$3,IF('Nutritional Status'!#REF!&gt;CP74,$CQ$3,$CP$3))))</f>
        <v>#REF!</v>
      </c>
      <c r="CN74" s="5">
        <v>70</v>
      </c>
      <c r="CO74" s="9" t="e">
        <f t="shared" si="19"/>
        <v>#REF!</v>
      </c>
      <c r="CP74" s="9" t="e">
        <f t="shared" ref="CP74:CU74" si="244">IF($CO74="","",VLOOKUP($CO74,$BV$5:$CJ$173,CP$1))</f>
        <v>#REF!</v>
      </c>
      <c r="CQ74" s="9" t="e">
        <f t="shared" si="244"/>
        <v>#REF!</v>
      </c>
      <c r="CR74" s="9" t="e">
        <f t="shared" si="244"/>
        <v>#REF!</v>
      </c>
      <c r="CS74" s="9" t="e">
        <f t="shared" si="244"/>
        <v>#REF!</v>
      </c>
      <c r="CT74" s="9" t="e">
        <f t="shared" si="244"/>
        <v>#REF!</v>
      </c>
      <c r="CU74" s="9" t="e">
        <f t="shared" si="244"/>
        <v>#REF!</v>
      </c>
      <c r="CV74" s="9"/>
      <c r="CW74" s="5">
        <v>70</v>
      </c>
      <c r="CX74" s="9" t="e">
        <f t="shared" si="21"/>
        <v>#REF!</v>
      </c>
      <c r="CY74" s="9" t="e">
        <f t="shared" ref="CY74:DD74" si="245">IF($CX74="","",VLOOKUP($CX74,$BV$5:$CJ$173,CY$1))</f>
        <v>#REF!</v>
      </c>
      <c r="CZ74" s="9" t="e">
        <f t="shared" si="245"/>
        <v>#REF!</v>
      </c>
      <c r="DA74" s="9" t="e">
        <f t="shared" si="245"/>
        <v>#REF!</v>
      </c>
      <c r="DB74" s="9" t="e">
        <f t="shared" si="245"/>
        <v>#REF!</v>
      </c>
      <c r="DC74" s="9" t="e">
        <f t="shared" si="245"/>
        <v>#REF!</v>
      </c>
      <c r="DD74" s="9" t="e">
        <f t="shared" si="245"/>
        <v>#REF!</v>
      </c>
    </row>
    <row r="75" spans="1:108" ht="15.75" customHeight="1">
      <c r="A75" s="30">
        <v>10.1</v>
      </c>
      <c r="B75" s="31">
        <v>10</v>
      </c>
      <c r="C75" s="31">
        <v>130</v>
      </c>
      <c r="D75" s="1"/>
      <c r="E75" s="32">
        <v>12.9</v>
      </c>
      <c r="F75" s="32">
        <f t="shared" si="0"/>
        <v>13</v>
      </c>
      <c r="G75" s="32">
        <v>13.9</v>
      </c>
      <c r="H75" s="32">
        <f t="shared" si="2"/>
        <v>14</v>
      </c>
      <c r="I75" s="32">
        <v>22.3</v>
      </c>
      <c r="J75" s="32">
        <f t="shared" si="3"/>
        <v>22.400000000000002</v>
      </c>
      <c r="K75" s="33">
        <v>27.7</v>
      </c>
      <c r="L75" s="33">
        <f t="shared" si="4"/>
        <v>27.8</v>
      </c>
      <c r="M75" s="3"/>
      <c r="N75" s="32">
        <v>12.6</v>
      </c>
      <c r="O75" s="32">
        <f t="shared" si="5"/>
        <v>12.7</v>
      </c>
      <c r="P75" s="33">
        <v>13.7</v>
      </c>
      <c r="Q75" s="33">
        <f t="shared" si="6"/>
        <v>13.799999999999999</v>
      </c>
      <c r="R75" s="33">
        <v>23.6</v>
      </c>
      <c r="S75" s="33">
        <f t="shared" si="7"/>
        <v>23.700000000000003</v>
      </c>
      <c r="T75" s="33">
        <v>29.9</v>
      </c>
      <c r="U75" s="33">
        <f t="shared" si="8"/>
        <v>30</v>
      </c>
      <c r="V75" s="5"/>
      <c r="W75" s="5"/>
      <c r="X75" s="5"/>
      <c r="Y75" s="5">
        <v>71</v>
      </c>
      <c r="Z75" s="5" t="e">
        <f>IF('Nutritional Status'!#REF!="","",VLOOKUP('Nutritional Status'!#REF!,$A$5:$C$173,3,))</f>
        <v>#REF!</v>
      </c>
      <c r="AA75" s="5" t="e">
        <f t="shared" si="9"/>
        <v>#REF!</v>
      </c>
      <c r="AB75" s="5" t="e">
        <f t="shared" si="10"/>
        <v>#REF!</v>
      </c>
      <c r="AC75" s="5" t="e">
        <f t="shared" si="11"/>
        <v>#REF!</v>
      </c>
      <c r="AD75" s="5" t="e">
        <f t="shared" si="12"/>
        <v>#REF!</v>
      </c>
      <c r="AE75" s="5" t="e">
        <f t="shared" si="13"/>
        <v>#REF!</v>
      </c>
      <c r="AF75" s="5" t="e">
        <f t="shared" si="14"/>
        <v>#REF!</v>
      </c>
      <c r="AG75" s="5" t="e">
        <f t="shared" si="15"/>
        <v>#REF!</v>
      </c>
      <c r="AH75" s="5" t="e">
        <f t="shared" si="16"/>
        <v>#REF!</v>
      </c>
      <c r="AI75" s="5"/>
      <c r="AJ75" s="5" t="e">
        <f t="shared" si="17"/>
        <v>#REF!</v>
      </c>
      <c r="AK75" s="5" t="e">
        <f t="shared" ref="AK75:AR75" si="246">IF($AJ75="","",VLOOKUP($AJ75,$C$5:$L$273,AK$1))</f>
        <v>#REF!</v>
      </c>
      <c r="AL75" s="5" t="e">
        <f t="shared" si="246"/>
        <v>#REF!</v>
      </c>
      <c r="AM75" s="5" t="e">
        <f t="shared" si="246"/>
        <v>#REF!</v>
      </c>
      <c r="AN75" s="5" t="e">
        <f t="shared" si="246"/>
        <v>#REF!</v>
      </c>
      <c r="AO75" s="5" t="e">
        <f t="shared" si="246"/>
        <v>#REF!</v>
      </c>
      <c r="AP75" s="5" t="e">
        <f t="shared" si="246"/>
        <v>#REF!</v>
      </c>
      <c r="AQ75" s="5" t="e">
        <f t="shared" si="246"/>
        <v>#REF!</v>
      </c>
      <c r="AR75" s="5" t="e">
        <f t="shared" si="246"/>
        <v>#REF!</v>
      </c>
      <c r="AS75" s="5"/>
      <c r="AT75" s="5"/>
      <c r="AU75" s="5"/>
      <c r="AV75" s="5"/>
      <c r="AW75" s="5"/>
      <c r="AX75" s="5"/>
      <c r="AY75" s="5"/>
      <c r="AZ75" s="5"/>
      <c r="BA75" s="40" t="str">
        <f t="shared" si="44"/>
        <v/>
      </c>
      <c r="BB75" s="266"/>
      <c r="BC75" s="267"/>
      <c r="BD75" s="267"/>
      <c r="BE75" s="268"/>
      <c r="BF75" s="41"/>
      <c r="BG75" s="43" t="str">
        <f t="shared" si="111"/>
        <v/>
      </c>
      <c r="BH75" s="43"/>
      <c r="BI75" s="43"/>
      <c r="BJ75" s="43" t="str">
        <f t="shared" si="46"/>
        <v/>
      </c>
      <c r="BK75" s="43" t="str">
        <f t="shared" si="47"/>
        <v/>
      </c>
      <c r="BL75" s="43" t="str">
        <f t="shared" si="48"/>
        <v/>
      </c>
      <c r="BM75" s="9"/>
      <c r="BN75" s="9" t="str">
        <f t="shared" si="49"/>
        <v/>
      </c>
      <c r="BO75" s="9">
        <f t="shared" si="50"/>
        <v>5</v>
      </c>
      <c r="BP75" s="9" t="str">
        <f t="shared" si="51"/>
        <v>F</v>
      </c>
      <c r="BQ75" s="9" t="str">
        <f t="shared" si="52"/>
        <v>0</v>
      </c>
      <c r="BR75" s="9"/>
      <c r="BS75" s="9"/>
      <c r="BT75" s="30">
        <v>10.1</v>
      </c>
      <c r="BU75" s="31">
        <v>10</v>
      </c>
      <c r="BV75" s="31">
        <v>130</v>
      </c>
      <c r="BW75" s="1"/>
      <c r="BX75" s="33">
        <v>1.2209999999999999</v>
      </c>
      <c r="BY75" s="33">
        <v>1.222</v>
      </c>
      <c r="BZ75" s="33">
        <v>1.2870000000000001</v>
      </c>
      <c r="CA75" s="33">
        <v>1.288</v>
      </c>
      <c r="CB75" s="33">
        <v>1.5549999999999999</v>
      </c>
      <c r="CC75" s="33">
        <v>1.556</v>
      </c>
      <c r="CD75" s="3"/>
      <c r="CE75" s="34">
        <v>1.24</v>
      </c>
      <c r="CF75" s="34">
        <v>1.2409999999999999</v>
      </c>
      <c r="CG75" s="34">
        <v>1.306</v>
      </c>
      <c r="CH75" s="34">
        <v>1.3069999999999999</v>
      </c>
      <c r="CI75" s="34">
        <v>1.571</v>
      </c>
      <c r="CJ75" s="34">
        <v>1.5719999999999998</v>
      </c>
      <c r="CK75" s="9"/>
      <c r="CL75" s="9"/>
      <c r="CM75" s="9" t="e">
        <f>IF('Nutritional Status'!#REF!="","",IF('Nutritional Status'!#REF!&gt;CT75,$CU$3,IF('Nutritional Status'!#REF!&gt;CR75,$CS$3,IF('Nutritional Status'!#REF!&gt;CP75,$CQ$3,$CP$3))))</f>
        <v>#REF!</v>
      </c>
      <c r="CN75" s="5">
        <v>71</v>
      </c>
      <c r="CO75" s="9" t="e">
        <f t="shared" si="19"/>
        <v>#REF!</v>
      </c>
      <c r="CP75" s="9" t="e">
        <f t="shared" ref="CP75:CU75" si="247">IF($CO75="","",VLOOKUP($CO75,$BV$5:$CJ$173,CP$1))</f>
        <v>#REF!</v>
      </c>
      <c r="CQ75" s="9" t="e">
        <f t="shared" si="247"/>
        <v>#REF!</v>
      </c>
      <c r="CR75" s="9" t="e">
        <f t="shared" si="247"/>
        <v>#REF!</v>
      </c>
      <c r="CS75" s="9" t="e">
        <f t="shared" si="247"/>
        <v>#REF!</v>
      </c>
      <c r="CT75" s="9" t="e">
        <f t="shared" si="247"/>
        <v>#REF!</v>
      </c>
      <c r="CU75" s="9" t="e">
        <f t="shared" si="247"/>
        <v>#REF!</v>
      </c>
      <c r="CV75" s="9"/>
      <c r="CW75" s="5">
        <v>71</v>
      </c>
      <c r="CX75" s="9" t="e">
        <f t="shared" si="21"/>
        <v>#REF!</v>
      </c>
      <c r="CY75" s="9" t="e">
        <f t="shared" ref="CY75:DD75" si="248">IF($CX75="","",VLOOKUP($CX75,$BV$5:$CJ$173,CY$1))</f>
        <v>#REF!</v>
      </c>
      <c r="CZ75" s="9" t="e">
        <f t="shared" si="248"/>
        <v>#REF!</v>
      </c>
      <c r="DA75" s="9" t="e">
        <f t="shared" si="248"/>
        <v>#REF!</v>
      </c>
      <c r="DB75" s="9" t="e">
        <f t="shared" si="248"/>
        <v>#REF!</v>
      </c>
      <c r="DC75" s="9" t="e">
        <f t="shared" si="248"/>
        <v>#REF!</v>
      </c>
      <c r="DD75" s="9" t="e">
        <f t="shared" si="248"/>
        <v>#REF!</v>
      </c>
    </row>
    <row r="76" spans="1:108" ht="15.75" customHeight="1">
      <c r="A76" s="30">
        <v>10.11</v>
      </c>
      <c r="B76" s="31">
        <v>11</v>
      </c>
      <c r="C76" s="31">
        <v>131</v>
      </c>
      <c r="D76" s="1"/>
      <c r="E76" s="32">
        <v>12.9</v>
      </c>
      <c r="F76" s="32">
        <f t="shared" si="0"/>
        <v>13</v>
      </c>
      <c r="G76" s="32">
        <v>13.9</v>
      </c>
      <c r="H76" s="32">
        <f t="shared" si="2"/>
        <v>14</v>
      </c>
      <c r="I76" s="32">
        <v>22.4</v>
      </c>
      <c r="J76" s="32">
        <f t="shared" si="3"/>
        <v>22.5</v>
      </c>
      <c r="K76" s="33">
        <v>27.9</v>
      </c>
      <c r="L76" s="33">
        <f t="shared" si="4"/>
        <v>28</v>
      </c>
      <c r="M76" s="3"/>
      <c r="N76" s="32">
        <v>12.6</v>
      </c>
      <c r="O76" s="32">
        <f t="shared" si="5"/>
        <v>12.7</v>
      </c>
      <c r="P76" s="33">
        <v>13.7</v>
      </c>
      <c r="Q76" s="33">
        <f t="shared" si="6"/>
        <v>13.799999999999999</v>
      </c>
      <c r="R76" s="33">
        <v>23.7</v>
      </c>
      <c r="S76" s="33">
        <f t="shared" si="7"/>
        <v>23.8</v>
      </c>
      <c r="T76" s="33">
        <v>30</v>
      </c>
      <c r="U76" s="33">
        <f t="shared" si="8"/>
        <v>30.1</v>
      </c>
      <c r="V76" s="5"/>
      <c r="W76" s="5"/>
      <c r="X76" s="5"/>
      <c r="Y76" s="5">
        <v>72</v>
      </c>
      <c r="Z76" s="5" t="e">
        <f>IF('Nutritional Status'!#REF!="","",VLOOKUP('Nutritional Status'!#REF!,$A$5:$C$173,3,))</f>
        <v>#REF!</v>
      </c>
      <c r="AA76" s="5" t="e">
        <f t="shared" si="9"/>
        <v>#REF!</v>
      </c>
      <c r="AB76" s="5" t="e">
        <f t="shared" si="10"/>
        <v>#REF!</v>
      </c>
      <c r="AC76" s="5" t="e">
        <f t="shared" si="11"/>
        <v>#REF!</v>
      </c>
      <c r="AD76" s="5" t="e">
        <f t="shared" si="12"/>
        <v>#REF!</v>
      </c>
      <c r="AE76" s="5" t="e">
        <f t="shared" si="13"/>
        <v>#REF!</v>
      </c>
      <c r="AF76" s="5" t="e">
        <f t="shared" si="14"/>
        <v>#REF!</v>
      </c>
      <c r="AG76" s="5" t="e">
        <f t="shared" si="15"/>
        <v>#REF!</v>
      </c>
      <c r="AH76" s="5" t="e">
        <f t="shared" si="16"/>
        <v>#REF!</v>
      </c>
      <c r="AI76" s="5"/>
      <c r="AJ76" s="5" t="e">
        <f t="shared" si="17"/>
        <v>#REF!</v>
      </c>
      <c r="AK76" s="5" t="e">
        <f t="shared" ref="AK76:AR76" si="249">IF($AJ76="","",VLOOKUP($AJ76,$C$5:$L$273,AK$1))</f>
        <v>#REF!</v>
      </c>
      <c r="AL76" s="5" t="e">
        <f t="shared" si="249"/>
        <v>#REF!</v>
      </c>
      <c r="AM76" s="5" t="e">
        <f t="shared" si="249"/>
        <v>#REF!</v>
      </c>
      <c r="AN76" s="5" t="e">
        <f t="shared" si="249"/>
        <v>#REF!</v>
      </c>
      <c r="AO76" s="5" t="e">
        <f t="shared" si="249"/>
        <v>#REF!</v>
      </c>
      <c r="AP76" s="5" t="e">
        <f t="shared" si="249"/>
        <v>#REF!</v>
      </c>
      <c r="AQ76" s="5" t="e">
        <f t="shared" si="249"/>
        <v>#REF!</v>
      </c>
      <c r="AR76" s="5" t="e">
        <f t="shared" si="249"/>
        <v>#REF!</v>
      </c>
      <c r="AS76" s="5"/>
      <c r="AT76" s="5"/>
      <c r="AU76" s="5"/>
      <c r="AV76" s="5"/>
      <c r="AW76" s="5"/>
      <c r="AX76" s="5"/>
      <c r="AY76" s="5"/>
      <c r="AZ76" s="5"/>
      <c r="BA76" s="40" t="str">
        <f t="shared" si="44"/>
        <v/>
      </c>
      <c r="BB76" s="266"/>
      <c r="BC76" s="267"/>
      <c r="BD76" s="267"/>
      <c r="BE76" s="268"/>
      <c r="BF76" s="41"/>
      <c r="BG76" s="43" t="str">
        <f t="shared" si="111"/>
        <v/>
      </c>
      <c r="BH76" s="43"/>
      <c r="BI76" s="43"/>
      <c r="BJ76" s="43" t="str">
        <f t="shared" si="46"/>
        <v/>
      </c>
      <c r="BK76" s="43" t="str">
        <f t="shared" si="47"/>
        <v/>
      </c>
      <c r="BL76" s="43" t="str">
        <f t="shared" si="48"/>
        <v/>
      </c>
      <c r="BM76" s="9"/>
      <c r="BN76" s="9" t="str">
        <f t="shared" si="49"/>
        <v/>
      </c>
      <c r="BO76" s="9">
        <f t="shared" si="50"/>
        <v>5</v>
      </c>
      <c r="BP76" s="9" t="str">
        <f t="shared" si="51"/>
        <v>F</v>
      </c>
      <c r="BQ76" s="9" t="str">
        <f t="shared" si="52"/>
        <v>0</v>
      </c>
      <c r="BR76" s="9"/>
      <c r="BS76" s="9"/>
      <c r="BT76" s="30">
        <v>10.11</v>
      </c>
      <c r="BU76" s="31">
        <v>11</v>
      </c>
      <c r="BV76" s="31">
        <v>131</v>
      </c>
      <c r="BW76" s="1"/>
      <c r="BX76" s="33">
        <v>1.224</v>
      </c>
      <c r="BY76" s="33">
        <v>1.2250000000000001</v>
      </c>
      <c r="BZ76" s="33">
        <v>1.2909999999999999</v>
      </c>
      <c r="CA76" s="33">
        <v>1.2919999999999998</v>
      </c>
      <c r="CB76" s="33">
        <v>1.5609999999999999</v>
      </c>
      <c r="CC76" s="33">
        <v>1.5619999999999998</v>
      </c>
      <c r="CD76" s="3"/>
      <c r="CE76" s="34">
        <v>1.2450000000000001</v>
      </c>
      <c r="CF76" s="34">
        <v>1.246</v>
      </c>
      <c r="CG76" s="34">
        <v>1.3109999999999999</v>
      </c>
      <c r="CH76" s="34">
        <v>1.3119999999999998</v>
      </c>
      <c r="CI76" s="34">
        <v>1.577</v>
      </c>
      <c r="CJ76" s="34">
        <v>1.5779999999999998</v>
      </c>
      <c r="CK76" s="9"/>
      <c r="CL76" s="9"/>
      <c r="CM76" s="9" t="e">
        <f>IF('Nutritional Status'!#REF!="","",IF('Nutritional Status'!#REF!&gt;CT76,$CU$3,IF('Nutritional Status'!#REF!&gt;CR76,$CS$3,IF('Nutritional Status'!#REF!&gt;CP76,$CQ$3,$CP$3))))</f>
        <v>#REF!</v>
      </c>
      <c r="CN76" s="5">
        <v>72</v>
      </c>
      <c r="CO76" s="9" t="e">
        <f t="shared" si="19"/>
        <v>#REF!</v>
      </c>
      <c r="CP76" s="9" t="e">
        <f t="shared" ref="CP76:CU76" si="250">IF($CO76="","",VLOOKUP($CO76,$BV$5:$CJ$173,CP$1))</f>
        <v>#REF!</v>
      </c>
      <c r="CQ76" s="9" t="e">
        <f t="shared" si="250"/>
        <v>#REF!</v>
      </c>
      <c r="CR76" s="9" t="e">
        <f t="shared" si="250"/>
        <v>#REF!</v>
      </c>
      <c r="CS76" s="9" t="e">
        <f t="shared" si="250"/>
        <v>#REF!</v>
      </c>
      <c r="CT76" s="9" t="e">
        <f t="shared" si="250"/>
        <v>#REF!</v>
      </c>
      <c r="CU76" s="9" t="e">
        <f t="shared" si="250"/>
        <v>#REF!</v>
      </c>
      <c r="CV76" s="9"/>
      <c r="CW76" s="5">
        <v>72</v>
      </c>
      <c r="CX76" s="9" t="e">
        <f t="shared" si="21"/>
        <v>#REF!</v>
      </c>
      <c r="CY76" s="9" t="e">
        <f t="shared" ref="CY76:DD76" si="251">IF($CX76="","",VLOOKUP($CX76,$BV$5:$CJ$173,CY$1))</f>
        <v>#REF!</v>
      </c>
      <c r="CZ76" s="9" t="e">
        <f t="shared" si="251"/>
        <v>#REF!</v>
      </c>
      <c r="DA76" s="9" t="e">
        <f t="shared" si="251"/>
        <v>#REF!</v>
      </c>
      <c r="DB76" s="9" t="e">
        <f t="shared" si="251"/>
        <v>#REF!</v>
      </c>
      <c r="DC76" s="9" t="e">
        <f t="shared" si="251"/>
        <v>#REF!</v>
      </c>
      <c r="DD76" s="9" t="e">
        <f t="shared" si="251"/>
        <v>#REF!</v>
      </c>
    </row>
    <row r="77" spans="1:108" ht="15.75" customHeight="1">
      <c r="A77" s="30">
        <v>11</v>
      </c>
      <c r="B77" s="31">
        <v>0</v>
      </c>
      <c r="C77" s="31">
        <v>132</v>
      </c>
      <c r="D77" s="1"/>
      <c r="E77" s="32">
        <v>13</v>
      </c>
      <c r="F77" s="32">
        <f t="shared" si="0"/>
        <v>13.1</v>
      </c>
      <c r="G77" s="32">
        <f t="shared" ref="G77:G83" si="252">F77+0.9</f>
        <v>14</v>
      </c>
      <c r="H77" s="32">
        <f t="shared" si="2"/>
        <v>14.1</v>
      </c>
      <c r="I77" s="32">
        <v>22.5</v>
      </c>
      <c r="J77" s="32">
        <f t="shared" si="3"/>
        <v>22.6</v>
      </c>
      <c r="K77" s="33">
        <v>28</v>
      </c>
      <c r="L77" s="33">
        <f t="shared" si="4"/>
        <v>28.1</v>
      </c>
      <c r="M77" s="3"/>
      <c r="N77" s="32">
        <v>12.6</v>
      </c>
      <c r="O77" s="32">
        <f t="shared" si="5"/>
        <v>12.7</v>
      </c>
      <c r="P77" s="33">
        <v>13.8</v>
      </c>
      <c r="Q77" s="33">
        <f t="shared" si="6"/>
        <v>13.9</v>
      </c>
      <c r="R77" s="33">
        <v>23.8</v>
      </c>
      <c r="S77" s="33">
        <f t="shared" si="7"/>
        <v>23.900000000000002</v>
      </c>
      <c r="T77" s="33">
        <v>30.2</v>
      </c>
      <c r="U77" s="33">
        <f t="shared" si="8"/>
        <v>30.3</v>
      </c>
      <c r="V77" s="5"/>
      <c r="W77" s="5"/>
      <c r="X77" s="5"/>
      <c r="Y77" s="5">
        <v>73</v>
      </c>
      <c r="Z77" s="5" t="e">
        <f>IF('Nutritional Status'!#REF!="","",VLOOKUP('Nutritional Status'!#REF!,$A$5:$C$173,3,))</f>
        <v>#REF!</v>
      </c>
      <c r="AA77" s="5" t="e">
        <f t="shared" si="9"/>
        <v>#REF!</v>
      </c>
      <c r="AB77" s="5" t="e">
        <f t="shared" si="10"/>
        <v>#REF!</v>
      </c>
      <c r="AC77" s="5" t="e">
        <f t="shared" si="11"/>
        <v>#REF!</v>
      </c>
      <c r="AD77" s="5" t="e">
        <f t="shared" si="12"/>
        <v>#REF!</v>
      </c>
      <c r="AE77" s="5" t="e">
        <f t="shared" si="13"/>
        <v>#REF!</v>
      </c>
      <c r="AF77" s="5" t="e">
        <f t="shared" si="14"/>
        <v>#REF!</v>
      </c>
      <c r="AG77" s="5" t="e">
        <f t="shared" si="15"/>
        <v>#REF!</v>
      </c>
      <c r="AH77" s="5" t="e">
        <f t="shared" si="16"/>
        <v>#REF!</v>
      </c>
      <c r="AI77" s="5"/>
      <c r="AJ77" s="5" t="e">
        <f t="shared" si="17"/>
        <v>#REF!</v>
      </c>
      <c r="AK77" s="5" t="e">
        <f t="shared" ref="AK77:AR77" si="253">IF($AJ77="","",VLOOKUP($AJ77,$C$5:$L$273,AK$1))</f>
        <v>#REF!</v>
      </c>
      <c r="AL77" s="5" t="e">
        <f t="shared" si="253"/>
        <v>#REF!</v>
      </c>
      <c r="AM77" s="5" t="e">
        <f t="shared" si="253"/>
        <v>#REF!</v>
      </c>
      <c r="AN77" s="5" t="e">
        <f t="shared" si="253"/>
        <v>#REF!</v>
      </c>
      <c r="AO77" s="5" t="e">
        <f t="shared" si="253"/>
        <v>#REF!</v>
      </c>
      <c r="AP77" s="5" t="e">
        <f t="shared" si="253"/>
        <v>#REF!</v>
      </c>
      <c r="AQ77" s="5" t="e">
        <f t="shared" si="253"/>
        <v>#REF!</v>
      </c>
      <c r="AR77" s="5" t="e">
        <f t="shared" si="253"/>
        <v>#REF!</v>
      </c>
      <c r="AS77" s="5"/>
      <c r="AT77" s="5"/>
      <c r="AU77" s="5"/>
      <c r="AV77" s="5"/>
      <c r="AW77" s="5"/>
      <c r="AX77" s="5"/>
      <c r="AY77" s="5"/>
      <c r="AZ77" s="5"/>
      <c r="BA77" s="40" t="str">
        <f t="shared" si="44"/>
        <v/>
      </c>
      <c r="BB77" s="266"/>
      <c r="BC77" s="267"/>
      <c r="BD77" s="267"/>
      <c r="BE77" s="268"/>
      <c r="BF77" s="41"/>
      <c r="BG77" s="43" t="str">
        <f t="shared" si="111"/>
        <v/>
      </c>
      <c r="BH77" s="43"/>
      <c r="BI77" s="43"/>
      <c r="BJ77" s="43" t="str">
        <f t="shared" si="46"/>
        <v/>
      </c>
      <c r="BK77" s="43" t="str">
        <f t="shared" si="47"/>
        <v/>
      </c>
      <c r="BL77" s="43" t="str">
        <f t="shared" si="48"/>
        <v/>
      </c>
      <c r="BM77" s="9"/>
      <c r="BN77" s="9" t="str">
        <f t="shared" si="49"/>
        <v/>
      </c>
      <c r="BO77" s="9">
        <f t="shared" si="50"/>
        <v>5</v>
      </c>
      <c r="BP77" s="9" t="str">
        <f t="shared" si="51"/>
        <v>F</v>
      </c>
      <c r="BQ77" s="9" t="str">
        <f t="shared" si="52"/>
        <v>0</v>
      </c>
      <c r="BR77" s="9"/>
      <c r="BS77" s="9"/>
      <c r="BT77" s="30">
        <v>11</v>
      </c>
      <c r="BU77" s="31">
        <v>0</v>
      </c>
      <c r="BV77" s="31">
        <v>132</v>
      </c>
      <c r="BW77" s="1"/>
      <c r="BX77" s="33">
        <v>1.228</v>
      </c>
      <c r="BY77" s="33">
        <v>1.2289999999999999</v>
      </c>
      <c r="BZ77" s="33">
        <v>1.296</v>
      </c>
      <c r="CA77" s="33">
        <v>1.2969999999999999</v>
      </c>
      <c r="CB77" s="33">
        <v>1.5659999999999998</v>
      </c>
      <c r="CC77" s="33">
        <v>1.5669999999999999</v>
      </c>
      <c r="CD77" s="3"/>
      <c r="CE77" s="34">
        <v>1.25</v>
      </c>
      <c r="CF77" s="34">
        <v>1.2509999999999999</v>
      </c>
      <c r="CG77" s="34">
        <v>1.3159999999999998</v>
      </c>
      <c r="CH77" s="34">
        <v>1.3169999999999999</v>
      </c>
      <c r="CI77" s="34">
        <v>1.5830000000000002</v>
      </c>
      <c r="CJ77" s="34">
        <v>1.5840000000000001</v>
      </c>
      <c r="CK77" s="9"/>
      <c r="CL77" s="9"/>
      <c r="CM77" s="9" t="e">
        <f>IF('Nutritional Status'!#REF!="","",IF('Nutritional Status'!#REF!&gt;CT77,$CU$3,IF('Nutritional Status'!#REF!&gt;CR77,$CS$3,IF('Nutritional Status'!#REF!&gt;CP77,$CQ$3,$CP$3))))</f>
        <v>#REF!</v>
      </c>
      <c r="CN77" s="5">
        <v>73</v>
      </c>
      <c r="CO77" s="9" t="e">
        <f t="shared" si="19"/>
        <v>#REF!</v>
      </c>
      <c r="CP77" s="9" t="e">
        <f t="shared" ref="CP77:CU77" si="254">IF($CO77="","",VLOOKUP($CO77,$BV$5:$CJ$173,CP$1))</f>
        <v>#REF!</v>
      </c>
      <c r="CQ77" s="9" t="e">
        <f t="shared" si="254"/>
        <v>#REF!</v>
      </c>
      <c r="CR77" s="9" t="e">
        <f t="shared" si="254"/>
        <v>#REF!</v>
      </c>
      <c r="CS77" s="9" t="e">
        <f t="shared" si="254"/>
        <v>#REF!</v>
      </c>
      <c r="CT77" s="9" t="e">
        <f t="shared" si="254"/>
        <v>#REF!</v>
      </c>
      <c r="CU77" s="9" t="e">
        <f t="shared" si="254"/>
        <v>#REF!</v>
      </c>
      <c r="CV77" s="9"/>
      <c r="CW77" s="5">
        <v>73</v>
      </c>
      <c r="CX77" s="9" t="e">
        <f t="shared" si="21"/>
        <v>#REF!</v>
      </c>
      <c r="CY77" s="9" t="e">
        <f t="shared" ref="CY77:DD77" si="255">IF($CX77="","",VLOOKUP($CX77,$BV$5:$CJ$173,CY$1))</f>
        <v>#REF!</v>
      </c>
      <c r="CZ77" s="9" t="e">
        <f t="shared" si="255"/>
        <v>#REF!</v>
      </c>
      <c r="DA77" s="9" t="e">
        <f t="shared" si="255"/>
        <v>#REF!</v>
      </c>
      <c r="DB77" s="9" t="e">
        <f t="shared" si="255"/>
        <v>#REF!</v>
      </c>
      <c r="DC77" s="9" t="e">
        <f t="shared" si="255"/>
        <v>#REF!</v>
      </c>
      <c r="DD77" s="9" t="e">
        <f t="shared" si="255"/>
        <v>#REF!</v>
      </c>
    </row>
    <row r="78" spans="1:108" ht="15.75" customHeight="1">
      <c r="A78" s="30">
        <v>11.01</v>
      </c>
      <c r="B78" s="31">
        <v>1</v>
      </c>
      <c r="C78" s="31">
        <v>133</v>
      </c>
      <c r="D78" s="1"/>
      <c r="E78" s="32">
        <v>13</v>
      </c>
      <c r="F78" s="32">
        <f t="shared" si="0"/>
        <v>13.1</v>
      </c>
      <c r="G78" s="32">
        <f t="shared" si="252"/>
        <v>14</v>
      </c>
      <c r="H78" s="32">
        <f t="shared" si="2"/>
        <v>14.1</v>
      </c>
      <c r="I78" s="32">
        <v>22.5</v>
      </c>
      <c r="J78" s="32">
        <f t="shared" si="3"/>
        <v>22.6</v>
      </c>
      <c r="K78" s="33">
        <v>28.2</v>
      </c>
      <c r="L78" s="33">
        <f t="shared" si="4"/>
        <v>28.3</v>
      </c>
      <c r="M78" s="3"/>
      <c r="N78" s="32">
        <v>12.7</v>
      </c>
      <c r="O78" s="32">
        <f t="shared" si="5"/>
        <v>12.799999999999999</v>
      </c>
      <c r="P78" s="33">
        <v>13.8</v>
      </c>
      <c r="Q78" s="33">
        <f t="shared" si="6"/>
        <v>13.9</v>
      </c>
      <c r="R78" s="33">
        <v>23.9</v>
      </c>
      <c r="S78" s="33">
        <f t="shared" si="7"/>
        <v>24</v>
      </c>
      <c r="T78" s="33">
        <v>30.3</v>
      </c>
      <c r="U78" s="33">
        <f t="shared" si="8"/>
        <v>30.400000000000002</v>
      </c>
      <c r="V78" s="5"/>
      <c r="W78" s="5"/>
      <c r="X78" s="5"/>
      <c r="Y78" s="5">
        <v>74</v>
      </c>
      <c r="Z78" s="5" t="e">
        <f>IF('Nutritional Status'!#REF!="","",VLOOKUP('Nutritional Status'!#REF!,$A$5:$C$173,3,))</f>
        <v>#REF!</v>
      </c>
      <c r="AA78" s="5" t="e">
        <f t="shared" si="9"/>
        <v>#REF!</v>
      </c>
      <c r="AB78" s="5" t="e">
        <f t="shared" si="10"/>
        <v>#REF!</v>
      </c>
      <c r="AC78" s="5" t="e">
        <f t="shared" si="11"/>
        <v>#REF!</v>
      </c>
      <c r="AD78" s="5" t="e">
        <f t="shared" si="12"/>
        <v>#REF!</v>
      </c>
      <c r="AE78" s="5" t="e">
        <f t="shared" si="13"/>
        <v>#REF!</v>
      </c>
      <c r="AF78" s="5" t="e">
        <f t="shared" si="14"/>
        <v>#REF!</v>
      </c>
      <c r="AG78" s="5" t="e">
        <f t="shared" si="15"/>
        <v>#REF!</v>
      </c>
      <c r="AH78" s="5" t="e">
        <f t="shared" si="16"/>
        <v>#REF!</v>
      </c>
      <c r="AI78" s="5"/>
      <c r="AJ78" s="5" t="e">
        <f t="shared" si="17"/>
        <v>#REF!</v>
      </c>
      <c r="AK78" s="5" t="e">
        <f t="shared" ref="AK78:AR78" si="256">IF($AJ78="","",VLOOKUP($AJ78,$C$5:$L$273,AK$1))</f>
        <v>#REF!</v>
      </c>
      <c r="AL78" s="5" t="e">
        <f t="shared" si="256"/>
        <v>#REF!</v>
      </c>
      <c r="AM78" s="5" t="e">
        <f t="shared" si="256"/>
        <v>#REF!</v>
      </c>
      <c r="AN78" s="5" t="e">
        <f t="shared" si="256"/>
        <v>#REF!</v>
      </c>
      <c r="AO78" s="5" t="e">
        <f t="shared" si="256"/>
        <v>#REF!</v>
      </c>
      <c r="AP78" s="5" t="e">
        <f t="shared" si="256"/>
        <v>#REF!</v>
      </c>
      <c r="AQ78" s="5" t="e">
        <f t="shared" si="256"/>
        <v>#REF!</v>
      </c>
      <c r="AR78" s="5" t="e">
        <f t="shared" si="256"/>
        <v>#REF!</v>
      </c>
      <c r="AS78" s="5"/>
      <c r="AT78" s="5"/>
      <c r="AU78" s="5"/>
      <c r="AV78" s="5"/>
      <c r="AW78" s="5"/>
      <c r="AX78" s="5"/>
      <c r="AY78" s="5"/>
      <c r="AZ78" s="5"/>
      <c r="BA78" s="40" t="str">
        <f t="shared" si="44"/>
        <v/>
      </c>
      <c r="BB78" s="266"/>
      <c r="BC78" s="267"/>
      <c r="BD78" s="267"/>
      <c r="BE78" s="268"/>
      <c r="BF78" s="41"/>
      <c r="BG78" s="43" t="str">
        <f t="shared" si="111"/>
        <v/>
      </c>
      <c r="BH78" s="43"/>
      <c r="BI78" s="43"/>
      <c r="BJ78" s="43" t="str">
        <f t="shared" si="46"/>
        <v/>
      </c>
      <c r="BK78" s="43" t="str">
        <f t="shared" si="47"/>
        <v/>
      </c>
      <c r="BL78" s="43" t="str">
        <f t="shared" si="48"/>
        <v/>
      </c>
      <c r="BM78" s="9"/>
      <c r="BN78" s="9" t="str">
        <f t="shared" si="49"/>
        <v/>
      </c>
      <c r="BO78" s="9">
        <f t="shared" si="50"/>
        <v>5</v>
      </c>
      <c r="BP78" s="9" t="str">
        <f t="shared" si="51"/>
        <v>F</v>
      </c>
      <c r="BQ78" s="9" t="str">
        <f t="shared" si="52"/>
        <v>0</v>
      </c>
      <c r="BR78" s="9"/>
      <c r="BS78" s="9"/>
      <c r="BT78" s="30">
        <v>11.01</v>
      </c>
      <c r="BU78" s="31">
        <v>1</v>
      </c>
      <c r="BV78" s="31">
        <v>133</v>
      </c>
      <c r="BW78" s="1"/>
      <c r="BX78" s="33">
        <v>1.232</v>
      </c>
      <c r="BY78" s="33">
        <v>1.2329999999999999</v>
      </c>
      <c r="BZ78" s="33">
        <v>1.3</v>
      </c>
      <c r="CA78" s="33">
        <v>1.3009999999999999</v>
      </c>
      <c r="CB78" s="33">
        <v>1.571</v>
      </c>
      <c r="CC78" s="33">
        <v>1.5719999999999998</v>
      </c>
      <c r="CD78" s="3"/>
      <c r="CE78" s="34">
        <v>1.254</v>
      </c>
      <c r="CF78" s="34">
        <v>1.2549999999999999</v>
      </c>
      <c r="CG78" s="34">
        <v>1.321</v>
      </c>
      <c r="CH78" s="34">
        <v>1.3219999999999998</v>
      </c>
      <c r="CI78" s="34">
        <v>1.589</v>
      </c>
      <c r="CJ78" s="34">
        <v>1.59</v>
      </c>
      <c r="CK78" s="9"/>
      <c r="CL78" s="9"/>
      <c r="CM78" s="9" t="e">
        <f>IF('Nutritional Status'!#REF!="","",IF('Nutritional Status'!#REF!&gt;CT78,$CU$3,IF('Nutritional Status'!#REF!&gt;CR78,$CS$3,IF('Nutritional Status'!#REF!&gt;CP78,$CQ$3,$CP$3))))</f>
        <v>#REF!</v>
      </c>
      <c r="CN78" s="5">
        <v>74</v>
      </c>
      <c r="CO78" s="9" t="e">
        <f t="shared" si="19"/>
        <v>#REF!</v>
      </c>
      <c r="CP78" s="9" t="e">
        <f t="shared" ref="CP78:CU78" si="257">IF($CO78="","",VLOOKUP($CO78,$BV$5:$CJ$173,CP$1))</f>
        <v>#REF!</v>
      </c>
      <c r="CQ78" s="9" t="e">
        <f t="shared" si="257"/>
        <v>#REF!</v>
      </c>
      <c r="CR78" s="9" t="e">
        <f t="shared" si="257"/>
        <v>#REF!</v>
      </c>
      <c r="CS78" s="9" t="e">
        <f t="shared" si="257"/>
        <v>#REF!</v>
      </c>
      <c r="CT78" s="9" t="e">
        <f t="shared" si="257"/>
        <v>#REF!</v>
      </c>
      <c r="CU78" s="9" t="e">
        <f t="shared" si="257"/>
        <v>#REF!</v>
      </c>
      <c r="CV78" s="9"/>
      <c r="CW78" s="5">
        <v>74</v>
      </c>
      <c r="CX78" s="9" t="e">
        <f t="shared" si="21"/>
        <v>#REF!</v>
      </c>
      <c r="CY78" s="9" t="e">
        <f t="shared" ref="CY78:DD78" si="258">IF($CX78="","",VLOOKUP($CX78,$BV$5:$CJ$173,CY$1))</f>
        <v>#REF!</v>
      </c>
      <c r="CZ78" s="9" t="e">
        <f t="shared" si="258"/>
        <v>#REF!</v>
      </c>
      <c r="DA78" s="9" t="e">
        <f t="shared" si="258"/>
        <v>#REF!</v>
      </c>
      <c r="DB78" s="9" t="e">
        <f t="shared" si="258"/>
        <v>#REF!</v>
      </c>
      <c r="DC78" s="9" t="e">
        <f t="shared" si="258"/>
        <v>#REF!</v>
      </c>
      <c r="DD78" s="9" t="e">
        <f t="shared" si="258"/>
        <v>#REF!</v>
      </c>
    </row>
    <row r="79" spans="1:108" ht="15.75" customHeight="1">
      <c r="A79" s="30">
        <v>11.02</v>
      </c>
      <c r="B79" s="31">
        <v>2</v>
      </c>
      <c r="C79" s="31">
        <v>134</v>
      </c>
      <c r="D79" s="1"/>
      <c r="E79" s="32">
        <v>13</v>
      </c>
      <c r="F79" s="32">
        <f t="shared" si="0"/>
        <v>13.1</v>
      </c>
      <c r="G79" s="32">
        <f t="shared" si="252"/>
        <v>14</v>
      </c>
      <c r="H79" s="32">
        <f t="shared" si="2"/>
        <v>14.1</v>
      </c>
      <c r="I79" s="32">
        <v>22.6</v>
      </c>
      <c r="J79" s="32">
        <f t="shared" si="3"/>
        <v>22.700000000000003</v>
      </c>
      <c r="K79" s="33">
        <v>28.4</v>
      </c>
      <c r="L79" s="33">
        <f t="shared" si="4"/>
        <v>28.5</v>
      </c>
      <c r="M79" s="3"/>
      <c r="N79" s="32">
        <v>12.7</v>
      </c>
      <c r="O79" s="32">
        <f t="shared" si="5"/>
        <v>12.799999999999999</v>
      </c>
      <c r="P79" s="33">
        <v>13.9</v>
      </c>
      <c r="Q79" s="33">
        <f t="shared" si="6"/>
        <v>14</v>
      </c>
      <c r="R79" s="33">
        <v>24</v>
      </c>
      <c r="S79" s="33">
        <f t="shared" si="7"/>
        <v>24.1</v>
      </c>
      <c r="T79" s="33">
        <v>30.5</v>
      </c>
      <c r="U79" s="33">
        <f t="shared" si="8"/>
        <v>30.6</v>
      </c>
      <c r="V79" s="5"/>
      <c r="W79" s="5"/>
      <c r="X79" s="5"/>
      <c r="Y79" s="5">
        <v>75</v>
      </c>
      <c r="Z79" s="5" t="e">
        <f>IF('Nutritional Status'!#REF!="","",VLOOKUP('Nutritional Status'!#REF!,$A$5:$C$173,3,))</f>
        <v>#REF!</v>
      </c>
      <c r="AA79" s="5" t="e">
        <f t="shared" si="9"/>
        <v>#REF!</v>
      </c>
      <c r="AB79" s="5" t="e">
        <f t="shared" si="10"/>
        <v>#REF!</v>
      </c>
      <c r="AC79" s="5" t="e">
        <f t="shared" si="11"/>
        <v>#REF!</v>
      </c>
      <c r="AD79" s="5" t="e">
        <f t="shared" si="12"/>
        <v>#REF!</v>
      </c>
      <c r="AE79" s="5" t="e">
        <f t="shared" si="13"/>
        <v>#REF!</v>
      </c>
      <c r="AF79" s="5" t="e">
        <f t="shared" si="14"/>
        <v>#REF!</v>
      </c>
      <c r="AG79" s="5" t="e">
        <f t="shared" si="15"/>
        <v>#REF!</v>
      </c>
      <c r="AH79" s="5" t="e">
        <f t="shared" si="16"/>
        <v>#REF!</v>
      </c>
      <c r="AI79" s="5"/>
      <c r="AJ79" s="5" t="e">
        <f t="shared" si="17"/>
        <v>#REF!</v>
      </c>
      <c r="AK79" s="5" t="e">
        <f t="shared" ref="AK79:AR79" si="259">IF($AJ79="","",VLOOKUP($AJ79,$C$5:$L$273,AK$1))</f>
        <v>#REF!</v>
      </c>
      <c r="AL79" s="5" t="e">
        <f t="shared" si="259"/>
        <v>#REF!</v>
      </c>
      <c r="AM79" s="5" t="e">
        <f t="shared" si="259"/>
        <v>#REF!</v>
      </c>
      <c r="AN79" s="5" t="e">
        <f t="shared" si="259"/>
        <v>#REF!</v>
      </c>
      <c r="AO79" s="5" t="e">
        <f t="shared" si="259"/>
        <v>#REF!</v>
      </c>
      <c r="AP79" s="5" t="e">
        <f t="shared" si="259"/>
        <v>#REF!</v>
      </c>
      <c r="AQ79" s="5" t="e">
        <f t="shared" si="259"/>
        <v>#REF!</v>
      </c>
      <c r="AR79" s="5" t="e">
        <f t="shared" si="259"/>
        <v>#REF!</v>
      </c>
      <c r="AS79" s="5"/>
      <c r="AT79" s="5"/>
      <c r="AU79" s="5"/>
      <c r="AV79" s="5"/>
      <c r="AW79" s="5"/>
      <c r="AX79" s="5"/>
      <c r="AY79" s="5"/>
      <c r="AZ79" s="5"/>
      <c r="BA79" s="40" t="str">
        <f t="shared" si="44"/>
        <v/>
      </c>
      <c r="BB79" s="266"/>
      <c r="BC79" s="267"/>
      <c r="BD79" s="267"/>
      <c r="BE79" s="268"/>
      <c r="BF79" s="41"/>
      <c r="BG79" s="43" t="str">
        <f t="shared" si="111"/>
        <v/>
      </c>
      <c r="BH79" s="43"/>
      <c r="BI79" s="43"/>
      <c r="BJ79" s="43" t="str">
        <f t="shared" si="46"/>
        <v/>
      </c>
      <c r="BK79" s="43" t="str">
        <f t="shared" si="47"/>
        <v/>
      </c>
      <c r="BL79" s="43" t="str">
        <f t="shared" si="48"/>
        <v/>
      </c>
      <c r="BM79" s="9"/>
      <c r="BN79" s="9" t="str">
        <f t="shared" si="49"/>
        <v/>
      </c>
      <c r="BO79" s="9">
        <f t="shared" si="50"/>
        <v>5</v>
      </c>
      <c r="BP79" s="9" t="str">
        <f t="shared" si="51"/>
        <v>F</v>
      </c>
      <c r="BQ79" s="9" t="str">
        <f t="shared" si="52"/>
        <v>0</v>
      </c>
      <c r="BR79" s="9"/>
      <c r="BS79" s="9"/>
      <c r="BT79" s="30">
        <v>11.02</v>
      </c>
      <c r="BU79" s="31">
        <v>2</v>
      </c>
      <c r="BV79" s="31">
        <v>134</v>
      </c>
      <c r="BW79" s="1"/>
      <c r="BX79" s="33">
        <v>1.236</v>
      </c>
      <c r="BY79" s="33">
        <v>1.2369999999999999</v>
      </c>
      <c r="BZ79" s="33">
        <v>1.304</v>
      </c>
      <c r="CA79" s="33">
        <v>1.3049999999999999</v>
      </c>
      <c r="CB79" s="33">
        <v>1.5759999999999998</v>
      </c>
      <c r="CC79" s="33">
        <v>1.577</v>
      </c>
      <c r="CD79" s="3"/>
      <c r="CE79" s="34">
        <v>1.2590000000000001</v>
      </c>
      <c r="CF79" s="34">
        <v>1.26</v>
      </c>
      <c r="CG79" s="34">
        <v>1.3259999999999998</v>
      </c>
      <c r="CH79" s="34">
        <v>1.327</v>
      </c>
      <c r="CI79" s="34">
        <v>1.5940000000000001</v>
      </c>
      <c r="CJ79" s="34">
        <v>1.595</v>
      </c>
      <c r="CK79" s="9"/>
      <c r="CL79" s="9"/>
      <c r="CM79" s="9" t="e">
        <f>IF('Nutritional Status'!#REF!="","",IF('Nutritional Status'!#REF!&gt;CT79,$CU$3,IF('Nutritional Status'!#REF!&gt;CR79,$CS$3,IF('Nutritional Status'!#REF!&gt;CP79,$CQ$3,$CP$3))))</f>
        <v>#REF!</v>
      </c>
      <c r="CN79" s="5">
        <v>75</v>
      </c>
      <c r="CO79" s="9" t="e">
        <f t="shared" si="19"/>
        <v>#REF!</v>
      </c>
      <c r="CP79" s="9" t="e">
        <f t="shared" ref="CP79:CU79" si="260">IF($CO79="","",VLOOKUP($CO79,$BV$5:$CJ$173,CP$1))</f>
        <v>#REF!</v>
      </c>
      <c r="CQ79" s="9" t="e">
        <f t="shared" si="260"/>
        <v>#REF!</v>
      </c>
      <c r="CR79" s="9" t="e">
        <f t="shared" si="260"/>
        <v>#REF!</v>
      </c>
      <c r="CS79" s="9" t="e">
        <f t="shared" si="260"/>
        <v>#REF!</v>
      </c>
      <c r="CT79" s="9" t="e">
        <f t="shared" si="260"/>
        <v>#REF!</v>
      </c>
      <c r="CU79" s="9" t="e">
        <f t="shared" si="260"/>
        <v>#REF!</v>
      </c>
      <c r="CV79" s="9"/>
      <c r="CW79" s="5">
        <v>75</v>
      </c>
      <c r="CX79" s="9" t="e">
        <f t="shared" si="21"/>
        <v>#REF!</v>
      </c>
      <c r="CY79" s="9" t="e">
        <f t="shared" ref="CY79:DD79" si="261">IF($CX79="","",VLOOKUP($CX79,$BV$5:$CJ$173,CY$1))</f>
        <v>#REF!</v>
      </c>
      <c r="CZ79" s="9" t="e">
        <f t="shared" si="261"/>
        <v>#REF!</v>
      </c>
      <c r="DA79" s="9" t="e">
        <f t="shared" si="261"/>
        <v>#REF!</v>
      </c>
      <c r="DB79" s="9" t="e">
        <f t="shared" si="261"/>
        <v>#REF!</v>
      </c>
      <c r="DC79" s="9" t="e">
        <f t="shared" si="261"/>
        <v>#REF!</v>
      </c>
      <c r="DD79" s="9" t="e">
        <f t="shared" si="261"/>
        <v>#REF!</v>
      </c>
    </row>
    <row r="80" spans="1:108" ht="15.75" customHeight="1">
      <c r="A80" s="30">
        <v>11.03</v>
      </c>
      <c r="B80" s="31">
        <v>3</v>
      </c>
      <c r="C80" s="31">
        <v>135</v>
      </c>
      <c r="D80" s="1"/>
      <c r="E80" s="32">
        <v>13</v>
      </c>
      <c r="F80" s="32">
        <f t="shared" si="0"/>
        <v>13.1</v>
      </c>
      <c r="G80" s="32">
        <f t="shared" si="252"/>
        <v>14</v>
      </c>
      <c r="H80" s="32">
        <f t="shared" si="2"/>
        <v>14.1</v>
      </c>
      <c r="I80" s="32">
        <v>22.7</v>
      </c>
      <c r="J80" s="32">
        <f t="shared" si="3"/>
        <v>22.8</v>
      </c>
      <c r="K80" s="33">
        <v>28.5</v>
      </c>
      <c r="L80" s="33">
        <f t="shared" si="4"/>
        <v>28.6</v>
      </c>
      <c r="M80" s="3"/>
      <c r="N80" s="32">
        <v>12.7</v>
      </c>
      <c r="O80" s="32">
        <f t="shared" si="5"/>
        <v>12.799999999999999</v>
      </c>
      <c r="P80" s="33">
        <v>13.9</v>
      </c>
      <c r="Q80" s="33">
        <f t="shared" si="6"/>
        <v>14</v>
      </c>
      <c r="R80" s="33">
        <v>24.1</v>
      </c>
      <c r="S80" s="33">
        <f t="shared" si="7"/>
        <v>24.200000000000003</v>
      </c>
      <c r="T80" s="33">
        <v>30.6</v>
      </c>
      <c r="U80" s="33">
        <f t="shared" si="8"/>
        <v>30.700000000000003</v>
      </c>
      <c r="V80" s="5"/>
      <c r="W80" s="5"/>
      <c r="X80" s="5"/>
      <c r="Y80" s="5">
        <v>76</v>
      </c>
      <c r="Z80" s="5" t="e">
        <f>IF('Nutritional Status'!#REF!="","",VLOOKUP('Nutritional Status'!#REF!,$A$5:$C$173,3,))</f>
        <v>#REF!</v>
      </c>
      <c r="AA80" s="5" t="e">
        <f t="shared" si="9"/>
        <v>#REF!</v>
      </c>
      <c r="AB80" s="5" t="e">
        <f t="shared" si="10"/>
        <v>#REF!</v>
      </c>
      <c r="AC80" s="5" t="e">
        <f t="shared" si="11"/>
        <v>#REF!</v>
      </c>
      <c r="AD80" s="5" t="e">
        <f t="shared" si="12"/>
        <v>#REF!</v>
      </c>
      <c r="AE80" s="5" t="e">
        <f t="shared" si="13"/>
        <v>#REF!</v>
      </c>
      <c r="AF80" s="5" t="e">
        <f t="shared" si="14"/>
        <v>#REF!</v>
      </c>
      <c r="AG80" s="5" t="e">
        <f t="shared" si="15"/>
        <v>#REF!</v>
      </c>
      <c r="AH80" s="5" t="e">
        <f t="shared" si="16"/>
        <v>#REF!</v>
      </c>
      <c r="AI80" s="5"/>
      <c r="AJ80" s="5" t="e">
        <f t="shared" si="17"/>
        <v>#REF!</v>
      </c>
      <c r="AK80" s="5" t="e">
        <f t="shared" ref="AK80:AR80" si="262">IF($AJ80="","",VLOOKUP($AJ80,$C$5:$L$273,AK$1))</f>
        <v>#REF!</v>
      </c>
      <c r="AL80" s="5" t="e">
        <f t="shared" si="262"/>
        <v>#REF!</v>
      </c>
      <c r="AM80" s="5" t="e">
        <f t="shared" si="262"/>
        <v>#REF!</v>
      </c>
      <c r="AN80" s="5" t="e">
        <f t="shared" si="262"/>
        <v>#REF!</v>
      </c>
      <c r="AO80" s="5" t="e">
        <f t="shared" si="262"/>
        <v>#REF!</v>
      </c>
      <c r="AP80" s="5" t="e">
        <f t="shared" si="262"/>
        <v>#REF!</v>
      </c>
      <c r="AQ80" s="5" t="e">
        <f t="shared" si="262"/>
        <v>#REF!</v>
      </c>
      <c r="AR80" s="5" t="e">
        <f t="shared" si="262"/>
        <v>#REF!</v>
      </c>
      <c r="AS80" s="5"/>
      <c r="AT80" s="5"/>
      <c r="AU80" s="5"/>
      <c r="AV80" s="5"/>
      <c r="AW80" s="5"/>
      <c r="AX80" s="5"/>
      <c r="AY80" s="5"/>
      <c r="AZ80" s="5"/>
      <c r="BA80" s="40" t="str">
        <f t="shared" si="44"/>
        <v/>
      </c>
      <c r="BB80" s="266"/>
      <c r="BC80" s="267"/>
      <c r="BD80" s="267"/>
      <c r="BE80" s="268"/>
      <c r="BF80" s="41"/>
      <c r="BG80" s="43" t="str">
        <f t="shared" si="111"/>
        <v/>
      </c>
      <c r="BH80" s="43"/>
      <c r="BI80" s="43"/>
      <c r="BJ80" s="43" t="str">
        <f t="shared" si="46"/>
        <v/>
      </c>
      <c r="BK80" s="43" t="str">
        <f t="shared" si="47"/>
        <v/>
      </c>
      <c r="BL80" s="43" t="str">
        <f t="shared" si="48"/>
        <v/>
      </c>
      <c r="BM80" s="9"/>
      <c r="BN80" s="9" t="str">
        <f t="shared" si="49"/>
        <v/>
      </c>
      <c r="BO80" s="9">
        <f t="shared" si="50"/>
        <v>5</v>
      </c>
      <c r="BP80" s="9" t="str">
        <f t="shared" si="51"/>
        <v>F</v>
      </c>
      <c r="BQ80" s="9" t="str">
        <f t="shared" si="52"/>
        <v>0</v>
      </c>
      <c r="BR80" s="9"/>
      <c r="BS80" s="9"/>
      <c r="BT80" s="30">
        <v>11.03</v>
      </c>
      <c r="BU80" s="31">
        <v>3</v>
      </c>
      <c r="BV80" s="31">
        <v>135</v>
      </c>
      <c r="BW80" s="1"/>
      <c r="BX80" s="33">
        <v>1.24</v>
      </c>
      <c r="BY80" s="33">
        <v>1.2409999999999999</v>
      </c>
      <c r="BZ80" s="33">
        <v>1.3080000000000001</v>
      </c>
      <c r="CA80" s="33">
        <v>1.3090000000000002</v>
      </c>
      <c r="CB80" s="33">
        <v>1.5819999999999999</v>
      </c>
      <c r="CC80" s="33">
        <v>1.5829999999999997</v>
      </c>
      <c r="CD80" s="3"/>
      <c r="CE80" s="34">
        <v>1.264</v>
      </c>
      <c r="CF80" s="34">
        <v>1.2649999999999999</v>
      </c>
      <c r="CG80" s="34">
        <v>1.331</v>
      </c>
      <c r="CH80" s="34">
        <v>1.3319999999999999</v>
      </c>
      <c r="CI80" s="34">
        <v>1.6</v>
      </c>
      <c r="CJ80" s="34">
        <v>1.601</v>
      </c>
      <c r="CK80" s="9"/>
      <c r="CL80" s="9"/>
      <c r="CM80" s="9" t="e">
        <f>IF('Nutritional Status'!#REF!="","",IF('Nutritional Status'!#REF!&gt;CT80,$CU$3,IF('Nutritional Status'!#REF!&gt;CR80,$CS$3,IF('Nutritional Status'!#REF!&gt;CP80,$CQ$3,$CP$3))))</f>
        <v>#REF!</v>
      </c>
      <c r="CN80" s="5">
        <v>76</v>
      </c>
      <c r="CO80" s="9" t="e">
        <f t="shared" si="19"/>
        <v>#REF!</v>
      </c>
      <c r="CP80" s="9" t="e">
        <f t="shared" ref="CP80:CU80" si="263">IF($CO80="","",VLOOKUP($CO80,$BV$5:$CJ$173,CP$1))</f>
        <v>#REF!</v>
      </c>
      <c r="CQ80" s="9" t="e">
        <f t="shared" si="263"/>
        <v>#REF!</v>
      </c>
      <c r="CR80" s="9" t="e">
        <f t="shared" si="263"/>
        <v>#REF!</v>
      </c>
      <c r="CS80" s="9" t="e">
        <f t="shared" si="263"/>
        <v>#REF!</v>
      </c>
      <c r="CT80" s="9" t="e">
        <f t="shared" si="263"/>
        <v>#REF!</v>
      </c>
      <c r="CU80" s="9" t="e">
        <f t="shared" si="263"/>
        <v>#REF!</v>
      </c>
      <c r="CV80" s="9"/>
      <c r="CW80" s="5">
        <v>76</v>
      </c>
      <c r="CX80" s="9" t="e">
        <f t="shared" si="21"/>
        <v>#REF!</v>
      </c>
      <c r="CY80" s="9" t="e">
        <f t="shared" ref="CY80:DD80" si="264">IF($CX80="","",VLOOKUP($CX80,$BV$5:$CJ$173,CY$1))</f>
        <v>#REF!</v>
      </c>
      <c r="CZ80" s="9" t="e">
        <f t="shared" si="264"/>
        <v>#REF!</v>
      </c>
      <c r="DA80" s="9" t="e">
        <f t="shared" si="264"/>
        <v>#REF!</v>
      </c>
      <c r="DB80" s="9" t="e">
        <f t="shared" si="264"/>
        <v>#REF!</v>
      </c>
      <c r="DC80" s="9" t="e">
        <f t="shared" si="264"/>
        <v>#REF!</v>
      </c>
      <c r="DD80" s="9" t="e">
        <f t="shared" si="264"/>
        <v>#REF!</v>
      </c>
    </row>
    <row r="81" spans="1:108" ht="15.75" customHeight="1">
      <c r="A81" s="30">
        <v>11.04</v>
      </c>
      <c r="B81" s="31">
        <v>4</v>
      </c>
      <c r="C81" s="31">
        <v>136</v>
      </c>
      <c r="D81" s="1"/>
      <c r="E81" s="32">
        <v>13.1</v>
      </c>
      <c r="F81" s="32">
        <f t="shared" si="0"/>
        <v>13.2</v>
      </c>
      <c r="G81" s="32">
        <f t="shared" si="252"/>
        <v>14.1</v>
      </c>
      <c r="H81" s="32">
        <f t="shared" si="2"/>
        <v>14.2</v>
      </c>
      <c r="I81" s="32">
        <v>22.8</v>
      </c>
      <c r="J81" s="32">
        <f t="shared" si="3"/>
        <v>22.900000000000002</v>
      </c>
      <c r="K81" s="33">
        <v>28.7</v>
      </c>
      <c r="L81" s="33">
        <f t="shared" si="4"/>
        <v>28.8</v>
      </c>
      <c r="M81" s="3"/>
      <c r="N81" s="32">
        <v>12.8</v>
      </c>
      <c r="O81" s="32">
        <f t="shared" si="5"/>
        <v>12.9</v>
      </c>
      <c r="P81" s="33">
        <v>13.9</v>
      </c>
      <c r="Q81" s="33">
        <f t="shared" si="6"/>
        <v>14</v>
      </c>
      <c r="R81" s="33">
        <v>24.2</v>
      </c>
      <c r="S81" s="33">
        <f t="shared" si="7"/>
        <v>24.3</v>
      </c>
      <c r="T81" s="33">
        <v>30.8</v>
      </c>
      <c r="U81" s="33">
        <f t="shared" si="8"/>
        <v>30.900000000000002</v>
      </c>
      <c r="V81" s="5"/>
      <c r="W81" s="5"/>
      <c r="X81" s="5"/>
      <c r="Y81" s="5">
        <v>77</v>
      </c>
      <c r="Z81" s="5" t="e">
        <f>IF('Nutritional Status'!#REF!="","",VLOOKUP('Nutritional Status'!#REF!,$A$5:$C$173,3,))</f>
        <v>#REF!</v>
      </c>
      <c r="AA81" s="5" t="e">
        <f t="shared" si="9"/>
        <v>#REF!</v>
      </c>
      <c r="AB81" s="5" t="e">
        <f t="shared" si="10"/>
        <v>#REF!</v>
      </c>
      <c r="AC81" s="5" t="e">
        <f t="shared" si="11"/>
        <v>#REF!</v>
      </c>
      <c r="AD81" s="5" t="e">
        <f t="shared" si="12"/>
        <v>#REF!</v>
      </c>
      <c r="AE81" s="5" t="e">
        <f t="shared" si="13"/>
        <v>#REF!</v>
      </c>
      <c r="AF81" s="5" t="e">
        <f t="shared" si="14"/>
        <v>#REF!</v>
      </c>
      <c r="AG81" s="5" t="e">
        <f t="shared" si="15"/>
        <v>#REF!</v>
      </c>
      <c r="AH81" s="5" t="e">
        <f t="shared" si="16"/>
        <v>#REF!</v>
      </c>
      <c r="AI81" s="5"/>
      <c r="AJ81" s="5" t="e">
        <f t="shared" si="17"/>
        <v>#REF!</v>
      </c>
      <c r="AK81" s="5" t="e">
        <f t="shared" ref="AK81:AR81" si="265">IF($AJ81="","",VLOOKUP($AJ81,$C$5:$L$273,AK$1))</f>
        <v>#REF!</v>
      </c>
      <c r="AL81" s="5" t="e">
        <f t="shared" si="265"/>
        <v>#REF!</v>
      </c>
      <c r="AM81" s="5" t="e">
        <f t="shared" si="265"/>
        <v>#REF!</v>
      </c>
      <c r="AN81" s="5" t="e">
        <f t="shared" si="265"/>
        <v>#REF!</v>
      </c>
      <c r="AO81" s="5" t="e">
        <f t="shared" si="265"/>
        <v>#REF!</v>
      </c>
      <c r="AP81" s="5" t="e">
        <f t="shared" si="265"/>
        <v>#REF!</v>
      </c>
      <c r="AQ81" s="5" t="e">
        <f t="shared" si="265"/>
        <v>#REF!</v>
      </c>
      <c r="AR81" s="5" t="e">
        <f t="shared" si="265"/>
        <v>#REF!</v>
      </c>
      <c r="AS81" s="5"/>
      <c r="AT81" s="5"/>
      <c r="AU81" s="5"/>
      <c r="AV81" s="5"/>
      <c r="AW81" s="5"/>
      <c r="AX81" s="5"/>
      <c r="AY81" s="5"/>
      <c r="AZ81" s="5"/>
      <c r="BA81" s="40" t="str">
        <f t="shared" si="44"/>
        <v/>
      </c>
      <c r="BB81" s="266"/>
      <c r="BC81" s="267"/>
      <c r="BD81" s="267"/>
      <c r="BE81" s="268"/>
      <c r="BF81" s="41"/>
      <c r="BG81" s="43" t="str">
        <f t="shared" si="111"/>
        <v/>
      </c>
      <c r="BH81" s="43"/>
      <c r="BI81" s="43"/>
      <c r="BJ81" s="43" t="str">
        <f t="shared" si="46"/>
        <v/>
      </c>
      <c r="BK81" s="43" t="str">
        <f t="shared" si="47"/>
        <v/>
      </c>
      <c r="BL81" s="43" t="str">
        <f t="shared" si="48"/>
        <v/>
      </c>
      <c r="BM81" s="9"/>
      <c r="BN81" s="9" t="str">
        <f t="shared" si="49"/>
        <v/>
      </c>
      <c r="BO81" s="9">
        <f t="shared" si="50"/>
        <v>5</v>
      </c>
      <c r="BP81" s="9" t="str">
        <f t="shared" si="51"/>
        <v>F</v>
      </c>
      <c r="BQ81" s="9" t="str">
        <f t="shared" si="52"/>
        <v>0</v>
      </c>
      <c r="BR81" s="9"/>
      <c r="BS81" s="9"/>
      <c r="BT81" s="30">
        <v>11.04</v>
      </c>
      <c r="BU81" s="31">
        <v>4</v>
      </c>
      <c r="BV81" s="31">
        <v>136</v>
      </c>
      <c r="BW81" s="1"/>
      <c r="BX81" s="33">
        <v>1.244</v>
      </c>
      <c r="BY81" s="33">
        <v>1.2450000000000001</v>
      </c>
      <c r="BZ81" s="33">
        <v>1.3120000000000003</v>
      </c>
      <c r="CA81" s="33">
        <v>1.3130000000000002</v>
      </c>
      <c r="CB81" s="33">
        <v>1.587</v>
      </c>
      <c r="CC81" s="33">
        <v>1.5879999999999999</v>
      </c>
      <c r="CD81" s="3"/>
      <c r="CE81" s="34">
        <v>1.2690000000000001</v>
      </c>
      <c r="CF81" s="34">
        <v>1.27</v>
      </c>
      <c r="CG81" s="34">
        <v>1.3359999999999999</v>
      </c>
      <c r="CH81" s="34">
        <v>1.337</v>
      </c>
      <c r="CI81" s="34">
        <v>1.6059999999999999</v>
      </c>
      <c r="CJ81" s="34">
        <v>1.607</v>
      </c>
      <c r="CK81" s="9"/>
      <c r="CL81" s="9"/>
      <c r="CM81" s="9" t="e">
        <f>IF('Nutritional Status'!#REF!="","",IF('Nutritional Status'!#REF!&gt;CT81,$CU$3,IF('Nutritional Status'!#REF!&gt;CR81,$CS$3,IF('Nutritional Status'!#REF!&gt;CP81,$CQ$3,$CP$3))))</f>
        <v>#REF!</v>
      </c>
      <c r="CN81" s="5">
        <v>77</v>
      </c>
      <c r="CO81" s="9" t="e">
        <f t="shared" si="19"/>
        <v>#REF!</v>
      </c>
      <c r="CP81" s="9" t="e">
        <f t="shared" ref="CP81:CU81" si="266">IF($CO81="","",VLOOKUP($CO81,$BV$5:$CJ$173,CP$1))</f>
        <v>#REF!</v>
      </c>
      <c r="CQ81" s="9" t="e">
        <f t="shared" si="266"/>
        <v>#REF!</v>
      </c>
      <c r="CR81" s="9" t="e">
        <f t="shared" si="266"/>
        <v>#REF!</v>
      </c>
      <c r="CS81" s="9" t="e">
        <f t="shared" si="266"/>
        <v>#REF!</v>
      </c>
      <c r="CT81" s="9" t="e">
        <f t="shared" si="266"/>
        <v>#REF!</v>
      </c>
      <c r="CU81" s="9" t="e">
        <f t="shared" si="266"/>
        <v>#REF!</v>
      </c>
      <c r="CV81" s="9"/>
      <c r="CW81" s="5">
        <v>77</v>
      </c>
      <c r="CX81" s="9" t="e">
        <f t="shared" si="21"/>
        <v>#REF!</v>
      </c>
      <c r="CY81" s="9" t="e">
        <f t="shared" ref="CY81:DD81" si="267">IF($CX81="","",VLOOKUP($CX81,$BV$5:$CJ$173,CY$1))</f>
        <v>#REF!</v>
      </c>
      <c r="CZ81" s="9" t="e">
        <f t="shared" si="267"/>
        <v>#REF!</v>
      </c>
      <c r="DA81" s="9" t="e">
        <f t="shared" si="267"/>
        <v>#REF!</v>
      </c>
      <c r="DB81" s="9" t="e">
        <f t="shared" si="267"/>
        <v>#REF!</v>
      </c>
      <c r="DC81" s="9" t="e">
        <f t="shared" si="267"/>
        <v>#REF!</v>
      </c>
      <c r="DD81" s="9" t="e">
        <f t="shared" si="267"/>
        <v>#REF!</v>
      </c>
    </row>
    <row r="82" spans="1:108" ht="15.75" customHeight="1">
      <c r="A82" s="30">
        <v>11.05</v>
      </c>
      <c r="B82" s="31">
        <v>5</v>
      </c>
      <c r="C82" s="31">
        <v>137</v>
      </c>
      <c r="D82" s="1"/>
      <c r="E82" s="32">
        <v>13.1</v>
      </c>
      <c r="F82" s="32">
        <f t="shared" si="0"/>
        <v>13.2</v>
      </c>
      <c r="G82" s="32">
        <f t="shared" si="252"/>
        <v>14.1</v>
      </c>
      <c r="H82" s="32">
        <f t="shared" si="2"/>
        <v>14.2</v>
      </c>
      <c r="I82" s="32">
        <v>22.9</v>
      </c>
      <c r="J82" s="32">
        <f t="shared" si="3"/>
        <v>23</v>
      </c>
      <c r="K82" s="33">
        <v>28.8</v>
      </c>
      <c r="L82" s="33">
        <f t="shared" si="4"/>
        <v>28.900000000000002</v>
      </c>
      <c r="M82" s="3"/>
      <c r="N82" s="32">
        <v>12.8</v>
      </c>
      <c r="O82" s="32">
        <f t="shared" si="5"/>
        <v>12.9</v>
      </c>
      <c r="P82" s="33">
        <v>14</v>
      </c>
      <c r="Q82" s="33">
        <f t="shared" si="6"/>
        <v>14.1</v>
      </c>
      <c r="R82" s="33">
        <v>24.3</v>
      </c>
      <c r="S82" s="33">
        <f t="shared" si="7"/>
        <v>24.400000000000002</v>
      </c>
      <c r="T82" s="33">
        <v>30.9</v>
      </c>
      <c r="U82" s="33">
        <f t="shared" si="8"/>
        <v>31</v>
      </c>
      <c r="V82" s="5"/>
      <c r="W82" s="5"/>
      <c r="X82" s="5"/>
      <c r="Y82" s="5">
        <v>78</v>
      </c>
      <c r="Z82" s="5" t="e">
        <f>IF('Nutritional Status'!#REF!="","",VLOOKUP('Nutritional Status'!#REF!,$A$5:$C$173,3,))</f>
        <v>#REF!</v>
      </c>
      <c r="AA82" s="5" t="e">
        <f t="shared" si="9"/>
        <v>#REF!</v>
      </c>
      <c r="AB82" s="5" t="e">
        <f t="shared" si="10"/>
        <v>#REF!</v>
      </c>
      <c r="AC82" s="5" t="e">
        <f t="shared" si="11"/>
        <v>#REF!</v>
      </c>
      <c r="AD82" s="5" t="e">
        <f t="shared" si="12"/>
        <v>#REF!</v>
      </c>
      <c r="AE82" s="5" t="e">
        <f t="shared" si="13"/>
        <v>#REF!</v>
      </c>
      <c r="AF82" s="5" t="e">
        <f t="shared" si="14"/>
        <v>#REF!</v>
      </c>
      <c r="AG82" s="5" t="e">
        <f t="shared" si="15"/>
        <v>#REF!</v>
      </c>
      <c r="AH82" s="5" t="e">
        <f t="shared" si="16"/>
        <v>#REF!</v>
      </c>
      <c r="AI82" s="5"/>
      <c r="AJ82" s="5" t="e">
        <f t="shared" si="17"/>
        <v>#REF!</v>
      </c>
      <c r="AK82" s="5" t="e">
        <f t="shared" ref="AK82:AR82" si="268">IF($AJ82="","",VLOOKUP($AJ82,$C$5:$L$273,AK$1))</f>
        <v>#REF!</v>
      </c>
      <c r="AL82" s="5" t="e">
        <f t="shared" si="268"/>
        <v>#REF!</v>
      </c>
      <c r="AM82" s="5" t="e">
        <f t="shared" si="268"/>
        <v>#REF!</v>
      </c>
      <c r="AN82" s="5" t="e">
        <f t="shared" si="268"/>
        <v>#REF!</v>
      </c>
      <c r="AO82" s="5" t="e">
        <f t="shared" si="268"/>
        <v>#REF!</v>
      </c>
      <c r="AP82" s="5" t="e">
        <f t="shared" si="268"/>
        <v>#REF!</v>
      </c>
      <c r="AQ82" s="5" t="e">
        <f t="shared" si="268"/>
        <v>#REF!</v>
      </c>
      <c r="AR82" s="5" t="e">
        <f t="shared" si="268"/>
        <v>#REF!</v>
      </c>
      <c r="AS82" s="5"/>
      <c r="AT82" s="5"/>
      <c r="AU82" s="5"/>
      <c r="AV82" s="5"/>
      <c r="AW82" s="5"/>
      <c r="AX82" s="5"/>
      <c r="AY82" s="5"/>
      <c r="AZ82" s="5"/>
      <c r="BA82" s="40" t="str">
        <f t="shared" si="44"/>
        <v/>
      </c>
      <c r="BB82" s="266"/>
      <c r="BC82" s="267"/>
      <c r="BD82" s="267"/>
      <c r="BE82" s="268"/>
      <c r="BF82" s="41"/>
      <c r="BG82" s="43" t="str">
        <f t="shared" si="111"/>
        <v/>
      </c>
      <c r="BH82" s="43"/>
      <c r="BI82" s="43"/>
      <c r="BJ82" s="43" t="str">
        <f t="shared" si="46"/>
        <v/>
      </c>
      <c r="BK82" s="43" t="str">
        <f t="shared" si="47"/>
        <v/>
      </c>
      <c r="BL82" s="43" t="str">
        <f t="shared" si="48"/>
        <v/>
      </c>
      <c r="BM82" s="9"/>
      <c r="BN82" s="9" t="str">
        <f t="shared" si="49"/>
        <v/>
      </c>
      <c r="BO82" s="9">
        <f t="shared" si="50"/>
        <v>5</v>
      </c>
      <c r="BP82" s="9" t="str">
        <f t="shared" si="51"/>
        <v>F</v>
      </c>
      <c r="BQ82" s="9" t="str">
        <f t="shared" si="52"/>
        <v>0</v>
      </c>
      <c r="BR82" s="9"/>
      <c r="BS82" s="9"/>
      <c r="BT82" s="30">
        <v>11.05</v>
      </c>
      <c r="BU82" s="31">
        <v>5</v>
      </c>
      <c r="BV82" s="31">
        <v>137</v>
      </c>
      <c r="BW82" s="1"/>
      <c r="BX82" s="33">
        <v>1.248</v>
      </c>
      <c r="BY82" s="33">
        <v>1.2489999999999999</v>
      </c>
      <c r="BZ82" s="33">
        <v>1.3159999999999998</v>
      </c>
      <c r="CA82" s="33">
        <v>1.3169999999999999</v>
      </c>
      <c r="CB82" s="33">
        <v>1.5930000000000002</v>
      </c>
      <c r="CC82" s="33">
        <v>1.5940000000000001</v>
      </c>
      <c r="CD82" s="3"/>
      <c r="CE82" s="34">
        <v>1.2730000000000001</v>
      </c>
      <c r="CF82" s="34">
        <v>1.274</v>
      </c>
      <c r="CG82" s="34">
        <v>1.341</v>
      </c>
      <c r="CH82" s="34">
        <v>1.3419999999999999</v>
      </c>
      <c r="CI82" s="34">
        <v>1.611</v>
      </c>
      <c r="CJ82" s="34">
        <v>1.6119999999999999</v>
      </c>
      <c r="CK82" s="9"/>
      <c r="CL82" s="9"/>
      <c r="CM82" s="9" t="e">
        <f>IF('Nutritional Status'!#REF!="","",IF('Nutritional Status'!#REF!&gt;CT82,$CU$3,IF('Nutritional Status'!#REF!&gt;CR82,$CS$3,IF('Nutritional Status'!#REF!&gt;CP82,$CQ$3,$CP$3))))</f>
        <v>#REF!</v>
      </c>
      <c r="CN82" s="5">
        <v>78</v>
      </c>
      <c r="CO82" s="9" t="e">
        <f t="shared" si="19"/>
        <v>#REF!</v>
      </c>
      <c r="CP82" s="9" t="e">
        <f t="shared" ref="CP82:CU82" si="269">IF($CO82="","",VLOOKUP($CO82,$BV$5:$CJ$173,CP$1))</f>
        <v>#REF!</v>
      </c>
      <c r="CQ82" s="9" t="e">
        <f t="shared" si="269"/>
        <v>#REF!</v>
      </c>
      <c r="CR82" s="9" t="e">
        <f t="shared" si="269"/>
        <v>#REF!</v>
      </c>
      <c r="CS82" s="9" t="e">
        <f t="shared" si="269"/>
        <v>#REF!</v>
      </c>
      <c r="CT82" s="9" t="e">
        <f t="shared" si="269"/>
        <v>#REF!</v>
      </c>
      <c r="CU82" s="9" t="e">
        <f t="shared" si="269"/>
        <v>#REF!</v>
      </c>
      <c r="CV82" s="9"/>
      <c r="CW82" s="5">
        <v>78</v>
      </c>
      <c r="CX82" s="9" t="e">
        <f t="shared" si="21"/>
        <v>#REF!</v>
      </c>
      <c r="CY82" s="9" t="e">
        <f t="shared" ref="CY82:DD82" si="270">IF($CX82="","",VLOOKUP($CX82,$BV$5:$CJ$173,CY$1))</f>
        <v>#REF!</v>
      </c>
      <c r="CZ82" s="9" t="e">
        <f t="shared" si="270"/>
        <v>#REF!</v>
      </c>
      <c r="DA82" s="9" t="e">
        <f t="shared" si="270"/>
        <v>#REF!</v>
      </c>
      <c r="DB82" s="9" t="e">
        <f t="shared" si="270"/>
        <v>#REF!</v>
      </c>
      <c r="DC82" s="9" t="e">
        <f t="shared" si="270"/>
        <v>#REF!</v>
      </c>
      <c r="DD82" s="9" t="e">
        <f t="shared" si="270"/>
        <v>#REF!</v>
      </c>
    </row>
    <row r="83" spans="1:108" ht="15.75" customHeight="1">
      <c r="A83" s="30">
        <v>11.06</v>
      </c>
      <c r="B83" s="31">
        <v>6</v>
      </c>
      <c r="C83" s="31">
        <v>138</v>
      </c>
      <c r="D83" s="1"/>
      <c r="E83" s="32">
        <v>13.1</v>
      </c>
      <c r="F83" s="32">
        <f t="shared" si="0"/>
        <v>13.2</v>
      </c>
      <c r="G83" s="32">
        <f t="shared" si="252"/>
        <v>14.1</v>
      </c>
      <c r="H83" s="32">
        <f t="shared" si="2"/>
        <v>14.2</v>
      </c>
      <c r="I83" s="32">
        <v>23</v>
      </c>
      <c r="J83" s="32">
        <f t="shared" si="3"/>
        <v>23.1</v>
      </c>
      <c r="K83" s="33">
        <v>29</v>
      </c>
      <c r="L83" s="33">
        <f t="shared" si="4"/>
        <v>29.1</v>
      </c>
      <c r="M83" s="3"/>
      <c r="N83" s="32">
        <v>12.8</v>
      </c>
      <c r="O83" s="32">
        <f t="shared" si="5"/>
        <v>12.9</v>
      </c>
      <c r="P83" s="33">
        <v>14</v>
      </c>
      <c r="Q83" s="33">
        <f t="shared" si="6"/>
        <v>14.1</v>
      </c>
      <c r="R83" s="33">
        <v>24.4</v>
      </c>
      <c r="S83" s="33">
        <f t="shared" si="7"/>
        <v>24.5</v>
      </c>
      <c r="T83" s="33">
        <v>31.1</v>
      </c>
      <c r="U83" s="33">
        <f t="shared" si="8"/>
        <v>31.200000000000003</v>
      </c>
      <c r="V83" s="5"/>
      <c r="W83" s="5"/>
      <c r="X83" s="5"/>
      <c r="Y83" s="5">
        <v>79</v>
      </c>
      <c r="Z83" s="5" t="e">
        <f>IF('Nutritional Status'!#REF!="","",VLOOKUP('Nutritional Status'!#REF!,$A$5:$C$173,3,))</f>
        <v>#REF!</v>
      </c>
      <c r="AA83" s="5" t="e">
        <f t="shared" si="9"/>
        <v>#REF!</v>
      </c>
      <c r="AB83" s="5" t="e">
        <f t="shared" si="10"/>
        <v>#REF!</v>
      </c>
      <c r="AC83" s="5" t="e">
        <f t="shared" si="11"/>
        <v>#REF!</v>
      </c>
      <c r="AD83" s="5" t="e">
        <f t="shared" si="12"/>
        <v>#REF!</v>
      </c>
      <c r="AE83" s="5" t="e">
        <f t="shared" si="13"/>
        <v>#REF!</v>
      </c>
      <c r="AF83" s="5" t="e">
        <f t="shared" si="14"/>
        <v>#REF!</v>
      </c>
      <c r="AG83" s="5" t="e">
        <f t="shared" si="15"/>
        <v>#REF!</v>
      </c>
      <c r="AH83" s="5" t="e">
        <f t="shared" si="16"/>
        <v>#REF!</v>
      </c>
      <c r="AI83" s="5"/>
      <c r="AJ83" s="5" t="e">
        <f t="shared" si="17"/>
        <v>#REF!</v>
      </c>
      <c r="AK83" s="5" t="e">
        <f t="shared" ref="AK83:AR83" si="271">IF($AJ83="","",VLOOKUP($AJ83,$C$5:$L$273,AK$1))</f>
        <v>#REF!</v>
      </c>
      <c r="AL83" s="5" t="e">
        <f t="shared" si="271"/>
        <v>#REF!</v>
      </c>
      <c r="AM83" s="5" t="e">
        <f t="shared" si="271"/>
        <v>#REF!</v>
      </c>
      <c r="AN83" s="5" t="e">
        <f t="shared" si="271"/>
        <v>#REF!</v>
      </c>
      <c r="AO83" s="5" t="e">
        <f t="shared" si="271"/>
        <v>#REF!</v>
      </c>
      <c r="AP83" s="5" t="e">
        <f t="shared" si="271"/>
        <v>#REF!</v>
      </c>
      <c r="AQ83" s="5" t="e">
        <f t="shared" si="271"/>
        <v>#REF!</v>
      </c>
      <c r="AR83" s="5" t="e">
        <f t="shared" si="271"/>
        <v>#REF!</v>
      </c>
      <c r="AS83" s="5"/>
      <c r="AT83" s="5"/>
      <c r="AU83" s="5"/>
      <c r="AV83" s="5"/>
      <c r="AW83" s="5"/>
      <c r="AX83" s="5"/>
      <c r="AY83" s="5"/>
      <c r="AZ83" s="5"/>
      <c r="BA83" s="40" t="str">
        <f t="shared" si="44"/>
        <v/>
      </c>
      <c r="BB83" s="266"/>
      <c r="BC83" s="267"/>
      <c r="BD83" s="267"/>
      <c r="BE83" s="268"/>
      <c r="BF83" s="41"/>
      <c r="BG83" s="43" t="str">
        <f t="shared" si="111"/>
        <v/>
      </c>
      <c r="BH83" s="43"/>
      <c r="BI83" s="43"/>
      <c r="BJ83" s="43" t="str">
        <f t="shared" si="46"/>
        <v/>
      </c>
      <c r="BK83" s="43" t="str">
        <f t="shared" si="47"/>
        <v/>
      </c>
      <c r="BL83" s="43" t="str">
        <f t="shared" si="48"/>
        <v/>
      </c>
      <c r="BM83" s="9"/>
      <c r="BN83" s="9" t="str">
        <f t="shared" si="49"/>
        <v/>
      </c>
      <c r="BO83" s="9">
        <f t="shared" si="50"/>
        <v>5</v>
      </c>
      <c r="BP83" s="9" t="str">
        <f t="shared" si="51"/>
        <v>F</v>
      </c>
      <c r="BQ83" s="9" t="str">
        <f t="shared" si="52"/>
        <v>0</v>
      </c>
      <c r="BR83" s="9"/>
      <c r="BS83" s="9"/>
      <c r="BT83" s="30">
        <v>11.06</v>
      </c>
      <c r="BU83" s="31">
        <v>6</v>
      </c>
      <c r="BV83" s="31">
        <v>138</v>
      </c>
      <c r="BW83" s="1"/>
      <c r="BX83" s="33">
        <v>1.252</v>
      </c>
      <c r="BY83" s="33">
        <v>1.2529999999999999</v>
      </c>
      <c r="BZ83" s="33">
        <v>1.321</v>
      </c>
      <c r="CA83" s="33">
        <v>1.3219999999999998</v>
      </c>
      <c r="CB83" s="33">
        <v>1.5980000000000001</v>
      </c>
      <c r="CC83" s="33">
        <v>1.599</v>
      </c>
      <c r="CD83" s="3"/>
      <c r="CE83" s="34">
        <v>1.278</v>
      </c>
      <c r="CF83" s="34">
        <v>1.2790000000000001</v>
      </c>
      <c r="CG83" s="34">
        <v>1.3459999999999999</v>
      </c>
      <c r="CH83" s="34">
        <v>1.347</v>
      </c>
      <c r="CI83" s="34">
        <v>1.617</v>
      </c>
      <c r="CJ83" s="34">
        <v>1.6179999999999999</v>
      </c>
      <c r="CK83" s="9"/>
      <c r="CL83" s="9"/>
      <c r="CM83" s="9" t="e">
        <f>IF('Nutritional Status'!#REF!="","",IF('Nutritional Status'!#REF!&gt;CT83,$CU$3,IF('Nutritional Status'!#REF!&gt;CR83,$CS$3,IF('Nutritional Status'!#REF!&gt;CP83,$CQ$3,$CP$3))))</f>
        <v>#REF!</v>
      </c>
      <c r="CN83" s="5">
        <v>79</v>
      </c>
      <c r="CO83" s="9" t="e">
        <f t="shared" si="19"/>
        <v>#REF!</v>
      </c>
      <c r="CP83" s="9" t="e">
        <f t="shared" ref="CP83:CU83" si="272">IF($CO83="","",VLOOKUP($CO83,$BV$5:$CJ$173,CP$1))</f>
        <v>#REF!</v>
      </c>
      <c r="CQ83" s="9" t="e">
        <f t="shared" si="272"/>
        <v>#REF!</v>
      </c>
      <c r="CR83" s="9" t="e">
        <f t="shared" si="272"/>
        <v>#REF!</v>
      </c>
      <c r="CS83" s="9" t="e">
        <f t="shared" si="272"/>
        <v>#REF!</v>
      </c>
      <c r="CT83" s="9" t="e">
        <f t="shared" si="272"/>
        <v>#REF!</v>
      </c>
      <c r="CU83" s="9" t="e">
        <f t="shared" si="272"/>
        <v>#REF!</v>
      </c>
      <c r="CV83" s="9"/>
      <c r="CW83" s="5">
        <v>79</v>
      </c>
      <c r="CX83" s="9" t="e">
        <f t="shared" si="21"/>
        <v>#REF!</v>
      </c>
      <c r="CY83" s="9" t="e">
        <f t="shared" ref="CY83:DD83" si="273">IF($CX83="","",VLOOKUP($CX83,$BV$5:$CJ$173,CY$1))</f>
        <v>#REF!</v>
      </c>
      <c r="CZ83" s="9" t="e">
        <f t="shared" si="273"/>
        <v>#REF!</v>
      </c>
      <c r="DA83" s="9" t="e">
        <f t="shared" si="273"/>
        <v>#REF!</v>
      </c>
      <c r="DB83" s="9" t="e">
        <f t="shared" si="273"/>
        <v>#REF!</v>
      </c>
      <c r="DC83" s="9" t="e">
        <f t="shared" si="273"/>
        <v>#REF!</v>
      </c>
      <c r="DD83" s="9" t="e">
        <f t="shared" si="273"/>
        <v>#REF!</v>
      </c>
    </row>
    <row r="84" spans="1:108" ht="15.75" customHeight="1">
      <c r="A84" s="30">
        <v>11.07</v>
      </c>
      <c r="B84" s="31">
        <v>7</v>
      </c>
      <c r="C84" s="31">
        <v>139</v>
      </c>
      <c r="D84" s="1"/>
      <c r="E84" s="32">
        <v>13.1</v>
      </c>
      <c r="F84" s="32">
        <f t="shared" si="0"/>
        <v>13.2</v>
      </c>
      <c r="G84" s="32">
        <v>14.2</v>
      </c>
      <c r="H84" s="32">
        <f t="shared" si="2"/>
        <v>14.299999999999999</v>
      </c>
      <c r="I84" s="32">
        <v>23.1</v>
      </c>
      <c r="J84" s="32">
        <f t="shared" si="3"/>
        <v>23.200000000000003</v>
      </c>
      <c r="K84" s="33">
        <v>29.2</v>
      </c>
      <c r="L84" s="33">
        <f t="shared" si="4"/>
        <v>29.3</v>
      </c>
      <c r="M84" s="3"/>
      <c r="N84" s="32">
        <v>12.9</v>
      </c>
      <c r="O84" s="32">
        <f t="shared" si="5"/>
        <v>13</v>
      </c>
      <c r="P84" s="33">
        <v>14.1</v>
      </c>
      <c r="Q84" s="33">
        <f t="shared" si="6"/>
        <v>14.2</v>
      </c>
      <c r="R84" s="33">
        <v>24.5</v>
      </c>
      <c r="S84" s="33">
        <f t="shared" si="7"/>
        <v>24.6</v>
      </c>
      <c r="T84" s="33">
        <v>31.2</v>
      </c>
      <c r="U84" s="33">
        <f t="shared" si="8"/>
        <v>31.3</v>
      </c>
      <c r="V84" s="5"/>
      <c r="W84" s="5"/>
      <c r="X84" s="5"/>
      <c r="Y84" s="5">
        <v>80</v>
      </c>
      <c r="Z84" s="5" t="e">
        <f>IF('Nutritional Status'!#REF!="","",VLOOKUP('Nutritional Status'!#REF!,$A$5:$C$173,3,))</f>
        <v>#REF!</v>
      </c>
      <c r="AA84" s="5" t="e">
        <f t="shared" si="9"/>
        <v>#REF!</v>
      </c>
      <c r="AB84" s="5" t="e">
        <f t="shared" si="10"/>
        <v>#REF!</v>
      </c>
      <c r="AC84" s="5" t="e">
        <f t="shared" si="11"/>
        <v>#REF!</v>
      </c>
      <c r="AD84" s="5" t="e">
        <f t="shared" si="12"/>
        <v>#REF!</v>
      </c>
      <c r="AE84" s="5" t="e">
        <f t="shared" si="13"/>
        <v>#REF!</v>
      </c>
      <c r="AF84" s="5" t="e">
        <f t="shared" si="14"/>
        <v>#REF!</v>
      </c>
      <c r="AG84" s="5" t="e">
        <f t="shared" si="15"/>
        <v>#REF!</v>
      </c>
      <c r="AH84" s="5" t="e">
        <f t="shared" si="16"/>
        <v>#REF!</v>
      </c>
      <c r="AI84" s="5"/>
      <c r="AJ84" s="5" t="e">
        <f t="shared" si="17"/>
        <v>#REF!</v>
      </c>
      <c r="AK84" s="5" t="e">
        <f t="shared" ref="AK84:AR84" si="274">IF($AJ84="","",VLOOKUP($AJ84,$C$5:$L$273,AK$1))</f>
        <v>#REF!</v>
      </c>
      <c r="AL84" s="5" t="e">
        <f t="shared" si="274"/>
        <v>#REF!</v>
      </c>
      <c r="AM84" s="5" t="e">
        <f t="shared" si="274"/>
        <v>#REF!</v>
      </c>
      <c r="AN84" s="5" t="e">
        <f t="shared" si="274"/>
        <v>#REF!</v>
      </c>
      <c r="AO84" s="5" t="e">
        <f t="shared" si="274"/>
        <v>#REF!</v>
      </c>
      <c r="AP84" s="5" t="e">
        <f t="shared" si="274"/>
        <v>#REF!</v>
      </c>
      <c r="AQ84" s="5" t="e">
        <f t="shared" si="274"/>
        <v>#REF!</v>
      </c>
      <c r="AR84" s="5" t="e">
        <f t="shared" si="274"/>
        <v>#REF!</v>
      </c>
      <c r="AS84" s="5"/>
      <c r="AT84" s="5"/>
      <c r="AU84" s="5"/>
      <c r="AV84" s="5"/>
      <c r="AW84" s="5"/>
      <c r="AX84" s="5"/>
      <c r="AY84" s="5"/>
      <c r="AZ84" s="5"/>
      <c r="BA84" s="40" t="str">
        <f t="shared" si="44"/>
        <v/>
      </c>
      <c r="BB84" s="266"/>
      <c r="BC84" s="267"/>
      <c r="BD84" s="267"/>
      <c r="BE84" s="268"/>
      <c r="BF84" s="41"/>
      <c r="BG84" s="43" t="str">
        <f t="shared" si="111"/>
        <v/>
      </c>
      <c r="BH84" s="43"/>
      <c r="BI84" s="43"/>
      <c r="BJ84" s="43" t="str">
        <f t="shared" si="46"/>
        <v/>
      </c>
      <c r="BK84" s="43" t="str">
        <f t="shared" si="47"/>
        <v/>
      </c>
      <c r="BL84" s="43" t="str">
        <f t="shared" si="48"/>
        <v/>
      </c>
      <c r="BM84" s="9"/>
      <c r="BN84" s="9" t="str">
        <f t="shared" si="49"/>
        <v/>
      </c>
      <c r="BO84" s="9">
        <f t="shared" si="50"/>
        <v>5</v>
      </c>
      <c r="BP84" s="9" t="str">
        <f t="shared" si="51"/>
        <v>F</v>
      </c>
      <c r="BQ84" s="9" t="str">
        <f t="shared" si="52"/>
        <v>0</v>
      </c>
      <c r="BR84" s="9"/>
      <c r="BS84" s="9"/>
      <c r="BT84" s="30">
        <v>11.07</v>
      </c>
      <c r="BU84" s="31">
        <v>7</v>
      </c>
      <c r="BV84" s="31">
        <v>139</v>
      </c>
      <c r="BW84" s="1"/>
      <c r="BX84" s="33">
        <v>1.256</v>
      </c>
      <c r="BY84" s="33">
        <v>1.2569999999999999</v>
      </c>
      <c r="BZ84" s="33">
        <v>1.325</v>
      </c>
      <c r="CA84" s="33">
        <v>1.3259999999999998</v>
      </c>
      <c r="CB84" s="33">
        <v>1.6040000000000001</v>
      </c>
      <c r="CC84" s="33">
        <v>1.605</v>
      </c>
      <c r="CD84" s="3"/>
      <c r="CE84" s="34">
        <v>1.2830000000000001</v>
      </c>
      <c r="CF84" s="34">
        <v>1.284</v>
      </c>
      <c r="CG84" s="34">
        <v>1.351</v>
      </c>
      <c r="CH84" s="34">
        <v>1.3519999999999999</v>
      </c>
      <c r="CI84" s="34">
        <v>1.6219999999999999</v>
      </c>
      <c r="CJ84" s="34">
        <v>1.6229999999999998</v>
      </c>
      <c r="CK84" s="9"/>
      <c r="CL84" s="9"/>
      <c r="CM84" s="9" t="e">
        <f>IF('Nutritional Status'!#REF!="","",IF('Nutritional Status'!#REF!&gt;CT84,$CU$3,IF('Nutritional Status'!#REF!&gt;CR84,$CS$3,IF('Nutritional Status'!#REF!&gt;CP84,$CQ$3,$CP$3))))</f>
        <v>#REF!</v>
      </c>
      <c r="CN84" s="5">
        <v>80</v>
      </c>
      <c r="CO84" s="9" t="e">
        <f t="shared" si="19"/>
        <v>#REF!</v>
      </c>
      <c r="CP84" s="9" t="e">
        <f t="shared" ref="CP84:CU84" si="275">IF($CO84="","",VLOOKUP($CO84,$BV$5:$CJ$173,CP$1))</f>
        <v>#REF!</v>
      </c>
      <c r="CQ84" s="9" t="e">
        <f t="shared" si="275"/>
        <v>#REF!</v>
      </c>
      <c r="CR84" s="9" t="e">
        <f t="shared" si="275"/>
        <v>#REF!</v>
      </c>
      <c r="CS84" s="9" t="e">
        <f t="shared" si="275"/>
        <v>#REF!</v>
      </c>
      <c r="CT84" s="9" t="e">
        <f t="shared" si="275"/>
        <v>#REF!</v>
      </c>
      <c r="CU84" s="9" t="e">
        <f t="shared" si="275"/>
        <v>#REF!</v>
      </c>
      <c r="CV84" s="9"/>
      <c r="CW84" s="5">
        <v>80</v>
      </c>
      <c r="CX84" s="9" t="e">
        <f t="shared" si="21"/>
        <v>#REF!</v>
      </c>
      <c r="CY84" s="9" t="e">
        <f t="shared" ref="CY84:DD84" si="276">IF($CX84="","",VLOOKUP($CX84,$BV$5:$CJ$173,CY$1))</f>
        <v>#REF!</v>
      </c>
      <c r="CZ84" s="9" t="e">
        <f t="shared" si="276"/>
        <v>#REF!</v>
      </c>
      <c r="DA84" s="9" t="e">
        <f t="shared" si="276"/>
        <v>#REF!</v>
      </c>
      <c r="DB84" s="9" t="e">
        <f t="shared" si="276"/>
        <v>#REF!</v>
      </c>
      <c r="DC84" s="9" t="e">
        <f t="shared" si="276"/>
        <v>#REF!</v>
      </c>
      <c r="DD84" s="9" t="e">
        <f t="shared" si="276"/>
        <v>#REF!</v>
      </c>
    </row>
    <row r="85" spans="1:108" ht="15.75" customHeight="1">
      <c r="A85" s="30">
        <v>11.08</v>
      </c>
      <c r="B85" s="31">
        <v>8</v>
      </c>
      <c r="C85" s="31">
        <v>140</v>
      </c>
      <c r="D85" s="1"/>
      <c r="E85" s="32">
        <v>13.2</v>
      </c>
      <c r="F85" s="32">
        <f t="shared" si="0"/>
        <v>13.299999999999999</v>
      </c>
      <c r="G85" s="32">
        <v>14.2</v>
      </c>
      <c r="H85" s="32">
        <f t="shared" si="2"/>
        <v>14.299999999999999</v>
      </c>
      <c r="I85" s="32">
        <v>23.2</v>
      </c>
      <c r="J85" s="32">
        <f t="shared" si="3"/>
        <v>23.3</v>
      </c>
      <c r="K85" s="33">
        <v>29.3</v>
      </c>
      <c r="L85" s="33">
        <f t="shared" si="4"/>
        <v>29.400000000000002</v>
      </c>
      <c r="M85" s="3"/>
      <c r="N85" s="32">
        <v>12.9</v>
      </c>
      <c r="O85" s="32">
        <f t="shared" si="5"/>
        <v>13</v>
      </c>
      <c r="P85" s="33">
        <v>14.1</v>
      </c>
      <c r="Q85" s="33">
        <f t="shared" si="6"/>
        <v>14.2</v>
      </c>
      <c r="R85" s="33">
        <v>24.6</v>
      </c>
      <c r="S85" s="33">
        <f t="shared" si="7"/>
        <v>24.700000000000003</v>
      </c>
      <c r="T85" s="33">
        <v>31.4</v>
      </c>
      <c r="U85" s="33">
        <f t="shared" si="8"/>
        <v>31.5</v>
      </c>
      <c r="V85" s="5"/>
      <c r="W85" s="5"/>
      <c r="X85" s="5"/>
      <c r="Y85" s="5">
        <v>81</v>
      </c>
      <c r="Z85" s="5" t="e">
        <f>IF('Nutritional Status'!#REF!="","",VLOOKUP('Nutritional Status'!#REF!,$A$5:$C$173,3,))</f>
        <v>#REF!</v>
      </c>
      <c r="AA85" s="5" t="e">
        <f t="shared" si="9"/>
        <v>#REF!</v>
      </c>
      <c r="AB85" s="5" t="e">
        <f t="shared" si="10"/>
        <v>#REF!</v>
      </c>
      <c r="AC85" s="5" t="e">
        <f t="shared" si="11"/>
        <v>#REF!</v>
      </c>
      <c r="AD85" s="5" t="e">
        <f t="shared" si="12"/>
        <v>#REF!</v>
      </c>
      <c r="AE85" s="5" t="e">
        <f t="shared" si="13"/>
        <v>#REF!</v>
      </c>
      <c r="AF85" s="5" t="e">
        <f t="shared" si="14"/>
        <v>#REF!</v>
      </c>
      <c r="AG85" s="5" t="e">
        <f t="shared" si="15"/>
        <v>#REF!</v>
      </c>
      <c r="AH85" s="5" t="e">
        <f t="shared" si="16"/>
        <v>#REF!</v>
      </c>
      <c r="AI85" s="5"/>
      <c r="AJ85" s="5" t="e">
        <f t="shared" si="17"/>
        <v>#REF!</v>
      </c>
      <c r="AK85" s="5" t="e">
        <f t="shared" ref="AK85:AR85" si="277">IF($AJ85="","",VLOOKUP($AJ85,$C$5:$L$273,AK$1))</f>
        <v>#REF!</v>
      </c>
      <c r="AL85" s="5" t="e">
        <f t="shared" si="277"/>
        <v>#REF!</v>
      </c>
      <c r="AM85" s="5" t="e">
        <f t="shared" si="277"/>
        <v>#REF!</v>
      </c>
      <c r="AN85" s="5" t="e">
        <f t="shared" si="277"/>
        <v>#REF!</v>
      </c>
      <c r="AO85" s="5" t="e">
        <f t="shared" si="277"/>
        <v>#REF!</v>
      </c>
      <c r="AP85" s="5" t="e">
        <f t="shared" si="277"/>
        <v>#REF!</v>
      </c>
      <c r="AQ85" s="5" t="e">
        <f t="shared" si="277"/>
        <v>#REF!</v>
      </c>
      <c r="AR85" s="5" t="e">
        <f t="shared" si="277"/>
        <v>#REF!</v>
      </c>
      <c r="AS85" s="5"/>
      <c r="AT85" s="5"/>
      <c r="AU85" s="5"/>
      <c r="AV85" s="5"/>
      <c r="AW85" s="5"/>
      <c r="AX85" s="5"/>
      <c r="AY85" s="5"/>
      <c r="AZ85" s="5"/>
      <c r="BA85" s="40" t="str">
        <f t="shared" si="44"/>
        <v/>
      </c>
      <c r="BB85" s="266"/>
      <c r="BC85" s="267"/>
      <c r="BD85" s="267"/>
      <c r="BE85" s="268"/>
      <c r="BF85" s="41"/>
      <c r="BG85" s="43" t="str">
        <f t="shared" si="111"/>
        <v/>
      </c>
      <c r="BH85" s="43"/>
      <c r="BI85" s="43"/>
      <c r="BJ85" s="43" t="str">
        <f t="shared" si="46"/>
        <v/>
      </c>
      <c r="BK85" s="43" t="str">
        <f t="shared" si="47"/>
        <v/>
      </c>
      <c r="BL85" s="43" t="str">
        <f t="shared" si="48"/>
        <v/>
      </c>
      <c r="BM85" s="9"/>
      <c r="BN85" s="9" t="str">
        <f t="shared" si="49"/>
        <v/>
      </c>
      <c r="BO85" s="9">
        <f t="shared" si="50"/>
        <v>5</v>
      </c>
      <c r="BP85" s="9" t="str">
        <f t="shared" si="51"/>
        <v>F</v>
      </c>
      <c r="BQ85" s="9" t="str">
        <f t="shared" si="52"/>
        <v>0</v>
      </c>
      <c r="BR85" s="9"/>
      <c r="BS85" s="9"/>
      <c r="BT85" s="30">
        <v>11.08</v>
      </c>
      <c r="BU85" s="31">
        <v>8</v>
      </c>
      <c r="BV85" s="31">
        <v>140</v>
      </c>
      <c r="BW85" s="1"/>
      <c r="BX85" s="33">
        <v>1.26</v>
      </c>
      <c r="BY85" s="33">
        <v>1.2609999999999999</v>
      </c>
      <c r="BZ85" s="33">
        <v>1.33</v>
      </c>
      <c r="CA85" s="33">
        <v>1.331</v>
      </c>
      <c r="CB85" s="33">
        <v>1.609</v>
      </c>
      <c r="CC85" s="33">
        <v>1.61</v>
      </c>
      <c r="CD85" s="3"/>
      <c r="CE85" s="34">
        <v>1.288</v>
      </c>
      <c r="CF85" s="34">
        <v>1.2890000000000001</v>
      </c>
      <c r="CG85" s="34">
        <v>1.3559999999999999</v>
      </c>
      <c r="CH85" s="34">
        <v>1.357</v>
      </c>
      <c r="CI85" s="34">
        <v>1.6280000000000001</v>
      </c>
      <c r="CJ85" s="34">
        <v>1.629</v>
      </c>
      <c r="CK85" s="9"/>
      <c r="CL85" s="9"/>
      <c r="CM85" s="9" t="e">
        <f>IF('Nutritional Status'!#REF!="","",IF('Nutritional Status'!#REF!&gt;CT85,$CU$3,IF('Nutritional Status'!#REF!&gt;CR85,$CS$3,IF('Nutritional Status'!#REF!&gt;CP85,$CQ$3,$CP$3))))</f>
        <v>#REF!</v>
      </c>
      <c r="CN85" s="5">
        <v>81</v>
      </c>
      <c r="CO85" s="9" t="e">
        <f t="shared" si="19"/>
        <v>#REF!</v>
      </c>
      <c r="CP85" s="9" t="e">
        <f t="shared" ref="CP85:CU85" si="278">IF($CO85="","",VLOOKUP($CO85,$BV$5:$CJ$173,CP$1))</f>
        <v>#REF!</v>
      </c>
      <c r="CQ85" s="9" t="e">
        <f t="shared" si="278"/>
        <v>#REF!</v>
      </c>
      <c r="CR85" s="9" t="e">
        <f t="shared" si="278"/>
        <v>#REF!</v>
      </c>
      <c r="CS85" s="9" t="e">
        <f t="shared" si="278"/>
        <v>#REF!</v>
      </c>
      <c r="CT85" s="9" t="e">
        <f t="shared" si="278"/>
        <v>#REF!</v>
      </c>
      <c r="CU85" s="9" t="e">
        <f t="shared" si="278"/>
        <v>#REF!</v>
      </c>
      <c r="CV85" s="9"/>
      <c r="CW85" s="5">
        <v>81</v>
      </c>
      <c r="CX85" s="9" t="e">
        <f t="shared" si="21"/>
        <v>#REF!</v>
      </c>
      <c r="CY85" s="9" t="e">
        <f t="shared" ref="CY85:DD85" si="279">IF($CX85="","",VLOOKUP($CX85,$BV$5:$CJ$173,CY$1))</f>
        <v>#REF!</v>
      </c>
      <c r="CZ85" s="9" t="e">
        <f t="shared" si="279"/>
        <v>#REF!</v>
      </c>
      <c r="DA85" s="9" t="e">
        <f t="shared" si="279"/>
        <v>#REF!</v>
      </c>
      <c r="DB85" s="9" t="e">
        <f t="shared" si="279"/>
        <v>#REF!</v>
      </c>
      <c r="DC85" s="9" t="e">
        <f t="shared" si="279"/>
        <v>#REF!</v>
      </c>
      <c r="DD85" s="9" t="e">
        <f t="shared" si="279"/>
        <v>#REF!</v>
      </c>
    </row>
    <row r="86" spans="1:108" ht="15.75" customHeight="1">
      <c r="A86" s="30">
        <v>11.09</v>
      </c>
      <c r="B86" s="31">
        <v>9</v>
      </c>
      <c r="C86" s="31">
        <v>141</v>
      </c>
      <c r="D86" s="1"/>
      <c r="E86" s="32">
        <v>13.2</v>
      </c>
      <c r="F86" s="32">
        <f t="shared" si="0"/>
        <v>13.299999999999999</v>
      </c>
      <c r="G86" s="32">
        <v>14.2</v>
      </c>
      <c r="H86" s="32">
        <f t="shared" si="2"/>
        <v>14.299999999999999</v>
      </c>
      <c r="I86" s="32">
        <v>23.3</v>
      </c>
      <c r="J86" s="32">
        <f t="shared" si="3"/>
        <v>23.400000000000002</v>
      </c>
      <c r="K86" s="33">
        <v>29.5</v>
      </c>
      <c r="L86" s="33">
        <f t="shared" si="4"/>
        <v>29.6</v>
      </c>
      <c r="M86" s="3"/>
      <c r="N86" s="32">
        <v>12.9</v>
      </c>
      <c r="O86" s="32">
        <f t="shared" si="5"/>
        <v>13</v>
      </c>
      <c r="P86" s="33">
        <v>14.2</v>
      </c>
      <c r="Q86" s="33">
        <f t="shared" si="6"/>
        <v>14.299999999999999</v>
      </c>
      <c r="R86" s="33">
        <v>24.8</v>
      </c>
      <c r="S86" s="33">
        <f t="shared" si="7"/>
        <v>24.900000000000002</v>
      </c>
      <c r="T86" s="33">
        <v>31.5</v>
      </c>
      <c r="U86" s="33">
        <f t="shared" si="8"/>
        <v>31.6</v>
      </c>
      <c r="V86" s="5"/>
      <c r="W86" s="5"/>
      <c r="X86" s="5"/>
      <c r="Y86" s="5">
        <v>82</v>
      </c>
      <c r="Z86" s="5" t="e">
        <f>IF('Nutritional Status'!#REF!="","",VLOOKUP('Nutritional Status'!#REF!,$A$5:$C$173,3,))</f>
        <v>#REF!</v>
      </c>
      <c r="AA86" s="5" t="e">
        <f t="shared" si="9"/>
        <v>#REF!</v>
      </c>
      <c r="AB86" s="5" t="e">
        <f t="shared" si="10"/>
        <v>#REF!</v>
      </c>
      <c r="AC86" s="5" t="e">
        <f t="shared" si="11"/>
        <v>#REF!</v>
      </c>
      <c r="AD86" s="5" t="e">
        <f t="shared" si="12"/>
        <v>#REF!</v>
      </c>
      <c r="AE86" s="5" t="e">
        <f t="shared" si="13"/>
        <v>#REF!</v>
      </c>
      <c r="AF86" s="5" t="e">
        <f t="shared" si="14"/>
        <v>#REF!</v>
      </c>
      <c r="AG86" s="5" t="e">
        <f t="shared" si="15"/>
        <v>#REF!</v>
      </c>
      <c r="AH86" s="5" t="e">
        <f t="shared" si="16"/>
        <v>#REF!</v>
      </c>
      <c r="AI86" s="5"/>
      <c r="AJ86" s="5" t="e">
        <f t="shared" si="17"/>
        <v>#REF!</v>
      </c>
      <c r="AK86" s="5" t="e">
        <f t="shared" ref="AK86:AR86" si="280">IF($AJ86="","",VLOOKUP($AJ86,$C$5:$L$273,AK$1))</f>
        <v>#REF!</v>
      </c>
      <c r="AL86" s="5" t="e">
        <f t="shared" si="280"/>
        <v>#REF!</v>
      </c>
      <c r="AM86" s="5" t="e">
        <f t="shared" si="280"/>
        <v>#REF!</v>
      </c>
      <c r="AN86" s="5" t="e">
        <f t="shared" si="280"/>
        <v>#REF!</v>
      </c>
      <c r="AO86" s="5" t="e">
        <f t="shared" si="280"/>
        <v>#REF!</v>
      </c>
      <c r="AP86" s="5" t="e">
        <f t="shared" si="280"/>
        <v>#REF!</v>
      </c>
      <c r="AQ86" s="5" t="e">
        <f t="shared" si="280"/>
        <v>#REF!</v>
      </c>
      <c r="AR86" s="5" t="e">
        <f t="shared" si="280"/>
        <v>#REF!</v>
      </c>
      <c r="AS86" s="5"/>
      <c r="AT86" s="5"/>
      <c r="AU86" s="5"/>
      <c r="AV86" s="5"/>
      <c r="AW86" s="5"/>
      <c r="AX86" s="5"/>
      <c r="AY86" s="5"/>
      <c r="AZ86" s="5"/>
      <c r="BA86" s="40" t="str">
        <f t="shared" si="44"/>
        <v/>
      </c>
      <c r="BB86" s="266"/>
      <c r="BC86" s="267"/>
      <c r="BD86" s="267"/>
      <c r="BE86" s="268"/>
      <c r="BF86" s="41"/>
      <c r="BG86" s="43" t="str">
        <f t="shared" si="111"/>
        <v/>
      </c>
      <c r="BH86" s="43"/>
      <c r="BI86" s="43"/>
      <c r="BJ86" s="43" t="str">
        <f t="shared" si="46"/>
        <v/>
      </c>
      <c r="BK86" s="43" t="str">
        <f t="shared" si="47"/>
        <v/>
      </c>
      <c r="BL86" s="43" t="str">
        <f t="shared" si="48"/>
        <v/>
      </c>
      <c r="BM86" s="9"/>
      <c r="BN86" s="9" t="str">
        <f t="shared" si="49"/>
        <v/>
      </c>
      <c r="BO86" s="9">
        <f t="shared" si="50"/>
        <v>5</v>
      </c>
      <c r="BP86" s="9" t="str">
        <f t="shared" si="51"/>
        <v>F</v>
      </c>
      <c r="BQ86" s="9" t="str">
        <f t="shared" si="52"/>
        <v>0</v>
      </c>
      <c r="BR86" s="9"/>
      <c r="BS86" s="9"/>
      <c r="BT86" s="30">
        <v>11.09</v>
      </c>
      <c r="BU86" s="31">
        <v>9</v>
      </c>
      <c r="BV86" s="31">
        <v>141</v>
      </c>
      <c r="BW86" s="1"/>
      <c r="BX86" s="33">
        <v>1.264</v>
      </c>
      <c r="BY86" s="33">
        <v>1.2649999999999999</v>
      </c>
      <c r="BZ86" s="33">
        <v>1.3340000000000001</v>
      </c>
      <c r="CA86" s="33">
        <v>1.335</v>
      </c>
      <c r="CB86" s="33">
        <v>1.615</v>
      </c>
      <c r="CC86" s="33">
        <v>1.6159999999999999</v>
      </c>
      <c r="CD86" s="3"/>
      <c r="CE86" s="34">
        <v>1.2920000000000003</v>
      </c>
      <c r="CF86" s="34">
        <v>1.2930000000000001</v>
      </c>
      <c r="CG86" s="34">
        <v>1.36</v>
      </c>
      <c r="CH86" s="34">
        <v>1.361</v>
      </c>
      <c r="CI86" s="34">
        <v>1.633</v>
      </c>
      <c r="CJ86" s="34">
        <v>1.6340000000000001</v>
      </c>
      <c r="CK86" s="9"/>
      <c r="CL86" s="9"/>
      <c r="CM86" s="9" t="e">
        <f>IF('Nutritional Status'!#REF!="","",IF('Nutritional Status'!#REF!&gt;CT86,$CU$3,IF('Nutritional Status'!#REF!&gt;CR86,$CS$3,IF('Nutritional Status'!#REF!&gt;CP86,$CQ$3,$CP$3))))</f>
        <v>#REF!</v>
      </c>
      <c r="CN86" s="5">
        <v>82</v>
      </c>
      <c r="CO86" s="9" t="e">
        <f t="shared" si="19"/>
        <v>#REF!</v>
      </c>
      <c r="CP86" s="9" t="e">
        <f t="shared" ref="CP86:CU86" si="281">IF($CO86="","",VLOOKUP($CO86,$BV$5:$CJ$173,CP$1))</f>
        <v>#REF!</v>
      </c>
      <c r="CQ86" s="9" t="e">
        <f t="shared" si="281"/>
        <v>#REF!</v>
      </c>
      <c r="CR86" s="9" t="e">
        <f t="shared" si="281"/>
        <v>#REF!</v>
      </c>
      <c r="CS86" s="9" t="e">
        <f t="shared" si="281"/>
        <v>#REF!</v>
      </c>
      <c r="CT86" s="9" t="e">
        <f t="shared" si="281"/>
        <v>#REF!</v>
      </c>
      <c r="CU86" s="9" t="e">
        <f t="shared" si="281"/>
        <v>#REF!</v>
      </c>
      <c r="CV86" s="9"/>
      <c r="CW86" s="5">
        <v>82</v>
      </c>
      <c r="CX86" s="9" t="e">
        <f t="shared" si="21"/>
        <v>#REF!</v>
      </c>
      <c r="CY86" s="9" t="e">
        <f t="shared" ref="CY86:DD86" si="282">IF($CX86="","",VLOOKUP($CX86,$BV$5:$CJ$173,CY$1))</f>
        <v>#REF!</v>
      </c>
      <c r="CZ86" s="9" t="e">
        <f t="shared" si="282"/>
        <v>#REF!</v>
      </c>
      <c r="DA86" s="9" t="e">
        <f t="shared" si="282"/>
        <v>#REF!</v>
      </c>
      <c r="DB86" s="9" t="e">
        <f t="shared" si="282"/>
        <v>#REF!</v>
      </c>
      <c r="DC86" s="9" t="e">
        <f t="shared" si="282"/>
        <v>#REF!</v>
      </c>
      <c r="DD86" s="9" t="e">
        <f t="shared" si="282"/>
        <v>#REF!</v>
      </c>
    </row>
    <row r="87" spans="1:108" ht="15.75" customHeight="1">
      <c r="A87" s="30">
        <v>11.1</v>
      </c>
      <c r="B87" s="31">
        <v>10</v>
      </c>
      <c r="C87" s="31">
        <v>142</v>
      </c>
      <c r="D87" s="1"/>
      <c r="E87" s="32">
        <v>13.2</v>
      </c>
      <c r="F87" s="32">
        <f t="shared" si="0"/>
        <v>13.299999999999999</v>
      </c>
      <c r="G87" s="32">
        <f>F87+1</f>
        <v>14.299999999999999</v>
      </c>
      <c r="H87" s="32">
        <f t="shared" si="2"/>
        <v>14.399999999999999</v>
      </c>
      <c r="I87" s="32">
        <v>23.4</v>
      </c>
      <c r="J87" s="32">
        <f t="shared" si="3"/>
        <v>23.5</v>
      </c>
      <c r="K87" s="33">
        <v>29.6</v>
      </c>
      <c r="L87" s="33">
        <f t="shared" si="4"/>
        <v>29.700000000000003</v>
      </c>
      <c r="M87" s="3"/>
      <c r="N87" s="32">
        <v>13</v>
      </c>
      <c r="O87" s="32">
        <f t="shared" si="5"/>
        <v>13.1</v>
      </c>
      <c r="P87" s="33">
        <v>14.2</v>
      </c>
      <c r="Q87" s="33">
        <f t="shared" si="6"/>
        <v>14.299999999999999</v>
      </c>
      <c r="R87" s="33">
        <v>24.9</v>
      </c>
      <c r="S87" s="33">
        <f t="shared" si="7"/>
        <v>25</v>
      </c>
      <c r="T87" s="33">
        <v>31.6</v>
      </c>
      <c r="U87" s="33">
        <f t="shared" si="8"/>
        <v>31.700000000000003</v>
      </c>
      <c r="V87" s="5"/>
      <c r="W87" s="5"/>
      <c r="X87" s="5"/>
      <c r="Y87" s="5">
        <v>83</v>
      </c>
      <c r="Z87" s="5" t="e">
        <f>IF('Nutritional Status'!#REF!="","",VLOOKUP('Nutritional Status'!#REF!,$A$5:$C$173,3,))</f>
        <v>#REF!</v>
      </c>
      <c r="AA87" s="5" t="e">
        <f t="shared" si="9"/>
        <v>#REF!</v>
      </c>
      <c r="AB87" s="5" t="e">
        <f t="shared" si="10"/>
        <v>#REF!</v>
      </c>
      <c r="AC87" s="5" t="e">
        <f t="shared" si="11"/>
        <v>#REF!</v>
      </c>
      <c r="AD87" s="5" t="e">
        <f t="shared" si="12"/>
        <v>#REF!</v>
      </c>
      <c r="AE87" s="5" t="e">
        <f t="shared" si="13"/>
        <v>#REF!</v>
      </c>
      <c r="AF87" s="5" t="e">
        <f t="shared" si="14"/>
        <v>#REF!</v>
      </c>
      <c r="AG87" s="5" t="e">
        <f t="shared" si="15"/>
        <v>#REF!</v>
      </c>
      <c r="AH87" s="5" t="e">
        <f t="shared" si="16"/>
        <v>#REF!</v>
      </c>
      <c r="AI87" s="5"/>
      <c r="AJ87" s="5" t="e">
        <f t="shared" si="17"/>
        <v>#REF!</v>
      </c>
      <c r="AK87" s="5" t="e">
        <f t="shared" ref="AK87:AR87" si="283">IF($AJ87="","",VLOOKUP($AJ87,$C$5:$L$273,AK$1))</f>
        <v>#REF!</v>
      </c>
      <c r="AL87" s="5" t="e">
        <f t="shared" si="283"/>
        <v>#REF!</v>
      </c>
      <c r="AM87" s="5" t="e">
        <f t="shared" si="283"/>
        <v>#REF!</v>
      </c>
      <c r="AN87" s="5" t="e">
        <f t="shared" si="283"/>
        <v>#REF!</v>
      </c>
      <c r="AO87" s="5" t="e">
        <f t="shared" si="283"/>
        <v>#REF!</v>
      </c>
      <c r="AP87" s="5" t="e">
        <f t="shared" si="283"/>
        <v>#REF!</v>
      </c>
      <c r="AQ87" s="5" t="e">
        <f t="shared" si="283"/>
        <v>#REF!</v>
      </c>
      <c r="AR87" s="5" t="e">
        <f t="shared" si="283"/>
        <v>#REF!</v>
      </c>
      <c r="AS87" s="5"/>
      <c r="AT87" s="5"/>
      <c r="AU87" s="5"/>
      <c r="AV87" s="5"/>
      <c r="AW87" s="5"/>
      <c r="AX87" s="5"/>
      <c r="AY87" s="5"/>
      <c r="AZ87" s="5"/>
      <c r="BA87" s="40" t="str">
        <f t="shared" si="44"/>
        <v/>
      </c>
      <c r="BB87" s="266"/>
      <c r="BC87" s="267"/>
      <c r="BD87" s="267"/>
      <c r="BE87" s="268"/>
      <c r="BF87" s="41"/>
      <c r="BG87" s="43" t="str">
        <f t="shared" si="111"/>
        <v/>
      </c>
      <c r="BH87" s="43"/>
      <c r="BI87" s="43"/>
      <c r="BJ87" s="43" t="str">
        <f t="shared" si="46"/>
        <v/>
      </c>
      <c r="BK87" s="43" t="str">
        <f t="shared" si="47"/>
        <v/>
      </c>
      <c r="BL87" s="43" t="str">
        <f t="shared" si="48"/>
        <v/>
      </c>
      <c r="BM87" s="9"/>
      <c r="BN87" s="9" t="str">
        <f t="shared" si="49"/>
        <v/>
      </c>
      <c r="BO87" s="9">
        <f t="shared" si="50"/>
        <v>5</v>
      </c>
      <c r="BP87" s="9" t="str">
        <f t="shared" si="51"/>
        <v>F</v>
      </c>
      <c r="BQ87" s="9" t="str">
        <f t="shared" si="52"/>
        <v>0</v>
      </c>
      <c r="BR87" s="9"/>
      <c r="BS87" s="9"/>
      <c r="BT87" s="30">
        <v>11.1</v>
      </c>
      <c r="BU87" s="31">
        <v>10</v>
      </c>
      <c r="BV87" s="31">
        <v>142</v>
      </c>
      <c r="BW87" s="1"/>
      <c r="BX87" s="33">
        <v>1.268</v>
      </c>
      <c r="BY87" s="33">
        <v>1.2689999999999999</v>
      </c>
      <c r="BZ87" s="33">
        <v>1.339</v>
      </c>
      <c r="CA87" s="33">
        <v>1.34</v>
      </c>
      <c r="CB87" s="33">
        <v>1.621</v>
      </c>
      <c r="CC87" s="33">
        <v>1.6219999999999999</v>
      </c>
      <c r="CD87" s="3"/>
      <c r="CE87" s="34">
        <v>1.2970000000000002</v>
      </c>
      <c r="CF87" s="34">
        <v>1.298</v>
      </c>
      <c r="CG87" s="34">
        <v>1.365</v>
      </c>
      <c r="CH87" s="34">
        <v>1.3659999999999999</v>
      </c>
      <c r="CI87" s="34">
        <v>1.639</v>
      </c>
      <c r="CJ87" s="34">
        <v>1.64</v>
      </c>
      <c r="CK87" s="9"/>
      <c r="CL87" s="9"/>
      <c r="CM87" s="9" t="e">
        <f>IF('Nutritional Status'!#REF!="","",IF('Nutritional Status'!#REF!&gt;CT87,$CU$3,IF('Nutritional Status'!#REF!&gt;CR87,$CS$3,IF('Nutritional Status'!#REF!&gt;CP87,$CQ$3,$CP$3))))</f>
        <v>#REF!</v>
      </c>
      <c r="CN87" s="5">
        <v>83</v>
      </c>
      <c r="CO87" s="9" t="e">
        <f t="shared" si="19"/>
        <v>#REF!</v>
      </c>
      <c r="CP87" s="9" t="e">
        <f t="shared" ref="CP87:CU87" si="284">IF($CO87="","",VLOOKUP($CO87,$BV$5:$CJ$173,CP$1))</f>
        <v>#REF!</v>
      </c>
      <c r="CQ87" s="9" t="e">
        <f t="shared" si="284"/>
        <v>#REF!</v>
      </c>
      <c r="CR87" s="9" t="e">
        <f t="shared" si="284"/>
        <v>#REF!</v>
      </c>
      <c r="CS87" s="9" t="e">
        <f t="shared" si="284"/>
        <v>#REF!</v>
      </c>
      <c r="CT87" s="9" t="e">
        <f t="shared" si="284"/>
        <v>#REF!</v>
      </c>
      <c r="CU87" s="9" t="e">
        <f t="shared" si="284"/>
        <v>#REF!</v>
      </c>
      <c r="CV87" s="9"/>
      <c r="CW87" s="5">
        <v>83</v>
      </c>
      <c r="CX87" s="9" t="e">
        <f t="shared" si="21"/>
        <v>#REF!</v>
      </c>
      <c r="CY87" s="9" t="e">
        <f t="shared" ref="CY87:DD87" si="285">IF($CX87="","",VLOOKUP($CX87,$BV$5:$CJ$173,CY$1))</f>
        <v>#REF!</v>
      </c>
      <c r="CZ87" s="9" t="e">
        <f t="shared" si="285"/>
        <v>#REF!</v>
      </c>
      <c r="DA87" s="9" t="e">
        <f t="shared" si="285"/>
        <v>#REF!</v>
      </c>
      <c r="DB87" s="9" t="e">
        <f t="shared" si="285"/>
        <v>#REF!</v>
      </c>
      <c r="DC87" s="9" t="e">
        <f t="shared" si="285"/>
        <v>#REF!</v>
      </c>
      <c r="DD87" s="9" t="e">
        <f t="shared" si="285"/>
        <v>#REF!</v>
      </c>
    </row>
    <row r="88" spans="1:108" ht="15.75" customHeight="1">
      <c r="A88" s="30">
        <v>11.11</v>
      </c>
      <c r="B88" s="31">
        <v>11</v>
      </c>
      <c r="C88" s="31">
        <v>143</v>
      </c>
      <c r="D88" s="1"/>
      <c r="E88" s="32">
        <v>13.3</v>
      </c>
      <c r="F88" s="32">
        <f t="shared" si="0"/>
        <v>13.4</v>
      </c>
      <c r="G88" s="32">
        <v>14.3</v>
      </c>
      <c r="H88" s="32">
        <f t="shared" si="2"/>
        <v>14.4</v>
      </c>
      <c r="I88" s="32">
        <v>23.5</v>
      </c>
      <c r="J88" s="32">
        <f t="shared" si="3"/>
        <v>23.6</v>
      </c>
      <c r="K88" s="33">
        <v>29.8</v>
      </c>
      <c r="L88" s="33">
        <f t="shared" si="4"/>
        <v>29.900000000000002</v>
      </c>
      <c r="M88" s="3"/>
      <c r="N88" s="32">
        <v>13</v>
      </c>
      <c r="O88" s="32">
        <f t="shared" si="5"/>
        <v>13.1</v>
      </c>
      <c r="P88" s="33">
        <v>14.2</v>
      </c>
      <c r="Q88" s="33">
        <f t="shared" si="6"/>
        <v>14.299999999999999</v>
      </c>
      <c r="R88" s="33">
        <v>25</v>
      </c>
      <c r="S88" s="33">
        <f t="shared" si="7"/>
        <v>25.1</v>
      </c>
      <c r="T88" s="33">
        <v>31.8</v>
      </c>
      <c r="U88" s="33">
        <f t="shared" si="8"/>
        <v>31.900000000000002</v>
      </c>
      <c r="V88" s="5"/>
      <c r="W88" s="5"/>
      <c r="X88" s="5"/>
      <c r="Y88" s="5">
        <v>84</v>
      </c>
      <c r="Z88" s="5" t="e">
        <f>IF('Nutritional Status'!#REF!="","",VLOOKUP('Nutritional Status'!#REF!,$A$5:$C$173,3,))</f>
        <v>#REF!</v>
      </c>
      <c r="AA88" s="5" t="e">
        <f t="shared" si="9"/>
        <v>#REF!</v>
      </c>
      <c r="AB88" s="5" t="e">
        <f t="shared" si="10"/>
        <v>#REF!</v>
      </c>
      <c r="AC88" s="5" t="e">
        <f t="shared" si="11"/>
        <v>#REF!</v>
      </c>
      <c r="AD88" s="5" t="e">
        <f t="shared" si="12"/>
        <v>#REF!</v>
      </c>
      <c r="AE88" s="5" t="e">
        <f t="shared" si="13"/>
        <v>#REF!</v>
      </c>
      <c r="AF88" s="5" t="e">
        <f t="shared" si="14"/>
        <v>#REF!</v>
      </c>
      <c r="AG88" s="5" t="e">
        <f t="shared" si="15"/>
        <v>#REF!</v>
      </c>
      <c r="AH88" s="5" t="e">
        <f t="shared" si="16"/>
        <v>#REF!</v>
      </c>
      <c r="AI88" s="5"/>
      <c r="AJ88" s="5" t="e">
        <f t="shared" si="17"/>
        <v>#REF!</v>
      </c>
      <c r="AK88" s="5" t="e">
        <f t="shared" ref="AK88:AR88" si="286">IF($AJ88="","",VLOOKUP($AJ88,$C$5:$L$273,AK$1))</f>
        <v>#REF!</v>
      </c>
      <c r="AL88" s="5" t="e">
        <f t="shared" si="286"/>
        <v>#REF!</v>
      </c>
      <c r="AM88" s="5" t="e">
        <f t="shared" si="286"/>
        <v>#REF!</v>
      </c>
      <c r="AN88" s="5" t="e">
        <f t="shared" si="286"/>
        <v>#REF!</v>
      </c>
      <c r="AO88" s="5" t="e">
        <f t="shared" si="286"/>
        <v>#REF!</v>
      </c>
      <c r="AP88" s="5" t="e">
        <f t="shared" si="286"/>
        <v>#REF!</v>
      </c>
      <c r="AQ88" s="5" t="e">
        <f t="shared" si="286"/>
        <v>#REF!</v>
      </c>
      <c r="AR88" s="5" t="e">
        <f t="shared" si="286"/>
        <v>#REF!</v>
      </c>
      <c r="AS88" s="5"/>
      <c r="AT88" s="5"/>
      <c r="AU88" s="5"/>
      <c r="AV88" s="5"/>
      <c r="AW88" s="5"/>
      <c r="AX88" s="5"/>
      <c r="AY88" s="5"/>
      <c r="AZ88" s="5"/>
      <c r="BA88" s="40" t="str">
        <f t="shared" si="44"/>
        <v/>
      </c>
      <c r="BB88" s="266"/>
      <c r="BC88" s="267"/>
      <c r="BD88" s="267"/>
      <c r="BE88" s="268"/>
      <c r="BF88" s="41"/>
      <c r="BG88" s="43" t="str">
        <f t="shared" si="111"/>
        <v/>
      </c>
      <c r="BH88" s="43"/>
      <c r="BI88" s="43"/>
      <c r="BJ88" s="43" t="str">
        <f t="shared" si="46"/>
        <v/>
      </c>
      <c r="BK88" s="43" t="str">
        <f t="shared" si="47"/>
        <v/>
      </c>
      <c r="BL88" s="43" t="str">
        <f t="shared" si="48"/>
        <v/>
      </c>
      <c r="BM88" s="9"/>
      <c r="BN88" s="9" t="str">
        <f t="shared" si="49"/>
        <v/>
      </c>
      <c r="BO88" s="9">
        <f t="shared" si="50"/>
        <v>5</v>
      </c>
      <c r="BP88" s="9" t="str">
        <f t="shared" si="51"/>
        <v>F</v>
      </c>
      <c r="BQ88" s="9" t="str">
        <f t="shared" si="52"/>
        <v>0</v>
      </c>
      <c r="BR88" s="9"/>
      <c r="BS88" s="9"/>
      <c r="BT88" s="30">
        <v>11.11</v>
      </c>
      <c r="BU88" s="31">
        <v>11</v>
      </c>
      <c r="BV88" s="31">
        <v>143</v>
      </c>
      <c r="BW88" s="1"/>
      <c r="BX88" s="33">
        <v>1.2729999999999999</v>
      </c>
      <c r="BY88" s="33">
        <v>1.274</v>
      </c>
      <c r="BZ88" s="33">
        <v>1.3430000000000002</v>
      </c>
      <c r="CA88" s="33">
        <v>1.3440000000000001</v>
      </c>
      <c r="CB88" s="33">
        <v>1.6269999999999998</v>
      </c>
      <c r="CC88" s="33">
        <v>1.6279999999999999</v>
      </c>
      <c r="CD88" s="3"/>
      <c r="CE88" s="34">
        <v>1.3020000000000003</v>
      </c>
      <c r="CF88" s="34">
        <v>1.3030000000000002</v>
      </c>
      <c r="CG88" s="34">
        <v>1.37</v>
      </c>
      <c r="CH88" s="34">
        <v>1.371</v>
      </c>
      <c r="CI88" s="34">
        <v>1.6440000000000001</v>
      </c>
      <c r="CJ88" s="34">
        <v>1.645</v>
      </c>
      <c r="CK88" s="9"/>
      <c r="CL88" s="9"/>
      <c r="CM88" s="9" t="e">
        <f>IF('Nutritional Status'!#REF!="","",IF('Nutritional Status'!#REF!&gt;CT88,$CU$3,IF('Nutritional Status'!#REF!&gt;CR88,$CS$3,IF('Nutritional Status'!#REF!&gt;CP88,$CQ$3,$CP$3))))</f>
        <v>#REF!</v>
      </c>
      <c r="CN88" s="5">
        <v>84</v>
      </c>
      <c r="CO88" s="9" t="e">
        <f t="shared" si="19"/>
        <v>#REF!</v>
      </c>
      <c r="CP88" s="9" t="e">
        <f t="shared" ref="CP88:CU88" si="287">IF($CO88="","",VLOOKUP($CO88,$BV$5:$CJ$173,CP$1))</f>
        <v>#REF!</v>
      </c>
      <c r="CQ88" s="9" t="e">
        <f t="shared" si="287"/>
        <v>#REF!</v>
      </c>
      <c r="CR88" s="9" t="e">
        <f t="shared" si="287"/>
        <v>#REF!</v>
      </c>
      <c r="CS88" s="9" t="e">
        <f t="shared" si="287"/>
        <v>#REF!</v>
      </c>
      <c r="CT88" s="9" t="e">
        <f t="shared" si="287"/>
        <v>#REF!</v>
      </c>
      <c r="CU88" s="9" t="e">
        <f t="shared" si="287"/>
        <v>#REF!</v>
      </c>
      <c r="CV88" s="9"/>
      <c r="CW88" s="5">
        <v>84</v>
      </c>
      <c r="CX88" s="9" t="e">
        <f t="shared" si="21"/>
        <v>#REF!</v>
      </c>
      <c r="CY88" s="9" t="e">
        <f t="shared" ref="CY88:DD88" si="288">IF($CX88="","",VLOOKUP($CX88,$BV$5:$CJ$173,CY$1))</f>
        <v>#REF!</v>
      </c>
      <c r="CZ88" s="9" t="e">
        <f t="shared" si="288"/>
        <v>#REF!</v>
      </c>
      <c r="DA88" s="9" t="e">
        <f t="shared" si="288"/>
        <v>#REF!</v>
      </c>
      <c r="DB88" s="9" t="e">
        <f t="shared" si="288"/>
        <v>#REF!</v>
      </c>
      <c r="DC88" s="9" t="e">
        <f t="shared" si="288"/>
        <v>#REF!</v>
      </c>
      <c r="DD88" s="9" t="e">
        <f t="shared" si="288"/>
        <v>#REF!</v>
      </c>
    </row>
    <row r="89" spans="1:108" ht="15.75" customHeight="1">
      <c r="A89" s="30">
        <v>12</v>
      </c>
      <c r="B89" s="31">
        <v>0</v>
      </c>
      <c r="C89" s="31">
        <v>144</v>
      </c>
      <c r="D89" s="1"/>
      <c r="E89" s="32">
        <v>13.3</v>
      </c>
      <c r="F89" s="32">
        <f t="shared" si="0"/>
        <v>13.4</v>
      </c>
      <c r="G89" s="32">
        <f t="shared" ref="G89:G90" si="289">F89+1</f>
        <v>14.4</v>
      </c>
      <c r="H89" s="32">
        <f t="shared" si="2"/>
        <v>14.5</v>
      </c>
      <c r="I89" s="32">
        <v>23.6</v>
      </c>
      <c r="J89" s="32">
        <f t="shared" si="3"/>
        <v>23.700000000000003</v>
      </c>
      <c r="K89" s="33">
        <v>30</v>
      </c>
      <c r="L89" s="33">
        <f t="shared" si="4"/>
        <v>30.1</v>
      </c>
      <c r="M89" s="3"/>
      <c r="N89" s="32">
        <v>13.1</v>
      </c>
      <c r="O89" s="32">
        <f t="shared" si="5"/>
        <v>13.2</v>
      </c>
      <c r="P89" s="33">
        <v>14.3</v>
      </c>
      <c r="Q89" s="33">
        <f t="shared" si="6"/>
        <v>14.4</v>
      </c>
      <c r="R89" s="33">
        <v>25.1</v>
      </c>
      <c r="S89" s="33">
        <f t="shared" si="7"/>
        <v>25.200000000000003</v>
      </c>
      <c r="T89" s="33">
        <v>31.9</v>
      </c>
      <c r="U89" s="33">
        <f t="shared" si="8"/>
        <v>32</v>
      </c>
      <c r="V89" s="5"/>
      <c r="W89" s="5"/>
      <c r="X89" s="5"/>
      <c r="Y89" s="5">
        <v>85</v>
      </c>
      <c r="Z89" s="5" t="e">
        <f>IF('Nutritional Status'!#REF!="","",VLOOKUP('Nutritional Status'!#REF!,$A$5:$C$173,3,))</f>
        <v>#REF!</v>
      </c>
      <c r="AA89" s="5" t="e">
        <f t="shared" si="9"/>
        <v>#REF!</v>
      </c>
      <c r="AB89" s="5" t="e">
        <f t="shared" si="10"/>
        <v>#REF!</v>
      </c>
      <c r="AC89" s="5" t="e">
        <f t="shared" si="11"/>
        <v>#REF!</v>
      </c>
      <c r="AD89" s="5" t="e">
        <f t="shared" si="12"/>
        <v>#REF!</v>
      </c>
      <c r="AE89" s="5" t="e">
        <f t="shared" si="13"/>
        <v>#REF!</v>
      </c>
      <c r="AF89" s="5" t="e">
        <f t="shared" si="14"/>
        <v>#REF!</v>
      </c>
      <c r="AG89" s="5" t="e">
        <f t="shared" si="15"/>
        <v>#REF!</v>
      </c>
      <c r="AH89" s="5" t="e">
        <f t="shared" si="16"/>
        <v>#REF!</v>
      </c>
      <c r="AI89" s="5"/>
      <c r="AJ89" s="5" t="e">
        <f t="shared" si="17"/>
        <v>#REF!</v>
      </c>
      <c r="AK89" s="5" t="e">
        <f t="shared" ref="AK89:AR89" si="290">IF($AJ89="","",VLOOKUP($AJ89,$C$5:$L$273,AK$1))</f>
        <v>#REF!</v>
      </c>
      <c r="AL89" s="5" t="e">
        <f t="shared" si="290"/>
        <v>#REF!</v>
      </c>
      <c r="AM89" s="5" t="e">
        <f t="shared" si="290"/>
        <v>#REF!</v>
      </c>
      <c r="AN89" s="5" t="e">
        <f t="shared" si="290"/>
        <v>#REF!</v>
      </c>
      <c r="AO89" s="5" t="e">
        <f t="shared" si="290"/>
        <v>#REF!</v>
      </c>
      <c r="AP89" s="5" t="e">
        <f t="shared" si="290"/>
        <v>#REF!</v>
      </c>
      <c r="AQ89" s="5" t="e">
        <f t="shared" si="290"/>
        <v>#REF!</v>
      </c>
      <c r="AR89" s="5" t="e">
        <f t="shared" si="290"/>
        <v>#REF!</v>
      </c>
      <c r="AS89" s="5"/>
      <c r="AT89" s="5"/>
      <c r="AU89" s="5"/>
      <c r="AV89" s="5"/>
      <c r="AW89" s="5"/>
      <c r="AX89" s="5"/>
      <c r="AY89" s="5"/>
      <c r="AZ89" s="5"/>
      <c r="BA89" s="40" t="str">
        <f t="shared" si="44"/>
        <v/>
      </c>
      <c r="BB89" s="266"/>
      <c r="BC89" s="267"/>
      <c r="BD89" s="267"/>
      <c r="BE89" s="268"/>
      <c r="BF89" s="41"/>
      <c r="BG89" s="43" t="str">
        <f t="shared" si="111"/>
        <v/>
      </c>
      <c r="BH89" s="43"/>
      <c r="BI89" s="43"/>
      <c r="BJ89" s="43" t="str">
        <f t="shared" si="46"/>
        <v/>
      </c>
      <c r="BK89" s="43" t="str">
        <f t="shared" si="47"/>
        <v/>
      </c>
      <c r="BL89" s="43" t="str">
        <f t="shared" si="48"/>
        <v/>
      </c>
      <c r="BM89" s="9"/>
      <c r="BN89" s="9" t="str">
        <f t="shared" si="49"/>
        <v/>
      </c>
      <c r="BO89" s="9">
        <f t="shared" si="50"/>
        <v>5</v>
      </c>
      <c r="BP89" s="9" t="str">
        <f t="shared" si="51"/>
        <v>F</v>
      </c>
      <c r="BQ89" s="9" t="str">
        <f t="shared" si="52"/>
        <v>0</v>
      </c>
      <c r="BR89" s="9"/>
      <c r="BS89" s="9"/>
      <c r="BT89" s="30">
        <v>12</v>
      </c>
      <c r="BU89" s="31">
        <v>0</v>
      </c>
      <c r="BV89" s="31">
        <v>144</v>
      </c>
      <c r="BW89" s="1"/>
      <c r="BX89" s="33">
        <v>1.2770000000000001</v>
      </c>
      <c r="BY89" s="33">
        <v>1.278</v>
      </c>
      <c r="BZ89" s="33">
        <v>1.3480000000000001</v>
      </c>
      <c r="CA89" s="33">
        <v>1.349</v>
      </c>
      <c r="CB89" s="33">
        <v>1.633</v>
      </c>
      <c r="CC89" s="33">
        <v>1.6340000000000001</v>
      </c>
      <c r="CD89" s="3"/>
      <c r="CE89" s="34">
        <v>1.306</v>
      </c>
      <c r="CF89" s="34">
        <v>1.3069999999999999</v>
      </c>
      <c r="CG89" s="34">
        <v>1.375</v>
      </c>
      <c r="CH89" s="34">
        <v>1.3759999999999999</v>
      </c>
      <c r="CI89" s="34">
        <v>1.649</v>
      </c>
      <c r="CJ89" s="34">
        <v>1.65</v>
      </c>
      <c r="CK89" s="9"/>
      <c r="CL89" s="9"/>
      <c r="CM89" s="9" t="e">
        <f>IF('Nutritional Status'!#REF!="","",IF('Nutritional Status'!#REF!&gt;CT89,$CU$3,IF('Nutritional Status'!#REF!&gt;CR89,$CS$3,IF('Nutritional Status'!#REF!&gt;CP89,$CQ$3,$CP$3))))</f>
        <v>#REF!</v>
      </c>
      <c r="CN89" s="5">
        <v>85</v>
      </c>
      <c r="CO89" s="9" t="e">
        <f t="shared" si="19"/>
        <v>#REF!</v>
      </c>
      <c r="CP89" s="9" t="e">
        <f t="shared" ref="CP89:CU89" si="291">IF($CO89="","",VLOOKUP($CO89,$BV$5:$CJ$173,CP$1))</f>
        <v>#REF!</v>
      </c>
      <c r="CQ89" s="9" t="e">
        <f t="shared" si="291"/>
        <v>#REF!</v>
      </c>
      <c r="CR89" s="9" t="e">
        <f t="shared" si="291"/>
        <v>#REF!</v>
      </c>
      <c r="CS89" s="9" t="e">
        <f t="shared" si="291"/>
        <v>#REF!</v>
      </c>
      <c r="CT89" s="9" t="e">
        <f t="shared" si="291"/>
        <v>#REF!</v>
      </c>
      <c r="CU89" s="9" t="e">
        <f t="shared" si="291"/>
        <v>#REF!</v>
      </c>
      <c r="CV89" s="9"/>
      <c r="CW89" s="5">
        <v>85</v>
      </c>
      <c r="CX89" s="9" t="e">
        <f t="shared" si="21"/>
        <v>#REF!</v>
      </c>
      <c r="CY89" s="9" t="e">
        <f t="shared" ref="CY89:DD89" si="292">IF($CX89="","",VLOOKUP($CX89,$BV$5:$CJ$173,CY$1))</f>
        <v>#REF!</v>
      </c>
      <c r="CZ89" s="9" t="e">
        <f t="shared" si="292"/>
        <v>#REF!</v>
      </c>
      <c r="DA89" s="9" t="e">
        <f t="shared" si="292"/>
        <v>#REF!</v>
      </c>
      <c r="DB89" s="9" t="e">
        <f t="shared" si="292"/>
        <v>#REF!</v>
      </c>
      <c r="DC89" s="9" t="e">
        <f t="shared" si="292"/>
        <v>#REF!</v>
      </c>
      <c r="DD89" s="9" t="e">
        <f t="shared" si="292"/>
        <v>#REF!</v>
      </c>
    </row>
    <row r="90" spans="1:108" ht="15.75" customHeight="1">
      <c r="A90" s="30">
        <v>12.01</v>
      </c>
      <c r="B90" s="31">
        <v>1</v>
      </c>
      <c r="C90" s="31">
        <v>145</v>
      </c>
      <c r="D90" s="1"/>
      <c r="E90" s="32">
        <v>13.3</v>
      </c>
      <c r="F90" s="32">
        <f t="shared" si="0"/>
        <v>13.4</v>
      </c>
      <c r="G90" s="32">
        <f t="shared" si="289"/>
        <v>14.4</v>
      </c>
      <c r="H90" s="32">
        <f t="shared" si="2"/>
        <v>14.5</v>
      </c>
      <c r="I90" s="32">
        <v>23.7</v>
      </c>
      <c r="J90" s="32">
        <f t="shared" si="3"/>
        <v>23.8</v>
      </c>
      <c r="K90" s="33">
        <v>30.1</v>
      </c>
      <c r="L90" s="33">
        <f t="shared" si="4"/>
        <v>30.200000000000003</v>
      </c>
      <c r="M90" s="3"/>
      <c r="N90" s="32">
        <v>13.1</v>
      </c>
      <c r="O90" s="32">
        <f t="shared" si="5"/>
        <v>13.2</v>
      </c>
      <c r="P90" s="33">
        <v>14.3</v>
      </c>
      <c r="Q90" s="33">
        <f t="shared" si="6"/>
        <v>14.4</v>
      </c>
      <c r="R90" s="33">
        <v>25.2</v>
      </c>
      <c r="S90" s="33">
        <f t="shared" si="7"/>
        <v>25.3</v>
      </c>
      <c r="T90" s="33">
        <v>32</v>
      </c>
      <c r="U90" s="33">
        <f t="shared" si="8"/>
        <v>32.1</v>
      </c>
      <c r="V90" s="5"/>
      <c r="W90" s="5"/>
      <c r="X90" s="5"/>
      <c r="Y90" s="5">
        <v>86</v>
      </c>
      <c r="Z90" s="5" t="e">
        <f>IF('Nutritional Status'!#REF!="","",VLOOKUP('Nutritional Status'!#REF!,$A$5:$C$173,3,))</f>
        <v>#REF!</v>
      </c>
      <c r="AA90" s="5" t="e">
        <f t="shared" si="9"/>
        <v>#REF!</v>
      </c>
      <c r="AB90" s="5" t="e">
        <f t="shared" si="10"/>
        <v>#REF!</v>
      </c>
      <c r="AC90" s="5" t="e">
        <f t="shared" si="11"/>
        <v>#REF!</v>
      </c>
      <c r="AD90" s="5" t="e">
        <f t="shared" si="12"/>
        <v>#REF!</v>
      </c>
      <c r="AE90" s="5" t="e">
        <f t="shared" si="13"/>
        <v>#REF!</v>
      </c>
      <c r="AF90" s="5" t="e">
        <f t="shared" si="14"/>
        <v>#REF!</v>
      </c>
      <c r="AG90" s="5" t="e">
        <f t="shared" si="15"/>
        <v>#REF!</v>
      </c>
      <c r="AH90" s="5" t="e">
        <f t="shared" si="16"/>
        <v>#REF!</v>
      </c>
      <c r="AI90" s="5"/>
      <c r="AJ90" s="5" t="e">
        <f t="shared" si="17"/>
        <v>#REF!</v>
      </c>
      <c r="AK90" s="5" t="e">
        <f t="shared" ref="AK90:AR90" si="293">IF($AJ90="","",VLOOKUP($AJ90,$C$5:$L$273,AK$1))</f>
        <v>#REF!</v>
      </c>
      <c r="AL90" s="5" t="e">
        <f t="shared" si="293"/>
        <v>#REF!</v>
      </c>
      <c r="AM90" s="5" t="e">
        <f t="shared" si="293"/>
        <v>#REF!</v>
      </c>
      <c r="AN90" s="5" t="e">
        <f t="shared" si="293"/>
        <v>#REF!</v>
      </c>
      <c r="AO90" s="5" t="e">
        <f t="shared" si="293"/>
        <v>#REF!</v>
      </c>
      <c r="AP90" s="5" t="e">
        <f t="shared" si="293"/>
        <v>#REF!</v>
      </c>
      <c r="AQ90" s="5" t="e">
        <f t="shared" si="293"/>
        <v>#REF!</v>
      </c>
      <c r="AR90" s="5" t="e">
        <f t="shared" si="293"/>
        <v>#REF!</v>
      </c>
      <c r="AS90" s="5"/>
      <c r="AT90" s="5"/>
      <c r="AU90" s="5"/>
      <c r="AV90" s="5"/>
      <c r="AW90" s="5"/>
      <c r="AX90" s="5"/>
      <c r="AY90" s="5"/>
      <c r="AZ90" s="5"/>
      <c r="BA90" s="40" t="str">
        <f t="shared" si="44"/>
        <v/>
      </c>
      <c r="BB90" s="266"/>
      <c r="BC90" s="267"/>
      <c r="BD90" s="267"/>
      <c r="BE90" s="268"/>
      <c r="BF90" s="41"/>
      <c r="BG90" s="43" t="str">
        <f t="shared" si="111"/>
        <v/>
      </c>
      <c r="BH90" s="43"/>
      <c r="BI90" s="43"/>
      <c r="BJ90" s="43" t="str">
        <f t="shared" si="46"/>
        <v/>
      </c>
      <c r="BK90" s="43" t="str">
        <f t="shared" si="47"/>
        <v/>
      </c>
      <c r="BL90" s="43" t="str">
        <f t="shared" si="48"/>
        <v/>
      </c>
      <c r="BM90" s="9"/>
      <c r="BN90" s="9" t="str">
        <f t="shared" si="49"/>
        <v/>
      </c>
      <c r="BO90" s="9">
        <f t="shared" si="50"/>
        <v>5</v>
      </c>
      <c r="BP90" s="9" t="str">
        <f t="shared" si="51"/>
        <v>F</v>
      </c>
      <c r="BQ90" s="9" t="str">
        <f t="shared" si="52"/>
        <v>0</v>
      </c>
      <c r="BR90" s="9"/>
      <c r="BS90" s="9"/>
      <c r="BT90" s="30">
        <v>12.01</v>
      </c>
      <c r="BU90" s="31">
        <v>1</v>
      </c>
      <c r="BV90" s="31">
        <v>145</v>
      </c>
      <c r="BW90" s="1"/>
      <c r="BX90" s="33">
        <v>1.2819999999999998</v>
      </c>
      <c r="BY90" s="33">
        <v>1.2829999999999999</v>
      </c>
      <c r="BZ90" s="33">
        <v>1.3530000000000002</v>
      </c>
      <c r="CA90" s="33">
        <v>1.3540000000000001</v>
      </c>
      <c r="CB90" s="33">
        <v>1.639</v>
      </c>
      <c r="CC90" s="33">
        <v>1.64</v>
      </c>
      <c r="CD90" s="3"/>
      <c r="CE90" s="34">
        <v>1.3109999999999999</v>
      </c>
      <c r="CF90" s="34">
        <v>1.3119999999999998</v>
      </c>
      <c r="CG90" s="34">
        <v>1.379</v>
      </c>
      <c r="CH90" s="34">
        <v>1.38</v>
      </c>
      <c r="CI90" s="34">
        <v>1.6540000000000001</v>
      </c>
      <c r="CJ90" s="34">
        <v>1.655</v>
      </c>
      <c r="CK90" s="9"/>
      <c r="CL90" s="9"/>
      <c r="CM90" s="9" t="e">
        <f>IF('Nutritional Status'!#REF!="","",IF('Nutritional Status'!#REF!&gt;CT90,$CU$3,IF('Nutritional Status'!#REF!&gt;CR90,$CS$3,IF('Nutritional Status'!#REF!&gt;CP90,$CQ$3,$CP$3))))</f>
        <v>#REF!</v>
      </c>
      <c r="CN90" s="5">
        <v>86</v>
      </c>
      <c r="CO90" s="9" t="e">
        <f t="shared" si="19"/>
        <v>#REF!</v>
      </c>
      <c r="CP90" s="9" t="e">
        <f t="shared" ref="CP90:CU90" si="294">IF($CO90="","",VLOOKUP($CO90,$BV$5:$CJ$173,CP$1))</f>
        <v>#REF!</v>
      </c>
      <c r="CQ90" s="9" t="e">
        <f t="shared" si="294"/>
        <v>#REF!</v>
      </c>
      <c r="CR90" s="9" t="e">
        <f t="shared" si="294"/>
        <v>#REF!</v>
      </c>
      <c r="CS90" s="9" t="e">
        <f t="shared" si="294"/>
        <v>#REF!</v>
      </c>
      <c r="CT90" s="9" t="e">
        <f t="shared" si="294"/>
        <v>#REF!</v>
      </c>
      <c r="CU90" s="9" t="e">
        <f t="shared" si="294"/>
        <v>#REF!</v>
      </c>
      <c r="CV90" s="9"/>
      <c r="CW90" s="5">
        <v>86</v>
      </c>
      <c r="CX90" s="9" t="e">
        <f t="shared" si="21"/>
        <v>#REF!</v>
      </c>
      <c r="CY90" s="9" t="e">
        <f t="shared" ref="CY90:DD90" si="295">IF($CX90="","",VLOOKUP($CX90,$BV$5:$CJ$173,CY$1))</f>
        <v>#REF!</v>
      </c>
      <c r="CZ90" s="9" t="e">
        <f t="shared" si="295"/>
        <v>#REF!</v>
      </c>
      <c r="DA90" s="9" t="e">
        <f t="shared" si="295"/>
        <v>#REF!</v>
      </c>
      <c r="DB90" s="9" t="e">
        <f t="shared" si="295"/>
        <v>#REF!</v>
      </c>
      <c r="DC90" s="9" t="e">
        <f t="shared" si="295"/>
        <v>#REF!</v>
      </c>
      <c r="DD90" s="9" t="e">
        <f t="shared" si="295"/>
        <v>#REF!</v>
      </c>
    </row>
    <row r="91" spans="1:108" ht="15.75" customHeight="1">
      <c r="A91" s="30">
        <v>12.02</v>
      </c>
      <c r="B91" s="31">
        <v>2</v>
      </c>
      <c r="C91" s="31">
        <v>146</v>
      </c>
      <c r="D91" s="1"/>
      <c r="E91" s="32">
        <v>13.4</v>
      </c>
      <c r="F91" s="32">
        <f t="shared" si="0"/>
        <v>13.5</v>
      </c>
      <c r="G91" s="32">
        <v>14.4</v>
      </c>
      <c r="H91" s="32">
        <f t="shared" si="2"/>
        <v>14.5</v>
      </c>
      <c r="I91" s="32">
        <v>23.8</v>
      </c>
      <c r="J91" s="32">
        <f t="shared" si="3"/>
        <v>23.900000000000002</v>
      </c>
      <c r="K91" s="33">
        <v>30.3</v>
      </c>
      <c r="L91" s="33">
        <f t="shared" si="4"/>
        <v>30.400000000000002</v>
      </c>
      <c r="M91" s="3"/>
      <c r="N91" s="32">
        <v>13.1</v>
      </c>
      <c r="O91" s="32">
        <f t="shared" si="5"/>
        <v>13.2</v>
      </c>
      <c r="P91" s="33">
        <v>14.4</v>
      </c>
      <c r="Q91" s="33">
        <f t="shared" si="6"/>
        <v>14.5</v>
      </c>
      <c r="R91" s="33">
        <v>25.3</v>
      </c>
      <c r="S91" s="33">
        <f t="shared" si="7"/>
        <v>25.400000000000002</v>
      </c>
      <c r="T91" s="33">
        <v>32.200000000000003</v>
      </c>
      <c r="U91" s="33">
        <f t="shared" si="8"/>
        <v>32.300000000000004</v>
      </c>
      <c r="V91" s="5"/>
      <c r="W91" s="5"/>
      <c r="X91" s="5"/>
      <c r="Y91" s="5">
        <v>87</v>
      </c>
      <c r="Z91" s="5" t="e">
        <f>IF('Nutritional Status'!#REF!="","",VLOOKUP('Nutritional Status'!#REF!,$A$5:$C$173,3,))</f>
        <v>#REF!</v>
      </c>
      <c r="AA91" s="5" t="e">
        <f t="shared" si="9"/>
        <v>#REF!</v>
      </c>
      <c r="AB91" s="5" t="e">
        <f t="shared" si="10"/>
        <v>#REF!</v>
      </c>
      <c r="AC91" s="5" t="e">
        <f t="shared" si="11"/>
        <v>#REF!</v>
      </c>
      <c r="AD91" s="5" t="e">
        <f t="shared" si="12"/>
        <v>#REF!</v>
      </c>
      <c r="AE91" s="5" t="e">
        <f t="shared" si="13"/>
        <v>#REF!</v>
      </c>
      <c r="AF91" s="5" t="e">
        <f t="shared" si="14"/>
        <v>#REF!</v>
      </c>
      <c r="AG91" s="5" t="e">
        <f t="shared" si="15"/>
        <v>#REF!</v>
      </c>
      <c r="AH91" s="5" t="e">
        <f t="shared" si="16"/>
        <v>#REF!</v>
      </c>
      <c r="AI91" s="5"/>
      <c r="AJ91" s="5" t="e">
        <f t="shared" si="17"/>
        <v>#REF!</v>
      </c>
      <c r="AK91" s="5" t="e">
        <f t="shared" ref="AK91:AR91" si="296">IF($AJ91="","",VLOOKUP($AJ91,$C$5:$L$273,AK$1))</f>
        <v>#REF!</v>
      </c>
      <c r="AL91" s="5" t="e">
        <f t="shared" si="296"/>
        <v>#REF!</v>
      </c>
      <c r="AM91" s="5" t="e">
        <f t="shared" si="296"/>
        <v>#REF!</v>
      </c>
      <c r="AN91" s="5" t="e">
        <f t="shared" si="296"/>
        <v>#REF!</v>
      </c>
      <c r="AO91" s="5" t="e">
        <f t="shared" si="296"/>
        <v>#REF!</v>
      </c>
      <c r="AP91" s="5" t="e">
        <f t="shared" si="296"/>
        <v>#REF!</v>
      </c>
      <c r="AQ91" s="5" t="e">
        <f t="shared" si="296"/>
        <v>#REF!</v>
      </c>
      <c r="AR91" s="5" t="e">
        <f t="shared" si="296"/>
        <v>#REF!</v>
      </c>
      <c r="AS91" s="5"/>
      <c r="AT91" s="5"/>
      <c r="AU91" s="5"/>
      <c r="AV91" s="5"/>
      <c r="AW91" s="5"/>
      <c r="AX91" s="5"/>
      <c r="AY91" s="5"/>
      <c r="AZ91" s="5"/>
      <c r="BA91" s="40" t="str">
        <f t="shared" si="44"/>
        <v/>
      </c>
      <c r="BB91" s="266"/>
      <c r="BC91" s="267"/>
      <c r="BD91" s="267"/>
      <c r="BE91" s="268"/>
      <c r="BF91" s="41"/>
      <c r="BG91" s="43" t="str">
        <f t="shared" si="111"/>
        <v/>
      </c>
      <c r="BH91" s="43"/>
      <c r="BI91" s="43"/>
      <c r="BJ91" s="43" t="str">
        <f t="shared" si="46"/>
        <v/>
      </c>
      <c r="BK91" s="43" t="str">
        <f t="shared" si="47"/>
        <v/>
      </c>
      <c r="BL91" s="43" t="str">
        <f t="shared" si="48"/>
        <v/>
      </c>
      <c r="BM91" s="9"/>
      <c r="BN91" s="9" t="str">
        <f t="shared" si="49"/>
        <v/>
      </c>
      <c r="BO91" s="9">
        <f t="shared" si="50"/>
        <v>5</v>
      </c>
      <c r="BP91" s="9" t="str">
        <f t="shared" si="51"/>
        <v>F</v>
      </c>
      <c r="BQ91" s="9" t="str">
        <f t="shared" si="52"/>
        <v>0</v>
      </c>
      <c r="BR91" s="9"/>
      <c r="BS91" s="9"/>
      <c r="BT91" s="30">
        <v>12.02</v>
      </c>
      <c r="BU91" s="31">
        <v>2</v>
      </c>
      <c r="BV91" s="31">
        <v>146</v>
      </c>
      <c r="BW91" s="1"/>
      <c r="BX91" s="33">
        <v>1.286</v>
      </c>
      <c r="BY91" s="33">
        <v>1.2869999999999999</v>
      </c>
      <c r="BZ91" s="33">
        <v>1.3580000000000001</v>
      </c>
      <c r="CA91" s="33">
        <v>1.359</v>
      </c>
      <c r="CB91" s="33">
        <v>1.645</v>
      </c>
      <c r="CC91" s="33">
        <v>1.6459999999999999</v>
      </c>
      <c r="CD91" s="3"/>
      <c r="CE91" s="34">
        <v>1.3149999999999999</v>
      </c>
      <c r="CF91" s="34">
        <v>1.3159999999999998</v>
      </c>
      <c r="CG91" s="34">
        <v>1.3840000000000001</v>
      </c>
      <c r="CH91" s="34">
        <v>1.385</v>
      </c>
      <c r="CI91" s="34">
        <v>1.659</v>
      </c>
      <c r="CJ91" s="34">
        <v>1.66</v>
      </c>
      <c r="CK91" s="9"/>
      <c r="CL91" s="9"/>
      <c r="CM91" s="9" t="e">
        <f>IF('Nutritional Status'!#REF!="","",IF('Nutritional Status'!#REF!&gt;CT91,$CU$3,IF('Nutritional Status'!#REF!&gt;CR91,$CS$3,IF('Nutritional Status'!#REF!&gt;CP91,$CQ$3,$CP$3))))</f>
        <v>#REF!</v>
      </c>
      <c r="CN91" s="5">
        <v>87</v>
      </c>
      <c r="CO91" s="9" t="e">
        <f t="shared" si="19"/>
        <v>#REF!</v>
      </c>
      <c r="CP91" s="9" t="e">
        <f t="shared" ref="CP91:CU91" si="297">IF($CO91="","",VLOOKUP($CO91,$BV$5:$CJ$173,CP$1))</f>
        <v>#REF!</v>
      </c>
      <c r="CQ91" s="9" t="e">
        <f t="shared" si="297"/>
        <v>#REF!</v>
      </c>
      <c r="CR91" s="9" t="e">
        <f t="shared" si="297"/>
        <v>#REF!</v>
      </c>
      <c r="CS91" s="9" t="e">
        <f t="shared" si="297"/>
        <v>#REF!</v>
      </c>
      <c r="CT91" s="9" t="e">
        <f t="shared" si="297"/>
        <v>#REF!</v>
      </c>
      <c r="CU91" s="9" t="e">
        <f t="shared" si="297"/>
        <v>#REF!</v>
      </c>
      <c r="CV91" s="9"/>
      <c r="CW91" s="5">
        <v>87</v>
      </c>
      <c r="CX91" s="9" t="e">
        <f t="shared" si="21"/>
        <v>#REF!</v>
      </c>
      <c r="CY91" s="9" t="e">
        <f t="shared" ref="CY91:DD91" si="298">IF($CX91="","",VLOOKUP($CX91,$BV$5:$CJ$173,CY$1))</f>
        <v>#REF!</v>
      </c>
      <c r="CZ91" s="9" t="e">
        <f t="shared" si="298"/>
        <v>#REF!</v>
      </c>
      <c r="DA91" s="9" t="e">
        <f t="shared" si="298"/>
        <v>#REF!</v>
      </c>
      <c r="DB91" s="9" t="e">
        <f t="shared" si="298"/>
        <v>#REF!</v>
      </c>
      <c r="DC91" s="9" t="e">
        <f t="shared" si="298"/>
        <v>#REF!</v>
      </c>
      <c r="DD91" s="9" t="e">
        <f t="shared" si="298"/>
        <v>#REF!</v>
      </c>
    </row>
    <row r="92" spans="1:108" ht="15.75" customHeight="1">
      <c r="A92" s="30">
        <v>12.03</v>
      </c>
      <c r="B92" s="31">
        <v>3</v>
      </c>
      <c r="C92" s="31">
        <v>147</v>
      </c>
      <c r="D92" s="1"/>
      <c r="E92" s="32">
        <v>13.4</v>
      </c>
      <c r="F92" s="32">
        <f t="shared" si="0"/>
        <v>13.5</v>
      </c>
      <c r="G92" s="32">
        <f t="shared" ref="G92:G93" si="299">F92+1</f>
        <v>14.5</v>
      </c>
      <c r="H92" s="32">
        <f t="shared" si="2"/>
        <v>14.6</v>
      </c>
      <c r="I92" s="32">
        <v>23.9</v>
      </c>
      <c r="J92" s="32">
        <f t="shared" si="3"/>
        <v>24</v>
      </c>
      <c r="K92" s="33">
        <v>30.4</v>
      </c>
      <c r="L92" s="33">
        <f t="shared" si="4"/>
        <v>30.5</v>
      </c>
      <c r="M92" s="3"/>
      <c r="N92" s="32">
        <v>13.2</v>
      </c>
      <c r="O92" s="32">
        <f t="shared" si="5"/>
        <v>13.299999999999999</v>
      </c>
      <c r="P92" s="33">
        <v>14.4</v>
      </c>
      <c r="Q92" s="33">
        <f t="shared" si="6"/>
        <v>14.5</v>
      </c>
      <c r="R92" s="33">
        <v>25.4</v>
      </c>
      <c r="S92" s="33">
        <f t="shared" si="7"/>
        <v>25.5</v>
      </c>
      <c r="T92" s="33">
        <v>32.299999999999997</v>
      </c>
      <c r="U92" s="33">
        <f t="shared" si="8"/>
        <v>32.4</v>
      </c>
      <c r="V92" s="5"/>
      <c r="W92" s="5"/>
      <c r="X92" s="5"/>
      <c r="Y92" s="5">
        <v>88</v>
      </c>
      <c r="Z92" s="5" t="str">
        <f>IF('Nutritional Status'!C56="","",VLOOKUP('Nutritional Status'!#REF!,$A$5:$C$173,3,))</f>
        <v/>
      </c>
      <c r="AA92" s="5" t="str">
        <f t="shared" si="9"/>
        <v/>
      </c>
      <c r="AB92" s="5" t="str">
        <f t="shared" si="10"/>
        <v/>
      </c>
      <c r="AC92" s="5" t="str">
        <f t="shared" si="11"/>
        <v/>
      </c>
      <c r="AD92" s="5" t="str">
        <f t="shared" si="12"/>
        <v/>
      </c>
      <c r="AE92" s="5" t="str">
        <f t="shared" si="13"/>
        <v/>
      </c>
      <c r="AF92" s="5" t="str">
        <f t="shared" si="14"/>
        <v/>
      </c>
      <c r="AG92" s="5" t="str">
        <f t="shared" si="15"/>
        <v/>
      </c>
      <c r="AH92" s="5" t="str">
        <f t="shared" si="16"/>
        <v/>
      </c>
      <c r="AI92" s="5"/>
      <c r="AJ92" s="5" t="e">
        <f t="shared" si="17"/>
        <v>#REF!</v>
      </c>
      <c r="AK92" s="5" t="e">
        <f t="shared" ref="AK92:AR92" si="300">IF($AJ92="","",VLOOKUP($AJ92,$C$5:$L$273,AK$1))</f>
        <v>#REF!</v>
      </c>
      <c r="AL92" s="5" t="e">
        <f t="shared" si="300"/>
        <v>#REF!</v>
      </c>
      <c r="AM92" s="5" t="e">
        <f t="shared" si="300"/>
        <v>#REF!</v>
      </c>
      <c r="AN92" s="5" t="e">
        <f t="shared" si="300"/>
        <v>#REF!</v>
      </c>
      <c r="AO92" s="5" t="e">
        <f t="shared" si="300"/>
        <v>#REF!</v>
      </c>
      <c r="AP92" s="5" t="e">
        <f t="shared" si="300"/>
        <v>#REF!</v>
      </c>
      <c r="AQ92" s="5" t="e">
        <f t="shared" si="300"/>
        <v>#REF!</v>
      </c>
      <c r="AR92" s="5" t="e">
        <f t="shared" si="300"/>
        <v>#REF!</v>
      </c>
      <c r="AS92" s="5"/>
      <c r="AT92" s="5"/>
      <c r="AU92" s="5"/>
      <c r="AV92" s="5"/>
      <c r="AW92" s="5"/>
      <c r="AX92" s="5"/>
      <c r="AY92" s="5"/>
      <c r="AZ92" s="5"/>
      <c r="BA92" s="40" t="str">
        <f t="shared" si="44"/>
        <v/>
      </c>
      <c r="BB92" s="266"/>
      <c r="BC92" s="267"/>
      <c r="BD92" s="267"/>
      <c r="BE92" s="268"/>
      <c r="BF92" s="41"/>
      <c r="BG92" s="43" t="str">
        <f t="shared" si="111"/>
        <v/>
      </c>
      <c r="BH92" s="43"/>
      <c r="BI92" s="43"/>
      <c r="BJ92" s="43" t="str">
        <f t="shared" si="46"/>
        <v/>
      </c>
      <c r="BK92" s="43" t="str">
        <f t="shared" si="47"/>
        <v/>
      </c>
      <c r="BL92" s="43" t="str">
        <f t="shared" si="48"/>
        <v/>
      </c>
      <c r="BM92" s="9"/>
      <c r="BN92" s="9" t="str">
        <f t="shared" si="49"/>
        <v/>
      </c>
      <c r="BO92" s="9">
        <f t="shared" si="50"/>
        <v>5</v>
      </c>
      <c r="BP92" s="9" t="str">
        <f t="shared" si="51"/>
        <v>F</v>
      </c>
      <c r="BQ92" s="9" t="str">
        <f t="shared" si="52"/>
        <v>0</v>
      </c>
      <c r="BR92" s="9"/>
      <c r="BS92" s="9"/>
      <c r="BT92" s="30">
        <v>12.03</v>
      </c>
      <c r="BU92" s="31">
        <v>3</v>
      </c>
      <c r="BV92" s="31">
        <v>147</v>
      </c>
      <c r="BW92" s="1"/>
      <c r="BX92" s="33">
        <v>1.2909999999999999</v>
      </c>
      <c r="BY92" s="33">
        <v>1.2919999999999998</v>
      </c>
      <c r="BZ92" s="33">
        <v>1.3630000000000002</v>
      </c>
      <c r="CA92" s="33">
        <v>1.3640000000000001</v>
      </c>
      <c r="CB92" s="33">
        <v>1.651</v>
      </c>
      <c r="CC92" s="33">
        <v>1.6519999999999999</v>
      </c>
      <c r="CD92" s="3"/>
      <c r="CE92" s="34">
        <v>1.319</v>
      </c>
      <c r="CF92" s="34">
        <v>1.32</v>
      </c>
      <c r="CG92" s="34">
        <v>1.3880000000000001</v>
      </c>
      <c r="CH92" s="34">
        <v>1.389</v>
      </c>
      <c r="CI92" s="34">
        <v>1.6640000000000001</v>
      </c>
      <c r="CJ92" s="34">
        <v>1.665</v>
      </c>
      <c r="CK92" s="9"/>
      <c r="CL92" s="9"/>
      <c r="CM92" s="9" t="e">
        <f>IF('Nutritional Status'!#REF!="","",IF('Nutritional Status'!#REF!&gt;CT92,$CU$3,IF('Nutritional Status'!#REF!&gt;CR92,$CS$3,IF('Nutritional Status'!#REF!&gt;CP92,$CQ$3,$CP$3))))</f>
        <v>#REF!</v>
      </c>
      <c r="CN92" s="5">
        <v>88</v>
      </c>
      <c r="CO92" s="9" t="str">
        <f t="shared" si="19"/>
        <v/>
      </c>
      <c r="CP92" s="9" t="str">
        <f t="shared" ref="CP92:CU92" si="301">IF($CO92="","",VLOOKUP($CO92,$BV$5:$CJ$173,CP$1))</f>
        <v/>
      </c>
      <c r="CQ92" s="9" t="str">
        <f t="shared" si="301"/>
        <v/>
      </c>
      <c r="CR92" s="9" t="str">
        <f t="shared" si="301"/>
        <v/>
      </c>
      <c r="CS92" s="9" t="str">
        <f t="shared" si="301"/>
        <v/>
      </c>
      <c r="CT92" s="9" t="str">
        <f t="shared" si="301"/>
        <v/>
      </c>
      <c r="CU92" s="9" t="str">
        <f t="shared" si="301"/>
        <v/>
      </c>
      <c r="CV92" s="9"/>
      <c r="CW92" s="5">
        <v>88</v>
      </c>
      <c r="CX92" s="9" t="e">
        <f t="shared" si="21"/>
        <v>#REF!</v>
      </c>
      <c r="CY92" s="9" t="e">
        <f t="shared" ref="CY92:DD92" si="302">IF($CX92="","",VLOOKUP($CX92,$BV$5:$CJ$173,CY$1))</f>
        <v>#REF!</v>
      </c>
      <c r="CZ92" s="9" t="e">
        <f t="shared" si="302"/>
        <v>#REF!</v>
      </c>
      <c r="DA92" s="9" t="e">
        <f t="shared" si="302"/>
        <v>#REF!</v>
      </c>
      <c r="DB92" s="9" t="e">
        <f t="shared" si="302"/>
        <v>#REF!</v>
      </c>
      <c r="DC92" s="9" t="e">
        <f t="shared" si="302"/>
        <v>#REF!</v>
      </c>
      <c r="DD92" s="9" t="e">
        <f t="shared" si="302"/>
        <v>#REF!</v>
      </c>
    </row>
    <row r="93" spans="1:108" ht="15.75" customHeight="1">
      <c r="A93" s="30">
        <v>12.04</v>
      </c>
      <c r="B93" s="31">
        <v>4</v>
      </c>
      <c r="C93" s="31">
        <v>148</v>
      </c>
      <c r="D93" s="1"/>
      <c r="E93" s="32">
        <v>13.4</v>
      </c>
      <c r="F93" s="32">
        <f t="shared" si="0"/>
        <v>13.5</v>
      </c>
      <c r="G93" s="32">
        <f t="shared" si="299"/>
        <v>14.5</v>
      </c>
      <c r="H93" s="32">
        <f t="shared" si="2"/>
        <v>14.6</v>
      </c>
      <c r="I93" s="32">
        <v>24</v>
      </c>
      <c r="J93" s="32">
        <f t="shared" si="3"/>
        <v>24.1</v>
      </c>
      <c r="K93" s="33">
        <v>30.6</v>
      </c>
      <c r="L93" s="33">
        <f t="shared" si="4"/>
        <v>30.700000000000003</v>
      </c>
      <c r="M93" s="3"/>
      <c r="N93" s="32">
        <v>13.2</v>
      </c>
      <c r="O93" s="32">
        <f t="shared" si="5"/>
        <v>13.299999999999999</v>
      </c>
      <c r="P93" s="33">
        <v>14.5</v>
      </c>
      <c r="Q93" s="33">
        <f t="shared" si="6"/>
        <v>14.6</v>
      </c>
      <c r="R93" s="33">
        <v>25.5</v>
      </c>
      <c r="S93" s="33">
        <f t="shared" si="7"/>
        <v>25.6</v>
      </c>
      <c r="T93" s="33">
        <v>32.4</v>
      </c>
      <c r="U93" s="33">
        <f t="shared" si="8"/>
        <v>32.5</v>
      </c>
      <c r="V93" s="5"/>
      <c r="W93" s="5"/>
      <c r="X93" s="5"/>
      <c r="Y93" s="5">
        <v>89</v>
      </c>
      <c r="Z93" s="5" t="str">
        <f>IF('Nutritional Status'!C58="","",VLOOKUP('Nutritional Status'!#REF!,$A$5:$C$173,3,))</f>
        <v/>
      </c>
      <c r="AA93" s="5" t="str">
        <f t="shared" si="9"/>
        <v/>
      </c>
      <c r="AB93" s="5" t="str">
        <f t="shared" si="10"/>
        <v/>
      </c>
      <c r="AC93" s="5" t="str">
        <f t="shared" si="11"/>
        <v/>
      </c>
      <c r="AD93" s="5" t="str">
        <f t="shared" si="12"/>
        <v/>
      </c>
      <c r="AE93" s="5" t="str">
        <f t="shared" si="13"/>
        <v/>
      </c>
      <c r="AF93" s="5" t="str">
        <f t="shared" si="14"/>
        <v/>
      </c>
      <c r="AG93" s="5" t="str">
        <f t="shared" si="15"/>
        <v/>
      </c>
      <c r="AH93" s="5" t="str">
        <f t="shared" si="16"/>
        <v/>
      </c>
      <c r="AI93" s="5"/>
      <c r="AJ93" s="5" t="e">
        <f t="shared" si="17"/>
        <v>#REF!</v>
      </c>
      <c r="AK93" s="5" t="e">
        <f t="shared" ref="AK93:AR93" si="303">IF($AJ93="","",VLOOKUP($AJ93,$C$5:$L$273,AK$1))</f>
        <v>#REF!</v>
      </c>
      <c r="AL93" s="5" t="e">
        <f t="shared" si="303"/>
        <v>#REF!</v>
      </c>
      <c r="AM93" s="5" t="e">
        <f t="shared" si="303"/>
        <v>#REF!</v>
      </c>
      <c r="AN93" s="5" t="e">
        <f t="shared" si="303"/>
        <v>#REF!</v>
      </c>
      <c r="AO93" s="5" t="e">
        <f t="shared" si="303"/>
        <v>#REF!</v>
      </c>
      <c r="AP93" s="5" t="e">
        <f t="shared" si="303"/>
        <v>#REF!</v>
      </c>
      <c r="AQ93" s="5" t="e">
        <f t="shared" si="303"/>
        <v>#REF!</v>
      </c>
      <c r="AR93" s="5" t="e">
        <f t="shared" si="303"/>
        <v>#REF!</v>
      </c>
      <c r="AS93" s="5"/>
      <c r="AT93" s="5"/>
      <c r="AU93" s="5"/>
      <c r="AV93" s="5"/>
      <c r="AW93" s="5"/>
      <c r="AX93" s="5"/>
      <c r="AY93" s="5"/>
      <c r="AZ93" s="5"/>
      <c r="BA93" s="40" t="str">
        <f t="shared" si="44"/>
        <v/>
      </c>
      <c r="BB93" s="266"/>
      <c r="BC93" s="267"/>
      <c r="BD93" s="267"/>
      <c r="BE93" s="268"/>
      <c r="BF93" s="41"/>
      <c r="BG93" s="43" t="str">
        <f t="shared" si="111"/>
        <v/>
      </c>
      <c r="BH93" s="43"/>
      <c r="BI93" s="43"/>
      <c r="BJ93" s="43" t="str">
        <f t="shared" si="46"/>
        <v/>
      </c>
      <c r="BK93" s="43" t="str">
        <f t="shared" si="47"/>
        <v/>
      </c>
      <c r="BL93" s="43" t="str">
        <f t="shared" si="48"/>
        <v/>
      </c>
      <c r="BM93" s="9"/>
      <c r="BN93" s="9" t="str">
        <f t="shared" si="49"/>
        <v/>
      </c>
      <c r="BO93" s="9">
        <f t="shared" si="50"/>
        <v>5</v>
      </c>
      <c r="BP93" s="9" t="str">
        <f t="shared" si="51"/>
        <v>F</v>
      </c>
      <c r="BQ93" s="9" t="str">
        <f t="shared" si="52"/>
        <v>0</v>
      </c>
      <c r="BR93" s="9"/>
      <c r="BS93" s="9"/>
      <c r="BT93" s="30">
        <v>12.04</v>
      </c>
      <c r="BU93" s="31">
        <v>4</v>
      </c>
      <c r="BV93" s="31">
        <v>148</v>
      </c>
      <c r="BW93" s="1"/>
      <c r="BX93" s="33">
        <v>1.296</v>
      </c>
      <c r="BY93" s="33">
        <v>1.2969999999999999</v>
      </c>
      <c r="BZ93" s="33">
        <v>1.3680000000000001</v>
      </c>
      <c r="CA93" s="33">
        <v>1.369</v>
      </c>
      <c r="CB93" s="33">
        <v>1.6569999999999998</v>
      </c>
      <c r="CC93" s="33">
        <v>1.6579999999999999</v>
      </c>
      <c r="CD93" s="3"/>
      <c r="CE93" s="34">
        <v>1.3240000000000001</v>
      </c>
      <c r="CF93" s="34">
        <v>1.325</v>
      </c>
      <c r="CG93" s="34">
        <v>1.3920000000000001</v>
      </c>
      <c r="CH93" s="34">
        <v>1.393</v>
      </c>
      <c r="CI93" s="34">
        <v>1.669</v>
      </c>
      <c r="CJ93" s="34">
        <v>1.67</v>
      </c>
      <c r="CK93" s="9"/>
      <c r="CL93" s="9"/>
      <c r="CM93" s="9" t="e">
        <f>IF('Nutritional Status'!#REF!="","",IF('Nutritional Status'!#REF!&gt;CT93,$CU$3,IF('Nutritional Status'!#REF!&gt;CR93,$CS$3,IF('Nutritional Status'!#REF!&gt;CP93,$CQ$3,$CP$3))))</f>
        <v>#REF!</v>
      </c>
      <c r="CN93" s="5">
        <v>89</v>
      </c>
      <c r="CO93" s="9" t="str">
        <f t="shared" si="19"/>
        <v/>
      </c>
      <c r="CP93" s="9" t="str">
        <f t="shared" ref="CP93:CU93" si="304">IF($CO93="","",VLOOKUP($CO93,$BV$5:$CJ$173,CP$1))</f>
        <v/>
      </c>
      <c r="CQ93" s="9" t="str">
        <f t="shared" si="304"/>
        <v/>
      </c>
      <c r="CR93" s="9" t="str">
        <f t="shared" si="304"/>
        <v/>
      </c>
      <c r="CS93" s="9" t="str">
        <f t="shared" si="304"/>
        <v/>
      </c>
      <c r="CT93" s="9" t="str">
        <f t="shared" si="304"/>
        <v/>
      </c>
      <c r="CU93" s="9" t="str">
        <f t="shared" si="304"/>
        <v/>
      </c>
      <c r="CV93" s="9"/>
      <c r="CW93" s="5">
        <v>89</v>
      </c>
      <c r="CX93" s="9" t="e">
        <f t="shared" si="21"/>
        <v>#REF!</v>
      </c>
      <c r="CY93" s="9" t="e">
        <f t="shared" ref="CY93:DD93" si="305">IF($CX93="","",VLOOKUP($CX93,$BV$5:$CJ$173,CY$1))</f>
        <v>#REF!</v>
      </c>
      <c r="CZ93" s="9" t="e">
        <f t="shared" si="305"/>
        <v>#REF!</v>
      </c>
      <c r="DA93" s="9" t="e">
        <f t="shared" si="305"/>
        <v>#REF!</v>
      </c>
      <c r="DB93" s="9" t="e">
        <f t="shared" si="305"/>
        <v>#REF!</v>
      </c>
      <c r="DC93" s="9" t="e">
        <f t="shared" si="305"/>
        <v>#REF!</v>
      </c>
      <c r="DD93" s="9" t="e">
        <f t="shared" si="305"/>
        <v>#REF!</v>
      </c>
    </row>
    <row r="94" spans="1:108" ht="15.75" customHeight="1">
      <c r="A94" s="30">
        <v>12.05</v>
      </c>
      <c r="B94" s="31">
        <v>5</v>
      </c>
      <c r="C94" s="31">
        <v>149</v>
      </c>
      <c r="D94" s="1"/>
      <c r="E94" s="32">
        <v>13.5</v>
      </c>
      <c r="F94" s="32">
        <f t="shared" si="0"/>
        <v>13.6</v>
      </c>
      <c r="G94" s="32">
        <v>14.5</v>
      </c>
      <c r="H94" s="32">
        <f t="shared" si="2"/>
        <v>14.6</v>
      </c>
      <c r="I94" s="32">
        <v>24.1</v>
      </c>
      <c r="J94" s="32">
        <f t="shared" si="3"/>
        <v>24.200000000000003</v>
      </c>
      <c r="K94" s="33">
        <v>30.7</v>
      </c>
      <c r="L94" s="33">
        <f t="shared" si="4"/>
        <v>30.8</v>
      </c>
      <c r="M94" s="3"/>
      <c r="N94" s="32">
        <v>13.2</v>
      </c>
      <c r="O94" s="32">
        <f t="shared" si="5"/>
        <v>13.299999999999999</v>
      </c>
      <c r="P94" s="33">
        <v>14.5</v>
      </c>
      <c r="Q94" s="33">
        <f t="shared" si="6"/>
        <v>14.6</v>
      </c>
      <c r="R94" s="33">
        <v>25.6</v>
      </c>
      <c r="S94" s="33">
        <f t="shared" si="7"/>
        <v>25.700000000000003</v>
      </c>
      <c r="T94" s="33">
        <v>32.6</v>
      </c>
      <c r="U94" s="33">
        <f t="shared" si="8"/>
        <v>32.700000000000003</v>
      </c>
      <c r="V94" s="5"/>
      <c r="W94" s="5"/>
      <c r="X94" s="5"/>
      <c r="Y94" s="5">
        <v>90</v>
      </c>
      <c r="Z94" s="5" t="e">
        <f>IF('Nutritional Status'!#REF!="","",VLOOKUP('Nutritional Status'!#REF!,$A$5:$C$173,3,))</f>
        <v>#REF!</v>
      </c>
      <c r="AA94" s="5" t="e">
        <f t="shared" si="9"/>
        <v>#REF!</v>
      </c>
      <c r="AB94" s="5" t="e">
        <f t="shared" si="10"/>
        <v>#REF!</v>
      </c>
      <c r="AC94" s="5" t="e">
        <f t="shared" si="11"/>
        <v>#REF!</v>
      </c>
      <c r="AD94" s="5" t="e">
        <f t="shared" si="12"/>
        <v>#REF!</v>
      </c>
      <c r="AE94" s="5" t="e">
        <f t="shared" si="13"/>
        <v>#REF!</v>
      </c>
      <c r="AF94" s="5" t="e">
        <f t="shared" si="14"/>
        <v>#REF!</v>
      </c>
      <c r="AG94" s="5" t="e">
        <f t="shared" si="15"/>
        <v>#REF!</v>
      </c>
      <c r="AH94" s="5" t="e">
        <f t="shared" si="16"/>
        <v>#REF!</v>
      </c>
      <c r="AI94" s="5"/>
      <c r="AJ94" s="5" t="e">
        <f t="shared" si="17"/>
        <v>#REF!</v>
      </c>
      <c r="AK94" s="5" t="e">
        <f t="shared" ref="AK94:AR94" si="306">IF($AJ94="","",VLOOKUP($AJ94,$C$5:$L$273,AK$1))</f>
        <v>#REF!</v>
      </c>
      <c r="AL94" s="5" t="e">
        <f t="shared" si="306"/>
        <v>#REF!</v>
      </c>
      <c r="AM94" s="5" t="e">
        <f t="shared" si="306"/>
        <v>#REF!</v>
      </c>
      <c r="AN94" s="5" t="e">
        <f t="shared" si="306"/>
        <v>#REF!</v>
      </c>
      <c r="AO94" s="5" t="e">
        <f t="shared" si="306"/>
        <v>#REF!</v>
      </c>
      <c r="AP94" s="5" t="e">
        <f t="shared" si="306"/>
        <v>#REF!</v>
      </c>
      <c r="AQ94" s="5" t="e">
        <f t="shared" si="306"/>
        <v>#REF!</v>
      </c>
      <c r="AR94" s="5" t="e">
        <f t="shared" si="306"/>
        <v>#REF!</v>
      </c>
      <c r="AS94" s="5"/>
      <c r="AT94" s="5"/>
      <c r="AU94" s="5"/>
      <c r="AV94" s="5"/>
      <c r="AW94" s="5"/>
      <c r="AX94" s="5"/>
      <c r="AY94" s="5"/>
      <c r="AZ94" s="5"/>
      <c r="BA94" s="40" t="str">
        <f t="shared" si="44"/>
        <v/>
      </c>
      <c r="BB94" s="266"/>
      <c r="BC94" s="267"/>
      <c r="BD94" s="267"/>
      <c r="BE94" s="268"/>
      <c r="BF94" s="41"/>
      <c r="BG94" s="43" t="str">
        <f t="shared" si="111"/>
        <v/>
      </c>
      <c r="BH94" s="43"/>
      <c r="BI94" s="43"/>
      <c r="BJ94" s="43" t="str">
        <f t="shared" si="46"/>
        <v/>
      </c>
      <c r="BK94" s="43" t="str">
        <f t="shared" si="47"/>
        <v/>
      </c>
      <c r="BL94" s="43" t="str">
        <f t="shared" si="48"/>
        <v/>
      </c>
      <c r="BM94" s="9"/>
      <c r="BN94" s="9" t="str">
        <f t="shared" si="49"/>
        <v/>
      </c>
      <c r="BO94" s="9">
        <f t="shared" si="50"/>
        <v>5</v>
      </c>
      <c r="BP94" s="9" t="str">
        <f t="shared" si="51"/>
        <v>F</v>
      </c>
      <c r="BQ94" s="9" t="str">
        <f t="shared" si="52"/>
        <v>0</v>
      </c>
      <c r="BR94" s="9"/>
      <c r="BS94" s="9"/>
      <c r="BT94" s="30">
        <v>12.05</v>
      </c>
      <c r="BU94" s="31">
        <v>5</v>
      </c>
      <c r="BV94" s="31">
        <v>149</v>
      </c>
      <c r="BW94" s="1"/>
      <c r="BX94" s="33">
        <v>1.3009999999999999</v>
      </c>
      <c r="BY94" s="33">
        <v>1.3019999999999998</v>
      </c>
      <c r="BZ94" s="33">
        <v>1.3730000000000002</v>
      </c>
      <c r="CA94" s="33">
        <v>1.3740000000000001</v>
      </c>
      <c r="CB94" s="33">
        <v>1.663</v>
      </c>
      <c r="CC94" s="33">
        <v>1.6640000000000001</v>
      </c>
      <c r="CD94" s="3"/>
      <c r="CE94" s="34">
        <v>1.3280000000000001</v>
      </c>
      <c r="CF94" s="34">
        <v>1.329</v>
      </c>
      <c r="CG94" s="34">
        <v>1.3970000000000002</v>
      </c>
      <c r="CH94" s="34">
        <v>1.3980000000000001</v>
      </c>
      <c r="CI94" s="34">
        <v>1.6740000000000002</v>
      </c>
      <c r="CJ94" s="34">
        <v>1.675</v>
      </c>
      <c r="CK94" s="9"/>
      <c r="CL94" s="9"/>
      <c r="CM94" s="9" t="e">
        <f>IF('Nutritional Status'!#REF!="","",IF('Nutritional Status'!#REF!&gt;CT94,$CU$3,IF('Nutritional Status'!#REF!&gt;CR94,$CS$3,IF('Nutritional Status'!#REF!&gt;CP94,$CQ$3,$CP$3))))</f>
        <v>#REF!</v>
      </c>
      <c r="CN94" s="5">
        <v>90</v>
      </c>
      <c r="CO94" s="9" t="e">
        <f t="shared" si="19"/>
        <v>#REF!</v>
      </c>
      <c r="CP94" s="9" t="e">
        <f t="shared" ref="CP94:CU94" si="307">IF($CO94="","",VLOOKUP($CO94,$BV$5:$CJ$173,CP$1))</f>
        <v>#REF!</v>
      </c>
      <c r="CQ94" s="9" t="e">
        <f t="shared" si="307"/>
        <v>#REF!</v>
      </c>
      <c r="CR94" s="9" t="e">
        <f t="shared" si="307"/>
        <v>#REF!</v>
      </c>
      <c r="CS94" s="9" t="e">
        <f t="shared" si="307"/>
        <v>#REF!</v>
      </c>
      <c r="CT94" s="9" t="e">
        <f t="shared" si="307"/>
        <v>#REF!</v>
      </c>
      <c r="CU94" s="9" t="e">
        <f t="shared" si="307"/>
        <v>#REF!</v>
      </c>
      <c r="CV94" s="9"/>
      <c r="CW94" s="5">
        <v>90</v>
      </c>
      <c r="CX94" s="9" t="e">
        <f t="shared" si="21"/>
        <v>#REF!</v>
      </c>
      <c r="CY94" s="9" t="e">
        <f t="shared" ref="CY94:DD94" si="308">IF($CX94="","",VLOOKUP($CX94,$BV$5:$CJ$173,CY$1))</f>
        <v>#REF!</v>
      </c>
      <c r="CZ94" s="9" t="e">
        <f t="shared" si="308"/>
        <v>#REF!</v>
      </c>
      <c r="DA94" s="9" t="e">
        <f t="shared" si="308"/>
        <v>#REF!</v>
      </c>
      <c r="DB94" s="9" t="e">
        <f t="shared" si="308"/>
        <v>#REF!</v>
      </c>
      <c r="DC94" s="9" t="e">
        <f t="shared" si="308"/>
        <v>#REF!</v>
      </c>
      <c r="DD94" s="9" t="e">
        <f t="shared" si="308"/>
        <v>#REF!</v>
      </c>
    </row>
    <row r="95" spans="1:108" ht="15.75" customHeight="1">
      <c r="A95" s="30">
        <v>12.06</v>
      </c>
      <c r="B95" s="31">
        <v>6</v>
      </c>
      <c r="C95" s="31">
        <v>150</v>
      </c>
      <c r="D95" s="1"/>
      <c r="E95" s="32">
        <v>13.5</v>
      </c>
      <c r="F95" s="32">
        <f t="shared" si="0"/>
        <v>13.6</v>
      </c>
      <c r="G95" s="32">
        <f t="shared" ref="G95:G101" si="309">F95+1</f>
        <v>14.6</v>
      </c>
      <c r="H95" s="32">
        <f t="shared" si="2"/>
        <v>14.7</v>
      </c>
      <c r="I95" s="32">
        <v>24.2</v>
      </c>
      <c r="J95" s="32">
        <f t="shared" si="3"/>
        <v>24.3</v>
      </c>
      <c r="K95" s="33">
        <v>30.9</v>
      </c>
      <c r="L95" s="33">
        <f t="shared" si="4"/>
        <v>31</v>
      </c>
      <c r="M95" s="3"/>
      <c r="N95" s="32">
        <v>13.3</v>
      </c>
      <c r="O95" s="32">
        <f t="shared" si="5"/>
        <v>13.4</v>
      </c>
      <c r="P95" s="33">
        <v>14.6</v>
      </c>
      <c r="Q95" s="33">
        <f t="shared" si="6"/>
        <v>14.7</v>
      </c>
      <c r="R95" s="33">
        <v>25.7</v>
      </c>
      <c r="S95" s="33">
        <f t="shared" si="7"/>
        <v>25.8</v>
      </c>
      <c r="T95" s="33">
        <v>32.700000000000003</v>
      </c>
      <c r="U95" s="33">
        <f t="shared" si="8"/>
        <v>32.800000000000004</v>
      </c>
      <c r="V95" s="5"/>
      <c r="W95" s="5"/>
      <c r="X95" s="5"/>
      <c r="Y95" s="5">
        <v>91</v>
      </c>
      <c r="Z95" s="5" t="e">
        <f>IF('Nutritional Status'!#REF!="","",VLOOKUP('Nutritional Status'!#REF!,$A$5:$C$173,3,))</f>
        <v>#REF!</v>
      </c>
      <c r="AA95" s="5" t="e">
        <f t="shared" si="9"/>
        <v>#REF!</v>
      </c>
      <c r="AB95" s="5" t="e">
        <f t="shared" si="10"/>
        <v>#REF!</v>
      </c>
      <c r="AC95" s="5" t="e">
        <f t="shared" si="11"/>
        <v>#REF!</v>
      </c>
      <c r="AD95" s="5" t="e">
        <f t="shared" si="12"/>
        <v>#REF!</v>
      </c>
      <c r="AE95" s="5" t="e">
        <f t="shared" si="13"/>
        <v>#REF!</v>
      </c>
      <c r="AF95" s="5" t="e">
        <f t="shared" si="14"/>
        <v>#REF!</v>
      </c>
      <c r="AG95" s="5" t="e">
        <f t="shared" si="15"/>
        <v>#REF!</v>
      </c>
      <c r="AH95" s="5" t="e">
        <f t="shared" si="16"/>
        <v>#REF!</v>
      </c>
      <c r="AI95" s="5"/>
      <c r="AJ95" s="5" t="e">
        <f t="shared" si="17"/>
        <v>#REF!</v>
      </c>
      <c r="AK95" s="5" t="e">
        <f t="shared" ref="AK95:AR95" si="310">IF($AJ95="","",VLOOKUP($AJ95,$C$5:$L$273,AK$1))</f>
        <v>#REF!</v>
      </c>
      <c r="AL95" s="5" t="e">
        <f t="shared" si="310"/>
        <v>#REF!</v>
      </c>
      <c r="AM95" s="5" t="e">
        <f t="shared" si="310"/>
        <v>#REF!</v>
      </c>
      <c r="AN95" s="5" t="e">
        <f t="shared" si="310"/>
        <v>#REF!</v>
      </c>
      <c r="AO95" s="5" t="e">
        <f t="shared" si="310"/>
        <v>#REF!</v>
      </c>
      <c r="AP95" s="5" t="e">
        <f t="shared" si="310"/>
        <v>#REF!</v>
      </c>
      <c r="AQ95" s="5" t="e">
        <f t="shared" si="310"/>
        <v>#REF!</v>
      </c>
      <c r="AR95" s="5" t="e">
        <f t="shared" si="310"/>
        <v>#REF!</v>
      </c>
      <c r="AS95" s="5"/>
      <c r="AT95" s="5"/>
      <c r="AU95" s="5"/>
      <c r="AV95" s="5"/>
      <c r="AW95" s="5"/>
      <c r="AX95" s="5"/>
      <c r="AY95" s="5"/>
      <c r="AZ95" s="5"/>
      <c r="BA95" s="40" t="str">
        <f t="shared" si="44"/>
        <v/>
      </c>
      <c r="BB95" s="266"/>
      <c r="BC95" s="267"/>
      <c r="BD95" s="267"/>
      <c r="BE95" s="268"/>
      <c r="BF95" s="41"/>
      <c r="BG95" s="43" t="str">
        <f t="shared" si="111"/>
        <v/>
      </c>
      <c r="BH95" s="43"/>
      <c r="BI95" s="43"/>
      <c r="BJ95" s="43" t="str">
        <f t="shared" si="46"/>
        <v/>
      </c>
      <c r="BK95" s="43" t="str">
        <f t="shared" si="47"/>
        <v/>
      </c>
      <c r="BL95" s="43" t="str">
        <f t="shared" si="48"/>
        <v/>
      </c>
      <c r="BM95" s="9"/>
      <c r="BN95" s="9" t="str">
        <f t="shared" si="49"/>
        <v/>
      </c>
      <c r="BO95" s="9">
        <f t="shared" si="50"/>
        <v>5</v>
      </c>
      <c r="BP95" s="9" t="str">
        <f t="shared" si="51"/>
        <v>F</v>
      </c>
      <c r="BQ95" s="9" t="str">
        <f t="shared" si="52"/>
        <v>0</v>
      </c>
      <c r="BR95" s="9"/>
      <c r="BS95" s="9"/>
      <c r="BT95" s="30">
        <v>12.06</v>
      </c>
      <c r="BU95" s="31">
        <v>6</v>
      </c>
      <c r="BV95" s="31">
        <v>150</v>
      </c>
      <c r="BW95" s="1"/>
      <c r="BX95" s="33">
        <v>1.306</v>
      </c>
      <c r="BY95" s="33">
        <v>1.3069999999999999</v>
      </c>
      <c r="BZ95" s="33">
        <v>1.3780000000000001</v>
      </c>
      <c r="CA95" s="33">
        <v>1.379</v>
      </c>
      <c r="CB95" s="33">
        <v>1.67</v>
      </c>
      <c r="CC95" s="33">
        <v>1.671</v>
      </c>
      <c r="CD95" s="3"/>
      <c r="CE95" s="34">
        <v>1.3320000000000001</v>
      </c>
      <c r="CF95" s="34">
        <v>1.3330000000000002</v>
      </c>
      <c r="CG95" s="34">
        <v>1.401</v>
      </c>
      <c r="CH95" s="34">
        <v>1.4019999999999999</v>
      </c>
      <c r="CI95" s="34">
        <v>1.6780000000000002</v>
      </c>
      <c r="CJ95" s="34">
        <v>1.679</v>
      </c>
      <c r="CK95" s="9"/>
      <c r="CL95" s="9"/>
      <c r="CM95" s="9" t="e">
        <f>IF('Nutritional Status'!#REF!="","",IF('Nutritional Status'!#REF!&gt;CT95,$CU$3,IF('Nutritional Status'!#REF!&gt;CR95,$CS$3,IF('Nutritional Status'!#REF!&gt;CP95,$CQ$3,$CP$3))))</f>
        <v>#REF!</v>
      </c>
      <c r="CN95" s="5">
        <v>91</v>
      </c>
      <c r="CO95" s="9" t="e">
        <f t="shared" si="19"/>
        <v>#REF!</v>
      </c>
      <c r="CP95" s="9" t="e">
        <f t="shared" ref="CP95:CU95" si="311">IF($CO95="","",VLOOKUP($CO95,$BV$5:$CJ$173,CP$1))</f>
        <v>#REF!</v>
      </c>
      <c r="CQ95" s="9" t="e">
        <f t="shared" si="311"/>
        <v>#REF!</v>
      </c>
      <c r="CR95" s="9" t="e">
        <f t="shared" si="311"/>
        <v>#REF!</v>
      </c>
      <c r="CS95" s="9" t="e">
        <f t="shared" si="311"/>
        <v>#REF!</v>
      </c>
      <c r="CT95" s="9" t="e">
        <f t="shared" si="311"/>
        <v>#REF!</v>
      </c>
      <c r="CU95" s="9" t="e">
        <f t="shared" si="311"/>
        <v>#REF!</v>
      </c>
      <c r="CV95" s="9"/>
      <c r="CW95" s="5">
        <v>91</v>
      </c>
      <c r="CX95" s="9" t="e">
        <f t="shared" si="21"/>
        <v>#REF!</v>
      </c>
      <c r="CY95" s="9" t="e">
        <f t="shared" ref="CY95:DD95" si="312">IF($CX95="","",VLOOKUP($CX95,$BV$5:$CJ$173,CY$1))</f>
        <v>#REF!</v>
      </c>
      <c r="CZ95" s="9" t="e">
        <f t="shared" si="312"/>
        <v>#REF!</v>
      </c>
      <c r="DA95" s="9" t="e">
        <f t="shared" si="312"/>
        <v>#REF!</v>
      </c>
      <c r="DB95" s="9" t="e">
        <f t="shared" si="312"/>
        <v>#REF!</v>
      </c>
      <c r="DC95" s="9" t="e">
        <f t="shared" si="312"/>
        <v>#REF!</v>
      </c>
      <c r="DD95" s="9" t="e">
        <f t="shared" si="312"/>
        <v>#REF!</v>
      </c>
    </row>
    <row r="96" spans="1:108" ht="15.75" customHeight="1">
      <c r="A96" s="30">
        <v>12.07</v>
      </c>
      <c r="B96" s="31">
        <v>7</v>
      </c>
      <c r="C96" s="31">
        <v>151</v>
      </c>
      <c r="D96" s="1"/>
      <c r="E96" s="32">
        <v>13.5</v>
      </c>
      <c r="F96" s="32">
        <f t="shared" si="0"/>
        <v>13.6</v>
      </c>
      <c r="G96" s="32">
        <f t="shared" si="309"/>
        <v>14.6</v>
      </c>
      <c r="H96" s="32">
        <f t="shared" si="2"/>
        <v>14.7</v>
      </c>
      <c r="I96" s="32">
        <v>24.3</v>
      </c>
      <c r="J96" s="32">
        <f t="shared" si="3"/>
        <v>24.400000000000002</v>
      </c>
      <c r="K96" s="33">
        <v>31</v>
      </c>
      <c r="L96" s="33">
        <f t="shared" si="4"/>
        <v>31.1</v>
      </c>
      <c r="M96" s="3"/>
      <c r="N96" s="32">
        <v>13.3</v>
      </c>
      <c r="O96" s="32">
        <f t="shared" si="5"/>
        <v>13.4</v>
      </c>
      <c r="P96" s="33">
        <v>14.6</v>
      </c>
      <c r="Q96" s="33">
        <f t="shared" si="6"/>
        <v>14.7</v>
      </c>
      <c r="R96" s="33">
        <v>25.8</v>
      </c>
      <c r="S96" s="33">
        <f t="shared" si="7"/>
        <v>25.900000000000002</v>
      </c>
      <c r="T96" s="33">
        <v>32.799999999999997</v>
      </c>
      <c r="U96" s="33">
        <f t="shared" si="8"/>
        <v>32.9</v>
      </c>
      <c r="V96" s="5"/>
      <c r="W96" s="5"/>
      <c r="X96" s="5"/>
      <c r="Y96" s="5">
        <v>92</v>
      </c>
      <c r="Z96" s="5" t="e">
        <f>IF('Nutritional Status'!#REF!="","",VLOOKUP('Nutritional Status'!#REF!,$A$5:$C$173,3,))</f>
        <v>#REF!</v>
      </c>
      <c r="AA96" s="5" t="e">
        <f t="shared" si="9"/>
        <v>#REF!</v>
      </c>
      <c r="AB96" s="5" t="e">
        <f t="shared" si="10"/>
        <v>#REF!</v>
      </c>
      <c r="AC96" s="5" t="e">
        <f t="shared" si="11"/>
        <v>#REF!</v>
      </c>
      <c r="AD96" s="5" t="e">
        <f t="shared" si="12"/>
        <v>#REF!</v>
      </c>
      <c r="AE96" s="5" t="e">
        <f t="shared" si="13"/>
        <v>#REF!</v>
      </c>
      <c r="AF96" s="5" t="e">
        <f t="shared" si="14"/>
        <v>#REF!</v>
      </c>
      <c r="AG96" s="5" t="e">
        <f t="shared" si="15"/>
        <v>#REF!</v>
      </c>
      <c r="AH96" s="5" t="e">
        <f t="shared" si="16"/>
        <v>#REF!</v>
      </c>
      <c r="AI96" s="5"/>
      <c r="AJ96" s="5" t="e">
        <f t="shared" si="17"/>
        <v>#REF!</v>
      </c>
      <c r="AK96" s="5" t="e">
        <f t="shared" ref="AK96:AR96" si="313">IF($AJ96="","",VLOOKUP($AJ96,$C$5:$L$273,AK$1))</f>
        <v>#REF!</v>
      </c>
      <c r="AL96" s="5" t="e">
        <f t="shared" si="313"/>
        <v>#REF!</v>
      </c>
      <c r="AM96" s="5" t="e">
        <f t="shared" si="313"/>
        <v>#REF!</v>
      </c>
      <c r="AN96" s="5" t="e">
        <f t="shared" si="313"/>
        <v>#REF!</v>
      </c>
      <c r="AO96" s="5" t="e">
        <f t="shared" si="313"/>
        <v>#REF!</v>
      </c>
      <c r="AP96" s="5" t="e">
        <f t="shared" si="313"/>
        <v>#REF!</v>
      </c>
      <c r="AQ96" s="5" t="e">
        <f t="shared" si="313"/>
        <v>#REF!</v>
      </c>
      <c r="AR96" s="5" t="e">
        <f t="shared" si="313"/>
        <v>#REF!</v>
      </c>
      <c r="AS96" s="5"/>
      <c r="AT96" s="5"/>
      <c r="AU96" s="5"/>
      <c r="AV96" s="5"/>
      <c r="AW96" s="5"/>
      <c r="AX96" s="5"/>
      <c r="AY96" s="5"/>
      <c r="AZ96" s="5"/>
      <c r="BA96" s="40" t="str">
        <f t="shared" si="44"/>
        <v/>
      </c>
      <c r="BB96" s="266"/>
      <c r="BC96" s="267"/>
      <c r="BD96" s="267"/>
      <c r="BE96" s="268"/>
      <c r="BF96" s="41"/>
      <c r="BG96" s="43" t="str">
        <f t="shared" si="111"/>
        <v/>
      </c>
      <c r="BH96" s="43"/>
      <c r="BI96" s="43"/>
      <c r="BJ96" s="43" t="str">
        <f t="shared" si="46"/>
        <v/>
      </c>
      <c r="BK96" s="43" t="str">
        <f t="shared" si="47"/>
        <v/>
      </c>
      <c r="BL96" s="43" t="str">
        <f t="shared" si="48"/>
        <v/>
      </c>
      <c r="BM96" s="9"/>
      <c r="BN96" s="9" t="str">
        <f t="shared" si="49"/>
        <v/>
      </c>
      <c r="BO96" s="9">
        <f t="shared" si="50"/>
        <v>5</v>
      </c>
      <c r="BP96" s="9" t="str">
        <f t="shared" si="51"/>
        <v>F</v>
      </c>
      <c r="BQ96" s="9" t="str">
        <f t="shared" si="52"/>
        <v>0</v>
      </c>
      <c r="BR96" s="9"/>
      <c r="BS96" s="9"/>
      <c r="BT96" s="30">
        <v>12.07</v>
      </c>
      <c r="BU96" s="31">
        <v>7</v>
      </c>
      <c r="BV96" s="31">
        <v>151</v>
      </c>
      <c r="BW96" s="1"/>
      <c r="BX96" s="33">
        <v>1.3109999999999999</v>
      </c>
      <c r="BY96" s="33">
        <v>1.3119999999999998</v>
      </c>
      <c r="BZ96" s="33">
        <v>1.3840000000000001</v>
      </c>
      <c r="CA96" s="33">
        <v>1.385</v>
      </c>
      <c r="CB96" s="33">
        <v>1.6759999999999999</v>
      </c>
      <c r="CC96" s="33">
        <v>1.6769999999999998</v>
      </c>
      <c r="CD96" s="3"/>
      <c r="CE96" s="34">
        <v>1.3359999999999999</v>
      </c>
      <c r="CF96" s="34">
        <v>1.337</v>
      </c>
      <c r="CG96" s="34">
        <v>1.405</v>
      </c>
      <c r="CH96" s="34">
        <v>1.4059999999999999</v>
      </c>
      <c r="CI96" s="34">
        <v>1.6830000000000001</v>
      </c>
      <c r="CJ96" s="34">
        <v>1.6840000000000002</v>
      </c>
      <c r="CK96" s="9"/>
      <c r="CL96" s="9"/>
      <c r="CM96" s="9" t="e">
        <f>IF('Nutritional Status'!#REF!="","",IF('Nutritional Status'!#REF!&gt;CT96,$CU$3,IF('Nutritional Status'!#REF!&gt;CR96,$CS$3,IF('Nutritional Status'!#REF!&gt;CP96,$CQ$3,$CP$3))))</f>
        <v>#REF!</v>
      </c>
      <c r="CN96" s="5">
        <v>92</v>
      </c>
      <c r="CO96" s="9" t="e">
        <f t="shared" si="19"/>
        <v>#REF!</v>
      </c>
      <c r="CP96" s="9" t="e">
        <f t="shared" ref="CP96:CU96" si="314">IF($CO96="","",VLOOKUP($CO96,$BV$5:$CJ$173,CP$1))</f>
        <v>#REF!</v>
      </c>
      <c r="CQ96" s="9" t="e">
        <f t="shared" si="314"/>
        <v>#REF!</v>
      </c>
      <c r="CR96" s="9" t="e">
        <f t="shared" si="314"/>
        <v>#REF!</v>
      </c>
      <c r="CS96" s="9" t="e">
        <f t="shared" si="314"/>
        <v>#REF!</v>
      </c>
      <c r="CT96" s="9" t="e">
        <f t="shared" si="314"/>
        <v>#REF!</v>
      </c>
      <c r="CU96" s="9" t="e">
        <f t="shared" si="314"/>
        <v>#REF!</v>
      </c>
      <c r="CV96" s="9"/>
      <c r="CW96" s="5">
        <v>92</v>
      </c>
      <c r="CX96" s="9" t="e">
        <f t="shared" si="21"/>
        <v>#REF!</v>
      </c>
      <c r="CY96" s="9" t="e">
        <f t="shared" ref="CY96:DD96" si="315">IF($CX96="","",VLOOKUP($CX96,$BV$5:$CJ$173,CY$1))</f>
        <v>#REF!</v>
      </c>
      <c r="CZ96" s="9" t="e">
        <f t="shared" si="315"/>
        <v>#REF!</v>
      </c>
      <c r="DA96" s="9" t="e">
        <f t="shared" si="315"/>
        <v>#REF!</v>
      </c>
      <c r="DB96" s="9" t="e">
        <f t="shared" si="315"/>
        <v>#REF!</v>
      </c>
      <c r="DC96" s="9" t="e">
        <f t="shared" si="315"/>
        <v>#REF!</v>
      </c>
      <c r="DD96" s="9" t="e">
        <f t="shared" si="315"/>
        <v>#REF!</v>
      </c>
    </row>
    <row r="97" spans="1:108" ht="15.75" customHeight="1">
      <c r="A97" s="30">
        <v>12.08</v>
      </c>
      <c r="B97" s="31">
        <v>8</v>
      </c>
      <c r="C97" s="31">
        <v>152</v>
      </c>
      <c r="D97" s="1"/>
      <c r="E97" s="32">
        <v>13.6</v>
      </c>
      <c r="F97" s="32">
        <f t="shared" si="0"/>
        <v>13.7</v>
      </c>
      <c r="G97" s="32">
        <f t="shared" si="309"/>
        <v>14.7</v>
      </c>
      <c r="H97" s="32">
        <f t="shared" si="2"/>
        <v>14.799999999999999</v>
      </c>
      <c r="I97" s="32">
        <v>24.4</v>
      </c>
      <c r="J97" s="32">
        <f t="shared" si="3"/>
        <v>24.5</v>
      </c>
      <c r="K97" s="33">
        <v>31.1</v>
      </c>
      <c r="L97" s="33">
        <f t="shared" si="4"/>
        <v>31.200000000000003</v>
      </c>
      <c r="M97" s="3"/>
      <c r="N97" s="32">
        <v>13.4</v>
      </c>
      <c r="O97" s="32">
        <f t="shared" si="5"/>
        <v>13.5</v>
      </c>
      <c r="P97" s="33">
        <v>14.7</v>
      </c>
      <c r="Q97" s="33">
        <f t="shared" si="6"/>
        <v>14.799999999999999</v>
      </c>
      <c r="R97" s="33">
        <v>25.9</v>
      </c>
      <c r="S97" s="33">
        <f t="shared" si="7"/>
        <v>26</v>
      </c>
      <c r="T97" s="33">
        <v>33</v>
      </c>
      <c r="U97" s="33">
        <f t="shared" si="8"/>
        <v>33.1</v>
      </c>
      <c r="V97" s="5"/>
      <c r="W97" s="5"/>
      <c r="X97" s="5"/>
      <c r="Y97" s="5">
        <v>93</v>
      </c>
      <c r="Z97" s="5" t="str">
        <f>IF('Nutritional Status'!C59="","",VLOOKUP('Nutritional Status'!#REF!,$A$5:$C$173,3,))</f>
        <v/>
      </c>
      <c r="AA97" s="5" t="str">
        <f t="shared" si="9"/>
        <v/>
      </c>
      <c r="AB97" s="5" t="str">
        <f t="shared" si="10"/>
        <v/>
      </c>
      <c r="AC97" s="5" t="str">
        <f t="shared" si="11"/>
        <v/>
      </c>
      <c r="AD97" s="5" t="str">
        <f t="shared" si="12"/>
        <v/>
      </c>
      <c r="AE97" s="5" t="str">
        <f t="shared" si="13"/>
        <v/>
      </c>
      <c r="AF97" s="5" t="str">
        <f t="shared" si="14"/>
        <v/>
      </c>
      <c r="AG97" s="5" t="str">
        <f t="shared" si="15"/>
        <v/>
      </c>
      <c r="AH97" s="5" t="str">
        <f t="shared" si="16"/>
        <v/>
      </c>
      <c r="AI97" s="5"/>
      <c r="AJ97" s="5" t="e">
        <f t="shared" si="17"/>
        <v>#REF!</v>
      </c>
      <c r="AK97" s="5" t="e">
        <f t="shared" ref="AK97:AR97" si="316">IF($AJ97="","",VLOOKUP($AJ97,$C$5:$L$273,AK$1))</f>
        <v>#REF!</v>
      </c>
      <c r="AL97" s="5" t="e">
        <f t="shared" si="316"/>
        <v>#REF!</v>
      </c>
      <c r="AM97" s="5" t="e">
        <f t="shared" si="316"/>
        <v>#REF!</v>
      </c>
      <c r="AN97" s="5" t="e">
        <f t="shared" si="316"/>
        <v>#REF!</v>
      </c>
      <c r="AO97" s="5" t="e">
        <f t="shared" si="316"/>
        <v>#REF!</v>
      </c>
      <c r="AP97" s="5" t="e">
        <f t="shared" si="316"/>
        <v>#REF!</v>
      </c>
      <c r="AQ97" s="5" t="e">
        <f t="shared" si="316"/>
        <v>#REF!</v>
      </c>
      <c r="AR97" s="5" t="e">
        <f t="shared" si="316"/>
        <v>#REF!</v>
      </c>
      <c r="AS97" s="5"/>
      <c r="AT97" s="5"/>
      <c r="AU97" s="5"/>
      <c r="AV97" s="5"/>
      <c r="AW97" s="5"/>
      <c r="AX97" s="5"/>
      <c r="AY97" s="5"/>
      <c r="AZ97" s="5"/>
      <c r="BA97" s="40" t="str">
        <f t="shared" si="44"/>
        <v/>
      </c>
      <c r="BB97" s="266"/>
      <c r="BC97" s="267"/>
      <c r="BD97" s="267"/>
      <c r="BE97" s="268"/>
      <c r="BF97" s="41"/>
      <c r="BG97" s="43" t="str">
        <f t="shared" si="111"/>
        <v/>
      </c>
      <c r="BH97" s="43"/>
      <c r="BI97" s="43"/>
      <c r="BJ97" s="43" t="str">
        <f t="shared" si="46"/>
        <v/>
      </c>
      <c r="BK97" s="43" t="str">
        <f t="shared" si="47"/>
        <v/>
      </c>
      <c r="BL97" s="43" t="str">
        <f t="shared" si="48"/>
        <v/>
      </c>
      <c r="BM97" s="9"/>
      <c r="BN97" s="9" t="str">
        <f t="shared" si="49"/>
        <v/>
      </c>
      <c r="BO97" s="9">
        <f t="shared" si="50"/>
        <v>5</v>
      </c>
      <c r="BP97" s="9" t="str">
        <f t="shared" si="51"/>
        <v>F</v>
      </c>
      <c r="BQ97" s="9" t="str">
        <f t="shared" si="52"/>
        <v>0</v>
      </c>
      <c r="BR97" s="9"/>
      <c r="BS97" s="9"/>
      <c r="BT97" s="30">
        <v>12.08</v>
      </c>
      <c r="BU97" s="31">
        <v>8</v>
      </c>
      <c r="BV97" s="31">
        <v>152</v>
      </c>
      <c r="BW97" s="1"/>
      <c r="BX97" s="33">
        <v>1.3159999999999998</v>
      </c>
      <c r="BY97" s="33">
        <v>1.3169999999999999</v>
      </c>
      <c r="BZ97" s="33">
        <v>1.389</v>
      </c>
      <c r="CA97" s="33">
        <v>1.39</v>
      </c>
      <c r="CB97" s="33">
        <v>1.6830000000000001</v>
      </c>
      <c r="CC97" s="33">
        <v>1.6840000000000002</v>
      </c>
      <c r="CD97" s="3"/>
      <c r="CE97" s="34">
        <v>1.34</v>
      </c>
      <c r="CF97" s="34">
        <v>1.341</v>
      </c>
      <c r="CG97" s="34">
        <v>1.409</v>
      </c>
      <c r="CH97" s="34">
        <v>1.41</v>
      </c>
      <c r="CI97" s="34">
        <v>1.6869999999999998</v>
      </c>
      <c r="CJ97" s="34">
        <v>1.6879999999999997</v>
      </c>
      <c r="CK97" s="9"/>
      <c r="CL97" s="9"/>
      <c r="CM97" s="9" t="e">
        <f>IF('Nutritional Status'!#REF!="","",IF('Nutritional Status'!#REF!&gt;CT97,$CU$3,IF('Nutritional Status'!#REF!&gt;CR97,$CS$3,IF('Nutritional Status'!#REF!&gt;CP97,$CQ$3,$CP$3))))</f>
        <v>#REF!</v>
      </c>
      <c r="CN97" s="5">
        <v>93</v>
      </c>
      <c r="CO97" s="9" t="str">
        <f t="shared" si="19"/>
        <v/>
      </c>
      <c r="CP97" s="9" t="str">
        <f t="shared" ref="CP97:CU97" si="317">IF($CO97="","",VLOOKUP($CO97,$BV$5:$CJ$173,CP$1))</f>
        <v/>
      </c>
      <c r="CQ97" s="9" t="str">
        <f t="shared" si="317"/>
        <v/>
      </c>
      <c r="CR97" s="9" t="str">
        <f t="shared" si="317"/>
        <v/>
      </c>
      <c r="CS97" s="9" t="str">
        <f t="shared" si="317"/>
        <v/>
      </c>
      <c r="CT97" s="9" t="str">
        <f t="shared" si="317"/>
        <v/>
      </c>
      <c r="CU97" s="9" t="str">
        <f t="shared" si="317"/>
        <v/>
      </c>
      <c r="CV97" s="9"/>
      <c r="CW97" s="5">
        <v>93</v>
      </c>
      <c r="CX97" s="9" t="e">
        <f t="shared" si="21"/>
        <v>#REF!</v>
      </c>
      <c r="CY97" s="9" t="e">
        <f t="shared" ref="CY97:DD97" si="318">IF($CX97="","",VLOOKUP($CX97,$BV$5:$CJ$173,CY$1))</f>
        <v>#REF!</v>
      </c>
      <c r="CZ97" s="9" t="e">
        <f t="shared" si="318"/>
        <v>#REF!</v>
      </c>
      <c r="DA97" s="9" t="e">
        <f t="shared" si="318"/>
        <v>#REF!</v>
      </c>
      <c r="DB97" s="9" t="e">
        <f t="shared" si="318"/>
        <v>#REF!</v>
      </c>
      <c r="DC97" s="9" t="e">
        <f t="shared" si="318"/>
        <v>#REF!</v>
      </c>
      <c r="DD97" s="9" t="e">
        <f t="shared" si="318"/>
        <v>#REF!</v>
      </c>
    </row>
    <row r="98" spans="1:108" ht="15.75" customHeight="1">
      <c r="A98" s="30">
        <v>12.09</v>
      </c>
      <c r="B98" s="31">
        <v>9</v>
      </c>
      <c r="C98" s="31">
        <v>153</v>
      </c>
      <c r="D98" s="1"/>
      <c r="E98" s="32">
        <v>13.6</v>
      </c>
      <c r="F98" s="32">
        <f t="shared" si="0"/>
        <v>13.7</v>
      </c>
      <c r="G98" s="32">
        <f t="shared" si="309"/>
        <v>14.7</v>
      </c>
      <c r="H98" s="32">
        <f t="shared" si="2"/>
        <v>14.799999999999999</v>
      </c>
      <c r="I98" s="32">
        <v>24.5</v>
      </c>
      <c r="J98" s="32">
        <f t="shared" si="3"/>
        <v>24.6</v>
      </c>
      <c r="K98" s="33">
        <v>31.3</v>
      </c>
      <c r="L98" s="33">
        <f t="shared" si="4"/>
        <v>31.400000000000002</v>
      </c>
      <c r="M98" s="3"/>
      <c r="N98" s="32">
        <v>13.4</v>
      </c>
      <c r="O98" s="32">
        <f t="shared" si="5"/>
        <v>13.5</v>
      </c>
      <c r="P98" s="33">
        <v>14.7</v>
      </c>
      <c r="Q98" s="33">
        <f t="shared" si="6"/>
        <v>14.799999999999999</v>
      </c>
      <c r="R98" s="33">
        <v>26</v>
      </c>
      <c r="S98" s="33">
        <f t="shared" si="7"/>
        <v>26.1</v>
      </c>
      <c r="T98" s="33">
        <v>33.1</v>
      </c>
      <c r="U98" s="33">
        <f t="shared" si="8"/>
        <v>33.200000000000003</v>
      </c>
      <c r="V98" s="5"/>
      <c r="W98" s="5"/>
      <c r="X98" s="5"/>
      <c r="Y98" s="5">
        <v>94</v>
      </c>
      <c r="Z98" s="5" t="e">
        <f>IF('Nutritional Status'!#REF!="","",VLOOKUP('Nutritional Status'!#REF!,$A$5:$C$173,3,))</f>
        <v>#REF!</v>
      </c>
      <c r="AA98" s="5" t="e">
        <f t="shared" si="9"/>
        <v>#REF!</v>
      </c>
      <c r="AB98" s="5" t="e">
        <f t="shared" si="10"/>
        <v>#REF!</v>
      </c>
      <c r="AC98" s="5" t="e">
        <f t="shared" si="11"/>
        <v>#REF!</v>
      </c>
      <c r="AD98" s="5" t="e">
        <f t="shared" si="12"/>
        <v>#REF!</v>
      </c>
      <c r="AE98" s="5" t="e">
        <f t="shared" si="13"/>
        <v>#REF!</v>
      </c>
      <c r="AF98" s="5" t="e">
        <f t="shared" si="14"/>
        <v>#REF!</v>
      </c>
      <c r="AG98" s="5" t="e">
        <f t="shared" si="15"/>
        <v>#REF!</v>
      </c>
      <c r="AH98" s="5" t="e">
        <f t="shared" si="16"/>
        <v>#REF!</v>
      </c>
      <c r="AI98" s="5"/>
      <c r="AJ98" s="5" t="e">
        <f t="shared" si="17"/>
        <v>#REF!</v>
      </c>
      <c r="AK98" s="5" t="e">
        <f t="shared" ref="AK98:AR98" si="319">IF($AJ98="","",VLOOKUP($AJ98,$C$5:$L$273,AK$1))</f>
        <v>#REF!</v>
      </c>
      <c r="AL98" s="5" t="e">
        <f t="shared" si="319"/>
        <v>#REF!</v>
      </c>
      <c r="AM98" s="5" t="e">
        <f t="shared" si="319"/>
        <v>#REF!</v>
      </c>
      <c r="AN98" s="5" t="e">
        <f t="shared" si="319"/>
        <v>#REF!</v>
      </c>
      <c r="AO98" s="5" t="e">
        <f t="shared" si="319"/>
        <v>#REF!</v>
      </c>
      <c r="AP98" s="5" t="e">
        <f t="shared" si="319"/>
        <v>#REF!</v>
      </c>
      <c r="AQ98" s="5" t="e">
        <f t="shared" si="319"/>
        <v>#REF!</v>
      </c>
      <c r="AR98" s="5" t="e">
        <f t="shared" si="319"/>
        <v>#REF!</v>
      </c>
      <c r="AS98" s="5"/>
      <c r="AT98" s="5"/>
      <c r="AU98" s="5"/>
      <c r="AV98" s="5"/>
      <c r="AW98" s="5"/>
      <c r="AX98" s="5"/>
      <c r="AY98" s="5"/>
      <c r="AZ98" s="5"/>
      <c r="BA98" s="40" t="str">
        <f t="shared" si="44"/>
        <v/>
      </c>
      <c r="BB98" s="266"/>
      <c r="BC98" s="267"/>
      <c r="BD98" s="267"/>
      <c r="BE98" s="268"/>
      <c r="BF98" s="41"/>
      <c r="BG98" s="43" t="str">
        <f t="shared" si="111"/>
        <v/>
      </c>
      <c r="BH98" s="43"/>
      <c r="BI98" s="43"/>
      <c r="BJ98" s="43" t="str">
        <f t="shared" si="46"/>
        <v/>
      </c>
      <c r="BK98" s="43" t="str">
        <f t="shared" si="47"/>
        <v/>
      </c>
      <c r="BL98" s="43" t="str">
        <f t="shared" si="48"/>
        <v/>
      </c>
      <c r="BM98" s="9"/>
      <c r="BN98" s="9" t="str">
        <f t="shared" si="49"/>
        <v/>
      </c>
      <c r="BO98" s="9">
        <f t="shared" si="50"/>
        <v>5</v>
      </c>
      <c r="BP98" s="9" t="str">
        <f t="shared" si="51"/>
        <v>F</v>
      </c>
      <c r="BQ98" s="9" t="str">
        <f t="shared" si="52"/>
        <v>0</v>
      </c>
      <c r="BR98" s="9"/>
      <c r="BS98" s="9"/>
      <c r="BT98" s="30">
        <v>12.09</v>
      </c>
      <c r="BU98" s="31">
        <v>9</v>
      </c>
      <c r="BV98" s="31">
        <v>153</v>
      </c>
      <c r="BW98" s="1"/>
      <c r="BX98" s="33">
        <v>1.321</v>
      </c>
      <c r="BY98" s="33">
        <v>1.3219999999999998</v>
      </c>
      <c r="BZ98" s="33">
        <v>1.3940000000000001</v>
      </c>
      <c r="CA98" s="33">
        <v>1.395</v>
      </c>
      <c r="CB98" s="33">
        <v>1.6890000000000001</v>
      </c>
      <c r="CC98" s="33">
        <v>1.69</v>
      </c>
      <c r="CD98" s="3"/>
      <c r="CE98" s="34">
        <v>1.3440000000000001</v>
      </c>
      <c r="CF98" s="34">
        <v>1.345</v>
      </c>
      <c r="CG98" s="34">
        <v>1.413</v>
      </c>
      <c r="CH98" s="34">
        <v>1.4140000000000001</v>
      </c>
      <c r="CI98" s="34">
        <v>1.6909999999999998</v>
      </c>
      <c r="CJ98" s="34">
        <v>1.6919999999999999</v>
      </c>
      <c r="CK98" s="9"/>
      <c r="CL98" s="9"/>
      <c r="CM98" s="9" t="e">
        <f>IF('Nutritional Status'!#REF!="","",IF('Nutritional Status'!#REF!&gt;CT98,$CU$3,IF('Nutritional Status'!#REF!&gt;CR98,$CS$3,IF('Nutritional Status'!#REF!&gt;CP98,$CQ$3,$CP$3))))</f>
        <v>#REF!</v>
      </c>
      <c r="CN98" s="5">
        <v>94</v>
      </c>
      <c r="CO98" s="9" t="e">
        <f t="shared" si="19"/>
        <v>#REF!</v>
      </c>
      <c r="CP98" s="9" t="e">
        <f t="shared" ref="CP98:CU98" si="320">IF($CO98="","",VLOOKUP($CO98,$BV$5:$CJ$173,CP$1))</f>
        <v>#REF!</v>
      </c>
      <c r="CQ98" s="9" t="e">
        <f t="shared" si="320"/>
        <v>#REF!</v>
      </c>
      <c r="CR98" s="9" t="e">
        <f t="shared" si="320"/>
        <v>#REF!</v>
      </c>
      <c r="CS98" s="9" t="e">
        <f t="shared" si="320"/>
        <v>#REF!</v>
      </c>
      <c r="CT98" s="9" t="e">
        <f t="shared" si="320"/>
        <v>#REF!</v>
      </c>
      <c r="CU98" s="9" t="e">
        <f t="shared" si="320"/>
        <v>#REF!</v>
      </c>
      <c r="CV98" s="9"/>
      <c r="CW98" s="5">
        <v>94</v>
      </c>
      <c r="CX98" s="9" t="e">
        <f t="shared" si="21"/>
        <v>#REF!</v>
      </c>
      <c r="CY98" s="9" t="e">
        <f t="shared" ref="CY98:DD98" si="321">IF($CX98="","",VLOOKUP($CX98,$BV$5:$CJ$173,CY$1))</f>
        <v>#REF!</v>
      </c>
      <c r="CZ98" s="9" t="e">
        <f t="shared" si="321"/>
        <v>#REF!</v>
      </c>
      <c r="DA98" s="9" t="e">
        <f t="shared" si="321"/>
        <v>#REF!</v>
      </c>
      <c r="DB98" s="9" t="e">
        <f t="shared" si="321"/>
        <v>#REF!</v>
      </c>
      <c r="DC98" s="9" t="e">
        <f t="shared" si="321"/>
        <v>#REF!</v>
      </c>
      <c r="DD98" s="9" t="e">
        <f t="shared" si="321"/>
        <v>#REF!</v>
      </c>
    </row>
    <row r="99" spans="1:108" ht="15.75" customHeight="1">
      <c r="A99" s="30">
        <v>12.1</v>
      </c>
      <c r="B99" s="31">
        <v>10</v>
      </c>
      <c r="C99" s="31">
        <v>154</v>
      </c>
      <c r="D99" s="1"/>
      <c r="E99" s="32">
        <v>13.6</v>
      </c>
      <c r="F99" s="32">
        <f t="shared" si="0"/>
        <v>13.7</v>
      </c>
      <c r="G99" s="32">
        <f t="shared" si="309"/>
        <v>14.7</v>
      </c>
      <c r="H99" s="32">
        <f t="shared" si="2"/>
        <v>14.799999999999999</v>
      </c>
      <c r="I99" s="32">
        <v>24.6</v>
      </c>
      <c r="J99" s="32">
        <f t="shared" si="3"/>
        <v>24.700000000000003</v>
      </c>
      <c r="K99" s="33">
        <v>31.4</v>
      </c>
      <c r="L99" s="33">
        <f t="shared" si="4"/>
        <v>31.5</v>
      </c>
      <c r="M99" s="3"/>
      <c r="N99" s="32">
        <v>13.4</v>
      </c>
      <c r="O99" s="32">
        <f t="shared" si="5"/>
        <v>13.5</v>
      </c>
      <c r="P99" s="33">
        <v>14.7</v>
      </c>
      <c r="Q99" s="33">
        <f t="shared" si="6"/>
        <v>14.799999999999999</v>
      </c>
      <c r="R99" s="33">
        <v>26.1</v>
      </c>
      <c r="S99" s="33">
        <f t="shared" si="7"/>
        <v>26.200000000000003</v>
      </c>
      <c r="T99" s="33">
        <v>33.200000000000003</v>
      </c>
      <c r="U99" s="33">
        <f t="shared" si="8"/>
        <v>33.300000000000004</v>
      </c>
      <c r="V99" s="5"/>
      <c r="W99" s="5"/>
      <c r="X99" s="5"/>
      <c r="Y99" s="5">
        <v>95</v>
      </c>
      <c r="Z99" s="5" t="e">
        <f>IF('Nutritional Status'!#REF!="","",VLOOKUP('Nutritional Status'!#REF!,$A$5:$C$173,3,))</f>
        <v>#REF!</v>
      </c>
      <c r="AA99" s="5" t="e">
        <f t="shared" si="9"/>
        <v>#REF!</v>
      </c>
      <c r="AB99" s="5" t="e">
        <f t="shared" si="10"/>
        <v>#REF!</v>
      </c>
      <c r="AC99" s="5" t="e">
        <f t="shared" si="11"/>
        <v>#REF!</v>
      </c>
      <c r="AD99" s="5" t="e">
        <f t="shared" si="12"/>
        <v>#REF!</v>
      </c>
      <c r="AE99" s="5" t="e">
        <f t="shared" si="13"/>
        <v>#REF!</v>
      </c>
      <c r="AF99" s="5" t="e">
        <f t="shared" si="14"/>
        <v>#REF!</v>
      </c>
      <c r="AG99" s="5" t="e">
        <f t="shared" si="15"/>
        <v>#REF!</v>
      </c>
      <c r="AH99" s="5" t="e">
        <f t="shared" si="16"/>
        <v>#REF!</v>
      </c>
      <c r="AI99" s="5"/>
      <c r="AJ99" s="5" t="e">
        <f t="shared" si="17"/>
        <v>#REF!</v>
      </c>
      <c r="AK99" s="5" t="e">
        <f t="shared" ref="AK99:AR99" si="322">IF($AJ99="","",VLOOKUP($AJ99,$C$5:$L$273,AK$1))</f>
        <v>#REF!</v>
      </c>
      <c r="AL99" s="5" t="e">
        <f t="shared" si="322"/>
        <v>#REF!</v>
      </c>
      <c r="AM99" s="5" t="e">
        <f t="shared" si="322"/>
        <v>#REF!</v>
      </c>
      <c r="AN99" s="5" t="e">
        <f t="shared" si="322"/>
        <v>#REF!</v>
      </c>
      <c r="AO99" s="5" t="e">
        <f t="shared" si="322"/>
        <v>#REF!</v>
      </c>
      <c r="AP99" s="5" t="e">
        <f t="shared" si="322"/>
        <v>#REF!</v>
      </c>
      <c r="AQ99" s="5" t="e">
        <f t="shared" si="322"/>
        <v>#REF!</v>
      </c>
      <c r="AR99" s="5" t="e">
        <f t="shared" si="322"/>
        <v>#REF!</v>
      </c>
      <c r="AS99" s="5"/>
      <c r="AT99" s="5"/>
      <c r="AU99" s="5"/>
      <c r="AV99" s="5"/>
      <c r="AW99" s="5"/>
      <c r="AX99" s="5"/>
      <c r="AY99" s="5"/>
      <c r="AZ99" s="5"/>
      <c r="BA99" s="40" t="str">
        <f t="shared" si="44"/>
        <v/>
      </c>
      <c r="BB99" s="266"/>
      <c r="BC99" s="267"/>
      <c r="BD99" s="267"/>
      <c r="BE99" s="268"/>
      <c r="BF99" s="41"/>
      <c r="BG99" s="43" t="str">
        <f t="shared" si="111"/>
        <v/>
      </c>
      <c r="BH99" s="43"/>
      <c r="BI99" s="43"/>
      <c r="BJ99" s="43" t="str">
        <f t="shared" si="46"/>
        <v/>
      </c>
      <c r="BK99" s="43" t="str">
        <f t="shared" si="47"/>
        <v/>
      </c>
      <c r="BL99" s="43" t="str">
        <f t="shared" si="48"/>
        <v/>
      </c>
      <c r="BM99" s="9"/>
      <c r="BN99" s="9" t="str">
        <f t="shared" si="49"/>
        <v/>
      </c>
      <c r="BO99" s="9">
        <f t="shared" si="50"/>
        <v>5</v>
      </c>
      <c r="BP99" s="9" t="str">
        <f t="shared" si="51"/>
        <v>F</v>
      </c>
      <c r="BQ99" s="9" t="str">
        <f t="shared" si="52"/>
        <v>0</v>
      </c>
      <c r="BR99" s="9"/>
      <c r="BS99" s="9"/>
      <c r="BT99" s="30">
        <v>12.1</v>
      </c>
      <c r="BU99" s="31">
        <v>10</v>
      </c>
      <c r="BV99" s="31">
        <v>154</v>
      </c>
      <c r="BW99" s="1"/>
      <c r="BX99" s="33">
        <v>1.3259999999999998</v>
      </c>
      <c r="BY99" s="33">
        <v>1.327</v>
      </c>
      <c r="BZ99" s="33">
        <v>1.4</v>
      </c>
      <c r="CA99" s="33">
        <v>1.401</v>
      </c>
      <c r="CB99" s="33">
        <v>1.696</v>
      </c>
      <c r="CC99" s="33">
        <v>1.6969999999999998</v>
      </c>
      <c r="CD99" s="3"/>
      <c r="CE99" s="34">
        <v>1.3470000000000002</v>
      </c>
      <c r="CF99" s="34">
        <v>1.3480000000000001</v>
      </c>
      <c r="CG99" s="34">
        <v>1.4170000000000003</v>
      </c>
      <c r="CH99" s="34">
        <v>1.4180000000000001</v>
      </c>
      <c r="CI99" s="34">
        <v>1.6950000000000001</v>
      </c>
      <c r="CJ99" s="34">
        <v>1.696</v>
      </c>
      <c r="CK99" s="9"/>
      <c r="CL99" s="9"/>
      <c r="CM99" s="9" t="e">
        <f>IF('Nutritional Status'!#REF!="","",IF('Nutritional Status'!#REF!&gt;CT99,$CU$3,IF('Nutritional Status'!#REF!&gt;CR99,$CS$3,IF('Nutritional Status'!#REF!&gt;CP99,$CQ$3,$CP$3))))</f>
        <v>#REF!</v>
      </c>
      <c r="CN99" s="5">
        <v>95</v>
      </c>
      <c r="CO99" s="9" t="e">
        <f t="shared" si="19"/>
        <v>#REF!</v>
      </c>
      <c r="CP99" s="9" t="e">
        <f t="shared" ref="CP99:CU99" si="323">IF($CO99="","",VLOOKUP($CO99,$BV$5:$CJ$173,CP$1))</f>
        <v>#REF!</v>
      </c>
      <c r="CQ99" s="9" t="e">
        <f t="shared" si="323"/>
        <v>#REF!</v>
      </c>
      <c r="CR99" s="9" t="e">
        <f t="shared" si="323"/>
        <v>#REF!</v>
      </c>
      <c r="CS99" s="9" t="e">
        <f t="shared" si="323"/>
        <v>#REF!</v>
      </c>
      <c r="CT99" s="9" t="e">
        <f t="shared" si="323"/>
        <v>#REF!</v>
      </c>
      <c r="CU99" s="9" t="e">
        <f t="shared" si="323"/>
        <v>#REF!</v>
      </c>
      <c r="CV99" s="9"/>
      <c r="CW99" s="5">
        <v>95</v>
      </c>
      <c r="CX99" s="9" t="e">
        <f t="shared" si="21"/>
        <v>#REF!</v>
      </c>
      <c r="CY99" s="9" t="e">
        <f t="shared" ref="CY99:DD99" si="324">IF($CX99="","",VLOOKUP($CX99,$BV$5:$CJ$173,CY$1))</f>
        <v>#REF!</v>
      </c>
      <c r="CZ99" s="9" t="e">
        <f t="shared" si="324"/>
        <v>#REF!</v>
      </c>
      <c r="DA99" s="9" t="e">
        <f t="shared" si="324"/>
        <v>#REF!</v>
      </c>
      <c r="DB99" s="9" t="e">
        <f t="shared" si="324"/>
        <v>#REF!</v>
      </c>
      <c r="DC99" s="9" t="e">
        <f t="shared" si="324"/>
        <v>#REF!</v>
      </c>
      <c r="DD99" s="9" t="e">
        <f t="shared" si="324"/>
        <v>#REF!</v>
      </c>
    </row>
    <row r="100" spans="1:108" ht="15.75" customHeight="1">
      <c r="A100" s="30">
        <v>12.11</v>
      </c>
      <c r="B100" s="31">
        <v>11</v>
      </c>
      <c r="C100" s="31">
        <v>155</v>
      </c>
      <c r="D100" s="1"/>
      <c r="E100" s="32">
        <v>13.7</v>
      </c>
      <c r="F100" s="32">
        <f t="shared" si="0"/>
        <v>13.799999999999999</v>
      </c>
      <c r="G100" s="32">
        <f t="shared" si="309"/>
        <v>14.799999999999999</v>
      </c>
      <c r="H100" s="32">
        <f t="shared" si="2"/>
        <v>14.899999999999999</v>
      </c>
      <c r="I100" s="32">
        <v>24.7</v>
      </c>
      <c r="J100" s="32">
        <f t="shared" si="3"/>
        <v>24.8</v>
      </c>
      <c r="K100" s="33">
        <v>31.6</v>
      </c>
      <c r="L100" s="33">
        <f t="shared" si="4"/>
        <v>31.700000000000003</v>
      </c>
      <c r="M100" s="3"/>
      <c r="N100" s="32">
        <v>13.5</v>
      </c>
      <c r="O100" s="32">
        <f t="shared" si="5"/>
        <v>13.6</v>
      </c>
      <c r="P100" s="33">
        <v>14.8</v>
      </c>
      <c r="Q100" s="33">
        <f t="shared" si="6"/>
        <v>14.9</v>
      </c>
      <c r="R100" s="33">
        <v>26.2</v>
      </c>
      <c r="S100" s="33">
        <f t="shared" si="7"/>
        <v>26.3</v>
      </c>
      <c r="T100" s="33">
        <v>33.299999999999997</v>
      </c>
      <c r="U100" s="33">
        <f t="shared" si="8"/>
        <v>33.4</v>
      </c>
      <c r="V100" s="5"/>
      <c r="W100" s="5"/>
      <c r="X100" s="5"/>
      <c r="Y100" s="5">
        <v>96</v>
      </c>
      <c r="Z100" s="5" t="e">
        <f>IF('Nutritional Status'!#REF!="","",VLOOKUP('Nutritional Status'!#REF!,$A$5:$C$173,3,))</f>
        <v>#REF!</v>
      </c>
      <c r="AA100" s="5" t="e">
        <f t="shared" si="9"/>
        <v>#REF!</v>
      </c>
      <c r="AB100" s="5" t="e">
        <f t="shared" si="10"/>
        <v>#REF!</v>
      </c>
      <c r="AC100" s="5" t="e">
        <f t="shared" si="11"/>
        <v>#REF!</v>
      </c>
      <c r="AD100" s="5" t="e">
        <f t="shared" si="12"/>
        <v>#REF!</v>
      </c>
      <c r="AE100" s="5" t="e">
        <f t="shared" si="13"/>
        <v>#REF!</v>
      </c>
      <c r="AF100" s="5" t="e">
        <f t="shared" si="14"/>
        <v>#REF!</v>
      </c>
      <c r="AG100" s="5" t="e">
        <f t="shared" si="15"/>
        <v>#REF!</v>
      </c>
      <c r="AH100" s="5" t="e">
        <f t="shared" si="16"/>
        <v>#REF!</v>
      </c>
      <c r="AI100" s="5"/>
      <c r="AJ100" s="5" t="e">
        <f t="shared" si="17"/>
        <v>#REF!</v>
      </c>
      <c r="AK100" s="5" t="e">
        <f t="shared" ref="AK100:AR100" si="325">IF($AJ100="","",VLOOKUP($AJ100,$C$5:$L$273,AK$1))</f>
        <v>#REF!</v>
      </c>
      <c r="AL100" s="5" t="e">
        <f t="shared" si="325"/>
        <v>#REF!</v>
      </c>
      <c r="AM100" s="5" t="e">
        <f t="shared" si="325"/>
        <v>#REF!</v>
      </c>
      <c r="AN100" s="5" t="e">
        <f t="shared" si="325"/>
        <v>#REF!</v>
      </c>
      <c r="AO100" s="5" t="e">
        <f t="shared" si="325"/>
        <v>#REF!</v>
      </c>
      <c r="AP100" s="5" t="e">
        <f t="shared" si="325"/>
        <v>#REF!</v>
      </c>
      <c r="AQ100" s="5" t="e">
        <f t="shared" si="325"/>
        <v>#REF!</v>
      </c>
      <c r="AR100" s="5" t="e">
        <f t="shared" si="325"/>
        <v>#REF!</v>
      </c>
      <c r="AS100" s="5"/>
      <c r="AT100" s="5"/>
      <c r="AU100" s="5"/>
      <c r="AV100" s="5"/>
      <c r="AW100" s="5"/>
      <c r="AX100" s="5"/>
      <c r="AY100" s="5"/>
      <c r="AZ100" s="5"/>
      <c r="BA100" s="40" t="str">
        <f t="shared" si="44"/>
        <v/>
      </c>
      <c r="BB100" s="266"/>
      <c r="BC100" s="267"/>
      <c r="BD100" s="267"/>
      <c r="BE100" s="268"/>
      <c r="BF100" s="41"/>
      <c r="BG100" s="43" t="str">
        <f t="shared" si="111"/>
        <v/>
      </c>
      <c r="BH100" s="43"/>
      <c r="BI100" s="43"/>
      <c r="BJ100" s="43" t="str">
        <f t="shared" si="46"/>
        <v/>
      </c>
      <c r="BK100" s="43" t="str">
        <f t="shared" si="47"/>
        <v/>
      </c>
      <c r="BL100" s="43" t="str">
        <f t="shared" si="48"/>
        <v/>
      </c>
      <c r="BM100" s="9"/>
      <c r="BN100" s="9" t="str">
        <f t="shared" si="49"/>
        <v/>
      </c>
      <c r="BO100" s="9">
        <f t="shared" si="50"/>
        <v>5</v>
      </c>
      <c r="BP100" s="9" t="str">
        <f t="shared" si="51"/>
        <v>F</v>
      </c>
      <c r="BQ100" s="9" t="str">
        <f t="shared" si="52"/>
        <v>0</v>
      </c>
      <c r="BR100" s="9"/>
      <c r="BS100" s="9"/>
      <c r="BT100" s="30">
        <v>12.11</v>
      </c>
      <c r="BU100" s="31">
        <v>11</v>
      </c>
      <c r="BV100" s="31">
        <v>155</v>
      </c>
      <c r="BW100" s="1"/>
      <c r="BX100" s="33">
        <v>1.331</v>
      </c>
      <c r="BY100" s="33">
        <v>1.3319999999999999</v>
      </c>
      <c r="BZ100" s="33">
        <v>1.405</v>
      </c>
      <c r="CA100" s="33">
        <v>1.4059999999999999</v>
      </c>
      <c r="CB100" s="33">
        <v>1.702</v>
      </c>
      <c r="CC100" s="33">
        <v>1.7029999999999998</v>
      </c>
      <c r="CD100" s="3"/>
      <c r="CE100" s="34">
        <v>1.351</v>
      </c>
      <c r="CF100" s="34">
        <v>1.3519999999999999</v>
      </c>
      <c r="CG100" s="34">
        <v>1.42</v>
      </c>
      <c r="CH100" s="34">
        <v>1.421</v>
      </c>
      <c r="CI100" s="34">
        <v>1.6990000000000001</v>
      </c>
      <c r="CJ100" s="34">
        <v>1.7</v>
      </c>
      <c r="CK100" s="9"/>
      <c r="CL100" s="9"/>
      <c r="CM100" s="9" t="e">
        <f>IF('Nutritional Status'!#REF!="","",IF('Nutritional Status'!#REF!&gt;CT100,$CU$3,IF('Nutritional Status'!#REF!&gt;CR100,$CS$3,IF('Nutritional Status'!#REF!&gt;CP100,$CQ$3,$CP$3))))</f>
        <v>#REF!</v>
      </c>
      <c r="CN100" s="5">
        <v>96</v>
      </c>
      <c r="CO100" s="9" t="e">
        <f t="shared" si="19"/>
        <v>#REF!</v>
      </c>
      <c r="CP100" s="9" t="e">
        <f t="shared" ref="CP100:CU100" si="326">IF($CO100="","",VLOOKUP($CO100,$BV$5:$CJ$173,CP$1))</f>
        <v>#REF!</v>
      </c>
      <c r="CQ100" s="9" t="e">
        <f t="shared" si="326"/>
        <v>#REF!</v>
      </c>
      <c r="CR100" s="9" t="e">
        <f t="shared" si="326"/>
        <v>#REF!</v>
      </c>
      <c r="CS100" s="9" t="e">
        <f t="shared" si="326"/>
        <v>#REF!</v>
      </c>
      <c r="CT100" s="9" t="e">
        <f t="shared" si="326"/>
        <v>#REF!</v>
      </c>
      <c r="CU100" s="9" t="e">
        <f t="shared" si="326"/>
        <v>#REF!</v>
      </c>
      <c r="CV100" s="9"/>
      <c r="CW100" s="5">
        <v>96</v>
      </c>
      <c r="CX100" s="9" t="e">
        <f t="shared" si="21"/>
        <v>#REF!</v>
      </c>
      <c r="CY100" s="9" t="e">
        <f t="shared" ref="CY100:DD100" si="327">IF($CX100="","",VLOOKUP($CX100,$BV$5:$CJ$173,CY$1))</f>
        <v>#REF!</v>
      </c>
      <c r="CZ100" s="9" t="e">
        <f t="shared" si="327"/>
        <v>#REF!</v>
      </c>
      <c r="DA100" s="9" t="e">
        <f t="shared" si="327"/>
        <v>#REF!</v>
      </c>
      <c r="DB100" s="9" t="e">
        <f t="shared" si="327"/>
        <v>#REF!</v>
      </c>
      <c r="DC100" s="9" t="e">
        <f t="shared" si="327"/>
        <v>#REF!</v>
      </c>
      <c r="DD100" s="9" t="e">
        <f t="shared" si="327"/>
        <v>#REF!</v>
      </c>
    </row>
    <row r="101" spans="1:108" ht="15.75" customHeight="1">
      <c r="A101" s="30">
        <v>13</v>
      </c>
      <c r="B101" s="31">
        <v>0</v>
      </c>
      <c r="C101" s="31">
        <v>156</v>
      </c>
      <c r="D101" s="1"/>
      <c r="E101" s="32">
        <v>13.7</v>
      </c>
      <c r="F101" s="32">
        <f t="shared" si="0"/>
        <v>13.799999999999999</v>
      </c>
      <c r="G101" s="32">
        <f t="shared" si="309"/>
        <v>14.799999999999999</v>
      </c>
      <c r="H101" s="32">
        <f t="shared" si="2"/>
        <v>14.899999999999999</v>
      </c>
      <c r="I101" s="32">
        <v>24.8</v>
      </c>
      <c r="J101" s="32">
        <f t="shared" si="3"/>
        <v>24.900000000000002</v>
      </c>
      <c r="K101" s="33">
        <v>31.7</v>
      </c>
      <c r="L101" s="33">
        <f t="shared" si="4"/>
        <v>31.8</v>
      </c>
      <c r="M101" s="3"/>
      <c r="N101" s="32">
        <v>13.5</v>
      </c>
      <c r="O101" s="32">
        <f t="shared" si="5"/>
        <v>13.6</v>
      </c>
      <c r="P101" s="33">
        <v>14.8</v>
      </c>
      <c r="Q101" s="33">
        <f t="shared" si="6"/>
        <v>14.9</v>
      </c>
      <c r="R101" s="33">
        <v>26.3</v>
      </c>
      <c r="S101" s="33">
        <f t="shared" si="7"/>
        <v>26.400000000000002</v>
      </c>
      <c r="T101" s="33">
        <v>33.4</v>
      </c>
      <c r="U101" s="33">
        <f t="shared" si="8"/>
        <v>33.5</v>
      </c>
      <c r="V101" s="5"/>
      <c r="W101" s="5"/>
      <c r="X101" s="5"/>
      <c r="Y101" s="5">
        <v>97</v>
      </c>
      <c r="Z101" s="5" t="e">
        <f>IF('Nutritional Status'!#REF!="","",VLOOKUP('Nutritional Status'!#REF!,$A$5:$C$173,3,))</f>
        <v>#REF!</v>
      </c>
      <c r="AA101" s="5" t="e">
        <f t="shared" si="9"/>
        <v>#REF!</v>
      </c>
      <c r="AB101" s="5" t="e">
        <f t="shared" si="10"/>
        <v>#REF!</v>
      </c>
      <c r="AC101" s="5" t="e">
        <f t="shared" si="11"/>
        <v>#REF!</v>
      </c>
      <c r="AD101" s="5" t="e">
        <f t="shared" si="12"/>
        <v>#REF!</v>
      </c>
      <c r="AE101" s="5" t="e">
        <f t="shared" si="13"/>
        <v>#REF!</v>
      </c>
      <c r="AF101" s="5" t="e">
        <f t="shared" si="14"/>
        <v>#REF!</v>
      </c>
      <c r="AG101" s="5" t="e">
        <f t="shared" si="15"/>
        <v>#REF!</v>
      </c>
      <c r="AH101" s="5" t="e">
        <f t="shared" si="16"/>
        <v>#REF!</v>
      </c>
      <c r="AI101" s="5"/>
      <c r="AJ101" s="5" t="e">
        <f t="shared" si="17"/>
        <v>#REF!</v>
      </c>
      <c r="AK101" s="5" t="e">
        <f t="shared" ref="AK101:AR101" si="328">IF($AJ101="","",VLOOKUP($AJ101,$C$5:$L$273,AK$1))</f>
        <v>#REF!</v>
      </c>
      <c r="AL101" s="5" t="e">
        <f t="shared" si="328"/>
        <v>#REF!</v>
      </c>
      <c r="AM101" s="5" t="e">
        <f t="shared" si="328"/>
        <v>#REF!</v>
      </c>
      <c r="AN101" s="5" t="e">
        <f t="shared" si="328"/>
        <v>#REF!</v>
      </c>
      <c r="AO101" s="5" t="e">
        <f t="shared" si="328"/>
        <v>#REF!</v>
      </c>
      <c r="AP101" s="5" t="e">
        <f t="shared" si="328"/>
        <v>#REF!</v>
      </c>
      <c r="AQ101" s="5" t="e">
        <f t="shared" si="328"/>
        <v>#REF!</v>
      </c>
      <c r="AR101" s="5" t="e">
        <f t="shared" si="328"/>
        <v>#REF!</v>
      </c>
      <c r="AS101" s="5"/>
      <c r="AT101" s="5"/>
      <c r="AU101" s="5"/>
      <c r="AV101" s="5"/>
      <c r="AW101" s="5"/>
      <c r="AX101" s="5"/>
      <c r="AY101" s="5"/>
      <c r="AZ101" s="5"/>
      <c r="BA101" s="40" t="str">
        <f t="shared" si="44"/>
        <v/>
      </c>
      <c r="BB101" s="266"/>
      <c r="BC101" s="267"/>
      <c r="BD101" s="267"/>
      <c r="BE101" s="268"/>
      <c r="BF101" s="41"/>
      <c r="BG101" s="43" t="str">
        <f t="shared" si="111"/>
        <v/>
      </c>
      <c r="BH101" s="43"/>
      <c r="BI101" s="43"/>
      <c r="BJ101" s="43" t="str">
        <f t="shared" si="46"/>
        <v/>
      </c>
      <c r="BK101" s="43" t="str">
        <f t="shared" si="47"/>
        <v/>
      </c>
      <c r="BL101" s="43" t="str">
        <f t="shared" si="48"/>
        <v/>
      </c>
      <c r="BM101" s="9"/>
      <c r="BN101" s="9" t="str">
        <f t="shared" si="49"/>
        <v/>
      </c>
      <c r="BO101" s="9">
        <f t="shared" si="50"/>
        <v>5</v>
      </c>
      <c r="BP101" s="9" t="str">
        <f t="shared" si="51"/>
        <v>F</v>
      </c>
      <c r="BQ101" s="9" t="str">
        <f t="shared" si="52"/>
        <v>0</v>
      </c>
      <c r="BR101" s="9"/>
      <c r="BS101" s="9"/>
      <c r="BT101" s="30">
        <v>13</v>
      </c>
      <c r="BU101" s="31">
        <v>0</v>
      </c>
      <c r="BV101" s="31">
        <v>156</v>
      </c>
      <c r="BW101" s="1"/>
      <c r="BX101" s="33">
        <v>1.337</v>
      </c>
      <c r="BY101" s="33">
        <v>1.3379999999999999</v>
      </c>
      <c r="BZ101" s="33">
        <v>1.411</v>
      </c>
      <c r="CA101" s="33">
        <v>1.4119999999999999</v>
      </c>
      <c r="CB101" s="33">
        <v>1.7090000000000001</v>
      </c>
      <c r="CC101" s="33">
        <v>1.71</v>
      </c>
      <c r="CD101" s="3"/>
      <c r="CE101" s="34">
        <v>1.355</v>
      </c>
      <c r="CF101" s="34">
        <v>1.3559999999999999</v>
      </c>
      <c r="CG101" s="34">
        <v>1.4240000000000002</v>
      </c>
      <c r="CH101" s="34">
        <v>1.425</v>
      </c>
      <c r="CI101" s="34">
        <v>1.7030000000000001</v>
      </c>
      <c r="CJ101" s="34">
        <v>1.704</v>
      </c>
      <c r="CK101" s="9"/>
      <c r="CL101" s="9"/>
      <c r="CM101" s="9" t="e">
        <f>IF('Nutritional Status'!#REF!="","",IF('Nutritional Status'!#REF!&gt;CT101,$CU$3,IF('Nutritional Status'!#REF!&gt;CR101,$CS$3,IF('Nutritional Status'!#REF!&gt;CP101,$CQ$3,$CP$3))))</f>
        <v>#REF!</v>
      </c>
      <c r="CN101" s="5">
        <v>97</v>
      </c>
      <c r="CO101" s="9" t="e">
        <f t="shared" si="19"/>
        <v>#REF!</v>
      </c>
      <c r="CP101" s="9" t="e">
        <f t="shared" ref="CP101:CU101" si="329">IF($CO101="","",VLOOKUP($CO101,$BV$5:$CJ$173,CP$1))</f>
        <v>#REF!</v>
      </c>
      <c r="CQ101" s="9" t="e">
        <f t="shared" si="329"/>
        <v>#REF!</v>
      </c>
      <c r="CR101" s="9" t="e">
        <f t="shared" si="329"/>
        <v>#REF!</v>
      </c>
      <c r="CS101" s="9" t="e">
        <f t="shared" si="329"/>
        <v>#REF!</v>
      </c>
      <c r="CT101" s="9" t="e">
        <f t="shared" si="329"/>
        <v>#REF!</v>
      </c>
      <c r="CU101" s="9" t="e">
        <f t="shared" si="329"/>
        <v>#REF!</v>
      </c>
      <c r="CV101" s="9"/>
      <c r="CW101" s="5">
        <v>97</v>
      </c>
      <c r="CX101" s="9" t="e">
        <f t="shared" si="21"/>
        <v>#REF!</v>
      </c>
      <c r="CY101" s="9" t="e">
        <f t="shared" ref="CY101:DD101" si="330">IF($CX101="","",VLOOKUP($CX101,$BV$5:$CJ$173,CY$1))</f>
        <v>#REF!</v>
      </c>
      <c r="CZ101" s="9" t="e">
        <f t="shared" si="330"/>
        <v>#REF!</v>
      </c>
      <c r="DA101" s="9" t="e">
        <f t="shared" si="330"/>
        <v>#REF!</v>
      </c>
      <c r="DB101" s="9" t="e">
        <f t="shared" si="330"/>
        <v>#REF!</v>
      </c>
      <c r="DC101" s="9" t="e">
        <f t="shared" si="330"/>
        <v>#REF!</v>
      </c>
      <c r="DD101" s="9" t="e">
        <f t="shared" si="330"/>
        <v>#REF!</v>
      </c>
    </row>
    <row r="102" spans="1:108" ht="15.75" customHeight="1">
      <c r="A102" s="30">
        <v>13.01</v>
      </c>
      <c r="B102" s="31">
        <v>1</v>
      </c>
      <c r="C102" s="31">
        <v>157</v>
      </c>
      <c r="D102" s="1"/>
      <c r="E102" s="32">
        <v>13.7</v>
      </c>
      <c r="F102" s="32">
        <f t="shared" si="0"/>
        <v>13.799999999999999</v>
      </c>
      <c r="G102" s="32">
        <v>14.9</v>
      </c>
      <c r="H102" s="32">
        <f t="shared" si="2"/>
        <v>15</v>
      </c>
      <c r="I102" s="32">
        <v>24.9</v>
      </c>
      <c r="J102" s="32">
        <f t="shared" si="3"/>
        <v>25</v>
      </c>
      <c r="K102" s="33">
        <v>31.8</v>
      </c>
      <c r="L102" s="33">
        <f t="shared" si="4"/>
        <v>31.900000000000002</v>
      </c>
      <c r="M102" s="3"/>
      <c r="N102" s="32">
        <v>13.5</v>
      </c>
      <c r="O102" s="32">
        <f t="shared" si="5"/>
        <v>13.6</v>
      </c>
      <c r="P102" s="33">
        <v>14.9</v>
      </c>
      <c r="Q102" s="33">
        <f t="shared" si="6"/>
        <v>15</v>
      </c>
      <c r="R102" s="33">
        <v>26.4</v>
      </c>
      <c r="S102" s="33">
        <f t="shared" si="7"/>
        <v>26.5</v>
      </c>
      <c r="T102" s="33">
        <v>33.6</v>
      </c>
      <c r="U102" s="33">
        <f t="shared" si="8"/>
        <v>33.700000000000003</v>
      </c>
      <c r="V102" s="5"/>
      <c r="W102" s="5"/>
      <c r="X102" s="5"/>
      <c r="Y102" s="5">
        <v>98</v>
      </c>
      <c r="Z102" s="5" t="e">
        <f>IF('Nutritional Status'!#REF!="","",VLOOKUP('Nutritional Status'!#REF!,$A$5:$C$173,3,))</f>
        <v>#REF!</v>
      </c>
      <c r="AA102" s="5" t="e">
        <f t="shared" si="9"/>
        <v>#REF!</v>
      </c>
      <c r="AB102" s="5" t="e">
        <f t="shared" si="10"/>
        <v>#REF!</v>
      </c>
      <c r="AC102" s="5" t="e">
        <f t="shared" si="11"/>
        <v>#REF!</v>
      </c>
      <c r="AD102" s="5" t="e">
        <f t="shared" si="12"/>
        <v>#REF!</v>
      </c>
      <c r="AE102" s="5" t="e">
        <f t="shared" si="13"/>
        <v>#REF!</v>
      </c>
      <c r="AF102" s="5" t="e">
        <f t="shared" si="14"/>
        <v>#REF!</v>
      </c>
      <c r="AG102" s="5" t="e">
        <f t="shared" si="15"/>
        <v>#REF!</v>
      </c>
      <c r="AH102" s="5" t="e">
        <f t="shared" si="16"/>
        <v>#REF!</v>
      </c>
      <c r="AI102" s="5"/>
      <c r="AJ102" s="5" t="e">
        <f t="shared" si="17"/>
        <v>#REF!</v>
      </c>
      <c r="AK102" s="5" t="e">
        <f t="shared" ref="AK102:AR102" si="331">IF($AJ102="","",VLOOKUP($AJ102,$C$5:$L$273,AK$1))</f>
        <v>#REF!</v>
      </c>
      <c r="AL102" s="5" t="e">
        <f t="shared" si="331"/>
        <v>#REF!</v>
      </c>
      <c r="AM102" s="5" t="e">
        <f t="shared" si="331"/>
        <v>#REF!</v>
      </c>
      <c r="AN102" s="5" t="e">
        <f t="shared" si="331"/>
        <v>#REF!</v>
      </c>
      <c r="AO102" s="5" t="e">
        <f t="shared" si="331"/>
        <v>#REF!</v>
      </c>
      <c r="AP102" s="5" t="e">
        <f t="shared" si="331"/>
        <v>#REF!</v>
      </c>
      <c r="AQ102" s="5" t="e">
        <f t="shared" si="331"/>
        <v>#REF!</v>
      </c>
      <c r="AR102" s="5" t="e">
        <f t="shared" si="331"/>
        <v>#REF!</v>
      </c>
      <c r="AS102" s="5"/>
      <c r="AT102" s="5"/>
      <c r="AU102" s="5"/>
      <c r="AV102" s="5"/>
      <c r="AW102" s="5"/>
      <c r="AX102" s="5"/>
      <c r="AY102" s="5"/>
      <c r="AZ102" s="5"/>
      <c r="BA102" s="40" t="str">
        <f t="shared" si="44"/>
        <v/>
      </c>
      <c r="BB102" s="266"/>
      <c r="BC102" s="267"/>
      <c r="BD102" s="267"/>
      <c r="BE102" s="268"/>
      <c r="BF102" s="41"/>
      <c r="BG102" s="43" t="str">
        <f t="shared" si="111"/>
        <v/>
      </c>
      <c r="BH102" s="43"/>
      <c r="BI102" s="43"/>
      <c r="BJ102" s="43" t="str">
        <f t="shared" si="46"/>
        <v/>
      </c>
      <c r="BK102" s="43" t="str">
        <f t="shared" si="47"/>
        <v/>
      </c>
      <c r="BL102" s="43" t="str">
        <f t="shared" si="48"/>
        <v/>
      </c>
      <c r="BM102" s="9"/>
      <c r="BN102" s="9" t="str">
        <f t="shared" si="49"/>
        <v/>
      </c>
      <c r="BO102" s="9">
        <f t="shared" si="50"/>
        <v>5</v>
      </c>
      <c r="BP102" s="9" t="str">
        <f t="shared" si="51"/>
        <v>F</v>
      </c>
      <c r="BQ102" s="9" t="str">
        <f t="shared" si="52"/>
        <v>0</v>
      </c>
      <c r="BR102" s="9"/>
      <c r="BS102" s="9"/>
      <c r="BT102" s="30">
        <v>13.01</v>
      </c>
      <c r="BU102" s="31">
        <v>1</v>
      </c>
      <c r="BV102" s="31">
        <v>157</v>
      </c>
      <c r="BW102" s="1"/>
      <c r="BX102" s="33">
        <v>1.3419999999999999</v>
      </c>
      <c r="BY102" s="33">
        <v>1.3429999999999997</v>
      </c>
      <c r="BZ102" s="33">
        <v>1.4159999999999999</v>
      </c>
      <c r="CA102" s="33">
        <v>1.4169999999999998</v>
      </c>
      <c r="CB102" s="33">
        <v>1.716</v>
      </c>
      <c r="CC102" s="33">
        <v>1.7169999999999999</v>
      </c>
      <c r="CD102" s="3"/>
      <c r="CE102" s="34">
        <v>1.3580000000000001</v>
      </c>
      <c r="CF102" s="34">
        <v>1.359</v>
      </c>
      <c r="CG102" s="34">
        <v>1.4270000000000003</v>
      </c>
      <c r="CH102" s="34">
        <v>1.4280000000000002</v>
      </c>
      <c r="CI102" s="34">
        <v>1.706</v>
      </c>
      <c r="CJ102" s="34">
        <v>1.7069999999999999</v>
      </c>
      <c r="CK102" s="9"/>
      <c r="CL102" s="9"/>
      <c r="CM102" s="9" t="e">
        <f>IF('Nutritional Status'!#REF!="","",IF('Nutritional Status'!#REF!&gt;CT102,$CU$3,IF('Nutritional Status'!#REF!&gt;CR102,$CS$3,IF('Nutritional Status'!#REF!&gt;CP102,$CQ$3,$CP$3))))</f>
        <v>#REF!</v>
      </c>
      <c r="CN102" s="5">
        <v>98</v>
      </c>
      <c r="CO102" s="9" t="e">
        <f t="shared" si="19"/>
        <v>#REF!</v>
      </c>
      <c r="CP102" s="9" t="e">
        <f t="shared" ref="CP102:CU102" si="332">IF($CO102="","",VLOOKUP($CO102,$BV$5:$CJ$173,CP$1))</f>
        <v>#REF!</v>
      </c>
      <c r="CQ102" s="9" t="e">
        <f t="shared" si="332"/>
        <v>#REF!</v>
      </c>
      <c r="CR102" s="9" t="e">
        <f t="shared" si="332"/>
        <v>#REF!</v>
      </c>
      <c r="CS102" s="9" t="e">
        <f t="shared" si="332"/>
        <v>#REF!</v>
      </c>
      <c r="CT102" s="9" t="e">
        <f t="shared" si="332"/>
        <v>#REF!</v>
      </c>
      <c r="CU102" s="9" t="e">
        <f t="shared" si="332"/>
        <v>#REF!</v>
      </c>
      <c r="CV102" s="9"/>
      <c r="CW102" s="5">
        <v>98</v>
      </c>
      <c r="CX102" s="9" t="e">
        <f t="shared" si="21"/>
        <v>#REF!</v>
      </c>
      <c r="CY102" s="9" t="e">
        <f t="shared" ref="CY102:DD102" si="333">IF($CX102="","",VLOOKUP($CX102,$BV$5:$CJ$173,CY$1))</f>
        <v>#REF!</v>
      </c>
      <c r="CZ102" s="9" t="e">
        <f t="shared" si="333"/>
        <v>#REF!</v>
      </c>
      <c r="DA102" s="9" t="e">
        <f t="shared" si="333"/>
        <v>#REF!</v>
      </c>
      <c r="DB102" s="9" t="e">
        <f t="shared" si="333"/>
        <v>#REF!</v>
      </c>
      <c r="DC102" s="9" t="e">
        <f t="shared" si="333"/>
        <v>#REF!</v>
      </c>
      <c r="DD102" s="9" t="e">
        <f t="shared" si="333"/>
        <v>#REF!</v>
      </c>
    </row>
    <row r="103" spans="1:108" ht="15.75" customHeight="1">
      <c r="A103" s="30">
        <v>13.02</v>
      </c>
      <c r="B103" s="31">
        <v>2</v>
      </c>
      <c r="C103" s="31">
        <v>158</v>
      </c>
      <c r="D103" s="1"/>
      <c r="E103" s="32">
        <v>13.8</v>
      </c>
      <c r="F103" s="32">
        <f t="shared" si="0"/>
        <v>13.9</v>
      </c>
      <c r="G103" s="32">
        <f>F103+1</f>
        <v>14.9</v>
      </c>
      <c r="H103" s="32">
        <f t="shared" si="2"/>
        <v>15</v>
      </c>
      <c r="I103" s="32">
        <v>25</v>
      </c>
      <c r="J103" s="32">
        <f t="shared" si="3"/>
        <v>25.1</v>
      </c>
      <c r="K103" s="33">
        <v>31.9</v>
      </c>
      <c r="L103" s="33">
        <f t="shared" si="4"/>
        <v>32</v>
      </c>
      <c r="M103" s="3"/>
      <c r="N103" s="32">
        <v>13.6</v>
      </c>
      <c r="O103" s="32">
        <f t="shared" si="5"/>
        <v>13.7</v>
      </c>
      <c r="P103" s="33">
        <v>14.9</v>
      </c>
      <c r="Q103" s="33">
        <f t="shared" si="6"/>
        <v>15</v>
      </c>
      <c r="R103" s="33">
        <v>26.5</v>
      </c>
      <c r="S103" s="33">
        <f t="shared" si="7"/>
        <v>26.6</v>
      </c>
      <c r="T103" s="33">
        <v>33.700000000000003</v>
      </c>
      <c r="U103" s="33">
        <f t="shared" si="8"/>
        <v>33.800000000000004</v>
      </c>
      <c r="V103" s="5"/>
      <c r="W103" s="5"/>
      <c r="X103" s="5"/>
      <c r="Y103" s="5">
        <v>99</v>
      </c>
      <c r="Z103" s="5" t="str">
        <f>IF('Nutritional Status'!C61="","",VLOOKUP('Nutritional Status'!#REF!,$A$5:$C$173,3,))</f>
        <v/>
      </c>
      <c r="AA103" s="5" t="str">
        <f t="shared" si="9"/>
        <v/>
      </c>
      <c r="AB103" s="5" t="str">
        <f t="shared" si="10"/>
        <v/>
      </c>
      <c r="AC103" s="5" t="str">
        <f t="shared" si="11"/>
        <v/>
      </c>
      <c r="AD103" s="5" t="str">
        <f t="shared" si="12"/>
        <v/>
      </c>
      <c r="AE103" s="5" t="str">
        <f t="shared" si="13"/>
        <v/>
      </c>
      <c r="AF103" s="5" t="str">
        <f t="shared" si="14"/>
        <v/>
      </c>
      <c r="AG103" s="5" t="str">
        <f t="shared" si="15"/>
        <v/>
      </c>
      <c r="AH103" s="5" t="str">
        <f t="shared" si="16"/>
        <v/>
      </c>
      <c r="AI103" s="5"/>
      <c r="AJ103" s="5" t="e">
        <f t="shared" si="17"/>
        <v>#REF!</v>
      </c>
      <c r="AK103" s="5" t="e">
        <f t="shared" ref="AK103:AR103" si="334">IF($AJ103="","",VLOOKUP($AJ103,$C$5:$L$273,AK$1))</f>
        <v>#REF!</v>
      </c>
      <c r="AL103" s="5" t="e">
        <f t="shared" si="334"/>
        <v>#REF!</v>
      </c>
      <c r="AM103" s="5" t="e">
        <f t="shared" si="334"/>
        <v>#REF!</v>
      </c>
      <c r="AN103" s="5" t="e">
        <f t="shared" si="334"/>
        <v>#REF!</v>
      </c>
      <c r="AO103" s="5" t="e">
        <f t="shared" si="334"/>
        <v>#REF!</v>
      </c>
      <c r="AP103" s="5" t="e">
        <f t="shared" si="334"/>
        <v>#REF!</v>
      </c>
      <c r="AQ103" s="5" t="e">
        <f t="shared" si="334"/>
        <v>#REF!</v>
      </c>
      <c r="AR103" s="5" t="e">
        <f t="shared" si="334"/>
        <v>#REF!</v>
      </c>
      <c r="AS103" s="5"/>
      <c r="AT103" s="5"/>
      <c r="AU103" s="5"/>
      <c r="AV103" s="5"/>
      <c r="AW103" s="5"/>
      <c r="AX103" s="5"/>
      <c r="AY103" s="5"/>
      <c r="AZ103" s="5"/>
      <c r="BA103" s="40" t="str">
        <f t="shared" si="44"/>
        <v/>
      </c>
      <c r="BB103" s="266"/>
      <c r="BC103" s="267"/>
      <c r="BD103" s="267"/>
      <c r="BE103" s="268"/>
      <c r="BF103" s="41"/>
      <c r="BG103" s="43" t="str">
        <f t="shared" si="111"/>
        <v/>
      </c>
      <c r="BH103" s="43"/>
      <c r="BI103" s="43"/>
      <c r="BJ103" s="43" t="str">
        <f t="shared" si="46"/>
        <v/>
      </c>
      <c r="BK103" s="43" t="str">
        <f t="shared" si="47"/>
        <v/>
      </c>
      <c r="BL103" s="43" t="str">
        <f t="shared" si="48"/>
        <v/>
      </c>
      <c r="BM103" s="9"/>
      <c r="BN103" s="9" t="str">
        <f t="shared" si="49"/>
        <v/>
      </c>
      <c r="BO103" s="9">
        <f t="shared" si="50"/>
        <v>5</v>
      </c>
      <c r="BP103" s="9" t="str">
        <f t="shared" si="51"/>
        <v>F</v>
      </c>
      <c r="BQ103" s="9" t="str">
        <f t="shared" si="52"/>
        <v>0</v>
      </c>
      <c r="BR103" s="9"/>
      <c r="BS103" s="9"/>
      <c r="BT103" s="30">
        <v>13.02</v>
      </c>
      <c r="BU103" s="31">
        <v>2</v>
      </c>
      <c r="BV103" s="31">
        <v>158</v>
      </c>
      <c r="BW103" s="1"/>
      <c r="BX103" s="33">
        <v>1.347</v>
      </c>
      <c r="BY103" s="33">
        <v>1.3479999999999999</v>
      </c>
      <c r="BZ103" s="33">
        <v>1.4220000000000002</v>
      </c>
      <c r="CA103" s="33">
        <v>1.423</v>
      </c>
      <c r="CB103" s="33">
        <v>1.722</v>
      </c>
      <c r="CC103" s="33">
        <v>1.7229999999999999</v>
      </c>
      <c r="CD103" s="3"/>
      <c r="CE103" s="34">
        <v>1.361</v>
      </c>
      <c r="CF103" s="34">
        <v>1.3619999999999999</v>
      </c>
      <c r="CG103" s="34">
        <v>1.431</v>
      </c>
      <c r="CH103" s="34">
        <v>1.4319999999999999</v>
      </c>
      <c r="CI103" s="34">
        <v>1.71</v>
      </c>
      <c r="CJ103" s="34">
        <v>1.7109999999999999</v>
      </c>
      <c r="CK103" s="9"/>
      <c r="CL103" s="9"/>
      <c r="CM103" s="9" t="e">
        <f>IF('Nutritional Status'!#REF!="","",IF('Nutritional Status'!#REF!&gt;CT103,$CU$3,IF('Nutritional Status'!#REF!&gt;CR103,$CS$3,IF('Nutritional Status'!#REF!&gt;CP103,$CQ$3,$CP$3))))</f>
        <v>#REF!</v>
      </c>
      <c r="CN103" s="5">
        <v>99</v>
      </c>
      <c r="CO103" s="9" t="str">
        <f t="shared" si="19"/>
        <v/>
      </c>
      <c r="CP103" s="9" t="str">
        <f t="shared" ref="CP103:CU103" si="335">IF($CO103="","",VLOOKUP($CO103,$BV$5:$CJ$173,CP$1))</f>
        <v/>
      </c>
      <c r="CQ103" s="9" t="str">
        <f t="shared" si="335"/>
        <v/>
      </c>
      <c r="CR103" s="9" t="str">
        <f t="shared" si="335"/>
        <v/>
      </c>
      <c r="CS103" s="9" t="str">
        <f t="shared" si="335"/>
        <v/>
      </c>
      <c r="CT103" s="9" t="str">
        <f t="shared" si="335"/>
        <v/>
      </c>
      <c r="CU103" s="9" t="str">
        <f t="shared" si="335"/>
        <v/>
      </c>
      <c r="CV103" s="9"/>
      <c r="CW103" s="5">
        <v>99</v>
      </c>
      <c r="CX103" s="9" t="e">
        <f t="shared" si="21"/>
        <v>#REF!</v>
      </c>
      <c r="CY103" s="9" t="e">
        <f t="shared" ref="CY103:DD103" si="336">IF($CX103="","",VLOOKUP($CX103,$BV$5:$CJ$173,CY$1))</f>
        <v>#REF!</v>
      </c>
      <c r="CZ103" s="9" t="e">
        <f t="shared" si="336"/>
        <v>#REF!</v>
      </c>
      <c r="DA103" s="9" t="e">
        <f t="shared" si="336"/>
        <v>#REF!</v>
      </c>
      <c r="DB103" s="9" t="e">
        <f t="shared" si="336"/>
        <v>#REF!</v>
      </c>
      <c r="DC103" s="9" t="e">
        <f t="shared" si="336"/>
        <v>#REF!</v>
      </c>
      <c r="DD103" s="9" t="e">
        <f t="shared" si="336"/>
        <v>#REF!</v>
      </c>
    </row>
    <row r="104" spans="1:108" ht="15.75" customHeight="1">
      <c r="A104" s="30">
        <v>13.03</v>
      </c>
      <c r="B104" s="31">
        <v>3</v>
      </c>
      <c r="C104" s="31">
        <v>159</v>
      </c>
      <c r="D104" s="1"/>
      <c r="E104" s="32">
        <v>13.8</v>
      </c>
      <c r="F104" s="32">
        <f t="shared" si="0"/>
        <v>13.9</v>
      </c>
      <c r="G104" s="32">
        <v>15</v>
      </c>
      <c r="H104" s="32">
        <f t="shared" si="2"/>
        <v>15.1</v>
      </c>
      <c r="I104" s="32">
        <v>25.1</v>
      </c>
      <c r="J104" s="32">
        <f t="shared" si="3"/>
        <v>25.200000000000003</v>
      </c>
      <c r="K104" s="33">
        <v>32.1</v>
      </c>
      <c r="L104" s="33">
        <f t="shared" si="4"/>
        <v>32.200000000000003</v>
      </c>
      <c r="M104" s="3"/>
      <c r="N104" s="32">
        <v>13.6</v>
      </c>
      <c r="O104" s="32">
        <f t="shared" si="5"/>
        <v>13.7</v>
      </c>
      <c r="P104" s="33">
        <v>15</v>
      </c>
      <c r="Q104" s="33">
        <f t="shared" si="6"/>
        <v>15.1</v>
      </c>
      <c r="R104" s="33">
        <v>26.6</v>
      </c>
      <c r="S104" s="33">
        <f t="shared" si="7"/>
        <v>26.700000000000003</v>
      </c>
      <c r="T104" s="33">
        <v>33.799999999999997</v>
      </c>
      <c r="U104" s="33">
        <f t="shared" si="8"/>
        <v>33.9</v>
      </c>
      <c r="V104" s="5"/>
      <c r="W104" s="5"/>
      <c r="X104" s="5"/>
      <c r="Y104" s="5">
        <v>100</v>
      </c>
      <c r="Z104" s="5" t="e">
        <f>IF('Nutritional Status'!#REF!="","",VLOOKUP('Nutritional Status'!#REF!,$A$5:$C$173,3,))</f>
        <v>#REF!</v>
      </c>
      <c r="AA104" s="5" t="e">
        <f t="shared" si="9"/>
        <v>#REF!</v>
      </c>
      <c r="AB104" s="5" t="e">
        <f t="shared" si="10"/>
        <v>#REF!</v>
      </c>
      <c r="AC104" s="5" t="e">
        <f t="shared" si="11"/>
        <v>#REF!</v>
      </c>
      <c r="AD104" s="5" t="e">
        <f t="shared" si="12"/>
        <v>#REF!</v>
      </c>
      <c r="AE104" s="5" t="e">
        <f t="shared" si="13"/>
        <v>#REF!</v>
      </c>
      <c r="AF104" s="5" t="e">
        <f t="shared" si="14"/>
        <v>#REF!</v>
      </c>
      <c r="AG104" s="5" t="e">
        <f t="shared" si="15"/>
        <v>#REF!</v>
      </c>
      <c r="AH104" s="5" t="e">
        <f t="shared" si="16"/>
        <v>#REF!</v>
      </c>
      <c r="AI104" s="5"/>
      <c r="AJ104" s="5" t="e">
        <f t="shared" si="17"/>
        <v>#REF!</v>
      </c>
      <c r="AK104" s="5" t="e">
        <f t="shared" ref="AK104:AR104" si="337">IF($AJ104="","",VLOOKUP($AJ104,$C$5:$L$273,AK$1))</f>
        <v>#REF!</v>
      </c>
      <c r="AL104" s="5" t="e">
        <f t="shared" si="337"/>
        <v>#REF!</v>
      </c>
      <c r="AM104" s="5" t="e">
        <f t="shared" si="337"/>
        <v>#REF!</v>
      </c>
      <c r="AN104" s="5" t="e">
        <f t="shared" si="337"/>
        <v>#REF!</v>
      </c>
      <c r="AO104" s="5" t="e">
        <f t="shared" si="337"/>
        <v>#REF!</v>
      </c>
      <c r="AP104" s="5" t="e">
        <f t="shared" si="337"/>
        <v>#REF!</v>
      </c>
      <c r="AQ104" s="5" t="e">
        <f t="shared" si="337"/>
        <v>#REF!</v>
      </c>
      <c r="AR104" s="5" t="e">
        <f t="shared" si="337"/>
        <v>#REF!</v>
      </c>
      <c r="AS104" s="5"/>
      <c r="AT104" s="5"/>
      <c r="AU104" s="5"/>
      <c r="AV104" s="5"/>
      <c r="AW104" s="5"/>
      <c r="AX104" s="5"/>
      <c r="AY104" s="5"/>
      <c r="AZ104" s="5"/>
      <c r="BA104" s="40" t="str">
        <f t="shared" si="44"/>
        <v/>
      </c>
      <c r="BB104" s="266"/>
      <c r="BC104" s="267"/>
      <c r="BD104" s="267"/>
      <c r="BE104" s="268"/>
      <c r="BF104" s="41"/>
      <c r="BG104" s="43" t="str">
        <f t="shared" si="111"/>
        <v/>
      </c>
      <c r="BH104" s="43"/>
      <c r="BI104" s="43"/>
      <c r="BJ104" s="43" t="str">
        <f t="shared" si="46"/>
        <v/>
      </c>
      <c r="BK104" s="43" t="str">
        <f t="shared" si="47"/>
        <v/>
      </c>
      <c r="BL104" s="43" t="str">
        <f t="shared" si="48"/>
        <v/>
      </c>
      <c r="BM104" s="9"/>
      <c r="BN104" s="9" t="str">
        <f t="shared" si="49"/>
        <v/>
      </c>
      <c r="BO104" s="9">
        <f t="shared" si="50"/>
        <v>5</v>
      </c>
      <c r="BP104" s="9" t="str">
        <f t="shared" si="51"/>
        <v>F</v>
      </c>
      <c r="BQ104" s="9" t="str">
        <f t="shared" si="52"/>
        <v>0</v>
      </c>
      <c r="BR104" s="9"/>
      <c r="BS104" s="9"/>
      <c r="BT104" s="30">
        <v>13.03</v>
      </c>
      <c r="BU104" s="31">
        <v>3</v>
      </c>
      <c r="BV104" s="31">
        <v>159</v>
      </c>
      <c r="BW104" s="1"/>
      <c r="BX104" s="33">
        <v>1.3530000000000002</v>
      </c>
      <c r="BY104" s="33">
        <v>1.3540000000000001</v>
      </c>
      <c r="BZ104" s="33">
        <v>1.4280000000000002</v>
      </c>
      <c r="CA104" s="33">
        <v>1.429</v>
      </c>
      <c r="CB104" s="33">
        <v>1.7290000000000001</v>
      </c>
      <c r="CC104" s="33">
        <v>1.73</v>
      </c>
      <c r="CD104" s="3"/>
      <c r="CE104" s="34">
        <v>1.3640000000000001</v>
      </c>
      <c r="CF104" s="34">
        <v>1.365</v>
      </c>
      <c r="CG104" s="34">
        <v>1.4340000000000002</v>
      </c>
      <c r="CH104" s="34">
        <v>1.4350000000000001</v>
      </c>
      <c r="CI104" s="34">
        <v>1.7130000000000001</v>
      </c>
      <c r="CJ104" s="34">
        <v>1.714</v>
      </c>
      <c r="CK104" s="9"/>
      <c r="CL104" s="9"/>
      <c r="CM104" s="9" t="e">
        <f>IF('Nutritional Status'!#REF!="","",IF('Nutritional Status'!#REF!&gt;CT104,$CU$3,IF('Nutritional Status'!#REF!&gt;CR104,$CS$3,IF('Nutritional Status'!#REF!&gt;CP104,$CQ$3,$CP$3))))</f>
        <v>#REF!</v>
      </c>
      <c r="CN104" s="5">
        <v>100</v>
      </c>
      <c r="CO104" s="9" t="e">
        <f t="shared" si="19"/>
        <v>#REF!</v>
      </c>
      <c r="CP104" s="9" t="e">
        <f t="shared" ref="CP104:CU104" si="338">IF($CO104="","",VLOOKUP($CO104,$BV$5:$CJ$173,CP$1))</f>
        <v>#REF!</v>
      </c>
      <c r="CQ104" s="9" t="e">
        <f t="shared" si="338"/>
        <v>#REF!</v>
      </c>
      <c r="CR104" s="9" t="e">
        <f t="shared" si="338"/>
        <v>#REF!</v>
      </c>
      <c r="CS104" s="9" t="e">
        <f t="shared" si="338"/>
        <v>#REF!</v>
      </c>
      <c r="CT104" s="9" t="e">
        <f t="shared" si="338"/>
        <v>#REF!</v>
      </c>
      <c r="CU104" s="9" t="e">
        <f t="shared" si="338"/>
        <v>#REF!</v>
      </c>
      <c r="CV104" s="9"/>
      <c r="CW104" s="5">
        <v>100</v>
      </c>
      <c r="CX104" s="9" t="e">
        <f t="shared" si="21"/>
        <v>#REF!</v>
      </c>
      <c r="CY104" s="9" t="e">
        <f t="shared" ref="CY104:DD104" si="339">IF($CX104="","",VLOOKUP($CX104,$BV$5:$CJ$173,CY$1))</f>
        <v>#REF!</v>
      </c>
      <c r="CZ104" s="9" t="e">
        <f t="shared" si="339"/>
        <v>#REF!</v>
      </c>
      <c r="DA104" s="9" t="e">
        <f t="shared" si="339"/>
        <v>#REF!</v>
      </c>
      <c r="DB104" s="9" t="e">
        <f t="shared" si="339"/>
        <v>#REF!</v>
      </c>
      <c r="DC104" s="9" t="e">
        <f t="shared" si="339"/>
        <v>#REF!</v>
      </c>
      <c r="DD104" s="9" t="e">
        <f t="shared" si="339"/>
        <v>#REF!</v>
      </c>
    </row>
    <row r="105" spans="1:108" ht="15.75" customHeight="1">
      <c r="A105" s="30">
        <v>13.04</v>
      </c>
      <c r="B105" s="31">
        <v>4</v>
      </c>
      <c r="C105" s="31">
        <v>160</v>
      </c>
      <c r="D105" s="1"/>
      <c r="E105" s="32">
        <v>13.9</v>
      </c>
      <c r="F105" s="32">
        <f t="shared" si="0"/>
        <v>14</v>
      </c>
      <c r="G105" s="32">
        <f>F105+1</f>
        <v>15</v>
      </c>
      <c r="H105" s="32">
        <f t="shared" si="2"/>
        <v>15.1</v>
      </c>
      <c r="I105" s="32">
        <v>25.2</v>
      </c>
      <c r="J105" s="32">
        <f t="shared" si="3"/>
        <v>25.3</v>
      </c>
      <c r="K105" s="33">
        <v>32.200000000000003</v>
      </c>
      <c r="L105" s="33">
        <f t="shared" si="4"/>
        <v>32.300000000000004</v>
      </c>
      <c r="M105" s="3"/>
      <c r="N105" s="32">
        <v>13.7</v>
      </c>
      <c r="O105" s="32">
        <f t="shared" si="5"/>
        <v>13.799999999999999</v>
      </c>
      <c r="P105" s="33">
        <v>15</v>
      </c>
      <c r="Q105" s="33">
        <f t="shared" si="6"/>
        <v>15.1</v>
      </c>
      <c r="R105" s="33">
        <v>26.7</v>
      </c>
      <c r="S105" s="33">
        <f t="shared" si="7"/>
        <v>26.8</v>
      </c>
      <c r="T105" s="33">
        <v>33.9</v>
      </c>
      <c r="U105" s="33">
        <f t="shared" si="8"/>
        <v>34</v>
      </c>
      <c r="V105" s="5"/>
      <c r="W105" s="5"/>
      <c r="X105" s="5"/>
      <c r="Y105" s="5"/>
      <c r="Z105" s="5" t="str">
        <f>IF('Nutritional Status'!C62="","",VLOOKUP('Nutritional Status'!#REF!,$A$5:$C$173,3,))</f>
        <v/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 t="e">
        <f t="shared" si="17"/>
        <v>#REF!</v>
      </c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40" t="str">
        <f t="shared" si="44"/>
        <v/>
      </c>
      <c r="BB105" s="266"/>
      <c r="BC105" s="267"/>
      <c r="BD105" s="267"/>
      <c r="BE105" s="268"/>
      <c r="BF105" s="41"/>
      <c r="BG105" s="43" t="str">
        <f t="shared" si="111"/>
        <v/>
      </c>
      <c r="BH105" s="43"/>
      <c r="BI105" s="43"/>
      <c r="BJ105" s="43" t="str">
        <f t="shared" si="46"/>
        <v/>
      </c>
      <c r="BK105" s="43" t="str">
        <f t="shared" si="47"/>
        <v/>
      </c>
      <c r="BL105" s="43" t="str">
        <f t="shared" si="48"/>
        <v/>
      </c>
      <c r="BM105" s="9"/>
      <c r="BN105" s="9" t="str">
        <f t="shared" si="49"/>
        <v/>
      </c>
      <c r="BO105" s="9">
        <f t="shared" si="50"/>
        <v>5</v>
      </c>
      <c r="BP105" s="9" t="str">
        <f t="shared" si="51"/>
        <v>F</v>
      </c>
      <c r="BQ105" s="9" t="str">
        <f t="shared" si="52"/>
        <v>0</v>
      </c>
      <c r="BR105" s="9"/>
      <c r="BS105" s="9"/>
      <c r="BT105" s="30">
        <v>13.04</v>
      </c>
      <c r="BU105" s="31">
        <v>4</v>
      </c>
      <c r="BV105" s="31">
        <v>160</v>
      </c>
      <c r="BW105" s="1"/>
      <c r="BX105" s="33">
        <v>1.3580000000000001</v>
      </c>
      <c r="BY105" s="33">
        <v>1.359</v>
      </c>
      <c r="BZ105" s="33">
        <v>1.4330000000000001</v>
      </c>
      <c r="CA105" s="33">
        <v>1.4340000000000002</v>
      </c>
      <c r="CB105" s="33">
        <v>1.7350000000000001</v>
      </c>
      <c r="CC105" s="33">
        <v>1.736</v>
      </c>
      <c r="CD105" s="3"/>
      <c r="CE105" s="34">
        <v>1.3680000000000001</v>
      </c>
      <c r="CF105" s="34">
        <v>1.369</v>
      </c>
      <c r="CG105" s="34">
        <v>1.4370000000000003</v>
      </c>
      <c r="CH105" s="34">
        <v>1.4380000000000002</v>
      </c>
      <c r="CI105" s="34">
        <v>1.716</v>
      </c>
      <c r="CJ105" s="34">
        <v>1.7169999999999999</v>
      </c>
      <c r="CK105" s="9"/>
      <c r="CL105" s="9"/>
      <c r="CM105" s="9" t="e">
        <f>IF('Nutritional Status'!#REF!="","",IF('Nutritional Status'!#REF!&gt;CT105,$CU$3,IF('Nutritional Status'!#REF!&gt;CR105,$CS$3,IF('Nutritional Status'!#REF!&gt;CP105,$CQ$3,$CP$3))))</f>
        <v>#REF!</v>
      </c>
      <c r="CN105" s="5"/>
      <c r="CO105" s="9" t="str">
        <f t="shared" si="19"/>
        <v/>
      </c>
      <c r="CP105" s="9"/>
      <c r="CQ105" s="9"/>
      <c r="CR105" s="9"/>
      <c r="CS105" s="9"/>
      <c r="CT105" s="9"/>
      <c r="CU105" s="9"/>
      <c r="CV105" s="9"/>
      <c r="CW105" s="5"/>
      <c r="CX105" s="9" t="e">
        <f t="shared" si="21"/>
        <v>#REF!</v>
      </c>
      <c r="CY105" s="9" t="e">
        <f t="shared" ref="CY105:DD105" si="340">IF($CX105="","",VLOOKUP($CX105,$BV$5:$CJ$173,CY$1))</f>
        <v>#REF!</v>
      </c>
      <c r="CZ105" s="9" t="e">
        <f t="shared" si="340"/>
        <v>#REF!</v>
      </c>
      <c r="DA105" s="9" t="e">
        <f t="shared" si="340"/>
        <v>#REF!</v>
      </c>
      <c r="DB105" s="9" t="e">
        <f t="shared" si="340"/>
        <v>#REF!</v>
      </c>
      <c r="DC105" s="9" t="e">
        <f t="shared" si="340"/>
        <v>#REF!</v>
      </c>
      <c r="DD105" s="9" t="e">
        <f t="shared" si="340"/>
        <v>#REF!</v>
      </c>
    </row>
    <row r="106" spans="1:108" ht="15.75" customHeight="1">
      <c r="A106" s="30">
        <v>13.05</v>
      </c>
      <c r="B106" s="31">
        <v>5</v>
      </c>
      <c r="C106" s="31">
        <v>161</v>
      </c>
      <c r="D106" s="1"/>
      <c r="E106" s="32">
        <v>13.9</v>
      </c>
      <c r="F106" s="32">
        <f t="shared" si="0"/>
        <v>14</v>
      </c>
      <c r="G106" s="32">
        <v>15.1</v>
      </c>
      <c r="H106" s="32">
        <f t="shared" si="2"/>
        <v>15.2</v>
      </c>
      <c r="I106" s="32">
        <v>25.2</v>
      </c>
      <c r="J106" s="32">
        <f t="shared" si="3"/>
        <v>25.3</v>
      </c>
      <c r="K106" s="33">
        <v>32.299999999999997</v>
      </c>
      <c r="L106" s="33">
        <f t="shared" si="4"/>
        <v>32.4</v>
      </c>
      <c r="M106" s="3"/>
      <c r="N106" s="32">
        <v>13.7</v>
      </c>
      <c r="O106" s="32">
        <f t="shared" si="5"/>
        <v>13.799999999999999</v>
      </c>
      <c r="P106" s="33">
        <v>15.1</v>
      </c>
      <c r="Q106" s="33">
        <f t="shared" si="6"/>
        <v>15.2</v>
      </c>
      <c r="R106" s="33">
        <v>26.8</v>
      </c>
      <c r="S106" s="33">
        <f t="shared" si="7"/>
        <v>26.900000000000002</v>
      </c>
      <c r="T106" s="33">
        <v>34</v>
      </c>
      <c r="U106" s="33">
        <f t="shared" si="8"/>
        <v>34.1</v>
      </c>
      <c r="V106" s="5"/>
      <c r="W106" s="5"/>
      <c r="X106" s="5"/>
      <c r="Y106" s="5">
        <v>1</v>
      </c>
      <c r="Z106" s="5" t="e">
        <f>IF('Nutritional Status'!#REF!="","",VLOOKUP('Nutritional Status'!#REF!,$A$5:$C$173,3,))</f>
        <v>#REF!</v>
      </c>
      <c r="AA106" s="5" t="e">
        <f t="shared" ref="AA106:AA205" si="341">IF(Z106="","",VLOOKUP($Z106,$C$5:$U$273,AA$2))</f>
        <v>#REF!</v>
      </c>
      <c r="AB106" s="5" t="e">
        <f t="shared" ref="AB106:AB205" si="342">IF(Z106="","",VLOOKUP($Z106,$C$5:$U$273,AB$2))</f>
        <v>#REF!</v>
      </c>
      <c r="AC106" s="5" t="e">
        <f t="shared" ref="AC106:AC205" si="343">IF(Z106="","",VLOOKUP($Z106,$C$5:$U$273,AC$2))</f>
        <v>#REF!</v>
      </c>
      <c r="AD106" s="5" t="e">
        <f t="shared" ref="AD106:AD205" si="344">IF(Z106="","",VLOOKUP($Z106,$C$5:$U$273,AD$2))</f>
        <v>#REF!</v>
      </c>
      <c r="AE106" s="5" t="e">
        <f t="shared" ref="AE106:AE205" si="345">IF(Z106="","",VLOOKUP($Z106,$C$5:$U$273,AE$2))</f>
        <v>#REF!</v>
      </c>
      <c r="AF106" s="5" t="e">
        <f t="shared" ref="AF106:AF205" si="346">IF(Z106="","",VLOOKUP($Z106,$C$5:$U$273,AF$2))</f>
        <v>#REF!</v>
      </c>
      <c r="AG106" s="5" t="e">
        <f t="shared" ref="AG106:AG205" si="347">IF(Z106="","",VLOOKUP($Z106,$C$5:$U$273,AG$2))</f>
        <v>#REF!</v>
      </c>
      <c r="AH106" s="5" t="e">
        <f t="shared" ref="AH106:AH205" si="348">IF(Z106="","",VLOOKUP($Z106,$C$5:$U$273,AH$2))</f>
        <v>#REF!</v>
      </c>
      <c r="AI106" s="5"/>
      <c r="AJ106" s="5" t="e">
        <f t="shared" si="17"/>
        <v>#REF!</v>
      </c>
      <c r="AK106" s="5" t="e">
        <f t="shared" ref="AK106:AR106" si="349">IF($AJ106="","",VLOOKUP($AJ106,$C$5:$U$273,AK$2))</f>
        <v>#REF!</v>
      </c>
      <c r="AL106" s="5" t="e">
        <f t="shared" si="349"/>
        <v>#REF!</v>
      </c>
      <c r="AM106" s="5" t="e">
        <f t="shared" si="349"/>
        <v>#REF!</v>
      </c>
      <c r="AN106" s="5" t="e">
        <f t="shared" si="349"/>
        <v>#REF!</v>
      </c>
      <c r="AO106" s="5" t="e">
        <f t="shared" si="349"/>
        <v>#REF!</v>
      </c>
      <c r="AP106" s="5" t="e">
        <f t="shared" si="349"/>
        <v>#REF!</v>
      </c>
      <c r="AQ106" s="5" t="e">
        <f t="shared" si="349"/>
        <v>#REF!</v>
      </c>
      <c r="AR106" s="5" t="e">
        <f t="shared" si="349"/>
        <v>#REF!</v>
      </c>
      <c r="AS106" s="5"/>
      <c r="AT106" s="5"/>
      <c r="AU106" s="5"/>
      <c r="AV106" s="5"/>
      <c r="AW106" s="5"/>
      <c r="AX106" s="5"/>
      <c r="AY106" s="5"/>
      <c r="AZ106" s="5"/>
      <c r="BA106" s="40" t="str">
        <f t="shared" si="44"/>
        <v/>
      </c>
      <c r="BB106" s="266"/>
      <c r="BC106" s="267"/>
      <c r="BD106" s="267"/>
      <c r="BE106" s="268"/>
      <c r="BF106" s="41"/>
      <c r="BG106" s="43" t="str">
        <f t="shared" si="111"/>
        <v/>
      </c>
      <c r="BH106" s="43"/>
      <c r="BI106" s="43"/>
      <c r="BJ106" s="43" t="str">
        <f t="shared" si="46"/>
        <v/>
      </c>
      <c r="BK106" s="43" t="str">
        <f t="shared" si="47"/>
        <v/>
      </c>
      <c r="BL106" s="43" t="str">
        <f t="shared" si="48"/>
        <v/>
      </c>
      <c r="BM106" s="9"/>
      <c r="BN106" s="9" t="str">
        <f t="shared" si="49"/>
        <v/>
      </c>
      <c r="BO106" s="9">
        <f t="shared" si="50"/>
        <v>5</v>
      </c>
      <c r="BP106" s="9" t="str">
        <f t="shared" si="51"/>
        <v>F</v>
      </c>
      <c r="BQ106" s="9" t="str">
        <f t="shared" si="52"/>
        <v>0</v>
      </c>
      <c r="BR106" s="9"/>
      <c r="BS106" s="9"/>
      <c r="BT106" s="30">
        <v>13.05</v>
      </c>
      <c r="BU106" s="31">
        <v>5</v>
      </c>
      <c r="BV106" s="31">
        <v>161</v>
      </c>
      <c r="BW106" s="1"/>
      <c r="BX106" s="33">
        <v>1.3630000000000002</v>
      </c>
      <c r="BY106" s="33">
        <v>1.3640000000000001</v>
      </c>
      <c r="BZ106" s="33">
        <v>1.4390000000000001</v>
      </c>
      <c r="CA106" s="33">
        <v>1.44</v>
      </c>
      <c r="CB106" s="33">
        <v>1.742</v>
      </c>
      <c r="CC106" s="33">
        <v>1.7429999999999999</v>
      </c>
      <c r="CD106" s="3"/>
      <c r="CE106" s="34">
        <v>1.371</v>
      </c>
      <c r="CF106" s="34">
        <v>1.3719999999999999</v>
      </c>
      <c r="CG106" s="34">
        <v>1.44</v>
      </c>
      <c r="CH106" s="34">
        <v>1.4409999999999998</v>
      </c>
      <c r="CI106" s="34">
        <v>1.7190000000000001</v>
      </c>
      <c r="CJ106" s="34">
        <v>1.72</v>
      </c>
      <c r="CK106" s="9"/>
      <c r="CL106" s="9"/>
      <c r="CM106" s="9" t="e">
        <f>IF('Nutritional Status'!#REF!="","",IF('Nutritional Status'!#REF!&gt;CT106,$CU$3,IF('Nutritional Status'!#REF!&gt;CR106,$CS$3,IF('Nutritional Status'!#REF!&gt;CP106,$CQ$3,$CP$3))))</f>
        <v>#REF!</v>
      </c>
      <c r="CN106" s="5">
        <v>1</v>
      </c>
      <c r="CO106" s="9" t="e">
        <f t="shared" si="19"/>
        <v>#REF!</v>
      </c>
      <c r="CP106" s="9" t="e">
        <f t="shared" ref="CP106:CU106" si="350">IF($CO106="","",VLOOKUP($CO106,$BV$5:$CJ$173,CP$1))</f>
        <v>#REF!</v>
      </c>
      <c r="CQ106" s="9" t="e">
        <f t="shared" si="350"/>
        <v>#REF!</v>
      </c>
      <c r="CR106" s="9" t="e">
        <f t="shared" si="350"/>
        <v>#REF!</v>
      </c>
      <c r="CS106" s="9" t="e">
        <f t="shared" si="350"/>
        <v>#REF!</v>
      </c>
      <c r="CT106" s="9" t="e">
        <f t="shared" si="350"/>
        <v>#REF!</v>
      </c>
      <c r="CU106" s="9" t="e">
        <f t="shared" si="350"/>
        <v>#REF!</v>
      </c>
      <c r="CV106" s="9"/>
      <c r="CW106" s="5">
        <v>1</v>
      </c>
      <c r="CX106" s="9" t="e">
        <f t="shared" si="21"/>
        <v>#REF!</v>
      </c>
      <c r="CY106" s="9" t="e">
        <f t="shared" ref="CY106:DD106" si="351">IF($CX106="","",VLOOKUP($CX106,$BV$5:$CJ$173,CY$2))</f>
        <v>#REF!</v>
      </c>
      <c r="CZ106" s="9" t="e">
        <f t="shared" si="351"/>
        <v>#REF!</v>
      </c>
      <c r="DA106" s="9" t="e">
        <f t="shared" si="351"/>
        <v>#REF!</v>
      </c>
      <c r="DB106" s="9" t="e">
        <f t="shared" si="351"/>
        <v>#REF!</v>
      </c>
      <c r="DC106" s="9" t="e">
        <f t="shared" si="351"/>
        <v>#REF!</v>
      </c>
      <c r="DD106" s="9" t="e">
        <f t="shared" si="351"/>
        <v>#REF!</v>
      </c>
    </row>
    <row r="107" spans="1:108" ht="15.75" customHeight="1">
      <c r="A107" s="30">
        <v>13.06</v>
      </c>
      <c r="B107" s="31">
        <v>6</v>
      </c>
      <c r="C107" s="31">
        <v>162</v>
      </c>
      <c r="D107" s="1"/>
      <c r="E107" s="32">
        <v>13.9</v>
      </c>
      <c r="F107" s="32">
        <f t="shared" si="0"/>
        <v>14</v>
      </c>
      <c r="G107" s="32">
        <v>15.1</v>
      </c>
      <c r="H107" s="32">
        <f t="shared" si="2"/>
        <v>15.2</v>
      </c>
      <c r="I107" s="32">
        <v>25.3</v>
      </c>
      <c r="J107" s="32">
        <f t="shared" si="3"/>
        <v>25.400000000000002</v>
      </c>
      <c r="K107" s="33">
        <v>32.4</v>
      </c>
      <c r="L107" s="33">
        <f t="shared" si="4"/>
        <v>32.5</v>
      </c>
      <c r="M107" s="3"/>
      <c r="N107" s="32">
        <v>13.7</v>
      </c>
      <c r="O107" s="32">
        <f t="shared" si="5"/>
        <v>13.799999999999999</v>
      </c>
      <c r="P107" s="33">
        <v>15.1</v>
      </c>
      <c r="Q107" s="33">
        <f t="shared" si="6"/>
        <v>15.2</v>
      </c>
      <c r="R107" s="33">
        <v>26.9</v>
      </c>
      <c r="S107" s="33">
        <f t="shared" si="7"/>
        <v>27</v>
      </c>
      <c r="T107" s="33">
        <v>34.1</v>
      </c>
      <c r="U107" s="33">
        <f t="shared" si="8"/>
        <v>34.200000000000003</v>
      </c>
      <c r="V107" s="5"/>
      <c r="W107" s="5"/>
      <c r="X107" s="5"/>
      <c r="Y107" s="5">
        <v>2</v>
      </c>
      <c r="Z107" s="5" t="e">
        <f>IF('Nutritional Status'!#REF!="","",VLOOKUP('Nutritional Status'!#REF!,$A$5:$C$173,3,))</f>
        <v>#REF!</v>
      </c>
      <c r="AA107" s="5" t="e">
        <f t="shared" si="341"/>
        <v>#REF!</v>
      </c>
      <c r="AB107" s="5" t="e">
        <f t="shared" si="342"/>
        <v>#REF!</v>
      </c>
      <c r="AC107" s="5" t="e">
        <f t="shared" si="343"/>
        <v>#REF!</v>
      </c>
      <c r="AD107" s="5" t="e">
        <f t="shared" si="344"/>
        <v>#REF!</v>
      </c>
      <c r="AE107" s="5" t="e">
        <f t="shared" si="345"/>
        <v>#REF!</v>
      </c>
      <c r="AF107" s="5" t="e">
        <f t="shared" si="346"/>
        <v>#REF!</v>
      </c>
      <c r="AG107" s="5" t="e">
        <f t="shared" si="347"/>
        <v>#REF!</v>
      </c>
      <c r="AH107" s="5" t="e">
        <f t="shared" si="348"/>
        <v>#REF!</v>
      </c>
      <c r="AI107" s="5"/>
      <c r="AJ107" s="5" t="e">
        <f t="shared" si="17"/>
        <v>#REF!</v>
      </c>
      <c r="AK107" s="5" t="e">
        <f t="shared" ref="AK107:AR107" si="352">IF($AJ107="","",VLOOKUP($AJ107,$C$5:$U$273,AK$2))</f>
        <v>#REF!</v>
      </c>
      <c r="AL107" s="5" t="e">
        <f t="shared" si="352"/>
        <v>#REF!</v>
      </c>
      <c r="AM107" s="5" t="e">
        <f t="shared" si="352"/>
        <v>#REF!</v>
      </c>
      <c r="AN107" s="5" t="e">
        <f t="shared" si="352"/>
        <v>#REF!</v>
      </c>
      <c r="AO107" s="5" t="e">
        <f t="shared" si="352"/>
        <v>#REF!</v>
      </c>
      <c r="AP107" s="5" t="e">
        <f t="shared" si="352"/>
        <v>#REF!</v>
      </c>
      <c r="AQ107" s="5" t="e">
        <f t="shared" si="352"/>
        <v>#REF!</v>
      </c>
      <c r="AR107" s="5" t="e">
        <f t="shared" si="352"/>
        <v>#REF!</v>
      </c>
      <c r="AS107" s="5"/>
      <c r="AT107" s="5"/>
      <c r="AU107" s="5"/>
      <c r="AV107" s="5"/>
      <c r="AW107" s="5"/>
      <c r="AX107" s="5"/>
      <c r="AY107" s="5"/>
      <c r="AZ107" s="5"/>
      <c r="BA107" s="40" t="str">
        <f t="shared" si="44"/>
        <v/>
      </c>
      <c r="BB107" s="266"/>
      <c r="BC107" s="267"/>
      <c r="BD107" s="267"/>
      <c r="BE107" s="268"/>
      <c r="BF107" s="41"/>
      <c r="BG107" s="43" t="str">
        <f t="shared" si="111"/>
        <v/>
      </c>
      <c r="BH107" s="43"/>
      <c r="BI107" s="43"/>
      <c r="BJ107" s="43" t="str">
        <f t="shared" si="46"/>
        <v/>
      </c>
      <c r="BK107" s="43" t="str">
        <f t="shared" si="47"/>
        <v/>
      </c>
      <c r="BL107" s="43" t="str">
        <f t="shared" si="48"/>
        <v/>
      </c>
      <c r="BM107" s="9"/>
      <c r="BN107" s="9" t="str">
        <f t="shared" si="49"/>
        <v/>
      </c>
      <c r="BO107" s="9">
        <f t="shared" si="50"/>
        <v>5</v>
      </c>
      <c r="BP107" s="9" t="str">
        <f t="shared" si="51"/>
        <v>F</v>
      </c>
      <c r="BQ107" s="9" t="str">
        <f t="shared" si="52"/>
        <v>0</v>
      </c>
      <c r="BR107" s="9"/>
      <c r="BS107" s="9"/>
      <c r="BT107" s="30">
        <v>13.06</v>
      </c>
      <c r="BU107" s="31">
        <v>6</v>
      </c>
      <c r="BV107" s="31">
        <v>162</v>
      </c>
      <c r="BW107" s="1"/>
      <c r="BX107" s="33">
        <v>1.369</v>
      </c>
      <c r="BY107" s="33">
        <v>1.37</v>
      </c>
      <c r="BZ107" s="33">
        <v>1.444</v>
      </c>
      <c r="CA107" s="33">
        <v>1.4450000000000001</v>
      </c>
      <c r="CB107" s="33">
        <v>1.7480000000000002</v>
      </c>
      <c r="CC107" s="33">
        <v>1.7490000000000001</v>
      </c>
      <c r="CD107" s="3"/>
      <c r="CE107" s="34">
        <v>1.3730000000000002</v>
      </c>
      <c r="CF107" s="34">
        <v>1.3740000000000001</v>
      </c>
      <c r="CG107" s="34">
        <v>1.4430000000000001</v>
      </c>
      <c r="CH107" s="34">
        <v>1.444</v>
      </c>
      <c r="CI107" s="34">
        <v>1.722</v>
      </c>
      <c r="CJ107" s="34">
        <v>1.7229999999999999</v>
      </c>
      <c r="CK107" s="9"/>
      <c r="CL107" s="9"/>
      <c r="CM107" s="9" t="e">
        <f>IF('Nutritional Status'!#REF!="","",IF('Nutritional Status'!#REF!&gt;CT107,$CU$3,IF('Nutritional Status'!#REF!&gt;CR107,$CS$3,IF('Nutritional Status'!#REF!&gt;CP107,$CQ$3,$CP$3))))</f>
        <v>#REF!</v>
      </c>
      <c r="CN107" s="5">
        <v>2</v>
      </c>
      <c r="CO107" s="9" t="e">
        <f t="shared" si="19"/>
        <v>#REF!</v>
      </c>
      <c r="CP107" s="9" t="e">
        <f t="shared" ref="CP107:CU107" si="353">IF($CO107="","",VLOOKUP($CO107,$BV$5:$CJ$173,CP$1))</f>
        <v>#REF!</v>
      </c>
      <c r="CQ107" s="9" t="e">
        <f t="shared" si="353"/>
        <v>#REF!</v>
      </c>
      <c r="CR107" s="9" t="e">
        <f t="shared" si="353"/>
        <v>#REF!</v>
      </c>
      <c r="CS107" s="9" t="e">
        <f t="shared" si="353"/>
        <v>#REF!</v>
      </c>
      <c r="CT107" s="9" t="e">
        <f t="shared" si="353"/>
        <v>#REF!</v>
      </c>
      <c r="CU107" s="9" t="e">
        <f t="shared" si="353"/>
        <v>#REF!</v>
      </c>
      <c r="CV107" s="9"/>
      <c r="CW107" s="5">
        <v>2</v>
      </c>
      <c r="CX107" s="9" t="e">
        <f t="shared" si="21"/>
        <v>#REF!</v>
      </c>
      <c r="CY107" s="9" t="e">
        <f t="shared" ref="CY107:DD107" si="354">IF($CX107="","",VLOOKUP($CX107,$BV$5:$CJ$173,CY$2))</f>
        <v>#REF!</v>
      </c>
      <c r="CZ107" s="9" t="e">
        <f t="shared" si="354"/>
        <v>#REF!</v>
      </c>
      <c r="DA107" s="9" t="e">
        <f t="shared" si="354"/>
        <v>#REF!</v>
      </c>
      <c r="DB107" s="9" t="e">
        <f t="shared" si="354"/>
        <v>#REF!</v>
      </c>
      <c r="DC107" s="9" t="e">
        <f t="shared" si="354"/>
        <v>#REF!</v>
      </c>
      <c r="DD107" s="9" t="e">
        <f t="shared" si="354"/>
        <v>#REF!</v>
      </c>
    </row>
    <row r="108" spans="1:108" ht="15.75" customHeight="1">
      <c r="A108" s="30">
        <v>13.07</v>
      </c>
      <c r="B108" s="31">
        <v>7</v>
      </c>
      <c r="C108" s="31">
        <v>163</v>
      </c>
      <c r="D108" s="1"/>
      <c r="E108" s="32">
        <v>14</v>
      </c>
      <c r="F108" s="32">
        <f t="shared" si="0"/>
        <v>14.1</v>
      </c>
      <c r="G108" s="32">
        <v>15.1</v>
      </c>
      <c r="H108" s="32">
        <f t="shared" si="2"/>
        <v>15.2</v>
      </c>
      <c r="I108" s="32">
        <v>25.4</v>
      </c>
      <c r="J108" s="32">
        <f t="shared" si="3"/>
        <v>25.5</v>
      </c>
      <c r="K108" s="33">
        <v>32.6</v>
      </c>
      <c r="L108" s="33">
        <f t="shared" si="4"/>
        <v>32.700000000000003</v>
      </c>
      <c r="M108" s="3"/>
      <c r="N108" s="32">
        <v>13.8</v>
      </c>
      <c r="O108" s="32">
        <f t="shared" si="5"/>
        <v>13.9</v>
      </c>
      <c r="P108" s="33">
        <v>15.1</v>
      </c>
      <c r="Q108" s="33">
        <f t="shared" si="6"/>
        <v>15.2</v>
      </c>
      <c r="R108" s="33">
        <v>27</v>
      </c>
      <c r="S108" s="33">
        <f t="shared" si="7"/>
        <v>27.1</v>
      </c>
      <c r="T108" s="33">
        <v>34.200000000000003</v>
      </c>
      <c r="U108" s="33">
        <f t="shared" si="8"/>
        <v>34.300000000000004</v>
      </c>
      <c r="V108" s="5"/>
      <c r="W108" s="5"/>
      <c r="X108" s="5"/>
      <c r="Y108" s="5">
        <v>3</v>
      </c>
      <c r="Z108" s="5" t="e">
        <f>IF('Nutritional Status'!#REF!="","",VLOOKUP('Nutritional Status'!#REF!,$A$5:$C$173,3,))</f>
        <v>#REF!</v>
      </c>
      <c r="AA108" s="5" t="e">
        <f t="shared" si="341"/>
        <v>#REF!</v>
      </c>
      <c r="AB108" s="5" t="e">
        <f t="shared" si="342"/>
        <v>#REF!</v>
      </c>
      <c r="AC108" s="5" t="e">
        <f t="shared" si="343"/>
        <v>#REF!</v>
      </c>
      <c r="AD108" s="5" t="e">
        <f t="shared" si="344"/>
        <v>#REF!</v>
      </c>
      <c r="AE108" s="5" t="e">
        <f t="shared" si="345"/>
        <v>#REF!</v>
      </c>
      <c r="AF108" s="5" t="e">
        <f t="shared" si="346"/>
        <v>#REF!</v>
      </c>
      <c r="AG108" s="5" t="e">
        <f t="shared" si="347"/>
        <v>#REF!</v>
      </c>
      <c r="AH108" s="5" t="e">
        <f t="shared" si="348"/>
        <v>#REF!</v>
      </c>
      <c r="AI108" s="5"/>
      <c r="AJ108" s="5" t="e">
        <f t="shared" si="17"/>
        <v>#REF!</v>
      </c>
      <c r="AK108" s="5" t="e">
        <f t="shared" ref="AK108:AR108" si="355">IF($AJ108="","",VLOOKUP($AJ108,$C$5:$U$273,AK$2))</f>
        <v>#REF!</v>
      </c>
      <c r="AL108" s="5" t="e">
        <f t="shared" si="355"/>
        <v>#REF!</v>
      </c>
      <c r="AM108" s="5" t="e">
        <f t="shared" si="355"/>
        <v>#REF!</v>
      </c>
      <c r="AN108" s="5" t="e">
        <f t="shared" si="355"/>
        <v>#REF!</v>
      </c>
      <c r="AO108" s="5" t="e">
        <f t="shared" si="355"/>
        <v>#REF!</v>
      </c>
      <c r="AP108" s="5" t="e">
        <f t="shared" si="355"/>
        <v>#REF!</v>
      </c>
      <c r="AQ108" s="5" t="e">
        <f t="shared" si="355"/>
        <v>#REF!</v>
      </c>
      <c r="AR108" s="5" t="e">
        <f t="shared" si="355"/>
        <v>#REF!</v>
      </c>
      <c r="AS108" s="5"/>
      <c r="AT108" s="5"/>
      <c r="AU108" s="5"/>
      <c r="AV108" s="5"/>
      <c r="AW108" s="5"/>
      <c r="AX108" s="5"/>
      <c r="AY108" s="5"/>
      <c r="AZ108" s="5"/>
      <c r="BA108" s="40" t="str">
        <f t="shared" si="44"/>
        <v/>
      </c>
      <c r="BB108" s="266"/>
      <c r="BC108" s="267"/>
      <c r="BD108" s="267"/>
      <c r="BE108" s="268"/>
      <c r="BF108" s="41"/>
      <c r="BG108" s="43" t="str">
        <f t="shared" si="111"/>
        <v/>
      </c>
      <c r="BH108" s="43"/>
      <c r="BI108" s="43"/>
      <c r="BJ108" s="43" t="str">
        <f t="shared" si="46"/>
        <v/>
      </c>
      <c r="BK108" s="43" t="str">
        <f t="shared" si="47"/>
        <v/>
      </c>
      <c r="BL108" s="43" t="str">
        <f t="shared" si="48"/>
        <v/>
      </c>
      <c r="BM108" s="9"/>
      <c r="BN108" s="9" t="str">
        <f t="shared" si="49"/>
        <v/>
      </c>
      <c r="BO108" s="9">
        <f t="shared" si="50"/>
        <v>5</v>
      </c>
      <c r="BP108" s="9" t="str">
        <f t="shared" si="51"/>
        <v>F</v>
      </c>
      <c r="BQ108" s="9" t="str">
        <f t="shared" si="52"/>
        <v>0</v>
      </c>
      <c r="BR108" s="9"/>
      <c r="BS108" s="9"/>
      <c r="BT108" s="30">
        <v>13.07</v>
      </c>
      <c r="BU108" s="31">
        <v>7</v>
      </c>
      <c r="BV108" s="31">
        <v>163</v>
      </c>
      <c r="BW108" s="1"/>
      <c r="BX108" s="33">
        <v>1.3640000000000001</v>
      </c>
      <c r="BY108" s="33">
        <v>1.365</v>
      </c>
      <c r="BZ108" s="33">
        <v>1.45</v>
      </c>
      <c r="CA108" s="33">
        <v>1.4509999999999998</v>
      </c>
      <c r="CB108" s="33">
        <v>1.7549999999999999</v>
      </c>
      <c r="CC108" s="33">
        <v>1.756</v>
      </c>
      <c r="CD108" s="3"/>
      <c r="CE108" s="34">
        <v>1.3759999999999999</v>
      </c>
      <c r="CF108" s="34">
        <v>1.3769999999999998</v>
      </c>
      <c r="CG108" s="34">
        <v>1.446</v>
      </c>
      <c r="CH108" s="34">
        <v>1.4469999999999998</v>
      </c>
      <c r="CI108" s="34">
        <v>1.7250000000000001</v>
      </c>
      <c r="CJ108" s="34">
        <v>1.726</v>
      </c>
      <c r="CK108" s="9"/>
      <c r="CL108" s="9"/>
      <c r="CM108" s="9" t="e">
        <f>IF('Nutritional Status'!#REF!="","",IF('Nutritional Status'!#REF!&gt;CT108,$CU$3,IF('Nutritional Status'!#REF!&gt;CR108,$CS$3,IF('Nutritional Status'!#REF!&gt;CP108,$CQ$3,$CP$3))))</f>
        <v>#REF!</v>
      </c>
      <c r="CN108" s="5">
        <v>3</v>
      </c>
      <c r="CO108" s="9" t="e">
        <f t="shared" si="19"/>
        <v>#REF!</v>
      </c>
      <c r="CP108" s="9" t="e">
        <f t="shared" ref="CP108:CU108" si="356">IF($CO108="","",VLOOKUP($CO108,$BV$5:$CJ$173,CP$1))</f>
        <v>#REF!</v>
      </c>
      <c r="CQ108" s="9" t="e">
        <f t="shared" si="356"/>
        <v>#REF!</v>
      </c>
      <c r="CR108" s="9" t="e">
        <f t="shared" si="356"/>
        <v>#REF!</v>
      </c>
      <c r="CS108" s="9" t="e">
        <f t="shared" si="356"/>
        <v>#REF!</v>
      </c>
      <c r="CT108" s="9" t="e">
        <f t="shared" si="356"/>
        <v>#REF!</v>
      </c>
      <c r="CU108" s="9" t="e">
        <f t="shared" si="356"/>
        <v>#REF!</v>
      </c>
      <c r="CV108" s="9"/>
      <c r="CW108" s="5">
        <v>3</v>
      </c>
      <c r="CX108" s="9" t="e">
        <f t="shared" si="21"/>
        <v>#REF!</v>
      </c>
      <c r="CY108" s="9" t="e">
        <f t="shared" ref="CY108:DD108" si="357">IF($CX108="","",VLOOKUP($CX108,$BV$5:$CJ$173,CY$2))</f>
        <v>#REF!</v>
      </c>
      <c r="CZ108" s="9" t="e">
        <f t="shared" si="357"/>
        <v>#REF!</v>
      </c>
      <c r="DA108" s="9" t="e">
        <f t="shared" si="357"/>
        <v>#REF!</v>
      </c>
      <c r="DB108" s="9" t="e">
        <f t="shared" si="357"/>
        <v>#REF!</v>
      </c>
      <c r="DC108" s="9" t="e">
        <f t="shared" si="357"/>
        <v>#REF!</v>
      </c>
      <c r="DD108" s="9" t="e">
        <f t="shared" si="357"/>
        <v>#REF!</v>
      </c>
    </row>
    <row r="109" spans="1:108" ht="15.75" customHeight="1">
      <c r="A109" s="30">
        <v>13.08</v>
      </c>
      <c r="B109" s="31">
        <v>8</v>
      </c>
      <c r="C109" s="31">
        <v>164</v>
      </c>
      <c r="D109" s="1"/>
      <c r="E109" s="32">
        <v>14</v>
      </c>
      <c r="F109" s="32">
        <f t="shared" si="0"/>
        <v>14.1</v>
      </c>
      <c r="G109" s="32">
        <v>15.2</v>
      </c>
      <c r="H109" s="32">
        <f t="shared" si="2"/>
        <v>15.299999999999999</v>
      </c>
      <c r="I109" s="32">
        <v>25.5</v>
      </c>
      <c r="J109" s="32">
        <f t="shared" si="3"/>
        <v>25.6</v>
      </c>
      <c r="K109" s="33">
        <v>32.700000000000003</v>
      </c>
      <c r="L109" s="33">
        <f t="shared" si="4"/>
        <v>32.800000000000004</v>
      </c>
      <c r="M109" s="3"/>
      <c r="N109" s="32">
        <v>13.8</v>
      </c>
      <c r="O109" s="32">
        <f t="shared" si="5"/>
        <v>13.9</v>
      </c>
      <c r="P109" s="33">
        <v>15.2</v>
      </c>
      <c r="Q109" s="33">
        <f t="shared" si="6"/>
        <v>15.299999999999999</v>
      </c>
      <c r="R109" s="33">
        <v>27.1</v>
      </c>
      <c r="S109" s="33">
        <f t="shared" si="7"/>
        <v>27.200000000000003</v>
      </c>
      <c r="T109" s="33">
        <v>34.299999999999997</v>
      </c>
      <c r="U109" s="33">
        <f t="shared" si="8"/>
        <v>34.4</v>
      </c>
      <c r="V109" s="5"/>
      <c r="W109" s="5"/>
      <c r="X109" s="5"/>
      <c r="Y109" s="5">
        <v>4</v>
      </c>
      <c r="Z109" s="5" t="e">
        <f>IF('Nutritional Status'!#REF!="","",VLOOKUP('Nutritional Status'!#REF!,$A$5:$C$173,3,))</f>
        <v>#REF!</v>
      </c>
      <c r="AA109" s="5" t="e">
        <f t="shared" si="341"/>
        <v>#REF!</v>
      </c>
      <c r="AB109" s="5" t="e">
        <f t="shared" si="342"/>
        <v>#REF!</v>
      </c>
      <c r="AC109" s="5" t="e">
        <f t="shared" si="343"/>
        <v>#REF!</v>
      </c>
      <c r="AD109" s="5" t="e">
        <f t="shared" si="344"/>
        <v>#REF!</v>
      </c>
      <c r="AE109" s="5" t="e">
        <f t="shared" si="345"/>
        <v>#REF!</v>
      </c>
      <c r="AF109" s="5" t="e">
        <f t="shared" si="346"/>
        <v>#REF!</v>
      </c>
      <c r="AG109" s="5" t="e">
        <f t="shared" si="347"/>
        <v>#REF!</v>
      </c>
      <c r="AH109" s="5" t="e">
        <f t="shared" si="348"/>
        <v>#REF!</v>
      </c>
      <c r="AI109" s="5"/>
      <c r="AJ109" s="5" t="e">
        <f t="shared" si="17"/>
        <v>#REF!</v>
      </c>
      <c r="AK109" s="5" t="e">
        <f t="shared" ref="AK109:AR109" si="358">IF($AJ109="","",VLOOKUP($AJ109,$C$5:$U$273,AK$2))</f>
        <v>#REF!</v>
      </c>
      <c r="AL109" s="5" t="e">
        <f t="shared" si="358"/>
        <v>#REF!</v>
      </c>
      <c r="AM109" s="5" t="e">
        <f t="shared" si="358"/>
        <v>#REF!</v>
      </c>
      <c r="AN109" s="5" t="e">
        <f t="shared" si="358"/>
        <v>#REF!</v>
      </c>
      <c r="AO109" s="5" t="e">
        <f t="shared" si="358"/>
        <v>#REF!</v>
      </c>
      <c r="AP109" s="5" t="e">
        <f t="shared" si="358"/>
        <v>#REF!</v>
      </c>
      <c r="AQ109" s="5" t="e">
        <f t="shared" si="358"/>
        <v>#REF!</v>
      </c>
      <c r="AR109" s="5" t="e">
        <f t="shared" si="358"/>
        <v>#REF!</v>
      </c>
      <c r="AS109" s="5"/>
      <c r="AT109" s="5"/>
      <c r="AU109" s="5"/>
      <c r="AV109" s="5"/>
      <c r="AW109" s="5"/>
      <c r="AX109" s="5"/>
      <c r="AY109" s="5"/>
      <c r="AZ109" s="5"/>
      <c r="BA109" s="40" t="str">
        <f t="shared" si="44"/>
        <v/>
      </c>
      <c r="BB109" s="266"/>
      <c r="BC109" s="267"/>
      <c r="BD109" s="267"/>
      <c r="BE109" s="268"/>
      <c r="BF109" s="41"/>
      <c r="BG109" s="43" t="str">
        <f t="shared" si="111"/>
        <v/>
      </c>
      <c r="BH109" s="43"/>
      <c r="BI109" s="43"/>
      <c r="BJ109" s="43" t="str">
        <f t="shared" si="46"/>
        <v/>
      </c>
      <c r="BK109" s="43" t="str">
        <f t="shared" si="47"/>
        <v/>
      </c>
      <c r="BL109" s="43" t="str">
        <f t="shared" si="48"/>
        <v/>
      </c>
      <c r="BM109" s="9"/>
      <c r="BN109" s="9" t="str">
        <f t="shared" si="49"/>
        <v/>
      </c>
      <c r="BO109" s="9">
        <f t="shared" si="50"/>
        <v>5</v>
      </c>
      <c r="BP109" s="9" t="str">
        <f t="shared" si="51"/>
        <v>F</v>
      </c>
      <c r="BQ109" s="9" t="str">
        <f t="shared" si="52"/>
        <v>0</v>
      </c>
      <c r="BR109" s="9"/>
      <c r="BS109" s="9"/>
      <c r="BT109" s="30">
        <v>13.08</v>
      </c>
      <c r="BU109" s="31">
        <v>8</v>
      </c>
      <c r="BV109" s="31">
        <v>164</v>
      </c>
      <c r="BW109" s="1"/>
      <c r="BX109" s="33">
        <v>1.379</v>
      </c>
      <c r="BY109" s="33">
        <v>1.38</v>
      </c>
      <c r="BZ109" s="33">
        <v>1.456</v>
      </c>
      <c r="CA109" s="33">
        <v>1.4569999999999999</v>
      </c>
      <c r="CB109" s="33">
        <v>1.7609999999999999</v>
      </c>
      <c r="CC109" s="33">
        <v>1.7619999999999998</v>
      </c>
      <c r="CD109" s="3"/>
      <c r="CE109" s="34">
        <v>1.379</v>
      </c>
      <c r="CF109" s="34">
        <v>1.38</v>
      </c>
      <c r="CG109" s="34">
        <v>1.4480000000000002</v>
      </c>
      <c r="CH109" s="34">
        <v>1.4490000000000001</v>
      </c>
      <c r="CI109" s="34">
        <v>1.7269999999999999</v>
      </c>
      <c r="CJ109" s="34">
        <v>1.7279999999999998</v>
      </c>
      <c r="CK109" s="9"/>
      <c r="CL109" s="9"/>
      <c r="CM109" s="9" t="e">
        <f>IF('Nutritional Status'!#REF!="","",IF('Nutritional Status'!#REF!&gt;CT109,$CU$3,IF('Nutritional Status'!#REF!&gt;CR109,$CS$3,IF('Nutritional Status'!#REF!&gt;CP109,$CQ$3,$CP$3))))</f>
        <v>#REF!</v>
      </c>
      <c r="CN109" s="5">
        <v>4</v>
      </c>
      <c r="CO109" s="9" t="e">
        <f t="shared" si="19"/>
        <v>#REF!</v>
      </c>
      <c r="CP109" s="9" t="e">
        <f t="shared" ref="CP109:CU109" si="359">IF($CO109="","",VLOOKUP($CO109,$BV$5:$CJ$173,CP$1))</f>
        <v>#REF!</v>
      </c>
      <c r="CQ109" s="9" t="e">
        <f t="shared" si="359"/>
        <v>#REF!</v>
      </c>
      <c r="CR109" s="9" t="e">
        <f t="shared" si="359"/>
        <v>#REF!</v>
      </c>
      <c r="CS109" s="9" t="e">
        <f t="shared" si="359"/>
        <v>#REF!</v>
      </c>
      <c r="CT109" s="9" t="e">
        <f t="shared" si="359"/>
        <v>#REF!</v>
      </c>
      <c r="CU109" s="9" t="e">
        <f t="shared" si="359"/>
        <v>#REF!</v>
      </c>
      <c r="CV109" s="9"/>
      <c r="CW109" s="5">
        <v>4</v>
      </c>
      <c r="CX109" s="9" t="e">
        <f t="shared" si="21"/>
        <v>#REF!</v>
      </c>
      <c r="CY109" s="9" t="e">
        <f t="shared" ref="CY109:DD109" si="360">IF($CX109="","",VLOOKUP($CX109,$BV$5:$CJ$173,CY$2))</f>
        <v>#REF!</v>
      </c>
      <c r="CZ109" s="9" t="e">
        <f t="shared" si="360"/>
        <v>#REF!</v>
      </c>
      <c r="DA109" s="9" t="e">
        <f t="shared" si="360"/>
        <v>#REF!</v>
      </c>
      <c r="DB109" s="9" t="e">
        <f t="shared" si="360"/>
        <v>#REF!</v>
      </c>
      <c r="DC109" s="9" t="e">
        <f t="shared" si="360"/>
        <v>#REF!</v>
      </c>
      <c r="DD109" s="9" t="e">
        <f t="shared" si="360"/>
        <v>#REF!</v>
      </c>
    </row>
    <row r="110" spans="1:108" ht="15.75" customHeight="1">
      <c r="A110" s="30">
        <v>13.09</v>
      </c>
      <c r="B110" s="31">
        <v>9</v>
      </c>
      <c r="C110" s="31">
        <v>165</v>
      </c>
      <c r="D110" s="1"/>
      <c r="E110" s="32">
        <v>14</v>
      </c>
      <c r="F110" s="32">
        <f t="shared" si="0"/>
        <v>14.1</v>
      </c>
      <c r="G110" s="32">
        <v>15.2</v>
      </c>
      <c r="H110" s="32">
        <f t="shared" si="2"/>
        <v>15.299999999999999</v>
      </c>
      <c r="I110" s="32">
        <v>25.6</v>
      </c>
      <c r="J110" s="32">
        <f t="shared" si="3"/>
        <v>25.700000000000003</v>
      </c>
      <c r="K110" s="33">
        <v>32.799999999999997</v>
      </c>
      <c r="L110" s="33">
        <f t="shared" si="4"/>
        <v>32.9</v>
      </c>
      <c r="M110" s="3"/>
      <c r="N110" s="32">
        <v>13.8</v>
      </c>
      <c r="O110" s="32">
        <f t="shared" si="5"/>
        <v>13.9</v>
      </c>
      <c r="P110" s="33">
        <v>15.2</v>
      </c>
      <c r="Q110" s="33">
        <f t="shared" si="6"/>
        <v>15.299999999999999</v>
      </c>
      <c r="R110" s="33">
        <v>27.1</v>
      </c>
      <c r="S110" s="33">
        <f t="shared" si="7"/>
        <v>27.200000000000003</v>
      </c>
      <c r="T110" s="33">
        <v>34.4</v>
      </c>
      <c r="U110" s="33">
        <f t="shared" si="8"/>
        <v>34.5</v>
      </c>
      <c r="V110" s="5"/>
      <c r="W110" s="5"/>
      <c r="X110" s="5"/>
      <c r="Y110" s="5">
        <v>5</v>
      </c>
      <c r="Z110" s="5" t="e">
        <f>IF('Nutritional Status'!#REF!="","",VLOOKUP('Nutritional Status'!#REF!,$A$5:$C$173,3,))</f>
        <v>#REF!</v>
      </c>
      <c r="AA110" s="5" t="e">
        <f t="shared" si="341"/>
        <v>#REF!</v>
      </c>
      <c r="AB110" s="5" t="e">
        <f t="shared" si="342"/>
        <v>#REF!</v>
      </c>
      <c r="AC110" s="5" t="e">
        <f t="shared" si="343"/>
        <v>#REF!</v>
      </c>
      <c r="AD110" s="5" t="e">
        <f t="shared" si="344"/>
        <v>#REF!</v>
      </c>
      <c r="AE110" s="5" t="e">
        <f t="shared" si="345"/>
        <v>#REF!</v>
      </c>
      <c r="AF110" s="5" t="e">
        <f t="shared" si="346"/>
        <v>#REF!</v>
      </c>
      <c r="AG110" s="5" t="e">
        <f t="shared" si="347"/>
        <v>#REF!</v>
      </c>
      <c r="AH110" s="5" t="e">
        <f t="shared" si="348"/>
        <v>#REF!</v>
      </c>
      <c r="AI110" s="5"/>
      <c r="AJ110" s="5" t="e">
        <f t="shared" si="17"/>
        <v>#REF!</v>
      </c>
      <c r="AK110" s="5" t="e">
        <f t="shared" ref="AK110:AR110" si="361">IF($AJ110="","",VLOOKUP($AJ110,$C$5:$U$273,AK$2))</f>
        <v>#REF!</v>
      </c>
      <c r="AL110" s="5" t="e">
        <f t="shared" si="361"/>
        <v>#REF!</v>
      </c>
      <c r="AM110" s="5" t="e">
        <f t="shared" si="361"/>
        <v>#REF!</v>
      </c>
      <c r="AN110" s="5" t="e">
        <f t="shared" si="361"/>
        <v>#REF!</v>
      </c>
      <c r="AO110" s="5" t="e">
        <f t="shared" si="361"/>
        <v>#REF!</v>
      </c>
      <c r="AP110" s="5" t="e">
        <f t="shared" si="361"/>
        <v>#REF!</v>
      </c>
      <c r="AQ110" s="5" t="e">
        <f t="shared" si="361"/>
        <v>#REF!</v>
      </c>
      <c r="AR110" s="5" t="e">
        <f t="shared" si="361"/>
        <v>#REF!</v>
      </c>
      <c r="AS110" s="5"/>
      <c r="AT110" s="5"/>
      <c r="AU110" s="5"/>
      <c r="AV110" s="5"/>
      <c r="AW110" s="5"/>
      <c r="AX110" s="5"/>
      <c r="AY110" s="5"/>
      <c r="AZ110" s="5"/>
      <c r="BA110" s="40" t="str">
        <f t="shared" si="44"/>
        <v/>
      </c>
      <c r="BB110" s="266"/>
      <c r="BC110" s="267"/>
      <c r="BD110" s="267"/>
      <c r="BE110" s="268"/>
      <c r="BF110" s="41"/>
      <c r="BG110" s="43" t="str">
        <f t="shared" si="111"/>
        <v/>
      </c>
      <c r="BH110" s="43"/>
      <c r="BI110" s="43"/>
      <c r="BJ110" s="43" t="str">
        <f t="shared" si="46"/>
        <v/>
      </c>
      <c r="BK110" s="43" t="str">
        <f t="shared" si="47"/>
        <v/>
      </c>
      <c r="BL110" s="43" t="str">
        <f t="shared" si="48"/>
        <v/>
      </c>
      <c r="BM110" s="9"/>
      <c r="BN110" s="9" t="str">
        <f t="shared" si="49"/>
        <v/>
      </c>
      <c r="BO110" s="9">
        <f t="shared" si="50"/>
        <v>5</v>
      </c>
      <c r="BP110" s="9" t="str">
        <f t="shared" si="51"/>
        <v>F</v>
      </c>
      <c r="BQ110" s="9" t="str">
        <f t="shared" si="52"/>
        <v>0</v>
      </c>
      <c r="BR110" s="9"/>
      <c r="BS110" s="9"/>
      <c r="BT110" s="30">
        <v>13.09</v>
      </c>
      <c r="BU110" s="31">
        <v>9</v>
      </c>
      <c r="BV110" s="31">
        <v>165</v>
      </c>
      <c r="BW110" s="1"/>
      <c r="BX110" s="33">
        <v>1.385</v>
      </c>
      <c r="BY110" s="33">
        <v>1.3859999999999999</v>
      </c>
      <c r="BZ110" s="33">
        <v>1.4609999999999999</v>
      </c>
      <c r="CA110" s="33">
        <v>1.462</v>
      </c>
      <c r="CB110" s="33">
        <v>1.7669999999999999</v>
      </c>
      <c r="CC110" s="33">
        <v>1.7679999999999998</v>
      </c>
      <c r="CD110" s="3"/>
      <c r="CE110" s="34">
        <v>1.381</v>
      </c>
      <c r="CF110" s="34">
        <v>1.3819999999999999</v>
      </c>
      <c r="CG110" s="34">
        <v>1.4509999999999998</v>
      </c>
      <c r="CH110" s="34">
        <v>1.452</v>
      </c>
      <c r="CI110" s="34">
        <v>1.73</v>
      </c>
      <c r="CJ110" s="34">
        <v>1.7309999999999999</v>
      </c>
      <c r="CK110" s="9"/>
      <c r="CL110" s="9"/>
      <c r="CM110" s="9" t="e">
        <f>IF('Nutritional Status'!#REF!="","",IF('Nutritional Status'!#REF!&gt;CT110,$CU$3,IF('Nutritional Status'!#REF!&gt;CR110,$CS$3,IF('Nutritional Status'!#REF!&gt;CP110,$CQ$3,$CP$3))))</f>
        <v>#REF!</v>
      </c>
      <c r="CN110" s="5">
        <v>5</v>
      </c>
      <c r="CO110" s="9" t="e">
        <f t="shared" si="19"/>
        <v>#REF!</v>
      </c>
      <c r="CP110" s="9" t="e">
        <f t="shared" ref="CP110:CU110" si="362">IF($CO110="","",VLOOKUP($CO110,$BV$5:$CJ$173,CP$1))</f>
        <v>#REF!</v>
      </c>
      <c r="CQ110" s="9" t="e">
        <f t="shared" si="362"/>
        <v>#REF!</v>
      </c>
      <c r="CR110" s="9" t="e">
        <f t="shared" si="362"/>
        <v>#REF!</v>
      </c>
      <c r="CS110" s="9" t="e">
        <f t="shared" si="362"/>
        <v>#REF!</v>
      </c>
      <c r="CT110" s="9" t="e">
        <f t="shared" si="362"/>
        <v>#REF!</v>
      </c>
      <c r="CU110" s="9" t="e">
        <f t="shared" si="362"/>
        <v>#REF!</v>
      </c>
      <c r="CV110" s="9"/>
      <c r="CW110" s="5">
        <v>5</v>
      </c>
      <c r="CX110" s="9" t="e">
        <f t="shared" si="21"/>
        <v>#REF!</v>
      </c>
      <c r="CY110" s="9" t="e">
        <f t="shared" ref="CY110:DD110" si="363">IF($CX110="","",VLOOKUP($CX110,$BV$5:$CJ$173,CY$2))</f>
        <v>#REF!</v>
      </c>
      <c r="CZ110" s="9" t="e">
        <f t="shared" si="363"/>
        <v>#REF!</v>
      </c>
      <c r="DA110" s="9" t="e">
        <f t="shared" si="363"/>
        <v>#REF!</v>
      </c>
      <c r="DB110" s="9" t="e">
        <f t="shared" si="363"/>
        <v>#REF!</v>
      </c>
      <c r="DC110" s="9" t="e">
        <f t="shared" si="363"/>
        <v>#REF!</v>
      </c>
      <c r="DD110" s="9" t="e">
        <f t="shared" si="363"/>
        <v>#REF!</v>
      </c>
    </row>
    <row r="111" spans="1:108" ht="15.75" customHeight="1">
      <c r="A111" s="30">
        <v>13.1</v>
      </c>
      <c r="B111" s="31">
        <v>10</v>
      </c>
      <c r="C111" s="31">
        <v>166</v>
      </c>
      <c r="D111" s="1"/>
      <c r="E111" s="32">
        <v>14.1</v>
      </c>
      <c r="F111" s="32">
        <f t="shared" si="0"/>
        <v>14.2</v>
      </c>
      <c r="G111" s="32">
        <f t="shared" ref="G111:G114" si="364">F111+1.1</f>
        <v>15.299999999999999</v>
      </c>
      <c r="H111" s="32">
        <f t="shared" si="2"/>
        <v>15.399999999999999</v>
      </c>
      <c r="I111" s="32">
        <v>25.7</v>
      </c>
      <c r="J111" s="32">
        <f t="shared" si="3"/>
        <v>25.8</v>
      </c>
      <c r="K111" s="33">
        <v>32.9</v>
      </c>
      <c r="L111" s="33">
        <f t="shared" si="4"/>
        <v>33</v>
      </c>
      <c r="M111" s="3"/>
      <c r="N111" s="32">
        <v>13.9</v>
      </c>
      <c r="O111" s="32">
        <f t="shared" si="5"/>
        <v>14</v>
      </c>
      <c r="P111" s="33">
        <v>15.3</v>
      </c>
      <c r="Q111" s="33">
        <f t="shared" si="6"/>
        <v>15.4</v>
      </c>
      <c r="R111" s="33">
        <v>27.1999999999999</v>
      </c>
      <c r="S111" s="33">
        <f t="shared" si="7"/>
        <v>27.299999999999901</v>
      </c>
      <c r="T111" s="33">
        <v>34.5</v>
      </c>
      <c r="U111" s="33">
        <f t="shared" si="8"/>
        <v>34.6</v>
      </c>
      <c r="V111" s="5"/>
      <c r="W111" s="5"/>
      <c r="X111" s="5"/>
      <c r="Y111" s="5">
        <v>6</v>
      </c>
      <c r="Z111" s="5" t="e">
        <f>IF('Nutritional Status'!C63="","",VLOOKUP('Nutritional Status'!#REF!,$A$5:$C$173,3,))</f>
        <v>#REF!</v>
      </c>
      <c r="AA111" s="5" t="e">
        <f t="shared" si="341"/>
        <v>#REF!</v>
      </c>
      <c r="AB111" s="5" t="e">
        <f t="shared" si="342"/>
        <v>#REF!</v>
      </c>
      <c r="AC111" s="5" t="e">
        <f t="shared" si="343"/>
        <v>#REF!</v>
      </c>
      <c r="AD111" s="5" t="e">
        <f t="shared" si="344"/>
        <v>#REF!</v>
      </c>
      <c r="AE111" s="5" t="e">
        <f t="shared" si="345"/>
        <v>#REF!</v>
      </c>
      <c r="AF111" s="5" t="e">
        <f t="shared" si="346"/>
        <v>#REF!</v>
      </c>
      <c r="AG111" s="5" t="e">
        <f t="shared" si="347"/>
        <v>#REF!</v>
      </c>
      <c r="AH111" s="5" t="e">
        <f t="shared" si="348"/>
        <v>#REF!</v>
      </c>
      <c r="AI111" s="5"/>
      <c r="AJ111" s="5" t="e">
        <f t="shared" si="17"/>
        <v>#REF!</v>
      </c>
      <c r="AK111" s="5" t="e">
        <f t="shared" ref="AK111:AR111" si="365">IF($AJ111="","",VLOOKUP($AJ111,$C$5:$U$273,AK$2))</f>
        <v>#REF!</v>
      </c>
      <c r="AL111" s="5" t="e">
        <f t="shared" si="365"/>
        <v>#REF!</v>
      </c>
      <c r="AM111" s="5" t="e">
        <f t="shared" si="365"/>
        <v>#REF!</v>
      </c>
      <c r="AN111" s="5" t="e">
        <f t="shared" si="365"/>
        <v>#REF!</v>
      </c>
      <c r="AO111" s="5" t="e">
        <f t="shared" si="365"/>
        <v>#REF!</v>
      </c>
      <c r="AP111" s="5" t="e">
        <f t="shared" si="365"/>
        <v>#REF!</v>
      </c>
      <c r="AQ111" s="5" t="e">
        <f t="shared" si="365"/>
        <v>#REF!</v>
      </c>
      <c r="AR111" s="5" t="e">
        <f t="shared" si="365"/>
        <v>#REF!</v>
      </c>
      <c r="AS111" s="5"/>
      <c r="AT111" s="5"/>
      <c r="AU111" s="5"/>
      <c r="AV111" s="5"/>
      <c r="AW111" s="5"/>
      <c r="AX111" s="5"/>
      <c r="AY111" s="5"/>
      <c r="AZ111" s="5"/>
      <c r="BA111" s="40" t="str">
        <f t="shared" si="44"/>
        <v/>
      </c>
      <c r="BB111" s="266"/>
      <c r="BC111" s="267"/>
      <c r="BD111" s="267"/>
      <c r="BE111" s="268"/>
      <c r="BF111" s="41"/>
      <c r="BG111" s="43" t="str">
        <f t="shared" si="111"/>
        <v/>
      </c>
      <c r="BH111" s="43"/>
      <c r="BI111" s="43"/>
      <c r="BJ111" s="43" t="str">
        <f t="shared" si="46"/>
        <v/>
      </c>
      <c r="BK111" s="43" t="str">
        <f t="shared" si="47"/>
        <v/>
      </c>
      <c r="BL111" s="43" t="str">
        <f t="shared" si="48"/>
        <v/>
      </c>
      <c r="BM111" s="9"/>
      <c r="BN111" s="9" t="str">
        <f t="shared" si="49"/>
        <v/>
      </c>
      <c r="BO111" s="9">
        <f t="shared" si="50"/>
        <v>5</v>
      </c>
      <c r="BP111" s="9" t="str">
        <f t="shared" si="51"/>
        <v>F</v>
      </c>
      <c r="BQ111" s="9" t="str">
        <f t="shared" si="52"/>
        <v>0</v>
      </c>
      <c r="BR111" s="9"/>
      <c r="BS111" s="9"/>
      <c r="BT111" s="30">
        <v>13.1</v>
      </c>
      <c r="BU111" s="31">
        <v>10</v>
      </c>
      <c r="BV111" s="31">
        <v>166</v>
      </c>
      <c r="BW111" s="1"/>
      <c r="BX111" s="33">
        <v>1.39</v>
      </c>
      <c r="BY111" s="33">
        <v>1.391</v>
      </c>
      <c r="BZ111" s="33">
        <v>1.466</v>
      </c>
      <c r="CA111" s="33">
        <v>1.4669999999999999</v>
      </c>
      <c r="CB111" s="33">
        <v>1.774</v>
      </c>
      <c r="CC111" s="33">
        <v>1.7749999999999999</v>
      </c>
      <c r="CD111" s="3"/>
      <c r="CE111" s="34">
        <v>1.3840000000000001</v>
      </c>
      <c r="CF111" s="34">
        <v>1.385</v>
      </c>
      <c r="CG111" s="34">
        <v>1.4530000000000001</v>
      </c>
      <c r="CH111" s="34">
        <v>1.454</v>
      </c>
      <c r="CI111" s="34">
        <v>1.732</v>
      </c>
      <c r="CJ111" s="34">
        <v>1.7329999999999999</v>
      </c>
      <c r="CK111" s="9"/>
      <c r="CL111" s="9"/>
      <c r="CM111" s="9" t="e">
        <f>IF('Nutritional Status'!#REF!="","",IF('Nutritional Status'!#REF!&gt;CT111,$CU$3,IF('Nutritional Status'!#REF!&gt;CR111,$CS$3,IF('Nutritional Status'!#REF!&gt;CP111,$CQ$3,$CP$3))))</f>
        <v>#REF!</v>
      </c>
      <c r="CN111" s="5">
        <v>6</v>
      </c>
      <c r="CO111" s="9" t="e">
        <f t="shared" si="19"/>
        <v>#REF!</v>
      </c>
      <c r="CP111" s="9" t="e">
        <f t="shared" ref="CP111:CU111" si="366">IF($CO111="","",VLOOKUP($CO111,$BV$5:$CJ$173,CP$1))</f>
        <v>#REF!</v>
      </c>
      <c r="CQ111" s="9" t="e">
        <f t="shared" si="366"/>
        <v>#REF!</v>
      </c>
      <c r="CR111" s="9" t="e">
        <f t="shared" si="366"/>
        <v>#REF!</v>
      </c>
      <c r="CS111" s="9" t="e">
        <f t="shared" si="366"/>
        <v>#REF!</v>
      </c>
      <c r="CT111" s="9" t="e">
        <f t="shared" si="366"/>
        <v>#REF!</v>
      </c>
      <c r="CU111" s="9" t="e">
        <f t="shared" si="366"/>
        <v>#REF!</v>
      </c>
      <c r="CV111" s="9"/>
      <c r="CW111" s="5">
        <v>6</v>
      </c>
      <c r="CX111" s="9" t="e">
        <f t="shared" si="21"/>
        <v>#REF!</v>
      </c>
      <c r="CY111" s="9" t="e">
        <f t="shared" ref="CY111:DD111" si="367">IF($CX111="","",VLOOKUP($CX111,$BV$5:$CJ$173,CY$2))</f>
        <v>#REF!</v>
      </c>
      <c r="CZ111" s="9" t="e">
        <f t="shared" si="367"/>
        <v>#REF!</v>
      </c>
      <c r="DA111" s="9" t="e">
        <f t="shared" si="367"/>
        <v>#REF!</v>
      </c>
      <c r="DB111" s="9" t="e">
        <f t="shared" si="367"/>
        <v>#REF!</v>
      </c>
      <c r="DC111" s="9" t="e">
        <f t="shared" si="367"/>
        <v>#REF!</v>
      </c>
      <c r="DD111" s="9" t="e">
        <f t="shared" si="367"/>
        <v>#REF!</v>
      </c>
    </row>
    <row r="112" spans="1:108" ht="15.75" customHeight="1">
      <c r="A112" s="30">
        <v>13.11</v>
      </c>
      <c r="B112" s="31">
        <v>11</v>
      </c>
      <c r="C112" s="31">
        <v>167</v>
      </c>
      <c r="D112" s="1"/>
      <c r="E112" s="32">
        <v>14.1</v>
      </c>
      <c r="F112" s="32">
        <f t="shared" si="0"/>
        <v>14.2</v>
      </c>
      <c r="G112" s="32">
        <f t="shared" si="364"/>
        <v>15.299999999999999</v>
      </c>
      <c r="H112" s="32">
        <f t="shared" si="2"/>
        <v>15.399999999999999</v>
      </c>
      <c r="I112" s="32">
        <v>25.8</v>
      </c>
      <c r="J112" s="32">
        <f t="shared" si="3"/>
        <v>25.900000000000002</v>
      </c>
      <c r="K112" s="33">
        <v>33</v>
      </c>
      <c r="L112" s="33">
        <f t="shared" si="4"/>
        <v>33.1</v>
      </c>
      <c r="M112" s="3"/>
      <c r="N112" s="32">
        <v>13.9</v>
      </c>
      <c r="O112" s="32">
        <f t="shared" si="5"/>
        <v>14</v>
      </c>
      <c r="P112" s="33">
        <v>15.3</v>
      </c>
      <c r="Q112" s="33">
        <f t="shared" si="6"/>
        <v>15.4</v>
      </c>
      <c r="R112" s="33">
        <v>27.1999999999999</v>
      </c>
      <c r="S112" s="33">
        <f t="shared" si="7"/>
        <v>27.299999999999901</v>
      </c>
      <c r="T112" s="33">
        <v>34.6</v>
      </c>
      <c r="U112" s="33">
        <f t="shared" si="8"/>
        <v>34.700000000000003</v>
      </c>
      <c r="V112" s="5"/>
      <c r="W112" s="5"/>
      <c r="X112" s="5"/>
      <c r="Y112" s="5">
        <v>7</v>
      </c>
      <c r="Z112" s="5" t="e">
        <f>IF('Nutritional Status'!C64="","",VLOOKUP('Nutritional Status'!#REF!,$A$5:$C$173,3,))</f>
        <v>#REF!</v>
      </c>
      <c r="AA112" s="5" t="e">
        <f t="shared" si="341"/>
        <v>#REF!</v>
      </c>
      <c r="AB112" s="5" t="e">
        <f t="shared" si="342"/>
        <v>#REF!</v>
      </c>
      <c r="AC112" s="5" t="e">
        <f t="shared" si="343"/>
        <v>#REF!</v>
      </c>
      <c r="AD112" s="5" t="e">
        <f t="shared" si="344"/>
        <v>#REF!</v>
      </c>
      <c r="AE112" s="5" t="e">
        <f t="shared" si="345"/>
        <v>#REF!</v>
      </c>
      <c r="AF112" s="5" t="e">
        <f t="shared" si="346"/>
        <v>#REF!</v>
      </c>
      <c r="AG112" s="5" t="e">
        <f t="shared" si="347"/>
        <v>#REF!</v>
      </c>
      <c r="AH112" s="5" t="e">
        <f t="shared" si="348"/>
        <v>#REF!</v>
      </c>
      <c r="AI112" s="5"/>
      <c r="AJ112" s="5" t="e">
        <f t="shared" si="17"/>
        <v>#REF!</v>
      </c>
      <c r="AK112" s="5" t="e">
        <f t="shared" ref="AK112:AR112" si="368">IF($AJ112="","",VLOOKUP($AJ112,$C$5:$U$273,AK$2))</f>
        <v>#REF!</v>
      </c>
      <c r="AL112" s="5" t="e">
        <f t="shared" si="368"/>
        <v>#REF!</v>
      </c>
      <c r="AM112" s="5" t="e">
        <f t="shared" si="368"/>
        <v>#REF!</v>
      </c>
      <c r="AN112" s="5" t="e">
        <f t="shared" si="368"/>
        <v>#REF!</v>
      </c>
      <c r="AO112" s="5" t="e">
        <f t="shared" si="368"/>
        <v>#REF!</v>
      </c>
      <c r="AP112" s="5" t="e">
        <f t="shared" si="368"/>
        <v>#REF!</v>
      </c>
      <c r="AQ112" s="5" t="e">
        <f t="shared" si="368"/>
        <v>#REF!</v>
      </c>
      <c r="AR112" s="5" t="e">
        <f t="shared" si="368"/>
        <v>#REF!</v>
      </c>
      <c r="AS112" s="5"/>
      <c r="AT112" s="5"/>
      <c r="AU112" s="5"/>
      <c r="AV112" s="5"/>
      <c r="AW112" s="5"/>
      <c r="AX112" s="5"/>
      <c r="AY112" s="5"/>
      <c r="AZ112" s="5"/>
      <c r="BA112" s="271" t="s">
        <v>44</v>
      </c>
      <c r="BB112" s="267"/>
      <c r="BC112" s="267"/>
      <c r="BD112" s="267"/>
      <c r="BE112" s="268"/>
      <c r="BF112" s="44"/>
      <c r="BG112" s="44"/>
      <c r="BH112" s="44"/>
      <c r="BI112" s="44"/>
      <c r="BJ112" s="44"/>
      <c r="BK112" s="44"/>
      <c r="BL112" s="44"/>
      <c r="BM112" s="9"/>
      <c r="BN112" s="9" t="str">
        <f t="shared" si="49"/>
        <v/>
      </c>
      <c r="BO112" s="9">
        <f t="shared" si="50"/>
        <v>5</v>
      </c>
      <c r="BP112" s="9" t="str">
        <f t="shared" si="51"/>
        <v>F</v>
      </c>
      <c r="BQ112" s="9" t="str">
        <f t="shared" si="52"/>
        <v>0</v>
      </c>
      <c r="BR112" s="9"/>
      <c r="BS112" s="9"/>
      <c r="BT112" s="30">
        <v>13.11</v>
      </c>
      <c r="BU112" s="31">
        <v>11</v>
      </c>
      <c r="BV112" s="31">
        <v>167</v>
      </c>
      <c r="BW112" s="1"/>
      <c r="BX112" s="33">
        <v>1.395</v>
      </c>
      <c r="BY112" s="33">
        <v>1.3959999999999999</v>
      </c>
      <c r="BZ112" s="33">
        <v>1.4720000000000002</v>
      </c>
      <c r="CA112" s="33">
        <v>1.4730000000000001</v>
      </c>
      <c r="CB112" s="33">
        <v>1.78</v>
      </c>
      <c r="CC112" s="33">
        <v>1.7809999999999999</v>
      </c>
      <c r="CD112" s="3"/>
      <c r="CE112" s="34">
        <v>1.3859999999999999</v>
      </c>
      <c r="CF112" s="34">
        <v>1.3869999999999998</v>
      </c>
      <c r="CG112" s="34">
        <v>1.456</v>
      </c>
      <c r="CH112" s="34">
        <v>1.4569999999999999</v>
      </c>
      <c r="CI112" s="34">
        <v>1.7350000000000001</v>
      </c>
      <c r="CJ112" s="34">
        <v>1.736</v>
      </c>
      <c r="CK112" s="9"/>
      <c r="CL112" s="9"/>
      <c r="CM112" s="9" t="e">
        <f>IF('Nutritional Status'!#REF!="","",IF('Nutritional Status'!#REF!&gt;CT112,$CU$3,IF('Nutritional Status'!#REF!&gt;CR112,$CS$3,IF('Nutritional Status'!#REF!&gt;CP112,$CQ$3,$CP$3))))</f>
        <v>#REF!</v>
      </c>
      <c r="CN112" s="5">
        <v>7</v>
      </c>
      <c r="CO112" s="9" t="e">
        <f t="shared" si="19"/>
        <v>#REF!</v>
      </c>
      <c r="CP112" s="9" t="e">
        <f t="shared" ref="CP112:CU112" si="369">IF($CO112="","",VLOOKUP($CO112,$BV$5:$CJ$173,CP$1))</f>
        <v>#REF!</v>
      </c>
      <c r="CQ112" s="9" t="e">
        <f t="shared" si="369"/>
        <v>#REF!</v>
      </c>
      <c r="CR112" s="9" t="e">
        <f t="shared" si="369"/>
        <v>#REF!</v>
      </c>
      <c r="CS112" s="9" t="e">
        <f t="shared" si="369"/>
        <v>#REF!</v>
      </c>
      <c r="CT112" s="9" t="e">
        <f t="shared" si="369"/>
        <v>#REF!</v>
      </c>
      <c r="CU112" s="9" t="e">
        <f t="shared" si="369"/>
        <v>#REF!</v>
      </c>
      <c r="CV112" s="9"/>
      <c r="CW112" s="5">
        <v>7</v>
      </c>
      <c r="CX112" s="9" t="e">
        <f t="shared" si="21"/>
        <v>#REF!</v>
      </c>
      <c r="CY112" s="9" t="e">
        <f t="shared" ref="CY112:DD112" si="370">IF($CX112="","",VLOOKUP($CX112,$BV$5:$CJ$173,CY$2))</f>
        <v>#REF!</v>
      </c>
      <c r="CZ112" s="9" t="e">
        <f t="shared" si="370"/>
        <v>#REF!</v>
      </c>
      <c r="DA112" s="9" t="e">
        <f t="shared" si="370"/>
        <v>#REF!</v>
      </c>
      <c r="DB112" s="9" t="e">
        <f t="shared" si="370"/>
        <v>#REF!</v>
      </c>
      <c r="DC112" s="9" t="e">
        <f t="shared" si="370"/>
        <v>#REF!</v>
      </c>
      <c r="DD112" s="9" t="e">
        <f t="shared" si="370"/>
        <v>#REF!</v>
      </c>
    </row>
    <row r="113" spans="1:108" ht="15.75" customHeight="1">
      <c r="A113" s="30">
        <v>14</v>
      </c>
      <c r="B113" s="31">
        <v>0</v>
      </c>
      <c r="C113" s="31">
        <v>168</v>
      </c>
      <c r="D113" s="1"/>
      <c r="E113" s="32">
        <v>14.2</v>
      </c>
      <c r="F113" s="32">
        <f t="shared" si="0"/>
        <v>14.299999999999999</v>
      </c>
      <c r="G113" s="32">
        <f t="shared" si="364"/>
        <v>15.399999999999999</v>
      </c>
      <c r="H113" s="32">
        <f t="shared" si="2"/>
        <v>15.499999999999998</v>
      </c>
      <c r="I113" s="32">
        <v>25.9</v>
      </c>
      <c r="J113" s="32">
        <f t="shared" si="3"/>
        <v>26</v>
      </c>
      <c r="K113" s="33">
        <v>33.1</v>
      </c>
      <c r="L113" s="33">
        <f t="shared" si="4"/>
        <v>33.200000000000003</v>
      </c>
      <c r="M113" s="3"/>
      <c r="N113" s="32">
        <v>13.9</v>
      </c>
      <c r="O113" s="32">
        <f t="shared" si="5"/>
        <v>14</v>
      </c>
      <c r="P113" s="33">
        <v>15.3</v>
      </c>
      <c r="Q113" s="33">
        <f t="shared" si="6"/>
        <v>15.4</v>
      </c>
      <c r="R113" s="33">
        <v>27.3</v>
      </c>
      <c r="S113" s="33">
        <f t="shared" si="7"/>
        <v>27.400000000000002</v>
      </c>
      <c r="T113" s="33">
        <v>34.700000000000003</v>
      </c>
      <c r="U113" s="33">
        <f t="shared" si="8"/>
        <v>34.800000000000004</v>
      </c>
      <c r="V113" s="5"/>
      <c r="W113" s="5"/>
      <c r="X113" s="5"/>
      <c r="Y113" s="5">
        <v>8</v>
      </c>
      <c r="Z113" s="5" t="e">
        <f>IF('Nutritional Status'!C65="","",VLOOKUP('Nutritional Status'!#REF!,$A$5:$C$173,3,))</f>
        <v>#REF!</v>
      </c>
      <c r="AA113" s="5" t="e">
        <f t="shared" si="341"/>
        <v>#REF!</v>
      </c>
      <c r="AB113" s="5" t="e">
        <f t="shared" si="342"/>
        <v>#REF!</v>
      </c>
      <c r="AC113" s="5" t="e">
        <f t="shared" si="343"/>
        <v>#REF!</v>
      </c>
      <c r="AD113" s="5" t="e">
        <f t="shared" si="344"/>
        <v>#REF!</v>
      </c>
      <c r="AE113" s="5" t="e">
        <f t="shared" si="345"/>
        <v>#REF!</v>
      </c>
      <c r="AF113" s="5" t="e">
        <f t="shared" si="346"/>
        <v>#REF!</v>
      </c>
      <c r="AG113" s="5" t="e">
        <f t="shared" si="347"/>
        <v>#REF!</v>
      </c>
      <c r="AH113" s="5" t="e">
        <f t="shared" si="348"/>
        <v>#REF!</v>
      </c>
      <c r="AI113" s="5"/>
      <c r="AJ113" s="5" t="e">
        <f t="shared" si="17"/>
        <v>#REF!</v>
      </c>
      <c r="AK113" s="5" t="e">
        <f t="shared" ref="AK113:AR113" si="371">IF($AJ113="","",VLOOKUP($AJ113,$C$5:$U$273,AK$2))</f>
        <v>#REF!</v>
      </c>
      <c r="AL113" s="5" t="e">
        <f t="shared" si="371"/>
        <v>#REF!</v>
      </c>
      <c r="AM113" s="5" t="e">
        <f t="shared" si="371"/>
        <v>#REF!</v>
      </c>
      <c r="AN113" s="5" t="e">
        <f t="shared" si="371"/>
        <v>#REF!</v>
      </c>
      <c r="AO113" s="5" t="e">
        <f t="shared" si="371"/>
        <v>#REF!</v>
      </c>
      <c r="AP113" s="5" t="e">
        <f t="shared" si="371"/>
        <v>#REF!</v>
      </c>
      <c r="AQ113" s="5" t="e">
        <f t="shared" si="371"/>
        <v>#REF!</v>
      </c>
      <c r="AR113" s="5" t="e">
        <f t="shared" si="371"/>
        <v>#REF!</v>
      </c>
      <c r="AS113" s="5"/>
      <c r="AT113" s="5"/>
      <c r="AU113" s="5"/>
      <c r="AV113" s="5"/>
      <c r="AW113" s="5"/>
      <c r="AX113" s="5"/>
      <c r="AY113" s="5"/>
      <c r="AZ113" s="5"/>
      <c r="BA113" s="40" t="str">
        <f t="shared" ref="BA113:BA212" si="372">IF(BB113="","",ROWS($BB$113:BB113))</f>
        <v/>
      </c>
      <c r="BB113" s="266"/>
      <c r="BC113" s="267"/>
      <c r="BD113" s="267"/>
      <c r="BE113" s="268"/>
      <c r="BF113" s="41">
        <v>37756</v>
      </c>
      <c r="BG113" s="43" t="str">
        <f t="shared" ref="BG113:BG212" si="373">IF(BF113="","",IF(ISERROR(((IF(MONTH(BF113)&lt;MONTH($BL$7),YEAR($BL$7)-YEAR(BF113),YEAR($BL$7)-YEAR(BF113)-1))*12+(DATEDIF(BF113,$BL$7,"ym")))/12),"",TRUNC(((IF(MONTH(BF113)&lt;MONTH($BL$7),YEAR($BL$7)-YEAR(BF113),YEAR($BL$7)-YEAR(BF113)-1))*12+(DATEDIF(BF113,$BL$7,"ym")))/12,0)&amp;"."&amp;IF(MOD(((IF(MONTH(BF113)&lt;MONTH($BL$7),YEAR($BL$7)-YEAR(BF113),YEAR($BL$7)-YEAR(BF113)-1))*12+(DATEDIF(BF113,$BL$7,"ym"))),12)&lt;10,"0","")&amp;MOD(((IF(MONTH(BF113)&lt;MONTH($BL$7),YEAR($BL$7)-YEAR(BF113),YEAR($BL$7)-YEAR(BF113)-1))*12+(DATEDIF(BF113,$BL$7,"ym"))),12)))</f>
        <v>14.01</v>
      </c>
      <c r="BH113" s="43">
        <v>10</v>
      </c>
      <c r="BI113" s="43">
        <v>1.1200000000000001</v>
      </c>
      <c r="BJ113" s="43">
        <f t="shared" ref="BJ113:BJ212" si="374">IF(BI113="","",ROUND(BI113*BI113,2))</f>
        <v>1.25</v>
      </c>
      <c r="BK113" s="43">
        <f t="shared" ref="BK113:BK212" si="375">IF(OR(BH113="",BJ113=""),"",ROUND(BH113/BJ113,2))</f>
        <v>8</v>
      </c>
      <c r="BL113" s="43" t="e">
        <f t="shared" ref="BL113:BL212" si="376">IF(BK113="","",IF(BK113&gt;AG106,$AH$3,IF(BK113&gt;AE106,$AF$3,IF(BK113&gt;AC106,$AD$3,IF(BK113&gt;AA106,$AB$3,$AA$3)))))</f>
        <v>#REF!</v>
      </c>
      <c r="BM113" s="9"/>
      <c r="BN113" s="9" t="str">
        <f t="shared" si="49"/>
        <v>14.01</v>
      </c>
      <c r="BO113" s="9">
        <f t="shared" si="50"/>
        <v>1</v>
      </c>
      <c r="BP113" s="9" t="str">
        <f t="shared" si="51"/>
        <v>F</v>
      </c>
      <c r="BQ113" s="9" t="str">
        <f t="shared" si="52"/>
        <v>0</v>
      </c>
      <c r="BR113" s="9"/>
      <c r="BS113" s="9"/>
      <c r="BT113" s="30">
        <v>14</v>
      </c>
      <c r="BU113" s="31">
        <v>0</v>
      </c>
      <c r="BV113" s="31">
        <v>168</v>
      </c>
      <c r="BW113" s="1"/>
      <c r="BX113" s="33">
        <v>1.4</v>
      </c>
      <c r="BY113" s="33">
        <v>1.401</v>
      </c>
      <c r="BZ113" s="33">
        <v>1.4770000000000001</v>
      </c>
      <c r="CA113" s="33">
        <v>1.4780000000000002</v>
      </c>
      <c r="CB113" s="33">
        <v>1.786</v>
      </c>
      <c r="CC113" s="33">
        <v>1.7869999999999999</v>
      </c>
      <c r="CD113" s="3"/>
      <c r="CE113" s="34">
        <v>1.389</v>
      </c>
      <c r="CF113" s="34">
        <v>1.39</v>
      </c>
      <c r="CG113" s="34">
        <v>1.4580000000000002</v>
      </c>
      <c r="CH113" s="34">
        <v>1.4590000000000001</v>
      </c>
      <c r="CI113" s="34">
        <v>1.7369999999999999</v>
      </c>
      <c r="CJ113" s="34">
        <v>1.7379999999999998</v>
      </c>
      <c r="CK113" s="9"/>
      <c r="CL113" s="9"/>
      <c r="CM113" s="9" t="e">
        <f>IF('Nutritional Status'!#REF!="","",IF('Nutritional Status'!#REF!&gt;CT113,$CU$3,IF('Nutritional Status'!#REF!&gt;CR113,$CS$3,IF('Nutritional Status'!#REF!&gt;CP113,$CQ$3,$CP$3))))</f>
        <v>#REF!</v>
      </c>
      <c r="CN113" s="5">
        <v>8</v>
      </c>
      <c r="CO113" s="9" t="e">
        <f t="shared" si="19"/>
        <v>#REF!</v>
      </c>
      <c r="CP113" s="9" t="e">
        <f t="shared" ref="CP113:CU113" si="377">IF($CO113="","",VLOOKUP($CO113,$BV$5:$CJ$173,CP$1))</f>
        <v>#REF!</v>
      </c>
      <c r="CQ113" s="9" t="e">
        <f t="shared" si="377"/>
        <v>#REF!</v>
      </c>
      <c r="CR113" s="9" t="e">
        <f t="shared" si="377"/>
        <v>#REF!</v>
      </c>
      <c r="CS113" s="9" t="e">
        <f t="shared" si="377"/>
        <v>#REF!</v>
      </c>
      <c r="CT113" s="9" t="e">
        <f t="shared" si="377"/>
        <v>#REF!</v>
      </c>
      <c r="CU113" s="9" t="e">
        <f t="shared" si="377"/>
        <v>#REF!</v>
      </c>
      <c r="CV113" s="9"/>
      <c r="CW113" s="5">
        <v>8</v>
      </c>
      <c r="CX113" s="9" t="e">
        <f t="shared" si="21"/>
        <v>#REF!</v>
      </c>
      <c r="CY113" s="9" t="e">
        <f t="shared" ref="CY113:DD113" si="378">IF($CX113="","",VLOOKUP($CX113,$BV$5:$CJ$173,CY$2))</f>
        <v>#REF!</v>
      </c>
      <c r="CZ113" s="9" t="e">
        <f t="shared" si="378"/>
        <v>#REF!</v>
      </c>
      <c r="DA113" s="9" t="e">
        <f t="shared" si="378"/>
        <v>#REF!</v>
      </c>
      <c r="DB113" s="9" t="e">
        <f t="shared" si="378"/>
        <v>#REF!</v>
      </c>
      <c r="DC113" s="9" t="e">
        <f t="shared" si="378"/>
        <v>#REF!</v>
      </c>
      <c r="DD113" s="9" t="e">
        <f t="shared" si="378"/>
        <v>#REF!</v>
      </c>
    </row>
    <row r="114" spans="1:108" ht="15.75" customHeight="1">
      <c r="A114" s="30">
        <v>14.01</v>
      </c>
      <c r="B114" s="31">
        <v>1</v>
      </c>
      <c r="C114" s="31">
        <v>169</v>
      </c>
      <c r="D114" s="1"/>
      <c r="E114" s="32">
        <v>14.2</v>
      </c>
      <c r="F114" s="32">
        <f t="shared" si="0"/>
        <v>14.299999999999999</v>
      </c>
      <c r="G114" s="32">
        <f t="shared" si="364"/>
        <v>15.399999999999999</v>
      </c>
      <c r="H114" s="32">
        <f t="shared" si="2"/>
        <v>15.499999999999998</v>
      </c>
      <c r="I114" s="32">
        <v>26</v>
      </c>
      <c r="J114" s="32">
        <f t="shared" si="3"/>
        <v>26.1</v>
      </c>
      <c r="K114" s="33">
        <v>33.200000000000003</v>
      </c>
      <c r="L114" s="33">
        <f t="shared" si="4"/>
        <v>33.300000000000004</v>
      </c>
      <c r="M114" s="3"/>
      <c r="N114" s="32">
        <v>14</v>
      </c>
      <c r="O114" s="32">
        <f t="shared" si="5"/>
        <v>14.1</v>
      </c>
      <c r="P114" s="33">
        <v>15.4</v>
      </c>
      <c r="Q114" s="33">
        <f t="shared" si="6"/>
        <v>15.5</v>
      </c>
      <c r="R114" s="33">
        <v>27.400000000000102</v>
      </c>
      <c r="S114" s="33">
        <f t="shared" si="7"/>
        <v>27.500000000000103</v>
      </c>
      <c r="T114" s="33">
        <v>34.700000000000003</v>
      </c>
      <c r="U114" s="33">
        <f t="shared" si="8"/>
        <v>34.800000000000004</v>
      </c>
      <c r="V114" s="5"/>
      <c r="W114" s="5"/>
      <c r="X114" s="5"/>
      <c r="Y114" s="5">
        <v>9</v>
      </c>
      <c r="Z114" s="5" t="e">
        <f>IF('Nutritional Status'!C66="","",VLOOKUP('Nutritional Status'!#REF!,$A$5:$C$173,3,))</f>
        <v>#REF!</v>
      </c>
      <c r="AA114" s="5" t="e">
        <f t="shared" si="341"/>
        <v>#REF!</v>
      </c>
      <c r="AB114" s="5" t="e">
        <f t="shared" si="342"/>
        <v>#REF!</v>
      </c>
      <c r="AC114" s="5" t="e">
        <f t="shared" si="343"/>
        <v>#REF!</v>
      </c>
      <c r="AD114" s="5" t="e">
        <f t="shared" si="344"/>
        <v>#REF!</v>
      </c>
      <c r="AE114" s="5" t="e">
        <f t="shared" si="345"/>
        <v>#REF!</v>
      </c>
      <c r="AF114" s="5" t="e">
        <f t="shared" si="346"/>
        <v>#REF!</v>
      </c>
      <c r="AG114" s="5" t="e">
        <f t="shared" si="347"/>
        <v>#REF!</v>
      </c>
      <c r="AH114" s="5" t="e">
        <f t="shared" si="348"/>
        <v>#REF!</v>
      </c>
      <c r="AI114" s="5"/>
      <c r="AJ114" s="5" t="e">
        <f t="shared" si="17"/>
        <v>#REF!</v>
      </c>
      <c r="AK114" s="5" t="e">
        <f t="shared" ref="AK114:AR114" si="379">IF($AJ114="","",VLOOKUP($AJ114,$C$5:$U$273,AK$2))</f>
        <v>#REF!</v>
      </c>
      <c r="AL114" s="5" t="e">
        <f t="shared" si="379"/>
        <v>#REF!</v>
      </c>
      <c r="AM114" s="5" t="e">
        <f t="shared" si="379"/>
        <v>#REF!</v>
      </c>
      <c r="AN114" s="5" t="e">
        <f t="shared" si="379"/>
        <v>#REF!</v>
      </c>
      <c r="AO114" s="5" t="e">
        <f t="shared" si="379"/>
        <v>#REF!</v>
      </c>
      <c r="AP114" s="5" t="e">
        <f t="shared" si="379"/>
        <v>#REF!</v>
      </c>
      <c r="AQ114" s="5" t="e">
        <f t="shared" si="379"/>
        <v>#REF!</v>
      </c>
      <c r="AR114" s="5" t="e">
        <f t="shared" si="379"/>
        <v>#REF!</v>
      </c>
      <c r="AS114" s="5"/>
      <c r="AT114" s="5"/>
      <c r="AU114" s="5"/>
      <c r="AV114" s="5"/>
      <c r="AW114" s="5"/>
      <c r="AX114" s="5"/>
      <c r="AY114" s="5"/>
      <c r="AZ114" s="5"/>
      <c r="BA114" s="40" t="str">
        <f t="shared" si="372"/>
        <v/>
      </c>
      <c r="BB114" s="266"/>
      <c r="BC114" s="267"/>
      <c r="BD114" s="267"/>
      <c r="BE114" s="268"/>
      <c r="BF114" s="41">
        <v>37591</v>
      </c>
      <c r="BG114" s="43" t="str">
        <f t="shared" si="373"/>
        <v>14.06</v>
      </c>
      <c r="BH114" s="43">
        <v>40</v>
      </c>
      <c r="BI114" s="43">
        <v>1.35</v>
      </c>
      <c r="BJ114" s="43">
        <f t="shared" si="374"/>
        <v>1.82</v>
      </c>
      <c r="BK114" s="43">
        <f t="shared" si="375"/>
        <v>21.98</v>
      </c>
      <c r="BL114" s="43" t="e">
        <f t="shared" si="376"/>
        <v>#REF!</v>
      </c>
      <c r="BM114" s="9"/>
      <c r="BN114" s="9" t="str">
        <f t="shared" si="49"/>
        <v>14.06</v>
      </c>
      <c r="BO114" s="9">
        <f t="shared" si="50"/>
        <v>6</v>
      </c>
      <c r="BP114" s="9" t="str">
        <f t="shared" si="51"/>
        <v>F</v>
      </c>
      <c r="BQ114" s="9" t="str">
        <f t="shared" si="52"/>
        <v>0</v>
      </c>
      <c r="BR114" s="9"/>
      <c r="BS114" s="9"/>
      <c r="BT114" s="30">
        <v>14.01</v>
      </c>
      <c r="BU114" s="31">
        <v>1</v>
      </c>
      <c r="BV114" s="31">
        <v>169</v>
      </c>
      <c r="BW114" s="1"/>
      <c r="BX114" s="33">
        <v>1.405</v>
      </c>
      <c r="BY114" s="33">
        <v>1.4059999999999999</v>
      </c>
      <c r="BZ114" s="33">
        <v>1.4820000000000002</v>
      </c>
      <c r="CA114" s="33">
        <v>1.4830000000000001</v>
      </c>
      <c r="CB114" s="33">
        <v>1.7909999999999999</v>
      </c>
      <c r="CC114" s="33">
        <v>1.7919999999999998</v>
      </c>
      <c r="CD114" s="3"/>
      <c r="CE114" s="34">
        <v>1.391</v>
      </c>
      <c r="CF114" s="34">
        <v>1.3919999999999999</v>
      </c>
      <c r="CG114" s="34">
        <v>1.46</v>
      </c>
      <c r="CH114" s="34">
        <v>1.4609999999999999</v>
      </c>
      <c r="CI114" s="34">
        <v>1.7390000000000001</v>
      </c>
      <c r="CJ114" s="34">
        <v>1.74</v>
      </c>
      <c r="CK114" s="9"/>
      <c r="CL114" s="9"/>
      <c r="CM114" s="9" t="e">
        <f>IF('Nutritional Status'!#REF!="","",IF('Nutritional Status'!#REF!&gt;CT114,$CU$3,IF('Nutritional Status'!#REF!&gt;CR114,$CS$3,IF('Nutritional Status'!#REF!&gt;CP114,$CQ$3,$CP$3))))</f>
        <v>#REF!</v>
      </c>
      <c r="CN114" s="5">
        <v>9</v>
      </c>
      <c r="CO114" s="9" t="e">
        <f t="shared" si="19"/>
        <v>#REF!</v>
      </c>
      <c r="CP114" s="9" t="e">
        <f t="shared" ref="CP114:CU114" si="380">IF($CO114="","",VLOOKUP($CO114,$BV$5:$CJ$173,CP$1))</f>
        <v>#REF!</v>
      </c>
      <c r="CQ114" s="9" t="e">
        <f t="shared" si="380"/>
        <v>#REF!</v>
      </c>
      <c r="CR114" s="9" t="e">
        <f t="shared" si="380"/>
        <v>#REF!</v>
      </c>
      <c r="CS114" s="9" t="e">
        <f t="shared" si="380"/>
        <v>#REF!</v>
      </c>
      <c r="CT114" s="9" t="e">
        <f t="shared" si="380"/>
        <v>#REF!</v>
      </c>
      <c r="CU114" s="9" t="e">
        <f t="shared" si="380"/>
        <v>#REF!</v>
      </c>
      <c r="CV114" s="9"/>
      <c r="CW114" s="5">
        <v>9</v>
      </c>
      <c r="CX114" s="9" t="e">
        <f t="shared" si="21"/>
        <v>#REF!</v>
      </c>
      <c r="CY114" s="9" t="e">
        <f t="shared" ref="CY114:DD114" si="381">IF($CX114="","",VLOOKUP($CX114,$BV$5:$CJ$173,CY$2))</f>
        <v>#REF!</v>
      </c>
      <c r="CZ114" s="9" t="e">
        <f t="shared" si="381"/>
        <v>#REF!</v>
      </c>
      <c r="DA114" s="9" t="e">
        <f t="shared" si="381"/>
        <v>#REF!</v>
      </c>
      <c r="DB114" s="9" t="e">
        <f t="shared" si="381"/>
        <v>#REF!</v>
      </c>
      <c r="DC114" s="9" t="e">
        <f t="shared" si="381"/>
        <v>#REF!</v>
      </c>
      <c r="DD114" s="9" t="e">
        <f t="shared" si="381"/>
        <v>#REF!</v>
      </c>
    </row>
    <row r="115" spans="1:108" ht="15.75" customHeight="1">
      <c r="A115" s="30">
        <v>14.02</v>
      </c>
      <c r="B115" s="31">
        <v>2</v>
      </c>
      <c r="C115" s="31">
        <v>170</v>
      </c>
      <c r="D115" s="1"/>
      <c r="E115" s="32">
        <v>14.2</v>
      </c>
      <c r="F115" s="32">
        <f t="shared" si="0"/>
        <v>14.299999999999999</v>
      </c>
      <c r="G115" s="32">
        <f>F115+1.2</f>
        <v>15.499999999999998</v>
      </c>
      <c r="H115" s="32">
        <f t="shared" si="2"/>
        <v>15.599999999999998</v>
      </c>
      <c r="I115" s="32">
        <v>26.1</v>
      </c>
      <c r="J115" s="32">
        <f t="shared" si="3"/>
        <v>26.200000000000003</v>
      </c>
      <c r="K115" s="33">
        <v>33.299999999999997</v>
      </c>
      <c r="L115" s="33">
        <f t="shared" si="4"/>
        <v>33.4</v>
      </c>
      <c r="M115" s="3"/>
      <c r="N115" s="32">
        <v>14</v>
      </c>
      <c r="O115" s="32">
        <f t="shared" si="5"/>
        <v>14.1</v>
      </c>
      <c r="P115" s="33">
        <v>15.4</v>
      </c>
      <c r="Q115" s="33">
        <f t="shared" si="6"/>
        <v>15.5</v>
      </c>
      <c r="R115" s="33">
        <v>27.500000000000199</v>
      </c>
      <c r="S115" s="33">
        <f t="shared" si="7"/>
        <v>27.6000000000002</v>
      </c>
      <c r="T115" s="33">
        <v>34.799999999999997</v>
      </c>
      <c r="U115" s="33">
        <f t="shared" si="8"/>
        <v>34.9</v>
      </c>
      <c r="V115" s="5"/>
      <c r="W115" s="5"/>
      <c r="X115" s="5"/>
      <c r="Y115" s="5">
        <v>10</v>
      </c>
      <c r="Z115" s="5" t="e">
        <f>IF('Nutritional Status'!C67="","",VLOOKUP('Nutritional Status'!#REF!,$A$5:$C$173,3,))</f>
        <v>#REF!</v>
      </c>
      <c r="AA115" s="5" t="e">
        <f t="shared" si="341"/>
        <v>#REF!</v>
      </c>
      <c r="AB115" s="5" t="e">
        <f t="shared" si="342"/>
        <v>#REF!</v>
      </c>
      <c r="AC115" s="5" t="e">
        <f t="shared" si="343"/>
        <v>#REF!</v>
      </c>
      <c r="AD115" s="5" t="e">
        <f t="shared" si="344"/>
        <v>#REF!</v>
      </c>
      <c r="AE115" s="5" t="e">
        <f t="shared" si="345"/>
        <v>#REF!</v>
      </c>
      <c r="AF115" s="5" t="e">
        <f t="shared" si="346"/>
        <v>#REF!</v>
      </c>
      <c r="AG115" s="5" t="e">
        <f t="shared" si="347"/>
        <v>#REF!</v>
      </c>
      <c r="AH115" s="5" t="e">
        <f t="shared" si="348"/>
        <v>#REF!</v>
      </c>
      <c r="AI115" s="5"/>
      <c r="AJ115" s="5" t="e">
        <f t="shared" si="17"/>
        <v>#REF!</v>
      </c>
      <c r="AK115" s="5" t="e">
        <f t="shared" ref="AK115:AR115" si="382">IF($AJ115="","",VLOOKUP($AJ115,$C$5:$U$273,AK$2))</f>
        <v>#REF!</v>
      </c>
      <c r="AL115" s="5" t="e">
        <f t="shared" si="382"/>
        <v>#REF!</v>
      </c>
      <c r="AM115" s="5" t="e">
        <f t="shared" si="382"/>
        <v>#REF!</v>
      </c>
      <c r="AN115" s="5" t="e">
        <f t="shared" si="382"/>
        <v>#REF!</v>
      </c>
      <c r="AO115" s="5" t="e">
        <f t="shared" si="382"/>
        <v>#REF!</v>
      </c>
      <c r="AP115" s="5" t="e">
        <f t="shared" si="382"/>
        <v>#REF!</v>
      </c>
      <c r="AQ115" s="5" t="e">
        <f t="shared" si="382"/>
        <v>#REF!</v>
      </c>
      <c r="AR115" s="5" t="e">
        <f t="shared" si="382"/>
        <v>#REF!</v>
      </c>
      <c r="AS115" s="5"/>
      <c r="AT115" s="5"/>
      <c r="AU115" s="5"/>
      <c r="AV115" s="5"/>
      <c r="AW115" s="5"/>
      <c r="AX115" s="5"/>
      <c r="AY115" s="5"/>
      <c r="AZ115" s="5"/>
      <c r="BA115" s="40" t="str">
        <f t="shared" si="372"/>
        <v/>
      </c>
      <c r="BB115" s="266"/>
      <c r="BC115" s="267"/>
      <c r="BD115" s="267"/>
      <c r="BE115" s="268"/>
      <c r="BF115" s="41">
        <v>37215</v>
      </c>
      <c r="BG115" s="43" t="str">
        <f t="shared" si="373"/>
        <v>15.06</v>
      </c>
      <c r="BH115" s="43">
        <v>35</v>
      </c>
      <c r="BI115" s="43">
        <v>1.1100000000000001</v>
      </c>
      <c r="BJ115" s="43">
        <f t="shared" si="374"/>
        <v>1.23</v>
      </c>
      <c r="BK115" s="43">
        <f t="shared" si="375"/>
        <v>28.46</v>
      </c>
      <c r="BL115" s="43" t="e">
        <f t="shared" si="376"/>
        <v>#REF!</v>
      </c>
      <c r="BM115" s="9"/>
      <c r="BN115" s="9" t="str">
        <f t="shared" si="49"/>
        <v>15.06</v>
      </c>
      <c r="BO115" s="9">
        <f t="shared" si="50"/>
        <v>6</v>
      </c>
      <c r="BP115" s="9" t="str">
        <f t="shared" si="51"/>
        <v>F</v>
      </c>
      <c r="BQ115" s="9" t="str">
        <f t="shared" si="52"/>
        <v>0</v>
      </c>
      <c r="BR115" s="9"/>
      <c r="BS115" s="9"/>
      <c r="BT115" s="30">
        <v>14.02</v>
      </c>
      <c r="BU115" s="31">
        <v>2</v>
      </c>
      <c r="BV115" s="31">
        <v>170</v>
      </c>
      <c r="BW115" s="1"/>
      <c r="BX115" s="33">
        <v>1.41</v>
      </c>
      <c r="BY115" s="33">
        <v>1.411</v>
      </c>
      <c r="BZ115" s="33">
        <v>1.4870000000000001</v>
      </c>
      <c r="CA115" s="33">
        <v>1.4880000000000002</v>
      </c>
      <c r="CB115" s="33">
        <v>1.7969999999999999</v>
      </c>
      <c r="CC115" s="33">
        <v>1.7979999999999998</v>
      </c>
      <c r="CD115" s="3"/>
      <c r="CE115" s="34">
        <v>1.393</v>
      </c>
      <c r="CF115" s="34">
        <v>1.3940000000000001</v>
      </c>
      <c r="CG115" s="34">
        <v>1.4620000000000002</v>
      </c>
      <c r="CH115" s="34">
        <v>1.4630000000000001</v>
      </c>
      <c r="CI115" s="34">
        <v>1.7409999999999999</v>
      </c>
      <c r="CJ115" s="34">
        <v>1.742</v>
      </c>
      <c r="CK115" s="9"/>
      <c r="CL115" s="9"/>
      <c r="CM115" s="9" t="e">
        <f>IF('Nutritional Status'!#REF!="","",IF('Nutritional Status'!#REF!&gt;CT115,$CU$3,IF('Nutritional Status'!#REF!&gt;CR115,$CS$3,IF('Nutritional Status'!#REF!&gt;CP115,$CQ$3,$CP$3))))</f>
        <v>#REF!</v>
      </c>
      <c r="CN115" s="5">
        <v>10</v>
      </c>
      <c r="CO115" s="9" t="e">
        <f t="shared" si="19"/>
        <v>#REF!</v>
      </c>
      <c r="CP115" s="9" t="e">
        <f t="shared" ref="CP115:CU115" si="383">IF($CO115="","",VLOOKUP($CO115,$BV$5:$CJ$173,CP$1))</f>
        <v>#REF!</v>
      </c>
      <c r="CQ115" s="9" t="e">
        <f t="shared" si="383"/>
        <v>#REF!</v>
      </c>
      <c r="CR115" s="9" t="e">
        <f t="shared" si="383"/>
        <v>#REF!</v>
      </c>
      <c r="CS115" s="9" t="e">
        <f t="shared" si="383"/>
        <v>#REF!</v>
      </c>
      <c r="CT115" s="9" t="e">
        <f t="shared" si="383"/>
        <v>#REF!</v>
      </c>
      <c r="CU115" s="9" t="e">
        <f t="shared" si="383"/>
        <v>#REF!</v>
      </c>
      <c r="CV115" s="9"/>
      <c r="CW115" s="5">
        <v>10</v>
      </c>
      <c r="CX115" s="9" t="e">
        <f t="shared" si="21"/>
        <v>#REF!</v>
      </c>
      <c r="CY115" s="9" t="e">
        <f t="shared" ref="CY115:DD115" si="384">IF($CX115="","",VLOOKUP($CX115,$BV$5:$CJ$173,CY$2))</f>
        <v>#REF!</v>
      </c>
      <c r="CZ115" s="9" t="e">
        <f t="shared" si="384"/>
        <v>#REF!</v>
      </c>
      <c r="DA115" s="9" t="e">
        <f t="shared" si="384"/>
        <v>#REF!</v>
      </c>
      <c r="DB115" s="9" t="e">
        <f t="shared" si="384"/>
        <v>#REF!</v>
      </c>
      <c r="DC115" s="9" t="e">
        <f t="shared" si="384"/>
        <v>#REF!</v>
      </c>
      <c r="DD115" s="9" t="e">
        <f t="shared" si="384"/>
        <v>#REF!</v>
      </c>
    </row>
    <row r="116" spans="1:108" ht="15.75" customHeight="1">
      <c r="A116" s="30">
        <v>14.03</v>
      </c>
      <c r="B116" s="31">
        <v>3</v>
      </c>
      <c r="C116" s="31">
        <v>171</v>
      </c>
      <c r="D116" s="1"/>
      <c r="E116" s="32">
        <v>14.3</v>
      </c>
      <c r="F116" s="32">
        <f t="shared" si="0"/>
        <v>14.4</v>
      </c>
      <c r="G116" s="32">
        <f>F116+1.1</f>
        <v>15.5</v>
      </c>
      <c r="H116" s="32">
        <f t="shared" si="2"/>
        <v>15.6</v>
      </c>
      <c r="I116" s="32">
        <v>26.2</v>
      </c>
      <c r="J116" s="32">
        <f t="shared" si="3"/>
        <v>26.3</v>
      </c>
      <c r="K116" s="33">
        <v>33.4</v>
      </c>
      <c r="L116" s="33">
        <f t="shared" si="4"/>
        <v>33.5</v>
      </c>
      <c r="M116" s="3"/>
      <c r="N116" s="32">
        <v>14</v>
      </c>
      <c r="O116" s="32">
        <f t="shared" si="5"/>
        <v>14.1</v>
      </c>
      <c r="P116" s="33">
        <v>15.5</v>
      </c>
      <c r="Q116" s="33">
        <f t="shared" si="6"/>
        <v>15.6</v>
      </c>
      <c r="R116" s="33">
        <v>27.6000000000003</v>
      </c>
      <c r="S116" s="33">
        <f t="shared" si="7"/>
        <v>27.700000000000301</v>
      </c>
      <c r="T116" s="33">
        <v>34.9</v>
      </c>
      <c r="U116" s="33">
        <f t="shared" si="8"/>
        <v>35</v>
      </c>
      <c r="V116" s="5"/>
      <c r="W116" s="5"/>
      <c r="X116" s="5"/>
      <c r="Y116" s="5">
        <v>11</v>
      </c>
      <c r="Z116" s="5" t="e">
        <f>IF('Nutritional Status'!C68="","",VLOOKUP('Nutritional Status'!#REF!,$A$5:$C$173,3,))</f>
        <v>#REF!</v>
      </c>
      <c r="AA116" s="5" t="e">
        <f t="shared" si="341"/>
        <v>#REF!</v>
      </c>
      <c r="AB116" s="5" t="e">
        <f t="shared" si="342"/>
        <v>#REF!</v>
      </c>
      <c r="AC116" s="5" t="e">
        <f t="shared" si="343"/>
        <v>#REF!</v>
      </c>
      <c r="AD116" s="5" t="e">
        <f t="shared" si="344"/>
        <v>#REF!</v>
      </c>
      <c r="AE116" s="5" t="e">
        <f t="shared" si="345"/>
        <v>#REF!</v>
      </c>
      <c r="AF116" s="5" t="e">
        <f t="shared" si="346"/>
        <v>#REF!</v>
      </c>
      <c r="AG116" s="5" t="e">
        <f t="shared" si="347"/>
        <v>#REF!</v>
      </c>
      <c r="AH116" s="5" t="e">
        <f t="shared" si="348"/>
        <v>#REF!</v>
      </c>
      <c r="AI116" s="5"/>
      <c r="AJ116" s="5" t="e">
        <f t="shared" si="17"/>
        <v>#REF!</v>
      </c>
      <c r="AK116" s="5" t="e">
        <f t="shared" ref="AK116:AR116" si="385">IF($AJ116="","",VLOOKUP($AJ116,$C$5:$U$273,AK$2))</f>
        <v>#REF!</v>
      </c>
      <c r="AL116" s="5" t="e">
        <f t="shared" si="385"/>
        <v>#REF!</v>
      </c>
      <c r="AM116" s="5" t="e">
        <f t="shared" si="385"/>
        <v>#REF!</v>
      </c>
      <c r="AN116" s="5" t="e">
        <f t="shared" si="385"/>
        <v>#REF!</v>
      </c>
      <c r="AO116" s="5" t="e">
        <f t="shared" si="385"/>
        <v>#REF!</v>
      </c>
      <c r="AP116" s="5" t="e">
        <f t="shared" si="385"/>
        <v>#REF!</v>
      </c>
      <c r="AQ116" s="5" t="e">
        <f t="shared" si="385"/>
        <v>#REF!</v>
      </c>
      <c r="AR116" s="5" t="e">
        <f t="shared" si="385"/>
        <v>#REF!</v>
      </c>
      <c r="AS116" s="5"/>
      <c r="AT116" s="5"/>
      <c r="AU116" s="5"/>
      <c r="AV116" s="5"/>
      <c r="AW116" s="5"/>
      <c r="AX116" s="5"/>
      <c r="AY116" s="5"/>
      <c r="AZ116" s="5"/>
      <c r="BA116" s="40" t="str">
        <f t="shared" si="372"/>
        <v/>
      </c>
      <c r="BB116" s="266"/>
      <c r="BC116" s="267"/>
      <c r="BD116" s="267"/>
      <c r="BE116" s="268"/>
      <c r="BF116" s="41">
        <v>37900</v>
      </c>
      <c r="BG116" s="43" t="str">
        <f t="shared" si="373"/>
        <v>13.08</v>
      </c>
      <c r="BH116" s="43">
        <v>24</v>
      </c>
      <c r="BI116" s="43">
        <v>1.1399999999999999</v>
      </c>
      <c r="BJ116" s="43">
        <f t="shared" si="374"/>
        <v>1.3</v>
      </c>
      <c r="BK116" s="43">
        <f t="shared" si="375"/>
        <v>18.46</v>
      </c>
      <c r="BL116" s="43" t="e">
        <f t="shared" si="376"/>
        <v>#REF!</v>
      </c>
      <c r="BM116" s="9"/>
      <c r="BN116" s="9" t="str">
        <f t="shared" si="49"/>
        <v>13.08</v>
      </c>
      <c r="BO116" s="9">
        <f t="shared" si="50"/>
        <v>8</v>
      </c>
      <c r="BP116" s="9" t="str">
        <f t="shared" si="51"/>
        <v>F</v>
      </c>
      <c r="BQ116" s="9" t="str">
        <f t="shared" si="52"/>
        <v>0</v>
      </c>
      <c r="BR116" s="9"/>
      <c r="BS116" s="9"/>
      <c r="BT116" s="30">
        <v>14.03</v>
      </c>
      <c r="BU116" s="31">
        <v>3</v>
      </c>
      <c r="BV116" s="31">
        <v>171</v>
      </c>
      <c r="BW116" s="1"/>
      <c r="BX116" s="33">
        <v>1.415</v>
      </c>
      <c r="BY116" s="33">
        <v>1.4159999999999999</v>
      </c>
      <c r="BZ116" s="33">
        <v>1.4920000000000002</v>
      </c>
      <c r="CA116" s="33">
        <v>1.4930000000000001</v>
      </c>
      <c r="CB116" s="33">
        <v>1.8030000000000002</v>
      </c>
      <c r="CC116" s="33">
        <v>1.804</v>
      </c>
      <c r="CD116" s="3"/>
      <c r="CE116" s="34">
        <v>1.395</v>
      </c>
      <c r="CF116" s="34">
        <v>1.3959999999999999</v>
      </c>
      <c r="CG116" s="34">
        <v>1.464</v>
      </c>
      <c r="CH116" s="34">
        <v>1.4650000000000001</v>
      </c>
      <c r="CI116" s="34">
        <v>1.742</v>
      </c>
      <c r="CJ116" s="34">
        <v>1.7429999999999999</v>
      </c>
      <c r="CK116" s="9"/>
      <c r="CL116" s="9"/>
      <c r="CM116" s="9" t="e">
        <f>IF('Nutritional Status'!#REF!="","",IF('Nutritional Status'!#REF!&gt;CT116,$CU$3,IF('Nutritional Status'!#REF!&gt;CR116,$CS$3,IF('Nutritional Status'!#REF!&gt;CP116,$CQ$3,$CP$3))))</f>
        <v>#REF!</v>
      </c>
      <c r="CN116" s="5">
        <v>11</v>
      </c>
      <c r="CO116" s="9" t="e">
        <f t="shared" si="19"/>
        <v>#REF!</v>
      </c>
      <c r="CP116" s="9" t="e">
        <f t="shared" ref="CP116:CU116" si="386">IF($CO116="","",VLOOKUP($CO116,$BV$5:$CJ$173,CP$1))</f>
        <v>#REF!</v>
      </c>
      <c r="CQ116" s="9" t="e">
        <f t="shared" si="386"/>
        <v>#REF!</v>
      </c>
      <c r="CR116" s="9" t="e">
        <f t="shared" si="386"/>
        <v>#REF!</v>
      </c>
      <c r="CS116" s="9" t="e">
        <f t="shared" si="386"/>
        <v>#REF!</v>
      </c>
      <c r="CT116" s="9" t="e">
        <f t="shared" si="386"/>
        <v>#REF!</v>
      </c>
      <c r="CU116" s="9" t="e">
        <f t="shared" si="386"/>
        <v>#REF!</v>
      </c>
      <c r="CV116" s="9"/>
      <c r="CW116" s="5">
        <v>11</v>
      </c>
      <c r="CX116" s="9" t="e">
        <f t="shared" si="21"/>
        <v>#REF!</v>
      </c>
      <c r="CY116" s="9" t="e">
        <f t="shared" ref="CY116:DD116" si="387">IF($CX116="","",VLOOKUP($CX116,$BV$5:$CJ$173,CY$2))</f>
        <v>#REF!</v>
      </c>
      <c r="CZ116" s="9" t="e">
        <f t="shared" si="387"/>
        <v>#REF!</v>
      </c>
      <c r="DA116" s="9" t="e">
        <f t="shared" si="387"/>
        <v>#REF!</v>
      </c>
      <c r="DB116" s="9" t="e">
        <f t="shared" si="387"/>
        <v>#REF!</v>
      </c>
      <c r="DC116" s="9" t="e">
        <f t="shared" si="387"/>
        <v>#REF!</v>
      </c>
      <c r="DD116" s="9" t="e">
        <f t="shared" si="387"/>
        <v>#REF!</v>
      </c>
    </row>
    <row r="117" spans="1:108" ht="15.75" customHeight="1">
      <c r="A117" s="30">
        <v>14.04</v>
      </c>
      <c r="B117" s="31">
        <v>4</v>
      </c>
      <c r="C117" s="31">
        <v>172</v>
      </c>
      <c r="D117" s="1"/>
      <c r="E117" s="32">
        <v>14.3</v>
      </c>
      <c r="F117" s="32">
        <f t="shared" si="0"/>
        <v>14.4</v>
      </c>
      <c r="G117" s="32">
        <f>F117+1.2</f>
        <v>15.6</v>
      </c>
      <c r="H117" s="32">
        <f t="shared" si="2"/>
        <v>15.7</v>
      </c>
      <c r="I117" s="32">
        <v>26.3</v>
      </c>
      <c r="J117" s="32">
        <f t="shared" si="3"/>
        <v>26.400000000000002</v>
      </c>
      <c r="K117" s="33">
        <v>33.5</v>
      </c>
      <c r="L117" s="33">
        <f t="shared" si="4"/>
        <v>33.6</v>
      </c>
      <c r="M117" s="3"/>
      <c r="N117" s="32">
        <v>14</v>
      </c>
      <c r="O117" s="32">
        <f t="shared" si="5"/>
        <v>14.1</v>
      </c>
      <c r="P117" s="33">
        <v>15.5</v>
      </c>
      <c r="Q117" s="33">
        <f t="shared" si="6"/>
        <v>15.6</v>
      </c>
      <c r="R117" s="33">
        <v>27.700000000000401</v>
      </c>
      <c r="S117" s="33">
        <f t="shared" si="7"/>
        <v>27.800000000000402</v>
      </c>
      <c r="T117" s="33">
        <v>35</v>
      </c>
      <c r="U117" s="33">
        <f t="shared" si="8"/>
        <v>35.1</v>
      </c>
      <c r="V117" s="5"/>
      <c r="W117" s="5"/>
      <c r="X117" s="5"/>
      <c r="Y117" s="5">
        <v>12</v>
      </c>
      <c r="Z117" s="5" t="e">
        <f>IF('Nutritional Status'!#REF!="","",VLOOKUP('Nutritional Status'!#REF!,$A$5:$C$173,3,))</f>
        <v>#REF!</v>
      </c>
      <c r="AA117" s="5" t="e">
        <f t="shared" si="341"/>
        <v>#REF!</v>
      </c>
      <c r="AB117" s="5" t="e">
        <f t="shared" si="342"/>
        <v>#REF!</v>
      </c>
      <c r="AC117" s="5" t="e">
        <f t="shared" si="343"/>
        <v>#REF!</v>
      </c>
      <c r="AD117" s="5" t="e">
        <f t="shared" si="344"/>
        <v>#REF!</v>
      </c>
      <c r="AE117" s="5" t="e">
        <f t="shared" si="345"/>
        <v>#REF!</v>
      </c>
      <c r="AF117" s="5" t="e">
        <f t="shared" si="346"/>
        <v>#REF!</v>
      </c>
      <c r="AG117" s="5" t="e">
        <f t="shared" si="347"/>
        <v>#REF!</v>
      </c>
      <c r="AH117" s="5" t="e">
        <f t="shared" si="348"/>
        <v>#REF!</v>
      </c>
      <c r="AI117" s="5"/>
      <c r="AJ117" s="5" t="e">
        <f t="shared" si="17"/>
        <v>#REF!</v>
      </c>
      <c r="AK117" s="5" t="e">
        <f t="shared" ref="AK117:AR117" si="388">IF($AJ117="","",VLOOKUP($AJ117,$C$5:$U$273,AK$2))</f>
        <v>#REF!</v>
      </c>
      <c r="AL117" s="5" t="e">
        <f t="shared" si="388"/>
        <v>#REF!</v>
      </c>
      <c r="AM117" s="5" t="e">
        <f t="shared" si="388"/>
        <v>#REF!</v>
      </c>
      <c r="AN117" s="5" t="e">
        <f t="shared" si="388"/>
        <v>#REF!</v>
      </c>
      <c r="AO117" s="5" t="e">
        <f t="shared" si="388"/>
        <v>#REF!</v>
      </c>
      <c r="AP117" s="5" t="e">
        <f t="shared" si="388"/>
        <v>#REF!</v>
      </c>
      <c r="AQ117" s="5" t="e">
        <f t="shared" si="388"/>
        <v>#REF!</v>
      </c>
      <c r="AR117" s="5" t="e">
        <f t="shared" si="388"/>
        <v>#REF!</v>
      </c>
      <c r="AS117" s="5"/>
      <c r="AT117" s="5"/>
      <c r="AU117" s="5"/>
      <c r="AV117" s="5"/>
      <c r="AW117" s="5"/>
      <c r="AX117" s="5"/>
      <c r="AY117" s="5"/>
      <c r="AZ117" s="5"/>
      <c r="BA117" s="40" t="str">
        <f t="shared" si="372"/>
        <v/>
      </c>
      <c r="BB117" s="266"/>
      <c r="BC117" s="267"/>
      <c r="BD117" s="267"/>
      <c r="BE117" s="268"/>
      <c r="BF117" s="41">
        <v>37312</v>
      </c>
      <c r="BG117" s="43" t="str">
        <f t="shared" si="373"/>
        <v>15.03</v>
      </c>
      <c r="BH117" s="43">
        <v>20</v>
      </c>
      <c r="BI117" s="43">
        <v>1.35</v>
      </c>
      <c r="BJ117" s="43">
        <f t="shared" si="374"/>
        <v>1.82</v>
      </c>
      <c r="BK117" s="43">
        <f t="shared" si="375"/>
        <v>10.99</v>
      </c>
      <c r="BL117" s="43" t="e">
        <f t="shared" si="376"/>
        <v>#REF!</v>
      </c>
      <c r="BM117" s="9"/>
      <c r="BN117" s="9" t="str">
        <f t="shared" si="49"/>
        <v>15.03</v>
      </c>
      <c r="BO117" s="9">
        <f t="shared" si="50"/>
        <v>3</v>
      </c>
      <c r="BP117" s="9" t="str">
        <f t="shared" si="51"/>
        <v>F</v>
      </c>
      <c r="BQ117" s="9" t="str">
        <f t="shared" si="52"/>
        <v>0</v>
      </c>
      <c r="BR117" s="9"/>
      <c r="BS117" s="9"/>
      <c r="BT117" s="30">
        <v>14.04</v>
      </c>
      <c r="BU117" s="31">
        <v>4</v>
      </c>
      <c r="BV117" s="31">
        <v>172</v>
      </c>
      <c r="BW117" s="1"/>
      <c r="BX117" s="33">
        <v>1.42</v>
      </c>
      <c r="BY117" s="33">
        <v>1.421</v>
      </c>
      <c r="BZ117" s="33">
        <v>1.4970000000000001</v>
      </c>
      <c r="CA117" s="33">
        <v>1.4980000000000002</v>
      </c>
      <c r="CB117" s="33">
        <v>1.8080000000000001</v>
      </c>
      <c r="CC117" s="33">
        <v>1.8090000000000002</v>
      </c>
      <c r="CD117" s="3"/>
      <c r="CE117" s="34">
        <v>1.3970000000000002</v>
      </c>
      <c r="CF117" s="34">
        <v>1.3980000000000001</v>
      </c>
      <c r="CG117" s="34">
        <v>1.466</v>
      </c>
      <c r="CH117" s="34">
        <v>1.4669999999999999</v>
      </c>
      <c r="CI117" s="34">
        <v>1.744</v>
      </c>
      <c r="CJ117" s="34">
        <v>1.7450000000000001</v>
      </c>
      <c r="CK117" s="9"/>
      <c r="CL117" s="9"/>
      <c r="CM117" s="9" t="e">
        <f>IF('Nutritional Status'!#REF!="","",IF('Nutritional Status'!#REF!&gt;CT117,$CU$3,IF('Nutritional Status'!#REF!&gt;CR117,$CS$3,IF('Nutritional Status'!#REF!&gt;CP117,$CQ$3,$CP$3))))</f>
        <v>#REF!</v>
      </c>
      <c r="CN117" s="5">
        <v>12</v>
      </c>
      <c r="CO117" s="9" t="e">
        <f t="shared" si="19"/>
        <v>#REF!</v>
      </c>
      <c r="CP117" s="9" t="e">
        <f t="shared" ref="CP117:CU117" si="389">IF($CO117="","",VLOOKUP($CO117,$BV$5:$CJ$173,CP$1))</f>
        <v>#REF!</v>
      </c>
      <c r="CQ117" s="9" t="e">
        <f t="shared" si="389"/>
        <v>#REF!</v>
      </c>
      <c r="CR117" s="9" t="e">
        <f t="shared" si="389"/>
        <v>#REF!</v>
      </c>
      <c r="CS117" s="9" t="e">
        <f t="shared" si="389"/>
        <v>#REF!</v>
      </c>
      <c r="CT117" s="9" t="e">
        <f t="shared" si="389"/>
        <v>#REF!</v>
      </c>
      <c r="CU117" s="9" t="e">
        <f t="shared" si="389"/>
        <v>#REF!</v>
      </c>
      <c r="CV117" s="9"/>
      <c r="CW117" s="5">
        <v>12</v>
      </c>
      <c r="CX117" s="9" t="e">
        <f t="shared" si="21"/>
        <v>#REF!</v>
      </c>
      <c r="CY117" s="9" t="e">
        <f t="shared" ref="CY117:DD117" si="390">IF($CX117="","",VLOOKUP($CX117,$BV$5:$CJ$173,CY$2))</f>
        <v>#REF!</v>
      </c>
      <c r="CZ117" s="9" t="e">
        <f t="shared" si="390"/>
        <v>#REF!</v>
      </c>
      <c r="DA117" s="9" t="e">
        <f t="shared" si="390"/>
        <v>#REF!</v>
      </c>
      <c r="DB117" s="9" t="e">
        <f t="shared" si="390"/>
        <v>#REF!</v>
      </c>
      <c r="DC117" s="9" t="e">
        <f t="shared" si="390"/>
        <v>#REF!</v>
      </c>
      <c r="DD117" s="9" t="e">
        <f t="shared" si="390"/>
        <v>#REF!</v>
      </c>
    </row>
    <row r="118" spans="1:108" ht="15.75" customHeight="1">
      <c r="A118" s="30">
        <v>14.05</v>
      </c>
      <c r="B118" s="31">
        <v>5</v>
      </c>
      <c r="C118" s="31">
        <v>173</v>
      </c>
      <c r="D118" s="1"/>
      <c r="E118" s="32">
        <v>14.4</v>
      </c>
      <c r="F118" s="32">
        <f t="shared" si="0"/>
        <v>14.5</v>
      </c>
      <c r="G118" s="32">
        <f t="shared" ref="G118:G119" si="391">F118+1.1</f>
        <v>15.6</v>
      </c>
      <c r="H118" s="32">
        <f t="shared" si="2"/>
        <v>15.7</v>
      </c>
      <c r="I118" s="32">
        <v>26.4</v>
      </c>
      <c r="J118" s="32">
        <f t="shared" si="3"/>
        <v>26.5</v>
      </c>
      <c r="K118" s="33">
        <v>33.5</v>
      </c>
      <c r="L118" s="33">
        <f t="shared" si="4"/>
        <v>33.6</v>
      </c>
      <c r="M118" s="3"/>
      <c r="N118" s="32">
        <v>14.1</v>
      </c>
      <c r="O118" s="32">
        <f t="shared" si="5"/>
        <v>14.2</v>
      </c>
      <c r="P118" s="33">
        <v>15.5</v>
      </c>
      <c r="Q118" s="33">
        <f t="shared" si="6"/>
        <v>15.6</v>
      </c>
      <c r="R118" s="33">
        <v>27.7</v>
      </c>
      <c r="S118" s="33">
        <f t="shared" si="7"/>
        <v>27.8</v>
      </c>
      <c r="T118" s="33">
        <v>35.1</v>
      </c>
      <c r="U118" s="33">
        <f t="shared" si="8"/>
        <v>35.200000000000003</v>
      </c>
      <c r="V118" s="5"/>
      <c r="W118" s="5"/>
      <c r="X118" s="5"/>
      <c r="Y118" s="5">
        <v>13</v>
      </c>
      <c r="Z118" s="5" t="e">
        <f>IF('Nutritional Status'!#REF!="","",VLOOKUP('Nutritional Status'!#REF!,$A$5:$C$173,3,))</f>
        <v>#REF!</v>
      </c>
      <c r="AA118" s="5" t="e">
        <f t="shared" si="341"/>
        <v>#REF!</v>
      </c>
      <c r="AB118" s="5" t="e">
        <f t="shared" si="342"/>
        <v>#REF!</v>
      </c>
      <c r="AC118" s="5" t="e">
        <f t="shared" si="343"/>
        <v>#REF!</v>
      </c>
      <c r="AD118" s="5" t="e">
        <f t="shared" si="344"/>
        <v>#REF!</v>
      </c>
      <c r="AE118" s="5" t="e">
        <f t="shared" si="345"/>
        <v>#REF!</v>
      </c>
      <c r="AF118" s="5" t="e">
        <f t="shared" si="346"/>
        <v>#REF!</v>
      </c>
      <c r="AG118" s="5" t="e">
        <f t="shared" si="347"/>
        <v>#REF!</v>
      </c>
      <c r="AH118" s="5" t="e">
        <f t="shared" si="348"/>
        <v>#REF!</v>
      </c>
      <c r="AI118" s="5"/>
      <c r="AJ118" s="5" t="e">
        <f t="shared" si="17"/>
        <v>#REF!</v>
      </c>
      <c r="AK118" s="5" t="e">
        <f t="shared" ref="AK118:AR118" si="392">IF($AJ118="","",VLOOKUP($AJ118,$C$5:$U$273,AK$2))</f>
        <v>#REF!</v>
      </c>
      <c r="AL118" s="5" t="e">
        <f t="shared" si="392"/>
        <v>#REF!</v>
      </c>
      <c r="AM118" s="5" t="e">
        <f t="shared" si="392"/>
        <v>#REF!</v>
      </c>
      <c r="AN118" s="5" t="e">
        <f t="shared" si="392"/>
        <v>#REF!</v>
      </c>
      <c r="AO118" s="5" t="e">
        <f t="shared" si="392"/>
        <v>#REF!</v>
      </c>
      <c r="AP118" s="5" t="e">
        <f t="shared" si="392"/>
        <v>#REF!</v>
      </c>
      <c r="AQ118" s="5" t="e">
        <f t="shared" si="392"/>
        <v>#REF!</v>
      </c>
      <c r="AR118" s="5" t="e">
        <f t="shared" si="392"/>
        <v>#REF!</v>
      </c>
      <c r="AS118" s="5"/>
      <c r="AT118" s="5"/>
      <c r="AU118" s="5"/>
      <c r="AV118" s="5"/>
      <c r="AW118" s="5"/>
      <c r="AX118" s="5"/>
      <c r="AY118" s="5"/>
      <c r="AZ118" s="5"/>
      <c r="BA118" s="40" t="str">
        <f t="shared" si="372"/>
        <v/>
      </c>
      <c r="BB118" s="266"/>
      <c r="BC118" s="267"/>
      <c r="BD118" s="267"/>
      <c r="BE118" s="268"/>
      <c r="BF118" s="41">
        <v>36386</v>
      </c>
      <c r="BG118" s="43" t="str">
        <f t="shared" si="373"/>
        <v>17.10</v>
      </c>
      <c r="BH118" s="43">
        <v>20</v>
      </c>
      <c r="BI118" s="43">
        <v>1.1100000000000001</v>
      </c>
      <c r="BJ118" s="43">
        <f t="shared" si="374"/>
        <v>1.23</v>
      </c>
      <c r="BK118" s="43">
        <f t="shared" si="375"/>
        <v>16.260000000000002</v>
      </c>
      <c r="BL118" s="43" t="e">
        <f t="shared" si="376"/>
        <v>#REF!</v>
      </c>
      <c r="BM118" s="9"/>
      <c r="BN118" s="9" t="str">
        <f t="shared" si="49"/>
        <v>17.10</v>
      </c>
      <c r="BO118" s="9">
        <f t="shared" si="50"/>
        <v>10</v>
      </c>
      <c r="BP118" s="9" t="str">
        <f t="shared" si="51"/>
        <v>F</v>
      </c>
      <c r="BQ118" s="9" t="str">
        <f t="shared" si="52"/>
        <v>0</v>
      </c>
      <c r="BR118" s="9"/>
      <c r="BS118" s="9"/>
      <c r="BT118" s="30">
        <v>14.05</v>
      </c>
      <c r="BU118" s="31">
        <v>5</v>
      </c>
      <c r="BV118" s="31">
        <v>173</v>
      </c>
      <c r="BW118" s="1"/>
      <c r="BX118" s="33">
        <v>1.4240000000000002</v>
      </c>
      <c r="BY118" s="33">
        <v>1.425</v>
      </c>
      <c r="BZ118" s="33">
        <v>1.5020000000000002</v>
      </c>
      <c r="CA118" s="33">
        <v>1.5030000000000001</v>
      </c>
      <c r="CB118" s="33">
        <v>1.8130000000000002</v>
      </c>
      <c r="CC118" s="33">
        <v>1.8140000000000001</v>
      </c>
      <c r="CD118" s="3"/>
      <c r="CE118" s="34">
        <v>1.399</v>
      </c>
      <c r="CF118" s="34">
        <v>1.4</v>
      </c>
      <c r="CG118" s="34">
        <v>1.4680000000000002</v>
      </c>
      <c r="CH118" s="34">
        <v>1.4690000000000001</v>
      </c>
      <c r="CI118" s="34">
        <v>1.746</v>
      </c>
      <c r="CJ118" s="34">
        <v>1.7469999999999999</v>
      </c>
      <c r="CK118" s="9"/>
      <c r="CL118" s="9"/>
      <c r="CM118" s="9" t="e">
        <f>IF('Nutritional Status'!#REF!="","",IF('Nutritional Status'!#REF!&gt;CT118,$CU$3,IF('Nutritional Status'!#REF!&gt;CR118,$CS$3,IF('Nutritional Status'!#REF!&gt;CP118,$CQ$3,$CP$3))))</f>
        <v>#REF!</v>
      </c>
      <c r="CN118" s="5">
        <v>13</v>
      </c>
      <c r="CO118" s="9" t="e">
        <f t="shared" si="19"/>
        <v>#REF!</v>
      </c>
      <c r="CP118" s="9" t="e">
        <f t="shared" ref="CP118:CU118" si="393">IF($CO118="","",VLOOKUP($CO118,$BV$5:$CJ$173,CP$1))</f>
        <v>#REF!</v>
      </c>
      <c r="CQ118" s="9" t="e">
        <f t="shared" si="393"/>
        <v>#REF!</v>
      </c>
      <c r="CR118" s="9" t="e">
        <f t="shared" si="393"/>
        <v>#REF!</v>
      </c>
      <c r="CS118" s="9" t="e">
        <f t="shared" si="393"/>
        <v>#REF!</v>
      </c>
      <c r="CT118" s="9" t="e">
        <f t="shared" si="393"/>
        <v>#REF!</v>
      </c>
      <c r="CU118" s="9" t="e">
        <f t="shared" si="393"/>
        <v>#REF!</v>
      </c>
      <c r="CV118" s="9"/>
      <c r="CW118" s="5">
        <v>13</v>
      </c>
      <c r="CX118" s="9" t="e">
        <f t="shared" si="21"/>
        <v>#REF!</v>
      </c>
      <c r="CY118" s="9" t="e">
        <f t="shared" ref="CY118:DD118" si="394">IF($CX118="","",VLOOKUP($CX118,$BV$5:$CJ$173,CY$2))</f>
        <v>#REF!</v>
      </c>
      <c r="CZ118" s="9" t="e">
        <f t="shared" si="394"/>
        <v>#REF!</v>
      </c>
      <c r="DA118" s="9" t="e">
        <f t="shared" si="394"/>
        <v>#REF!</v>
      </c>
      <c r="DB118" s="9" t="e">
        <f t="shared" si="394"/>
        <v>#REF!</v>
      </c>
      <c r="DC118" s="9" t="e">
        <f t="shared" si="394"/>
        <v>#REF!</v>
      </c>
      <c r="DD118" s="9" t="e">
        <f t="shared" si="394"/>
        <v>#REF!</v>
      </c>
    </row>
    <row r="119" spans="1:108" ht="15.75" customHeight="1">
      <c r="A119" s="30">
        <v>14.06</v>
      </c>
      <c r="B119" s="31">
        <v>6</v>
      </c>
      <c r="C119" s="31">
        <v>174</v>
      </c>
      <c r="D119" s="1"/>
      <c r="E119" s="32">
        <v>14.4</v>
      </c>
      <c r="F119" s="32">
        <f t="shared" si="0"/>
        <v>14.5</v>
      </c>
      <c r="G119" s="32">
        <f t="shared" si="391"/>
        <v>15.6</v>
      </c>
      <c r="H119" s="32">
        <f t="shared" si="2"/>
        <v>15.7</v>
      </c>
      <c r="I119" s="32">
        <v>26.5</v>
      </c>
      <c r="J119" s="32">
        <f t="shared" si="3"/>
        <v>26.6</v>
      </c>
      <c r="K119" s="33">
        <v>33.6</v>
      </c>
      <c r="L119" s="33">
        <f t="shared" si="4"/>
        <v>33.700000000000003</v>
      </c>
      <c r="M119" s="3"/>
      <c r="N119" s="32">
        <v>14.1</v>
      </c>
      <c r="O119" s="32">
        <f t="shared" si="5"/>
        <v>14.2</v>
      </c>
      <c r="P119" s="33">
        <v>15.6</v>
      </c>
      <c r="Q119" s="33">
        <f t="shared" si="6"/>
        <v>15.7</v>
      </c>
      <c r="R119" s="33">
        <v>27.800000000000502</v>
      </c>
      <c r="S119" s="33">
        <f t="shared" si="7"/>
        <v>27.900000000000503</v>
      </c>
      <c r="T119" s="33">
        <v>35.1</v>
      </c>
      <c r="U119" s="33">
        <f t="shared" si="8"/>
        <v>35.200000000000003</v>
      </c>
      <c r="V119" s="5"/>
      <c r="W119" s="5"/>
      <c r="X119" s="5"/>
      <c r="Y119" s="5">
        <v>14</v>
      </c>
      <c r="Z119" s="5" t="e">
        <f>IF('Nutritional Status'!C69="","",VLOOKUP('Nutritional Status'!#REF!,$A$5:$C$173,3,))</f>
        <v>#REF!</v>
      </c>
      <c r="AA119" s="5" t="e">
        <f t="shared" si="341"/>
        <v>#REF!</v>
      </c>
      <c r="AB119" s="5" t="e">
        <f t="shared" si="342"/>
        <v>#REF!</v>
      </c>
      <c r="AC119" s="5" t="e">
        <f t="shared" si="343"/>
        <v>#REF!</v>
      </c>
      <c r="AD119" s="5" t="e">
        <f t="shared" si="344"/>
        <v>#REF!</v>
      </c>
      <c r="AE119" s="5" t="e">
        <f t="shared" si="345"/>
        <v>#REF!</v>
      </c>
      <c r="AF119" s="5" t="e">
        <f t="shared" si="346"/>
        <v>#REF!</v>
      </c>
      <c r="AG119" s="5" t="e">
        <f t="shared" si="347"/>
        <v>#REF!</v>
      </c>
      <c r="AH119" s="5" t="e">
        <f t="shared" si="348"/>
        <v>#REF!</v>
      </c>
      <c r="AI119" s="5"/>
      <c r="AJ119" s="5" t="e">
        <f t="shared" si="17"/>
        <v>#REF!</v>
      </c>
      <c r="AK119" s="5" t="e">
        <f t="shared" ref="AK119:AR119" si="395">IF($AJ119="","",VLOOKUP($AJ119,$C$5:$U$273,AK$2))</f>
        <v>#REF!</v>
      </c>
      <c r="AL119" s="5" t="e">
        <f t="shared" si="395"/>
        <v>#REF!</v>
      </c>
      <c r="AM119" s="5" t="e">
        <f t="shared" si="395"/>
        <v>#REF!</v>
      </c>
      <c r="AN119" s="5" t="e">
        <f t="shared" si="395"/>
        <v>#REF!</v>
      </c>
      <c r="AO119" s="5" t="e">
        <f t="shared" si="395"/>
        <v>#REF!</v>
      </c>
      <c r="AP119" s="5" t="e">
        <f t="shared" si="395"/>
        <v>#REF!</v>
      </c>
      <c r="AQ119" s="5" t="e">
        <f t="shared" si="395"/>
        <v>#REF!</v>
      </c>
      <c r="AR119" s="5" t="e">
        <f t="shared" si="395"/>
        <v>#REF!</v>
      </c>
      <c r="AS119" s="5"/>
      <c r="AT119" s="5"/>
      <c r="AU119" s="5"/>
      <c r="AV119" s="5"/>
      <c r="AW119" s="5"/>
      <c r="AX119" s="5"/>
      <c r="AY119" s="5"/>
      <c r="AZ119" s="5"/>
      <c r="BA119" s="40" t="str">
        <f t="shared" si="372"/>
        <v/>
      </c>
      <c r="BB119" s="266"/>
      <c r="BC119" s="267"/>
      <c r="BD119" s="267"/>
      <c r="BE119" s="268"/>
      <c r="BF119" s="41">
        <v>37900</v>
      </c>
      <c r="BG119" s="43" t="str">
        <f t="shared" si="373"/>
        <v>13.08</v>
      </c>
      <c r="BH119" s="43">
        <v>40</v>
      </c>
      <c r="BI119" s="43">
        <v>1.1399999999999999</v>
      </c>
      <c r="BJ119" s="43">
        <f t="shared" si="374"/>
        <v>1.3</v>
      </c>
      <c r="BK119" s="43">
        <f t="shared" si="375"/>
        <v>30.77</v>
      </c>
      <c r="BL119" s="43" t="e">
        <f t="shared" si="376"/>
        <v>#REF!</v>
      </c>
      <c r="BM119" s="9"/>
      <c r="BN119" s="9" t="str">
        <f t="shared" si="49"/>
        <v>13.08</v>
      </c>
      <c r="BO119" s="9">
        <f t="shared" si="50"/>
        <v>8</v>
      </c>
      <c r="BP119" s="9" t="str">
        <f t="shared" si="51"/>
        <v>F</v>
      </c>
      <c r="BQ119" s="9" t="str">
        <f t="shared" si="52"/>
        <v>0</v>
      </c>
      <c r="BR119" s="9"/>
      <c r="BS119" s="9"/>
      <c r="BT119" s="30">
        <v>14.06</v>
      </c>
      <c r="BU119" s="31">
        <v>6</v>
      </c>
      <c r="BV119" s="31">
        <v>174</v>
      </c>
      <c r="BW119" s="1"/>
      <c r="BX119" s="33">
        <v>1.429</v>
      </c>
      <c r="BY119" s="33">
        <v>1.43</v>
      </c>
      <c r="BZ119" s="33">
        <v>1.5070000000000001</v>
      </c>
      <c r="CA119" s="33">
        <v>1.508</v>
      </c>
      <c r="CB119" s="33">
        <v>1.8180000000000001</v>
      </c>
      <c r="CC119" s="33">
        <v>1.819</v>
      </c>
      <c r="CD119" s="3"/>
      <c r="CE119" s="34">
        <v>1.4</v>
      </c>
      <c r="CF119" s="34">
        <v>1.401</v>
      </c>
      <c r="CG119" s="34">
        <v>1.47</v>
      </c>
      <c r="CH119" s="34">
        <v>1.4709999999999999</v>
      </c>
      <c r="CI119" s="34">
        <v>1.7469999999999999</v>
      </c>
      <c r="CJ119" s="34">
        <v>1.7479999999999998</v>
      </c>
      <c r="CK119" s="9"/>
      <c r="CL119" s="9"/>
      <c r="CM119" s="9" t="e">
        <f>IF('Nutritional Status'!#REF!="","",IF('Nutritional Status'!#REF!&gt;CT119,$CU$3,IF('Nutritional Status'!#REF!&gt;CR119,$CS$3,IF('Nutritional Status'!#REF!&gt;CP119,$CQ$3,$CP$3))))</f>
        <v>#REF!</v>
      </c>
      <c r="CN119" s="5">
        <v>14</v>
      </c>
      <c r="CO119" s="9" t="e">
        <f t="shared" si="19"/>
        <v>#REF!</v>
      </c>
      <c r="CP119" s="9" t="e">
        <f t="shared" ref="CP119:CU119" si="396">IF($CO119="","",VLOOKUP($CO119,$BV$5:$CJ$173,CP$1))</f>
        <v>#REF!</v>
      </c>
      <c r="CQ119" s="9" t="e">
        <f t="shared" si="396"/>
        <v>#REF!</v>
      </c>
      <c r="CR119" s="9" t="e">
        <f t="shared" si="396"/>
        <v>#REF!</v>
      </c>
      <c r="CS119" s="9" t="e">
        <f t="shared" si="396"/>
        <v>#REF!</v>
      </c>
      <c r="CT119" s="9" t="e">
        <f t="shared" si="396"/>
        <v>#REF!</v>
      </c>
      <c r="CU119" s="9" t="e">
        <f t="shared" si="396"/>
        <v>#REF!</v>
      </c>
      <c r="CV119" s="9"/>
      <c r="CW119" s="5">
        <v>14</v>
      </c>
      <c r="CX119" s="9" t="e">
        <f t="shared" si="21"/>
        <v>#REF!</v>
      </c>
      <c r="CY119" s="9" t="e">
        <f t="shared" ref="CY119:DD119" si="397">IF($CX119="","",VLOOKUP($CX119,$BV$5:$CJ$173,CY$2))</f>
        <v>#REF!</v>
      </c>
      <c r="CZ119" s="9" t="e">
        <f t="shared" si="397"/>
        <v>#REF!</v>
      </c>
      <c r="DA119" s="9" t="e">
        <f t="shared" si="397"/>
        <v>#REF!</v>
      </c>
      <c r="DB119" s="9" t="e">
        <f t="shared" si="397"/>
        <v>#REF!</v>
      </c>
      <c r="DC119" s="9" t="e">
        <f t="shared" si="397"/>
        <v>#REF!</v>
      </c>
      <c r="DD119" s="9" t="e">
        <f t="shared" si="397"/>
        <v>#REF!</v>
      </c>
    </row>
    <row r="120" spans="1:108" ht="15.75" customHeight="1">
      <c r="A120" s="30">
        <v>14.07</v>
      </c>
      <c r="B120" s="31">
        <v>7</v>
      </c>
      <c r="C120" s="31">
        <v>175</v>
      </c>
      <c r="D120" s="1"/>
      <c r="E120" s="32">
        <v>14.4</v>
      </c>
      <c r="F120" s="32">
        <f t="shared" si="0"/>
        <v>14.5</v>
      </c>
      <c r="G120" s="32">
        <v>15.7</v>
      </c>
      <c r="H120" s="32">
        <f t="shared" si="2"/>
        <v>15.799999999999999</v>
      </c>
      <c r="I120" s="32">
        <v>26.5</v>
      </c>
      <c r="J120" s="32">
        <f t="shared" si="3"/>
        <v>26.6</v>
      </c>
      <c r="K120" s="33">
        <v>33.700000000000003</v>
      </c>
      <c r="L120" s="33">
        <f t="shared" si="4"/>
        <v>33.800000000000004</v>
      </c>
      <c r="M120" s="3"/>
      <c r="N120" s="32">
        <v>14.1</v>
      </c>
      <c r="O120" s="32">
        <f t="shared" si="5"/>
        <v>14.2</v>
      </c>
      <c r="P120" s="33">
        <v>15.6</v>
      </c>
      <c r="Q120" s="33">
        <f t="shared" si="6"/>
        <v>15.7</v>
      </c>
      <c r="R120" s="33">
        <v>27.9</v>
      </c>
      <c r="S120" s="33">
        <f t="shared" si="7"/>
        <v>28</v>
      </c>
      <c r="T120" s="33">
        <v>35.200000000000003</v>
      </c>
      <c r="U120" s="33">
        <f t="shared" si="8"/>
        <v>35.300000000000004</v>
      </c>
      <c r="V120" s="5"/>
      <c r="W120" s="5"/>
      <c r="X120" s="5"/>
      <c r="Y120" s="5">
        <v>15</v>
      </c>
      <c r="Z120" s="5" t="e">
        <f>IF('Nutritional Status'!C70="","",VLOOKUP('Nutritional Status'!#REF!,$A$5:$C$173,3,))</f>
        <v>#REF!</v>
      </c>
      <c r="AA120" s="5" t="e">
        <f t="shared" si="341"/>
        <v>#REF!</v>
      </c>
      <c r="AB120" s="5" t="e">
        <f t="shared" si="342"/>
        <v>#REF!</v>
      </c>
      <c r="AC120" s="5" t="e">
        <f t="shared" si="343"/>
        <v>#REF!</v>
      </c>
      <c r="AD120" s="5" t="e">
        <f t="shared" si="344"/>
        <v>#REF!</v>
      </c>
      <c r="AE120" s="5" t="e">
        <f t="shared" si="345"/>
        <v>#REF!</v>
      </c>
      <c r="AF120" s="5" t="e">
        <f t="shared" si="346"/>
        <v>#REF!</v>
      </c>
      <c r="AG120" s="5" t="e">
        <f t="shared" si="347"/>
        <v>#REF!</v>
      </c>
      <c r="AH120" s="5" t="e">
        <f t="shared" si="348"/>
        <v>#REF!</v>
      </c>
      <c r="AI120" s="5"/>
      <c r="AJ120" s="5" t="e">
        <f t="shared" si="17"/>
        <v>#REF!</v>
      </c>
      <c r="AK120" s="5" t="e">
        <f t="shared" ref="AK120:AR120" si="398">IF($AJ120="","",VLOOKUP($AJ120,$C$5:$U$273,AK$2))</f>
        <v>#REF!</v>
      </c>
      <c r="AL120" s="5" t="e">
        <f t="shared" si="398"/>
        <v>#REF!</v>
      </c>
      <c r="AM120" s="5" t="e">
        <f t="shared" si="398"/>
        <v>#REF!</v>
      </c>
      <c r="AN120" s="5" t="e">
        <f t="shared" si="398"/>
        <v>#REF!</v>
      </c>
      <c r="AO120" s="5" t="e">
        <f t="shared" si="398"/>
        <v>#REF!</v>
      </c>
      <c r="AP120" s="5" t="e">
        <f t="shared" si="398"/>
        <v>#REF!</v>
      </c>
      <c r="AQ120" s="5" t="e">
        <f t="shared" si="398"/>
        <v>#REF!</v>
      </c>
      <c r="AR120" s="5" t="e">
        <f t="shared" si="398"/>
        <v>#REF!</v>
      </c>
      <c r="AS120" s="5"/>
      <c r="AT120" s="5"/>
      <c r="AU120" s="5"/>
      <c r="AV120" s="5"/>
      <c r="AW120" s="5"/>
      <c r="AX120" s="5"/>
      <c r="AY120" s="5"/>
      <c r="AZ120" s="5"/>
      <c r="BA120" s="40" t="str">
        <f t="shared" si="372"/>
        <v/>
      </c>
      <c r="BB120" s="266"/>
      <c r="BC120" s="267"/>
      <c r="BD120" s="267"/>
      <c r="BE120" s="268"/>
      <c r="BF120" s="41">
        <v>37312</v>
      </c>
      <c r="BG120" s="43" t="str">
        <f t="shared" si="373"/>
        <v>15.03</v>
      </c>
      <c r="BH120" s="43">
        <v>37</v>
      </c>
      <c r="BI120" s="43">
        <v>1.35</v>
      </c>
      <c r="BJ120" s="43">
        <f t="shared" si="374"/>
        <v>1.82</v>
      </c>
      <c r="BK120" s="43">
        <f t="shared" si="375"/>
        <v>20.329999999999998</v>
      </c>
      <c r="BL120" s="43" t="e">
        <f t="shared" si="376"/>
        <v>#REF!</v>
      </c>
      <c r="BM120" s="9"/>
      <c r="BN120" s="9" t="str">
        <f t="shared" si="49"/>
        <v>15.03</v>
      </c>
      <c r="BO120" s="9">
        <f t="shared" si="50"/>
        <v>3</v>
      </c>
      <c r="BP120" s="9" t="str">
        <f t="shared" si="51"/>
        <v>F</v>
      </c>
      <c r="BQ120" s="9" t="str">
        <f t="shared" si="52"/>
        <v>0</v>
      </c>
      <c r="BR120" s="9"/>
      <c r="BS120" s="9"/>
      <c r="BT120" s="30">
        <v>14.07</v>
      </c>
      <c r="BU120" s="31">
        <v>7</v>
      </c>
      <c r="BV120" s="31">
        <v>175</v>
      </c>
      <c r="BW120" s="1"/>
      <c r="BX120" s="33">
        <v>1.4330000000000001</v>
      </c>
      <c r="BY120" s="33">
        <v>1.4340000000000002</v>
      </c>
      <c r="BZ120" s="33">
        <v>1.5109999999999999</v>
      </c>
      <c r="CA120" s="33">
        <v>1.5119999999999998</v>
      </c>
      <c r="CB120" s="33">
        <v>1.8230000000000002</v>
      </c>
      <c r="CC120" s="33">
        <v>1.8240000000000001</v>
      </c>
      <c r="CD120" s="3"/>
      <c r="CE120" s="34">
        <v>1.4020000000000001</v>
      </c>
      <c r="CF120" s="34">
        <v>1.403</v>
      </c>
      <c r="CG120" s="34">
        <v>1.4709999999999999</v>
      </c>
      <c r="CH120" s="34">
        <v>1.472</v>
      </c>
      <c r="CI120" s="34">
        <v>1.7490000000000001</v>
      </c>
      <c r="CJ120" s="34">
        <v>1.75</v>
      </c>
      <c r="CK120" s="9"/>
      <c r="CL120" s="9"/>
      <c r="CM120" s="9" t="e">
        <f>IF('Nutritional Status'!#REF!="","",IF('Nutritional Status'!#REF!&gt;CT120,$CU$3,IF('Nutritional Status'!#REF!&gt;CR120,$CS$3,IF('Nutritional Status'!#REF!&gt;CP120,$CQ$3,$CP$3))))</f>
        <v>#REF!</v>
      </c>
      <c r="CN120" s="5">
        <v>15</v>
      </c>
      <c r="CO120" s="9" t="e">
        <f t="shared" si="19"/>
        <v>#REF!</v>
      </c>
      <c r="CP120" s="9" t="e">
        <f t="shared" ref="CP120:CU120" si="399">IF($CO120="","",VLOOKUP($CO120,$BV$5:$CJ$173,CP$1))</f>
        <v>#REF!</v>
      </c>
      <c r="CQ120" s="9" t="e">
        <f t="shared" si="399"/>
        <v>#REF!</v>
      </c>
      <c r="CR120" s="9" t="e">
        <f t="shared" si="399"/>
        <v>#REF!</v>
      </c>
      <c r="CS120" s="9" t="e">
        <f t="shared" si="399"/>
        <v>#REF!</v>
      </c>
      <c r="CT120" s="9" t="e">
        <f t="shared" si="399"/>
        <v>#REF!</v>
      </c>
      <c r="CU120" s="9" t="e">
        <f t="shared" si="399"/>
        <v>#REF!</v>
      </c>
      <c r="CV120" s="9"/>
      <c r="CW120" s="5">
        <v>15</v>
      </c>
      <c r="CX120" s="9" t="e">
        <f t="shared" si="21"/>
        <v>#REF!</v>
      </c>
      <c r="CY120" s="9" t="e">
        <f t="shared" ref="CY120:DD120" si="400">IF($CX120="","",VLOOKUP($CX120,$BV$5:$CJ$173,CY$2))</f>
        <v>#REF!</v>
      </c>
      <c r="CZ120" s="9" t="e">
        <f t="shared" si="400"/>
        <v>#REF!</v>
      </c>
      <c r="DA120" s="9" t="e">
        <f t="shared" si="400"/>
        <v>#REF!</v>
      </c>
      <c r="DB120" s="9" t="e">
        <f t="shared" si="400"/>
        <v>#REF!</v>
      </c>
      <c r="DC120" s="9" t="e">
        <f t="shared" si="400"/>
        <v>#REF!</v>
      </c>
      <c r="DD120" s="9" t="e">
        <f t="shared" si="400"/>
        <v>#REF!</v>
      </c>
    </row>
    <row r="121" spans="1:108" ht="15.75" customHeight="1">
      <c r="A121" s="30">
        <v>14.08</v>
      </c>
      <c r="B121" s="31">
        <v>8</v>
      </c>
      <c r="C121" s="31">
        <v>176</v>
      </c>
      <c r="D121" s="1"/>
      <c r="E121" s="32">
        <v>14.5</v>
      </c>
      <c r="F121" s="32">
        <f t="shared" si="0"/>
        <v>14.6</v>
      </c>
      <c r="G121" s="32">
        <f>F121+1.1</f>
        <v>15.7</v>
      </c>
      <c r="H121" s="32">
        <f t="shared" si="2"/>
        <v>15.799999999999999</v>
      </c>
      <c r="I121" s="32">
        <v>26.6</v>
      </c>
      <c r="J121" s="32">
        <f t="shared" si="3"/>
        <v>26.700000000000003</v>
      </c>
      <c r="K121" s="33">
        <v>33.799999999999997</v>
      </c>
      <c r="L121" s="33">
        <f t="shared" si="4"/>
        <v>33.9</v>
      </c>
      <c r="M121" s="3"/>
      <c r="N121" s="32">
        <v>14.2</v>
      </c>
      <c r="O121" s="32">
        <f t="shared" si="5"/>
        <v>14.299999999999999</v>
      </c>
      <c r="P121" s="33">
        <v>15.6</v>
      </c>
      <c r="Q121" s="33">
        <f t="shared" si="6"/>
        <v>15.7</v>
      </c>
      <c r="R121" s="33">
        <v>28</v>
      </c>
      <c r="S121" s="33">
        <f t="shared" si="7"/>
        <v>28.1</v>
      </c>
      <c r="T121" s="33">
        <v>35.299999999999997</v>
      </c>
      <c r="U121" s="33">
        <f t="shared" si="8"/>
        <v>35.4</v>
      </c>
      <c r="V121" s="5"/>
      <c r="W121" s="5"/>
      <c r="X121" s="5"/>
      <c r="Y121" s="5">
        <v>16</v>
      </c>
      <c r="Z121" s="5" t="e">
        <f>IF('Nutritional Status'!C71="","",VLOOKUP('Nutritional Status'!#REF!,$A$5:$C$173,3,))</f>
        <v>#REF!</v>
      </c>
      <c r="AA121" s="5" t="e">
        <f t="shared" si="341"/>
        <v>#REF!</v>
      </c>
      <c r="AB121" s="5" t="e">
        <f t="shared" si="342"/>
        <v>#REF!</v>
      </c>
      <c r="AC121" s="5" t="e">
        <f t="shared" si="343"/>
        <v>#REF!</v>
      </c>
      <c r="AD121" s="5" t="e">
        <f t="shared" si="344"/>
        <v>#REF!</v>
      </c>
      <c r="AE121" s="5" t="e">
        <f t="shared" si="345"/>
        <v>#REF!</v>
      </c>
      <c r="AF121" s="5" t="e">
        <f t="shared" si="346"/>
        <v>#REF!</v>
      </c>
      <c r="AG121" s="5" t="e">
        <f t="shared" si="347"/>
        <v>#REF!</v>
      </c>
      <c r="AH121" s="5" t="e">
        <f t="shared" si="348"/>
        <v>#REF!</v>
      </c>
      <c r="AI121" s="5"/>
      <c r="AJ121" s="5" t="e">
        <f t="shared" si="17"/>
        <v>#REF!</v>
      </c>
      <c r="AK121" s="5" t="e">
        <f t="shared" ref="AK121:AR121" si="401">IF($AJ121="","",VLOOKUP($AJ121,$C$5:$U$273,AK$2))</f>
        <v>#REF!</v>
      </c>
      <c r="AL121" s="5" t="e">
        <f t="shared" si="401"/>
        <v>#REF!</v>
      </c>
      <c r="AM121" s="5" t="e">
        <f t="shared" si="401"/>
        <v>#REF!</v>
      </c>
      <c r="AN121" s="5" t="e">
        <f t="shared" si="401"/>
        <v>#REF!</v>
      </c>
      <c r="AO121" s="5" t="e">
        <f t="shared" si="401"/>
        <v>#REF!</v>
      </c>
      <c r="AP121" s="5" t="e">
        <f t="shared" si="401"/>
        <v>#REF!</v>
      </c>
      <c r="AQ121" s="5" t="e">
        <f t="shared" si="401"/>
        <v>#REF!</v>
      </c>
      <c r="AR121" s="5" t="e">
        <f t="shared" si="401"/>
        <v>#REF!</v>
      </c>
      <c r="AS121" s="5"/>
      <c r="AT121" s="5"/>
      <c r="AU121" s="5"/>
      <c r="AV121" s="5"/>
      <c r="AW121" s="5"/>
      <c r="AX121" s="5"/>
      <c r="AY121" s="5"/>
      <c r="AZ121" s="5"/>
      <c r="BA121" s="40" t="str">
        <f t="shared" si="372"/>
        <v/>
      </c>
      <c r="BB121" s="266"/>
      <c r="BC121" s="267"/>
      <c r="BD121" s="267"/>
      <c r="BE121" s="268"/>
      <c r="BF121" s="41">
        <v>36386</v>
      </c>
      <c r="BG121" s="43" t="str">
        <f t="shared" si="373"/>
        <v>17.10</v>
      </c>
      <c r="BH121" s="43">
        <v>20</v>
      </c>
      <c r="BI121" s="43">
        <v>1.1100000000000001</v>
      </c>
      <c r="BJ121" s="43">
        <f t="shared" si="374"/>
        <v>1.23</v>
      </c>
      <c r="BK121" s="43">
        <f t="shared" si="375"/>
        <v>16.260000000000002</v>
      </c>
      <c r="BL121" s="43" t="e">
        <f t="shared" si="376"/>
        <v>#REF!</v>
      </c>
      <c r="BM121" s="9"/>
      <c r="BN121" s="9" t="str">
        <f t="shared" si="49"/>
        <v>17.10</v>
      </c>
      <c r="BO121" s="9">
        <f t="shared" si="50"/>
        <v>10</v>
      </c>
      <c r="BP121" s="9" t="str">
        <f t="shared" si="51"/>
        <v>F</v>
      </c>
      <c r="BQ121" s="9" t="str">
        <f t="shared" si="52"/>
        <v>0</v>
      </c>
      <c r="BR121" s="9"/>
      <c r="BS121" s="9"/>
      <c r="BT121" s="30">
        <v>14.08</v>
      </c>
      <c r="BU121" s="31">
        <v>8</v>
      </c>
      <c r="BV121" s="31">
        <v>176</v>
      </c>
      <c r="BW121" s="1"/>
      <c r="BX121" s="33">
        <v>1.4380000000000002</v>
      </c>
      <c r="BY121" s="33">
        <v>1.4390000000000001</v>
      </c>
      <c r="BZ121" s="33">
        <v>1.516</v>
      </c>
      <c r="CA121" s="33">
        <v>1.5169999999999999</v>
      </c>
      <c r="CB121" s="33">
        <v>1.8280000000000001</v>
      </c>
      <c r="CC121" s="33">
        <v>1.829</v>
      </c>
      <c r="CD121" s="3"/>
      <c r="CE121" s="34">
        <v>1.4040000000000001</v>
      </c>
      <c r="CF121" s="34">
        <v>1.405</v>
      </c>
      <c r="CG121" s="34">
        <v>1.4730000000000001</v>
      </c>
      <c r="CH121" s="34">
        <v>1.474</v>
      </c>
      <c r="CI121" s="34">
        <v>1.75</v>
      </c>
      <c r="CJ121" s="34">
        <v>1.7509999999999999</v>
      </c>
      <c r="CK121" s="9"/>
      <c r="CL121" s="9"/>
      <c r="CM121" s="9" t="e">
        <f>IF('Nutritional Status'!#REF!="","",IF('Nutritional Status'!#REF!&gt;CT121,$CU$3,IF('Nutritional Status'!#REF!&gt;CR121,$CS$3,IF('Nutritional Status'!#REF!&gt;CP121,$CQ$3,$CP$3))))</f>
        <v>#REF!</v>
      </c>
      <c r="CN121" s="5">
        <v>16</v>
      </c>
      <c r="CO121" s="9" t="e">
        <f t="shared" si="19"/>
        <v>#REF!</v>
      </c>
      <c r="CP121" s="9" t="e">
        <f t="shared" ref="CP121:CU121" si="402">IF($CO121="","",VLOOKUP($CO121,$BV$5:$CJ$173,CP$1))</f>
        <v>#REF!</v>
      </c>
      <c r="CQ121" s="9" t="e">
        <f t="shared" si="402"/>
        <v>#REF!</v>
      </c>
      <c r="CR121" s="9" t="e">
        <f t="shared" si="402"/>
        <v>#REF!</v>
      </c>
      <c r="CS121" s="9" t="e">
        <f t="shared" si="402"/>
        <v>#REF!</v>
      </c>
      <c r="CT121" s="9" t="e">
        <f t="shared" si="402"/>
        <v>#REF!</v>
      </c>
      <c r="CU121" s="9" t="e">
        <f t="shared" si="402"/>
        <v>#REF!</v>
      </c>
      <c r="CV121" s="9"/>
      <c r="CW121" s="5">
        <v>16</v>
      </c>
      <c r="CX121" s="9" t="e">
        <f t="shared" si="21"/>
        <v>#REF!</v>
      </c>
      <c r="CY121" s="9" t="e">
        <f t="shared" ref="CY121:DD121" si="403">IF($CX121="","",VLOOKUP($CX121,$BV$5:$CJ$173,CY$2))</f>
        <v>#REF!</v>
      </c>
      <c r="CZ121" s="9" t="e">
        <f t="shared" si="403"/>
        <v>#REF!</v>
      </c>
      <c r="DA121" s="9" t="e">
        <f t="shared" si="403"/>
        <v>#REF!</v>
      </c>
      <c r="DB121" s="9" t="e">
        <f t="shared" si="403"/>
        <v>#REF!</v>
      </c>
      <c r="DC121" s="9" t="e">
        <f t="shared" si="403"/>
        <v>#REF!</v>
      </c>
      <c r="DD121" s="9" t="e">
        <f t="shared" si="403"/>
        <v>#REF!</v>
      </c>
    </row>
    <row r="122" spans="1:108" ht="15.75" customHeight="1">
      <c r="A122" s="30">
        <v>14.09</v>
      </c>
      <c r="B122" s="31">
        <v>9</v>
      </c>
      <c r="C122" s="31">
        <v>177</v>
      </c>
      <c r="D122" s="1"/>
      <c r="E122" s="32">
        <v>14.5</v>
      </c>
      <c r="F122" s="32">
        <f t="shared" si="0"/>
        <v>14.6</v>
      </c>
      <c r="G122" s="32">
        <v>15.8</v>
      </c>
      <c r="H122" s="32">
        <f t="shared" si="2"/>
        <v>15.9</v>
      </c>
      <c r="I122" s="32">
        <v>26.7</v>
      </c>
      <c r="J122" s="32">
        <f t="shared" si="3"/>
        <v>26.8</v>
      </c>
      <c r="K122" s="33">
        <v>33.9</v>
      </c>
      <c r="L122" s="33">
        <f t="shared" si="4"/>
        <v>34</v>
      </c>
      <c r="M122" s="3"/>
      <c r="N122" s="32">
        <v>14.2</v>
      </c>
      <c r="O122" s="32">
        <f t="shared" si="5"/>
        <v>14.299999999999999</v>
      </c>
      <c r="P122" s="33">
        <v>15.7</v>
      </c>
      <c r="Q122" s="33">
        <f t="shared" si="6"/>
        <v>15.799999999999999</v>
      </c>
      <c r="R122" s="33">
        <v>28</v>
      </c>
      <c r="S122" s="33">
        <f t="shared" si="7"/>
        <v>28.1</v>
      </c>
      <c r="T122" s="33">
        <v>35.4</v>
      </c>
      <c r="U122" s="33">
        <f t="shared" si="8"/>
        <v>35.5</v>
      </c>
      <c r="V122" s="5"/>
      <c r="W122" s="5"/>
      <c r="X122" s="5"/>
      <c r="Y122" s="5">
        <v>17</v>
      </c>
      <c r="Z122" s="5" t="e">
        <f>IF('Nutritional Status'!#REF!="","",VLOOKUP('Nutritional Status'!#REF!,$A$5:$C$173,3,))</f>
        <v>#REF!</v>
      </c>
      <c r="AA122" s="5" t="e">
        <f t="shared" si="341"/>
        <v>#REF!</v>
      </c>
      <c r="AB122" s="5" t="e">
        <f t="shared" si="342"/>
        <v>#REF!</v>
      </c>
      <c r="AC122" s="5" t="e">
        <f t="shared" si="343"/>
        <v>#REF!</v>
      </c>
      <c r="AD122" s="5" t="e">
        <f t="shared" si="344"/>
        <v>#REF!</v>
      </c>
      <c r="AE122" s="5" t="e">
        <f t="shared" si="345"/>
        <v>#REF!</v>
      </c>
      <c r="AF122" s="5" t="e">
        <f t="shared" si="346"/>
        <v>#REF!</v>
      </c>
      <c r="AG122" s="5" t="e">
        <f t="shared" si="347"/>
        <v>#REF!</v>
      </c>
      <c r="AH122" s="5" t="e">
        <f t="shared" si="348"/>
        <v>#REF!</v>
      </c>
      <c r="AI122" s="5"/>
      <c r="AJ122" s="5" t="e">
        <f t="shared" si="17"/>
        <v>#REF!</v>
      </c>
      <c r="AK122" s="5" t="e">
        <f t="shared" ref="AK122:AR122" si="404">IF($AJ122="","",VLOOKUP($AJ122,$C$5:$U$273,AK$2))</f>
        <v>#REF!</v>
      </c>
      <c r="AL122" s="5" t="e">
        <f t="shared" si="404"/>
        <v>#REF!</v>
      </c>
      <c r="AM122" s="5" t="e">
        <f t="shared" si="404"/>
        <v>#REF!</v>
      </c>
      <c r="AN122" s="5" t="e">
        <f t="shared" si="404"/>
        <v>#REF!</v>
      </c>
      <c r="AO122" s="5" t="e">
        <f t="shared" si="404"/>
        <v>#REF!</v>
      </c>
      <c r="AP122" s="5" t="e">
        <f t="shared" si="404"/>
        <v>#REF!</v>
      </c>
      <c r="AQ122" s="5" t="e">
        <f t="shared" si="404"/>
        <v>#REF!</v>
      </c>
      <c r="AR122" s="5" t="e">
        <f t="shared" si="404"/>
        <v>#REF!</v>
      </c>
      <c r="AS122" s="5"/>
      <c r="AT122" s="5"/>
      <c r="AU122" s="5"/>
      <c r="AV122" s="5"/>
      <c r="AW122" s="5"/>
      <c r="AX122" s="5"/>
      <c r="AY122" s="5"/>
      <c r="AZ122" s="5"/>
      <c r="BA122" s="40" t="str">
        <f t="shared" si="372"/>
        <v/>
      </c>
      <c r="BB122" s="266"/>
      <c r="BC122" s="267"/>
      <c r="BD122" s="267"/>
      <c r="BE122" s="268"/>
      <c r="BF122" s="41">
        <v>37900</v>
      </c>
      <c r="BG122" s="43" t="str">
        <f t="shared" si="373"/>
        <v>13.08</v>
      </c>
      <c r="BH122" s="43">
        <v>40</v>
      </c>
      <c r="BI122" s="43">
        <v>3.14</v>
      </c>
      <c r="BJ122" s="43">
        <f t="shared" si="374"/>
        <v>9.86</v>
      </c>
      <c r="BK122" s="43">
        <f t="shared" si="375"/>
        <v>4.0599999999999996</v>
      </c>
      <c r="BL122" s="43" t="e">
        <f t="shared" si="376"/>
        <v>#REF!</v>
      </c>
      <c r="BM122" s="9"/>
      <c r="BN122" s="9" t="str">
        <f t="shared" si="49"/>
        <v>13.08</v>
      </c>
      <c r="BO122" s="9">
        <f t="shared" si="50"/>
        <v>8</v>
      </c>
      <c r="BP122" s="9" t="str">
        <f t="shared" si="51"/>
        <v>F</v>
      </c>
      <c r="BQ122" s="9" t="str">
        <f t="shared" si="52"/>
        <v>0</v>
      </c>
      <c r="BR122" s="9"/>
      <c r="BS122" s="9"/>
      <c r="BT122" s="30">
        <v>14.09</v>
      </c>
      <c r="BU122" s="31">
        <v>9</v>
      </c>
      <c r="BV122" s="31">
        <v>177</v>
      </c>
      <c r="BW122" s="1"/>
      <c r="BX122" s="33">
        <v>1.4419999999999999</v>
      </c>
      <c r="BY122" s="33">
        <v>1.4429999999999998</v>
      </c>
      <c r="BZ122" s="33">
        <v>1.52</v>
      </c>
      <c r="CA122" s="33">
        <v>1.5209999999999999</v>
      </c>
      <c r="CB122" s="33">
        <v>1.8330000000000002</v>
      </c>
      <c r="CC122" s="33">
        <v>1.8340000000000001</v>
      </c>
      <c r="CD122" s="3"/>
      <c r="CE122" s="34">
        <v>1.405</v>
      </c>
      <c r="CF122" s="34">
        <v>1.4059999999999999</v>
      </c>
      <c r="CG122" s="34">
        <v>1.474</v>
      </c>
      <c r="CH122" s="34">
        <v>1.4750000000000001</v>
      </c>
      <c r="CI122" s="34">
        <v>1.7509999999999999</v>
      </c>
      <c r="CJ122" s="34">
        <v>1.7519999999999998</v>
      </c>
      <c r="CK122" s="9"/>
      <c r="CL122" s="9"/>
      <c r="CM122" s="9" t="e">
        <f>IF('Nutritional Status'!#REF!="","",IF('Nutritional Status'!#REF!&gt;CT122,$CU$3,IF('Nutritional Status'!#REF!&gt;CR122,$CS$3,IF('Nutritional Status'!#REF!&gt;CP122,$CQ$3,$CP$3))))</f>
        <v>#REF!</v>
      </c>
      <c r="CN122" s="5">
        <v>17</v>
      </c>
      <c r="CO122" s="9" t="e">
        <f t="shared" si="19"/>
        <v>#REF!</v>
      </c>
      <c r="CP122" s="9" t="e">
        <f t="shared" ref="CP122:CU122" si="405">IF($CO122="","",VLOOKUP($CO122,$BV$5:$CJ$173,CP$1))</f>
        <v>#REF!</v>
      </c>
      <c r="CQ122" s="9" t="e">
        <f t="shared" si="405"/>
        <v>#REF!</v>
      </c>
      <c r="CR122" s="9" t="e">
        <f t="shared" si="405"/>
        <v>#REF!</v>
      </c>
      <c r="CS122" s="9" t="e">
        <f t="shared" si="405"/>
        <v>#REF!</v>
      </c>
      <c r="CT122" s="9" t="e">
        <f t="shared" si="405"/>
        <v>#REF!</v>
      </c>
      <c r="CU122" s="9" t="e">
        <f t="shared" si="405"/>
        <v>#REF!</v>
      </c>
      <c r="CV122" s="9"/>
      <c r="CW122" s="5">
        <v>17</v>
      </c>
      <c r="CX122" s="9" t="e">
        <f t="shared" si="21"/>
        <v>#REF!</v>
      </c>
      <c r="CY122" s="9" t="e">
        <f t="shared" ref="CY122:DD122" si="406">IF($CX122="","",VLOOKUP($CX122,$BV$5:$CJ$173,CY$2))</f>
        <v>#REF!</v>
      </c>
      <c r="CZ122" s="9" t="e">
        <f t="shared" si="406"/>
        <v>#REF!</v>
      </c>
      <c r="DA122" s="9" t="e">
        <f t="shared" si="406"/>
        <v>#REF!</v>
      </c>
      <c r="DB122" s="9" t="e">
        <f t="shared" si="406"/>
        <v>#REF!</v>
      </c>
      <c r="DC122" s="9" t="e">
        <f t="shared" si="406"/>
        <v>#REF!</v>
      </c>
      <c r="DD122" s="9" t="e">
        <f t="shared" si="406"/>
        <v>#REF!</v>
      </c>
    </row>
    <row r="123" spans="1:108" ht="15.75" customHeight="1">
      <c r="A123" s="30">
        <v>14.1</v>
      </c>
      <c r="B123" s="31">
        <v>10</v>
      </c>
      <c r="C123" s="31">
        <v>178</v>
      </c>
      <c r="D123" s="1"/>
      <c r="E123" s="32">
        <v>14.5</v>
      </c>
      <c r="F123" s="32">
        <f t="shared" si="0"/>
        <v>14.6</v>
      </c>
      <c r="G123" s="32">
        <v>15.8</v>
      </c>
      <c r="H123" s="32">
        <f t="shared" si="2"/>
        <v>15.9</v>
      </c>
      <c r="I123" s="32">
        <v>26.8</v>
      </c>
      <c r="J123" s="32">
        <f t="shared" si="3"/>
        <v>26.900000000000002</v>
      </c>
      <c r="K123" s="33">
        <v>33.9</v>
      </c>
      <c r="L123" s="33">
        <f t="shared" si="4"/>
        <v>34</v>
      </c>
      <c r="M123" s="3"/>
      <c r="N123" s="32">
        <v>14.2</v>
      </c>
      <c r="O123" s="32">
        <f t="shared" si="5"/>
        <v>14.299999999999999</v>
      </c>
      <c r="P123" s="33">
        <v>15.7</v>
      </c>
      <c r="Q123" s="33">
        <f t="shared" si="6"/>
        <v>15.799999999999999</v>
      </c>
      <c r="R123" s="33">
        <v>28.1</v>
      </c>
      <c r="S123" s="33">
        <f t="shared" si="7"/>
        <v>28.200000000000003</v>
      </c>
      <c r="T123" s="33">
        <v>35.4</v>
      </c>
      <c r="U123" s="33">
        <f t="shared" si="8"/>
        <v>35.5</v>
      </c>
      <c r="V123" s="5"/>
      <c r="W123" s="5"/>
      <c r="X123" s="5"/>
      <c r="Y123" s="5">
        <v>18</v>
      </c>
      <c r="Z123" s="5" t="e">
        <f>IF('Nutritional Status'!C72="","",VLOOKUP('Nutritional Status'!#REF!,$A$5:$C$173,3,))</f>
        <v>#REF!</v>
      </c>
      <c r="AA123" s="5" t="e">
        <f t="shared" si="341"/>
        <v>#REF!</v>
      </c>
      <c r="AB123" s="5" t="e">
        <f t="shared" si="342"/>
        <v>#REF!</v>
      </c>
      <c r="AC123" s="5" t="e">
        <f t="shared" si="343"/>
        <v>#REF!</v>
      </c>
      <c r="AD123" s="5" t="e">
        <f t="shared" si="344"/>
        <v>#REF!</v>
      </c>
      <c r="AE123" s="5" t="e">
        <f t="shared" si="345"/>
        <v>#REF!</v>
      </c>
      <c r="AF123" s="5" t="e">
        <f t="shared" si="346"/>
        <v>#REF!</v>
      </c>
      <c r="AG123" s="5" t="e">
        <f t="shared" si="347"/>
        <v>#REF!</v>
      </c>
      <c r="AH123" s="5" t="e">
        <f t="shared" si="348"/>
        <v>#REF!</v>
      </c>
      <c r="AI123" s="5"/>
      <c r="AJ123" s="5" t="e">
        <f t="shared" si="17"/>
        <v>#REF!</v>
      </c>
      <c r="AK123" s="5" t="e">
        <f t="shared" ref="AK123:AR123" si="407">IF($AJ123="","",VLOOKUP($AJ123,$C$5:$U$273,AK$2))</f>
        <v>#REF!</v>
      </c>
      <c r="AL123" s="5" t="e">
        <f t="shared" si="407"/>
        <v>#REF!</v>
      </c>
      <c r="AM123" s="5" t="e">
        <f t="shared" si="407"/>
        <v>#REF!</v>
      </c>
      <c r="AN123" s="5" t="e">
        <f t="shared" si="407"/>
        <v>#REF!</v>
      </c>
      <c r="AO123" s="5" t="e">
        <f t="shared" si="407"/>
        <v>#REF!</v>
      </c>
      <c r="AP123" s="5" t="e">
        <f t="shared" si="407"/>
        <v>#REF!</v>
      </c>
      <c r="AQ123" s="5" t="e">
        <f t="shared" si="407"/>
        <v>#REF!</v>
      </c>
      <c r="AR123" s="5" t="e">
        <f t="shared" si="407"/>
        <v>#REF!</v>
      </c>
      <c r="AS123" s="5"/>
      <c r="AT123" s="5"/>
      <c r="AU123" s="5"/>
      <c r="AV123" s="5"/>
      <c r="AW123" s="5"/>
      <c r="AX123" s="5"/>
      <c r="AY123" s="5"/>
      <c r="AZ123" s="5"/>
      <c r="BA123" s="40" t="str">
        <f t="shared" si="372"/>
        <v/>
      </c>
      <c r="BB123" s="266"/>
      <c r="BC123" s="267"/>
      <c r="BD123" s="267"/>
      <c r="BE123" s="268"/>
      <c r="BF123" s="41">
        <v>37312</v>
      </c>
      <c r="BG123" s="43" t="str">
        <f t="shared" si="373"/>
        <v>15.03</v>
      </c>
      <c r="BH123" s="43">
        <v>37</v>
      </c>
      <c r="BI123" s="43">
        <v>2.12</v>
      </c>
      <c r="BJ123" s="43">
        <f t="shared" si="374"/>
        <v>4.49</v>
      </c>
      <c r="BK123" s="43">
        <f t="shared" si="375"/>
        <v>8.24</v>
      </c>
      <c r="BL123" s="43" t="e">
        <f t="shared" si="376"/>
        <v>#REF!</v>
      </c>
      <c r="BM123" s="9"/>
      <c r="BN123" s="9" t="str">
        <f t="shared" si="49"/>
        <v>15.03</v>
      </c>
      <c r="BO123" s="9">
        <f t="shared" si="50"/>
        <v>3</v>
      </c>
      <c r="BP123" s="9" t="str">
        <f t="shared" si="51"/>
        <v>F</v>
      </c>
      <c r="BQ123" s="9" t="str">
        <f t="shared" si="52"/>
        <v>0</v>
      </c>
      <c r="BR123" s="9"/>
      <c r="BS123" s="9"/>
      <c r="BT123" s="30">
        <v>14.1</v>
      </c>
      <c r="BU123" s="31">
        <v>10</v>
      </c>
      <c r="BV123" s="31">
        <v>178</v>
      </c>
      <c r="BW123" s="1"/>
      <c r="BX123" s="33">
        <v>1.446</v>
      </c>
      <c r="BY123" s="33">
        <v>1.4469999999999998</v>
      </c>
      <c r="BZ123" s="33">
        <v>1.524</v>
      </c>
      <c r="CA123" s="33">
        <v>1.5249999999999999</v>
      </c>
      <c r="CB123" s="33">
        <v>1.837</v>
      </c>
      <c r="CC123" s="33">
        <v>1.8379999999999999</v>
      </c>
      <c r="CD123" s="3"/>
      <c r="CE123" s="34">
        <v>1.4070000000000003</v>
      </c>
      <c r="CF123" s="34">
        <v>1.4080000000000001</v>
      </c>
      <c r="CG123" s="34">
        <v>1.476</v>
      </c>
      <c r="CH123" s="34">
        <v>1.4769999999999999</v>
      </c>
      <c r="CI123" s="34">
        <v>1.7519999999999998</v>
      </c>
      <c r="CJ123" s="34">
        <v>1.7529999999999999</v>
      </c>
      <c r="CK123" s="9"/>
      <c r="CL123" s="9"/>
      <c r="CM123" s="9" t="e">
        <f>IF('Nutritional Status'!#REF!="","",IF('Nutritional Status'!#REF!&gt;CT123,$CU$3,IF('Nutritional Status'!#REF!&gt;CR123,$CS$3,IF('Nutritional Status'!#REF!&gt;CP123,$CQ$3,$CP$3))))</f>
        <v>#REF!</v>
      </c>
      <c r="CN123" s="5">
        <v>18</v>
      </c>
      <c r="CO123" s="9" t="e">
        <f t="shared" si="19"/>
        <v>#REF!</v>
      </c>
      <c r="CP123" s="9" t="e">
        <f t="shared" ref="CP123:CU123" si="408">IF($CO123="","",VLOOKUP($CO123,$BV$5:$CJ$173,CP$1))</f>
        <v>#REF!</v>
      </c>
      <c r="CQ123" s="9" t="e">
        <f t="shared" si="408"/>
        <v>#REF!</v>
      </c>
      <c r="CR123" s="9" t="e">
        <f t="shared" si="408"/>
        <v>#REF!</v>
      </c>
      <c r="CS123" s="9" t="e">
        <f t="shared" si="408"/>
        <v>#REF!</v>
      </c>
      <c r="CT123" s="9" t="e">
        <f t="shared" si="408"/>
        <v>#REF!</v>
      </c>
      <c r="CU123" s="9" t="e">
        <f t="shared" si="408"/>
        <v>#REF!</v>
      </c>
      <c r="CV123" s="9"/>
      <c r="CW123" s="5">
        <v>18</v>
      </c>
      <c r="CX123" s="9" t="e">
        <f t="shared" si="21"/>
        <v>#REF!</v>
      </c>
      <c r="CY123" s="9" t="e">
        <f t="shared" ref="CY123:DD123" si="409">IF($CX123="","",VLOOKUP($CX123,$BV$5:$CJ$173,CY$2))</f>
        <v>#REF!</v>
      </c>
      <c r="CZ123" s="9" t="e">
        <f t="shared" si="409"/>
        <v>#REF!</v>
      </c>
      <c r="DA123" s="9" t="e">
        <f t="shared" si="409"/>
        <v>#REF!</v>
      </c>
      <c r="DB123" s="9" t="e">
        <f t="shared" si="409"/>
        <v>#REF!</v>
      </c>
      <c r="DC123" s="9" t="e">
        <f t="shared" si="409"/>
        <v>#REF!</v>
      </c>
      <c r="DD123" s="9" t="e">
        <f t="shared" si="409"/>
        <v>#REF!</v>
      </c>
    </row>
    <row r="124" spans="1:108" ht="15.75" customHeight="1">
      <c r="A124" s="30">
        <v>14.11</v>
      </c>
      <c r="B124" s="31">
        <v>11</v>
      </c>
      <c r="C124" s="31">
        <v>179</v>
      </c>
      <c r="D124" s="1"/>
      <c r="E124" s="32">
        <v>14.6</v>
      </c>
      <c r="F124" s="32">
        <f t="shared" si="0"/>
        <v>14.7</v>
      </c>
      <c r="G124" s="32">
        <v>15.9</v>
      </c>
      <c r="H124" s="32">
        <f t="shared" si="2"/>
        <v>16</v>
      </c>
      <c r="I124" s="32">
        <v>26.9</v>
      </c>
      <c r="J124" s="32">
        <f t="shared" si="3"/>
        <v>27</v>
      </c>
      <c r="K124" s="33">
        <v>34</v>
      </c>
      <c r="L124" s="33">
        <f t="shared" si="4"/>
        <v>34.1</v>
      </c>
      <c r="M124" s="3"/>
      <c r="N124" s="32">
        <v>14.2</v>
      </c>
      <c r="O124" s="32">
        <f t="shared" si="5"/>
        <v>14.299999999999999</v>
      </c>
      <c r="P124" s="33">
        <v>15.7</v>
      </c>
      <c r="Q124" s="33">
        <f t="shared" si="6"/>
        <v>15.799999999999999</v>
      </c>
      <c r="R124" s="33">
        <v>28.2</v>
      </c>
      <c r="S124" s="33">
        <f t="shared" si="7"/>
        <v>28.3</v>
      </c>
      <c r="T124" s="33">
        <v>35.5</v>
      </c>
      <c r="U124" s="33">
        <f t="shared" si="8"/>
        <v>35.6</v>
      </c>
      <c r="V124" s="5"/>
      <c r="W124" s="5"/>
      <c r="X124" s="5"/>
      <c r="Y124" s="5">
        <v>19</v>
      </c>
      <c r="Z124" s="5" t="e">
        <f>IF('Nutritional Status'!C73="","",VLOOKUP('Nutritional Status'!#REF!,$A$5:$C$173,3,))</f>
        <v>#REF!</v>
      </c>
      <c r="AA124" s="5" t="e">
        <f t="shared" si="341"/>
        <v>#REF!</v>
      </c>
      <c r="AB124" s="5" t="e">
        <f t="shared" si="342"/>
        <v>#REF!</v>
      </c>
      <c r="AC124" s="5" t="e">
        <f t="shared" si="343"/>
        <v>#REF!</v>
      </c>
      <c r="AD124" s="5" t="e">
        <f t="shared" si="344"/>
        <v>#REF!</v>
      </c>
      <c r="AE124" s="5" t="e">
        <f t="shared" si="345"/>
        <v>#REF!</v>
      </c>
      <c r="AF124" s="5" t="e">
        <f t="shared" si="346"/>
        <v>#REF!</v>
      </c>
      <c r="AG124" s="5" t="e">
        <f t="shared" si="347"/>
        <v>#REF!</v>
      </c>
      <c r="AH124" s="5" t="e">
        <f t="shared" si="348"/>
        <v>#REF!</v>
      </c>
      <c r="AI124" s="5"/>
      <c r="AJ124" s="5" t="e">
        <f t="shared" si="17"/>
        <v>#REF!</v>
      </c>
      <c r="AK124" s="5" t="e">
        <f t="shared" ref="AK124:AR124" si="410">IF($AJ124="","",VLOOKUP($AJ124,$C$5:$U$273,AK$2))</f>
        <v>#REF!</v>
      </c>
      <c r="AL124" s="5" t="e">
        <f t="shared" si="410"/>
        <v>#REF!</v>
      </c>
      <c r="AM124" s="5" t="e">
        <f t="shared" si="410"/>
        <v>#REF!</v>
      </c>
      <c r="AN124" s="5" t="e">
        <f t="shared" si="410"/>
        <v>#REF!</v>
      </c>
      <c r="AO124" s="5" t="e">
        <f t="shared" si="410"/>
        <v>#REF!</v>
      </c>
      <c r="AP124" s="5" t="e">
        <f t="shared" si="410"/>
        <v>#REF!</v>
      </c>
      <c r="AQ124" s="5" t="e">
        <f t="shared" si="410"/>
        <v>#REF!</v>
      </c>
      <c r="AR124" s="5" t="e">
        <f t="shared" si="410"/>
        <v>#REF!</v>
      </c>
      <c r="AS124" s="5"/>
      <c r="AT124" s="5"/>
      <c r="AU124" s="5"/>
      <c r="AV124" s="5"/>
      <c r="AW124" s="5"/>
      <c r="AX124" s="5"/>
      <c r="AY124" s="5"/>
      <c r="AZ124" s="5"/>
      <c r="BA124" s="40" t="str">
        <f t="shared" si="372"/>
        <v/>
      </c>
      <c r="BB124" s="266"/>
      <c r="BC124" s="267"/>
      <c r="BD124" s="267"/>
      <c r="BE124" s="268"/>
      <c r="BF124" s="41">
        <v>36386</v>
      </c>
      <c r="BG124" s="43" t="str">
        <f t="shared" si="373"/>
        <v>17.10</v>
      </c>
      <c r="BH124" s="43">
        <v>20</v>
      </c>
      <c r="BI124" s="43">
        <v>5.01</v>
      </c>
      <c r="BJ124" s="43">
        <f t="shared" si="374"/>
        <v>25.1</v>
      </c>
      <c r="BK124" s="43">
        <f t="shared" si="375"/>
        <v>0.8</v>
      </c>
      <c r="BL124" s="43" t="e">
        <f t="shared" si="376"/>
        <v>#REF!</v>
      </c>
      <c r="BM124" s="9"/>
      <c r="BN124" s="9" t="str">
        <f t="shared" si="49"/>
        <v>17.10</v>
      </c>
      <c r="BO124" s="9">
        <f t="shared" si="50"/>
        <v>10</v>
      </c>
      <c r="BP124" s="9" t="str">
        <f t="shared" si="51"/>
        <v>F</v>
      </c>
      <c r="BQ124" s="9" t="str">
        <f t="shared" si="52"/>
        <v>0</v>
      </c>
      <c r="BR124" s="9"/>
      <c r="BS124" s="9"/>
      <c r="BT124" s="30">
        <v>14.11</v>
      </c>
      <c r="BU124" s="31">
        <v>11</v>
      </c>
      <c r="BV124" s="31">
        <v>179</v>
      </c>
      <c r="BW124" s="1"/>
      <c r="BX124" s="33">
        <v>1.45</v>
      </c>
      <c r="BY124" s="33">
        <v>1.4509999999999998</v>
      </c>
      <c r="BZ124" s="33">
        <v>1.528</v>
      </c>
      <c r="CA124" s="33">
        <v>1.5290000000000001</v>
      </c>
      <c r="CB124" s="33">
        <v>1.841</v>
      </c>
      <c r="CC124" s="33">
        <v>1.8419999999999999</v>
      </c>
      <c r="CD124" s="3"/>
      <c r="CE124" s="34">
        <v>1.4080000000000001</v>
      </c>
      <c r="CF124" s="34">
        <v>1.409</v>
      </c>
      <c r="CG124" s="34">
        <v>1.4770000000000001</v>
      </c>
      <c r="CH124" s="34">
        <v>1.4780000000000002</v>
      </c>
      <c r="CI124" s="34">
        <v>1.7530000000000001</v>
      </c>
      <c r="CJ124" s="34">
        <v>1.754</v>
      </c>
      <c r="CK124" s="9"/>
      <c r="CL124" s="9"/>
      <c r="CM124" s="9" t="e">
        <f>IF('Nutritional Status'!#REF!="","",IF('Nutritional Status'!#REF!&gt;CT124,$CU$3,IF('Nutritional Status'!#REF!&gt;CR124,$CS$3,IF('Nutritional Status'!#REF!&gt;CP124,$CQ$3,$CP$3))))</f>
        <v>#REF!</v>
      </c>
      <c r="CN124" s="5">
        <v>19</v>
      </c>
      <c r="CO124" s="9" t="e">
        <f t="shared" si="19"/>
        <v>#REF!</v>
      </c>
      <c r="CP124" s="9" t="e">
        <f t="shared" ref="CP124:CU124" si="411">IF($CO124="","",VLOOKUP($CO124,$BV$5:$CJ$173,CP$1))</f>
        <v>#REF!</v>
      </c>
      <c r="CQ124" s="9" t="e">
        <f t="shared" si="411"/>
        <v>#REF!</v>
      </c>
      <c r="CR124" s="9" t="e">
        <f t="shared" si="411"/>
        <v>#REF!</v>
      </c>
      <c r="CS124" s="9" t="e">
        <f t="shared" si="411"/>
        <v>#REF!</v>
      </c>
      <c r="CT124" s="9" t="e">
        <f t="shared" si="411"/>
        <v>#REF!</v>
      </c>
      <c r="CU124" s="9" t="e">
        <f t="shared" si="411"/>
        <v>#REF!</v>
      </c>
      <c r="CV124" s="9"/>
      <c r="CW124" s="5">
        <v>19</v>
      </c>
      <c r="CX124" s="9" t="e">
        <f t="shared" si="21"/>
        <v>#REF!</v>
      </c>
      <c r="CY124" s="9" t="e">
        <f t="shared" ref="CY124:DD124" si="412">IF($CX124="","",VLOOKUP($CX124,$BV$5:$CJ$173,CY$2))</f>
        <v>#REF!</v>
      </c>
      <c r="CZ124" s="9" t="e">
        <f t="shared" si="412"/>
        <v>#REF!</v>
      </c>
      <c r="DA124" s="9" t="e">
        <f t="shared" si="412"/>
        <v>#REF!</v>
      </c>
      <c r="DB124" s="9" t="e">
        <f t="shared" si="412"/>
        <v>#REF!</v>
      </c>
      <c r="DC124" s="9" t="e">
        <f t="shared" si="412"/>
        <v>#REF!</v>
      </c>
      <c r="DD124" s="9" t="e">
        <f t="shared" si="412"/>
        <v>#REF!</v>
      </c>
    </row>
    <row r="125" spans="1:108" ht="15.75" customHeight="1">
      <c r="A125" s="30">
        <v>15</v>
      </c>
      <c r="B125" s="31">
        <v>0</v>
      </c>
      <c r="C125" s="31">
        <v>180</v>
      </c>
      <c r="D125" s="1"/>
      <c r="E125" s="32">
        <v>14.6</v>
      </c>
      <c r="F125" s="32">
        <f t="shared" si="0"/>
        <v>14.7</v>
      </c>
      <c r="G125" s="32">
        <v>15.9</v>
      </c>
      <c r="H125" s="32">
        <f t="shared" si="2"/>
        <v>16</v>
      </c>
      <c r="I125" s="32">
        <v>27</v>
      </c>
      <c r="J125" s="32">
        <f t="shared" si="3"/>
        <v>27.1</v>
      </c>
      <c r="K125" s="33">
        <v>34.1</v>
      </c>
      <c r="L125" s="33">
        <f t="shared" si="4"/>
        <v>34.200000000000003</v>
      </c>
      <c r="M125" s="3"/>
      <c r="N125" s="32">
        <v>14.3</v>
      </c>
      <c r="O125" s="32">
        <f t="shared" si="5"/>
        <v>14.4</v>
      </c>
      <c r="P125" s="33">
        <v>15.8</v>
      </c>
      <c r="Q125" s="33">
        <f t="shared" si="6"/>
        <v>15.9</v>
      </c>
      <c r="R125" s="33">
        <v>28.2</v>
      </c>
      <c r="S125" s="33">
        <f t="shared" si="7"/>
        <v>28.3</v>
      </c>
      <c r="T125" s="33">
        <v>35.5</v>
      </c>
      <c r="U125" s="33">
        <f t="shared" si="8"/>
        <v>35.6</v>
      </c>
      <c r="V125" s="5"/>
      <c r="W125" s="5"/>
      <c r="X125" s="5"/>
      <c r="Y125" s="5">
        <v>20</v>
      </c>
      <c r="Z125" s="5" t="e">
        <f>IF('Nutritional Status'!C74="","",VLOOKUP('Nutritional Status'!#REF!,$A$5:$C$173,3,))</f>
        <v>#REF!</v>
      </c>
      <c r="AA125" s="5" t="e">
        <f t="shared" si="341"/>
        <v>#REF!</v>
      </c>
      <c r="AB125" s="5" t="e">
        <f t="shared" si="342"/>
        <v>#REF!</v>
      </c>
      <c r="AC125" s="5" t="e">
        <f t="shared" si="343"/>
        <v>#REF!</v>
      </c>
      <c r="AD125" s="5" t="e">
        <f t="shared" si="344"/>
        <v>#REF!</v>
      </c>
      <c r="AE125" s="5" t="e">
        <f t="shared" si="345"/>
        <v>#REF!</v>
      </c>
      <c r="AF125" s="5" t="e">
        <f t="shared" si="346"/>
        <v>#REF!</v>
      </c>
      <c r="AG125" s="5" t="e">
        <f t="shared" si="347"/>
        <v>#REF!</v>
      </c>
      <c r="AH125" s="5" t="e">
        <f t="shared" si="348"/>
        <v>#REF!</v>
      </c>
      <c r="AI125" s="5"/>
      <c r="AJ125" s="5" t="e">
        <f t="shared" si="17"/>
        <v>#REF!</v>
      </c>
      <c r="AK125" s="5" t="e">
        <f t="shared" ref="AK125:AR125" si="413">IF($AJ125="","",VLOOKUP($AJ125,$C$5:$U$273,AK$2))</f>
        <v>#REF!</v>
      </c>
      <c r="AL125" s="5" t="e">
        <f t="shared" si="413"/>
        <v>#REF!</v>
      </c>
      <c r="AM125" s="5" t="e">
        <f t="shared" si="413"/>
        <v>#REF!</v>
      </c>
      <c r="AN125" s="5" t="e">
        <f t="shared" si="413"/>
        <v>#REF!</v>
      </c>
      <c r="AO125" s="5" t="e">
        <f t="shared" si="413"/>
        <v>#REF!</v>
      </c>
      <c r="AP125" s="5" t="e">
        <f t="shared" si="413"/>
        <v>#REF!</v>
      </c>
      <c r="AQ125" s="5" t="e">
        <f t="shared" si="413"/>
        <v>#REF!</v>
      </c>
      <c r="AR125" s="5" t="e">
        <f t="shared" si="413"/>
        <v>#REF!</v>
      </c>
      <c r="AS125" s="5"/>
      <c r="AT125" s="5"/>
      <c r="AU125" s="5"/>
      <c r="AV125" s="5"/>
      <c r="AW125" s="5"/>
      <c r="AX125" s="5"/>
      <c r="AY125" s="5"/>
      <c r="AZ125" s="5"/>
      <c r="BA125" s="40" t="str">
        <f t="shared" si="372"/>
        <v/>
      </c>
      <c r="BB125" s="266"/>
      <c r="BC125" s="267"/>
      <c r="BD125" s="267"/>
      <c r="BE125" s="268"/>
      <c r="BF125" s="41">
        <v>37900</v>
      </c>
      <c r="BG125" s="43" t="str">
        <f t="shared" si="373"/>
        <v>13.08</v>
      </c>
      <c r="BH125" s="43">
        <v>40</v>
      </c>
      <c r="BI125" s="43">
        <v>1.1399999999999999</v>
      </c>
      <c r="BJ125" s="43">
        <f t="shared" si="374"/>
        <v>1.3</v>
      </c>
      <c r="BK125" s="43">
        <f t="shared" si="375"/>
        <v>30.77</v>
      </c>
      <c r="BL125" s="43" t="e">
        <f t="shared" si="376"/>
        <v>#REF!</v>
      </c>
      <c r="BM125" s="9"/>
      <c r="BN125" s="9" t="str">
        <f t="shared" si="49"/>
        <v>13.08</v>
      </c>
      <c r="BO125" s="9">
        <f t="shared" si="50"/>
        <v>8</v>
      </c>
      <c r="BP125" s="9" t="str">
        <f t="shared" si="51"/>
        <v>F</v>
      </c>
      <c r="BQ125" s="9" t="str">
        <f t="shared" si="52"/>
        <v>0</v>
      </c>
      <c r="BR125" s="9"/>
      <c r="BS125" s="9"/>
      <c r="BT125" s="30">
        <v>15</v>
      </c>
      <c r="BU125" s="31">
        <v>0</v>
      </c>
      <c r="BV125" s="31">
        <v>180</v>
      </c>
      <c r="BW125" s="1"/>
      <c r="BX125" s="33">
        <v>1.454</v>
      </c>
      <c r="BY125" s="33">
        <v>1.4550000000000001</v>
      </c>
      <c r="BZ125" s="33">
        <v>1.5330000000000001</v>
      </c>
      <c r="CA125" s="33">
        <v>1.534</v>
      </c>
      <c r="CB125" s="33">
        <v>1.8459999999999999</v>
      </c>
      <c r="CC125" s="33">
        <v>1.847</v>
      </c>
      <c r="CD125" s="3"/>
      <c r="CE125" s="34">
        <v>1.409</v>
      </c>
      <c r="CF125" s="34">
        <v>1.41</v>
      </c>
      <c r="CG125" s="34">
        <v>1.4780000000000002</v>
      </c>
      <c r="CH125" s="34">
        <v>1.4790000000000001</v>
      </c>
      <c r="CI125" s="34">
        <v>1.754</v>
      </c>
      <c r="CJ125" s="34">
        <v>1.7549999999999999</v>
      </c>
      <c r="CK125" s="9"/>
      <c r="CL125" s="9"/>
      <c r="CM125" s="9" t="e">
        <f>IF('Nutritional Status'!#REF!="","",IF('Nutritional Status'!#REF!&gt;CT125,$CU$3,IF('Nutritional Status'!#REF!&gt;CR125,$CS$3,IF('Nutritional Status'!#REF!&gt;CP125,$CQ$3,$CP$3))))</f>
        <v>#REF!</v>
      </c>
      <c r="CN125" s="5">
        <v>20</v>
      </c>
      <c r="CO125" s="9" t="e">
        <f t="shared" si="19"/>
        <v>#REF!</v>
      </c>
      <c r="CP125" s="9" t="e">
        <f t="shared" ref="CP125:CU125" si="414">IF($CO125="","",VLOOKUP($CO125,$BV$5:$CJ$173,CP$1))</f>
        <v>#REF!</v>
      </c>
      <c r="CQ125" s="9" t="e">
        <f t="shared" si="414"/>
        <v>#REF!</v>
      </c>
      <c r="CR125" s="9" t="e">
        <f t="shared" si="414"/>
        <v>#REF!</v>
      </c>
      <c r="CS125" s="9" t="e">
        <f t="shared" si="414"/>
        <v>#REF!</v>
      </c>
      <c r="CT125" s="9" t="e">
        <f t="shared" si="414"/>
        <v>#REF!</v>
      </c>
      <c r="CU125" s="9" t="e">
        <f t="shared" si="414"/>
        <v>#REF!</v>
      </c>
      <c r="CV125" s="9"/>
      <c r="CW125" s="5">
        <v>20</v>
      </c>
      <c r="CX125" s="9" t="e">
        <f t="shared" si="21"/>
        <v>#REF!</v>
      </c>
      <c r="CY125" s="9" t="e">
        <f t="shared" ref="CY125:DD125" si="415">IF($CX125="","",VLOOKUP($CX125,$BV$5:$CJ$173,CY$2))</f>
        <v>#REF!</v>
      </c>
      <c r="CZ125" s="9" t="e">
        <f t="shared" si="415"/>
        <v>#REF!</v>
      </c>
      <c r="DA125" s="9" t="e">
        <f t="shared" si="415"/>
        <v>#REF!</v>
      </c>
      <c r="DB125" s="9" t="e">
        <f t="shared" si="415"/>
        <v>#REF!</v>
      </c>
      <c r="DC125" s="9" t="e">
        <f t="shared" si="415"/>
        <v>#REF!</v>
      </c>
      <c r="DD125" s="9" t="e">
        <f t="shared" si="415"/>
        <v>#REF!</v>
      </c>
    </row>
    <row r="126" spans="1:108" ht="15.75" customHeight="1">
      <c r="A126" s="30">
        <v>15.01</v>
      </c>
      <c r="B126" s="31">
        <v>1</v>
      </c>
      <c r="C126" s="31">
        <v>181</v>
      </c>
      <c r="D126" s="1"/>
      <c r="E126" s="32">
        <v>14.6</v>
      </c>
      <c r="F126" s="32">
        <f t="shared" si="0"/>
        <v>14.7</v>
      </c>
      <c r="G126" s="32">
        <v>16</v>
      </c>
      <c r="H126" s="32">
        <f t="shared" si="2"/>
        <v>16.100000000000001</v>
      </c>
      <c r="I126" s="32">
        <v>27.1</v>
      </c>
      <c r="J126" s="32">
        <f t="shared" si="3"/>
        <v>27.200000000000003</v>
      </c>
      <c r="K126" s="33">
        <v>34.1</v>
      </c>
      <c r="L126" s="33">
        <f t="shared" si="4"/>
        <v>34.200000000000003</v>
      </c>
      <c r="M126" s="3"/>
      <c r="N126" s="32">
        <v>14.3</v>
      </c>
      <c r="O126" s="32">
        <f t="shared" si="5"/>
        <v>14.4</v>
      </c>
      <c r="P126" s="33">
        <v>15.8</v>
      </c>
      <c r="Q126" s="33">
        <f t="shared" si="6"/>
        <v>15.9</v>
      </c>
      <c r="R126" s="33">
        <v>28.3</v>
      </c>
      <c r="S126" s="33">
        <f t="shared" si="7"/>
        <v>28.400000000000002</v>
      </c>
      <c r="T126" s="33">
        <v>35.6</v>
      </c>
      <c r="U126" s="33">
        <f t="shared" si="8"/>
        <v>35.700000000000003</v>
      </c>
      <c r="V126" s="5"/>
      <c r="W126" s="5"/>
      <c r="X126" s="5"/>
      <c r="Y126" s="5">
        <v>21</v>
      </c>
      <c r="Z126" s="5" t="e">
        <f>IF('Nutritional Status'!C75="","",VLOOKUP('Nutritional Status'!#REF!,$A$5:$C$173,3,))</f>
        <v>#REF!</v>
      </c>
      <c r="AA126" s="5" t="e">
        <f t="shared" si="341"/>
        <v>#REF!</v>
      </c>
      <c r="AB126" s="5" t="e">
        <f t="shared" si="342"/>
        <v>#REF!</v>
      </c>
      <c r="AC126" s="5" t="e">
        <f t="shared" si="343"/>
        <v>#REF!</v>
      </c>
      <c r="AD126" s="5" t="e">
        <f t="shared" si="344"/>
        <v>#REF!</v>
      </c>
      <c r="AE126" s="5" t="e">
        <f t="shared" si="345"/>
        <v>#REF!</v>
      </c>
      <c r="AF126" s="5" t="e">
        <f t="shared" si="346"/>
        <v>#REF!</v>
      </c>
      <c r="AG126" s="5" t="e">
        <f t="shared" si="347"/>
        <v>#REF!</v>
      </c>
      <c r="AH126" s="5" t="e">
        <f t="shared" si="348"/>
        <v>#REF!</v>
      </c>
      <c r="AI126" s="5"/>
      <c r="AJ126" s="5" t="e">
        <f t="shared" si="17"/>
        <v>#REF!</v>
      </c>
      <c r="AK126" s="5" t="e">
        <f t="shared" ref="AK126:AR126" si="416">IF($AJ126="","",VLOOKUP($AJ126,$C$5:$U$273,AK$2))</f>
        <v>#REF!</v>
      </c>
      <c r="AL126" s="5" t="e">
        <f t="shared" si="416"/>
        <v>#REF!</v>
      </c>
      <c r="AM126" s="5" t="e">
        <f t="shared" si="416"/>
        <v>#REF!</v>
      </c>
      <c r="AN126" s="5" t="e">
        <f t="shared" si="416"/>
        <v>#REF!</v>
      </c>
      <c r="AO126" s="5" t="e">
        <f t="shared" si="416"/>
        <v>#REF!</v>
      </c>
      <c r="AP126" s="5" t="e">
        <f t="shared" si="416"/>
        <v>#REF!</v>
      </c>
      <c r="AQ126" s="5" t="e">
        <f t="shared" si="416"/>
        <v>#REF!</v>
      </c>
      <c r="AR126" s="5" t="e">
        <f t="shared" si="416"/>
        <v>#REF!</v>
      </c>
      <c r="AS126" s="5"/>
      <c r="AT126" s="5"/>
      <c r="AU126" s="5"/>
      <c r="AV126" s="5"/>
      <c r="AW126" s="5"/>
      <c r="AX126" s="5"/>
      <c r="AY126" s="5"/>
      <c r="AZ126" s="5"/>
      <c r="BA126" s="40" t="str">
        <f t="shared" si="372"/>
        <v/>
      </c>
      <c r="BB126" s="266"/>
      <c r="BC126" s="267"/>
      <c r="BD126" s="267"/>
      <c r="BE126" s="268"/>
      <c r="BF126" s="41">
        <v>37312</v>
      </c>
      <c r="BG126" s="43" t="str">
        <f t="shared" si="373"/>
        <v>15.03</v>
      </c>
      <c r="BH126" s="43">
        <v>37</v>
      </c>
      <c r="BI126" s="43">
        <v>1.35</v>
      </c>
      <c r="BJ126" s="43">
        <f t="shared" si="374"/>
        <v>1.82</v>
      </c>
      <c r="BK126" s="43">
        <f t="shared" si="375"/>
        <v>20.329999999999998</v>
      </c>
      <c r="BL126" s="43" t="e">
        <f t="shared" si="376"/>
        <v>#REF!</v>
      </c>
      <c r="BM126" s="9"/>
      <c r="BN126" s="9" t="str">
        <f t="shared" si="49"/>
        <v>15.03</v>
      </c>
      <c r="BO126" s="9">
        <f t="shared" si="50"/>
        <v>3</v>
      </c>
      <c r="BP126" s="9" t="str">
        <f t="shared" si="51"/>
        <v>F</v>
      </c>
      <c r="BQ126" s="9" t="str">
        <f t="shared" si="52"/>
        <v>0</v>
      </c>
      <c r="BR126" s="9"/>
      <c r="BS126" s="9"/>
      <c r="BT126" s="30">
        <v>15.01</v>
      </c>
      <c r="BU126" s="31">
        <v>1</v>
      </c>
      <c r="BV126" s="31">
        <v>181</v>
      </c>
      <c r="BW126" s="1"/>
      <c r="BX126" s="33">
        <v>1.4580000000000002</v>
      </c>
      <c r="BY126" s="33">
        <v>1.4590000000000001</v>
      </c>
      <c r="BZ126" s="33">
        <v>1.536</v>
      </c>
      <c r="CA126" s="33">
        <v>1.5369999999999999</v>
      </c>
      <c r="CB126" s="33">
        <v>1.85</v>
      </c>
      <c r="CC126" s="33">
        <v>1.851</v>
      </c>
      <c r="CD126" s="3"/>
      <c r="CE126" s="34">
        <v>1.411</v>
      </c>
      <c r="CF126" s="34">
        <v>1.4119999999999999</v>
      </c>
      <c r="CG126" s="34">
        <v>1.4790000000000001</v>
      </c>
      <c r="CH126" s="34">
        <v>1.48</v>
      </c>
      <c r="CI126" s="34">
        <v>1.7549999999999999</v>
      </c>
      <c r="CJ126" s="34">
        <v>1.756</v>
      </c>
      <c r="CK126" s="9"/>
      <c r="CL126" s="9"/>
      <c r="CM126" s="9" t="e">
        <f>IF('Nutritional Status'!#REF!="","",IF('Nutritional Status'!#REF!&gt;CT126,$CU$3,IF('Nutritional Status'!#REF!&gt;CR126,$CS$3,IF('Nutritional Status'!#REF!&gt;CP126,$CQ$3,$CP$3))))</f>
        <v>#REF!</v>
      </c>
      <c r="CN126" s="5">
        <v>21</v>
      </c>
      <c r="CO126" s="9" t="e">
        <f t="shared" si="19"/>
        <v>#REF!</v>
      </c>
      <c r="CP126" s="9" t="e">
        <f t="shared" ref="CP126:CU126" si="417">IF($CO126="","",VLOOKUP($CO126,$BV$5:$CJ$173,CP$1))</f>
        <v>#REF!</v>
      </c>
      <c r="CQ126" s="9" t="e">
        <f t="shared" si="417"/>
        <v>#REF!</v>
      </c>
      <c r="CR126" s="9" t="e">
        <f t="shared" si="417"/>
        <v>#REF!</v>
      </c>
      <c r="CS126" s="9" t="e">
        <f t="shared" si="417"/>
        <v>#REF!</v>
      </c>
      <c r="CT126" s="9" t="e">
        <f t="shared" si="417"/>
        <v>#REF!</v>
      </c>
      <c r="CU126" s="9" t="e">
        <f t="shared" si="417"/>
        <v>#REF!</v>
      </c>
      <c r="CV126" s="9"/>
      <c r="CW126" s="5">
        <v>21</v>
      </c>
      <c r="CX126" s="9" t="e">
        <f t="shared" si="21"/>
        <v>#REF!</v>
      </c>
      <c r="CY126" s="9" t="e">
        <f t="shared" ref="CY126:DD126" si="418">IF($CX126="","",VLOOKUP($CX126,$BV$5:$CJ$173,CY$2))</f>
        <v>#REF!</v>
      </c>
      <c r="CZ126" s="9" t="e">
        <f t="shared" si="418"/>
        <v>#REF!</v>
      </c>
      <c r="DA126" s="9" t="e">
        <f t="shared" si="418"/>
        <v>#REF!</v>
      </c>
      <c r="DB126" s="9" t="e">
        <f t="shared" si="418"/>
        <v>#REF!</v>
      </c>
      <c r="DC126" s="9" t="e">
        <f t="shared" si="418"/>
        <v>#REF!</v>
      </c>
      <c r="DD126" s="9" t="e">
        <f t="shared" si="418"/>
        <v>#REF!</v>
      </c>
    </row>
    <row r="127" spans="1:108" ht="15.75" customHeight="1">
      <c r="A127" s="30">
        <v>15.02</v>
      </c>
      <c r="B127" s="31">
        <v>2</v>
      </c>
      <c r="C127" s="31">
        <v>182</v>
      </c>
      <c r="D127" s="1"/>
      <c r="E127" s="32">
        <v>14.7</v>
      </c>
      <c r="F127" s="32">
        <f t="shared" si="0"/>
        <v>14.799999999999999</v>
      </c>
      <c r="G127" s="32">
        <v>16</v>
      </c>
      <c r="H127" s="32">
        <f t="shared" si="2"/>
        <v>16.100000000000001</v>
      </c>
      <c r="I127" s="32">
        <v>27.1</v>
      </c>
      <c r="J127" s="32">
        <f t="shared" si="3"/>
        <v>27.200000000000003</v>
      </c>
      <c r="K127" s="33">
        <v>34.200000000000003</v>
      </c>
      <c r="L127" s="33">
        <f t="shared" si="4"/>
        <v>34.300000000000004</v>
      </c>
      <c r="M127" s="3"/>
      <c r="N127" s="32">
        <v>14.3</v>
      </c>
      <c r="O127" s="32">
        <f t="shared" si="5"/>
        <v>14.4</v>
      </c>
      <c r="P127" s="33">
        <v>15.8</v>
      </c>
      <c r="Q127" s="33">
        <f t="shared" si="6"/>
        <v>15.9</v>
      </c>
      <c r="R127" s="33">
        <v>28.4</v>
      </c>
      <c r="S127" s="33">
        <f t="shared" si="7"/>
        <v>28.5</v>
      </c>
      <c r="T127" s="33">
        <v>35.700000000000003</v>
      </c>
      <c r="U127" s="33">
        <f t="shared" si="8"/>
        <v>35.800000000000004</v>
      </c>
      <c r="V127" s="5"/>
      <c r="W127" s="5"/>
      <c r="X127" s="5"/>
      <c r="Y127" s="5">
        <v>22</v>
      </c>
      <c r="Z127" s="5" t="e">
        <f>IF('Nutritional Status'!C76="","",VLOOKUP('Nutritional Status'!#REF!,$A$5:$C$173,3,))</f>
        <v>#REF!</v>
      </c>
      <c r="AA127" s="5" t="e">
        <f t="shared" si="341"/>
        <v>#REF!</v>
      </c>
      <c r="AB127" s="5" t="e">
        <f t="shared" si="342"/>
        <v>#REF!</v>
      </c>
      <c r="AC127" s="5" t="e">
        <f t="shared" si="343"/>
        <v>#REF!</v>
      </c>
      <c r="AD127" s="5" t="e">
        <f t="shared" si="344"/>
        <v>#REF!</v>
      </c>
      <c r="AE127" s="5" t="e">
        <f t="shared" si="345"/>
        <v>#REF!</v>
      </c>
      <c r="AF127" s="5" t="e">
        <f t="shared" si="346"/>
        <v>#REF!</v>
      </c>
      <c r="AG127" s="5" t="e">
        <f t="shared" si="347"/>
        <v>#REF!</v>
      </c>
      <c r="AH127" s="5" t="e">
        <f t="shared" si="348"/>
        <v>#REF!</v>
      </c>
      <c r="AI127" s="5"/>
      <c r="AJ127" s="5" t="e">
        <f t="shared" si="17"/>
        <v>#REF!</v>
      </c>
      <c r="AK127" s="5" t="e">
        <f t="shared" ref="AK127:AR127" si="419">IF($AJ127="","",VLOOKUP($AJ127,$C$5:$U$273,AK$2))</f>
        <v>#REF!</v>
      </c>
      <c r="AL127" s="5" t="e">
        <f t="shared" si="419"/>
        <v>#REF!</v>
      </c>
      <c r="AM127" s="5" t="e">
        <f t="shared" si="419"/>
        <v>#REF!</v>
      </c>
      <c r="AN127" s="5" t="e">
        <f t="shared" si="419"/>
        <v>#REF!</v>
      </c>
      <c r="AO127" s="5" t="e">
        <f t="shared" si="419"/>
        <v>#REF!</v>
      </c>
      <c r="AP127" s="5" t="e">
        <f t="shared" si="419"/>
        <v>#REF!</v>
      </c>
      <c r="AQ127" s="5" t="e">
        <f t="shared" si="419"/>
        <v>#REF!</v>
      </c>
      <c r="AR127" s="5" t="e">
        <f t="shared" si="419"/>
        <v>#REF!</v>
      </c>
      <c r="AS127" s="5"/>
      <c r="AT127" s="5"/>
      <c r="AU127" s="5"/>
      <c r="AV127" s="5"/>
      <c r="AW127" s="5"/>
      <c r="AX127" s="5"/>
      <c r="AY127" s="5"/>
      <c r="AZ127" s="5"/>
      <c r="BA127" s="40" t="str">
        <f t="shared" si="372"/>
        <v/>
      </c>
      <c r="BB127" s="266"/>
      <c r="BC127" s="267"/>
      <c r="BD127" s="267"/>
      <c r="BE127" s="268"/>
      <c r="BF127" s="41">
        <v>36386</v>
      </c>
      <c r="BG127" s="43" t="str">
        <f t="shared" si="373"/>
        <v>17.10</v>
      </c>
      <c r="BH127" s="43">
        <v>20</v>
      </c>
      <c r="BI127" s="43">
        <v>1.1100000000000001</v>
      </c>
      <c r="BJ127" s="43">
        <f t="shared" si="374"/>
        <v>1.23</v>
      </c>
      <c r="BK127" s="43">
        <f t="shared" si="375"/>
        <v>16.260000000000002</v>
      </c>
      <c r="BL127" s="43" t="e">
        <f t="shared" si="376"/>
        <v>#REF!</v>
      </c>
      <c r="BM127" s="9"/>
      <c r="BN127" s="9" t="str">
        <f t="shared" si="49"/>
        <v>17.10</v>
      </c>
      <c r="BO127" s="9">
        <f t="shared" si="50"/>
        <v>10</v>
      </c>
      <c r="BP127" s="9" t="str">
        <f t="shared" si="51"/>
        <v>F</v>
      </c>
      <c r="BQ127" s="9" t="str">
        <f t="shared" si="52"/>
        <v>0</v>
      </c>
      <c r="BR127" s="9"/>
      <c r="BS127" s="9"/>
      <c r="BT127" s="30">
        <v>15.02</v>
      </c>
      <c r="BU127" s="31">
        <v>2</v>
      </c>
      <c r="BV127" s="31">
        <v>182</v>
      </c>
      <c r="BW127" s="1"/>
      <c r="BX127" s="33">
        <v>1.462</v>
      </c>
      <c r="BY127" s="33">
        <v>1.4629999999999999</v>
      </c>
      <c r="BZ127" s="33">
        <v>1.54</v>
      </c>
      <c r="CA127" s="33">
        <v>1.5409999999999999</v>
      </c>
      <c r="CB127" s="33">
        <v>1.8540000000000001</v>
      </c>
      <c r="CC127" s="33">
        <v>1.855</v>
      </c>
      <c r="CD127" s="3"/>
      <c r="CE127" s="34">
        <v>1.4120000000000001</v>
      </c>
      <c r="CF127" s="34">
        <v>1.413</v>
      </c>
      <c r="CG127" s="34">
        <v>1.48</v>
      </c>
      <c r="CH127" s="34">
        <v>1.4809999999999999</v>
      </c>
      <c r="CI127" s="34">
        <v>1.756</v>
      </c>
      <c r="CJ127" s="34">
        <v>1.7569999999999999</v>
      </c>
      <c r="CK127" s="9"/>
      <c r="CL127" s="9"/>
      <c r="CM127" s="9" t="e">
        <f>IF('Nutritional Status'!#REF!="","",IF('Nutritional Status'!#REF!&gt;CT127,$CU$3,IF('Nutritional Status'!#REF!&gt;CR127,$CS$3,IF('Nutritional Status'!#REF!&gt;CP127,$CQ$3,$CP$3))))</f>
        <v>#REF!</v>
      </c>
      <c r="CN127" s="5">
        <v>22</v>
      </c>
      <c r="CO127" s="9" t="e">
        <f t="shared" si="19"/>
        <v>#REF!</v>
      </c>
      <c r="CP127" s="9" t="e">
        <f t="shared" ref="CP127:CU127" si="420">IF($CO127="","",VLOOKUP($CO127,$BV$5:$CJ$173,CP$1))</f>
        <v>#REF!</v>
      </c>
      <c r="CQ127" s="9" t="e">
        <f t="shared" si="420"/>
        <v>#REF!</v>
      </c>
      <c r="CR127" s="9" t="e">
        <f t="shared" si="420"/>
        <v>#REF!</v>
      </c>
      <c r="CS127" s="9" t="e">
        <f t="shared" si="420"/>
        <v>#REF!</v>
      </c>
      <c r="CT127" s="9" t="e">
        <f t="shared" si="420"/>
        <v>#REF!</v>
      </c>
      <c r="CU127" s="9" t="e">
        <f t="shared" si="420"/>
        <v>#REF!</v>
      </c>
      <c r="CV127" s="9"/>
      <c r="CW127" s="5">
        <v>22</v>
      </c>
      <c r="CX127" s="9" t="e">
        <f t="shared" si="21"/>
        <v>#REF!</v>
      </c>
      <c r="CY127" s="9" t="e">
        <f t="shared" ref="CY127:DD127" si="421">IF($CX127="","",VLOOKUP($CX127,$BV$5:$CJ$173,CY$2))</f>
        <v>#REF!</v>
      </c>
      <c r="CZ127" s="9" t="e">
        <f t="shared" si="421"/>
        <v>#REF!</v>
      </c>
      <c r="DA127" s="9" t="e">
        <f t="shared" si="421"/>
        <v>#REF!</v>
      </c>
      <c r="DB127" s="9" t="e">
        <f t="shared" si="421"/>
        <v>#REF!</v>
      </c>
      <c r="DC127" s="9" t="e">
        <f t="shared" si="421"/>
        <v>#REF!</v>
      </c>
      <c r="DD127" s="9" t="e">
        <f t="shared" si="421"/>
        <v>#REF!</v>
      </c>
    </row>
    <row r="128" spans="1:108" ht="15.75" customHeight="1">
      <c r="A128" s="30">
        <v>15.03</v>
      </c>
      <c r="B128" s="31">
        <v>3</v>
      </c>
      <c r="C128" s="31">
        <v>183</v>
      </c>
      <c r="D128" s="1"/>
      <c r="E128" s="32">
        <v>14.7</v>
      </c>
      <c r="F128" s="32">
        <f t="shared" si="0"/>
        <v>14.799999999999999</v>
      </c>
      <c r="G128" s="32">
        <v>16</v>
      </c>
      <c r="H128" s="32">
        <f t="shared" si="2"/>
        <v>16.100000000000001</v>
      </c>
      <c r="I128" s="32">
        <v>27.2</v>
      </c>
      <c r="J128" s="32">
        <f t="shared" si="3"/>
        <v>27.3</v>
      </c>
      <c r="K128" s="33">
        <v>34.299999999999997</v>
      </c>
      <c r="L128" s="33">
        <f t="shared" si="4"/>
        <v>34.4</v>
      </c>
      <c r="M128" s="3"/>
      <c r="N128" s="32">
        <v>14.3</v>
      </c>
      <c r="O128" s="32">
        <f t="shared" si="5"/>
        <v>14.4</v>
      </c>
      <c r="P128" s="33">
        <v>15.9</v>
      </c>
      <c r="Q128" s="33">
        <f t="shared" si="6"/>
        <v>16</v>
      </c>
      <c r="R128" s="33">
        <v>28.4</v>
      </c>
      <c r="S128" s="33">
        <f t="shared" si="7"/>
        <v>28.5</v>
      </c>
      <c r="T128" s="33">
        <v>35.700000000000003</v>
      </c>
      <c r="U128" s="33">
        <f t="shared" si="8"/>
        <v>35.800000000000004</v>
      </c>
      <c r="V128" s="5"/>
      <c r="W128" s="5"/>
      <c r="X128" s="5"/>
      <c r="Y128" s="5">
        <v>23</v>
      </c>
      <c r="Z128" s="5" t="e">
        <f>IF('Nutritional Status'!C77="","",VLOOKUP('Nutritional Status'!#REF!,$A$5:$C$173,3,))</f>
        <v>#REF!</v>
      </c>
      <c r="AA128" s="5" t="e">
        <f t="shared" si="341"/>
        <v>#REF!</v>
      </c>
      <c r="AB128" s="5" t="e">
        <f t="shared" si="342"/>
        <v>#REF!</v>
      </c>
      <c r="AC128" s="5" t="e">
        <f t="shared" si="343"/>
        <v>#REF!</v>
      </c>
      <c r="AD128" s="5" t="e">
        <f t="shared" si="344"/>
        <v>#REF!</v>
      </c>
      <c r="AE128" s="5" t="e">
        <f t="shared" si="345"/>
        <v>#REF!</v>
      </c>
      <c r="AF128" s="5" t="e">
        <f t="shared" si="346"/>
        <v>#REF!</v>
      </c>
      <c r="AG128" s="5" t="e">
        <f t="shared" si="347"/>
        <v>#REF!</v>
      </c>
      <c r="AH128" s="5" t="e">
        <f t="shared" si="348"/>
        <v>#REF!</v>
      </c>
      <c r="AI128" s="5"/>
      <c r="AJ128" s="5" t="e">
        <f t="shared" si="17"/>
        <v>#REF!</v>
      </c>
      <c r="AK128" s="5" t="e">
        <f t="shared" ref="AK128:AR128" si="422">IF($AJ128="","",VLOOKUP($AJ128,$C$5:$U$273,AK$2))</f>
        <v>#REF!</v>
      </c>
      <c r="AL128" s="5" t="e">
        <f t="shared" si="422"/>
        <v>#REF!</v>
      </c>
      <c r="AM128" s="5" t="e">
        <f t="shared" si="422"/>
        <v>#REF!</v>
      </c>
      <c r="AN128" s="5" t="e">
        <f t="shared" si="422"/>
        <v>#REF!</v>
      </c>
      <c r="AO128" s="5" t="e">
        <f t="shared" si="422"/>
        <v>#REF!</v>
      </c>
      <c r="AP128" s="5" t="e">
        <f t="shared" si="422"/>
        <v>#REF!</v>
      </c>
      <c r="AQ128" s="5" t="e">
        <f t="shared" si="422"/>
        <v>#REF!</v>
      </c>
      <c r="AR128" s="5" t="e">
        <f t="shared" si="422"/>
        <v>#REF!</v>
      </c>
      <c r="AS128" s="5"/>
      <c r="AT128" s="5"/>
      <c r="AU128" s="5"/>
      <c r="AV128" s="5"/>
      <c r="AW128" s="5"/>
      <c r="AX128" s="5"/>
      <c r="AY128" s="5"/>
      <c r="AZ128" s="5"/>
      <c r="BA128" s="40" t="str">
        <f t="shared" si="372"/>
        <v/>
      </c>
      <c r="BB128" s="266"/>
      <c r="BC128" s="267"/>
      <c r="BD128" s="267"/>
      <c r="BE128" s="268"/>
      <c r="BF128" s="41">
        <v>37900</v>
      </c>
      <c r="BG128" s="43" t="str">
        <f t="shared" si="373"/>
        <v>13.08</v>
      </c>
      <c r="BH128" s="43">
        <v>40</v>
      </c>
      <c r="BI128" s="43">
        <v>1.1399999999999999</v>
      </c>
      <c r="BJ128" s="43">
        <f t="shared" si="374"/>
        <v>1.3</v>
      </c>
      <c r="BK128" s="43">
        <f t="shared" si="375"/>
        <v>30.77</v>
      </c>
      <c r="BL128" s="43" t="e">
        <f t="shared" si="376"/>
        <v>#REF!</v>
      </c>
      <c r="BM128" s="9"/>
      <c r="BN128" s="9" t="str">
        <f t="shared" si="49"/>
        <v>13.08</v>
      </c>
      <c r="BO128" s="9">
        <f t="shared" si="50"/>
        <v>8</v>
      </c>
      <c r="BP128" s="9" t="str">
        <f t="shared" si="51"/>
        <v>F</v>
      </c>
      <c r="BQ128" s="9" t="str">
        <f t="shared" si="52"/>
        <v>0</v>
      </c>
      <c r="BR128" s="9"/>
      <c r="BS128" s="9"/>
      <c r="BT128" s="30">
        <v>15.03</v>
      </c>
      <c r="BU128" s="31">
        <v>3</v>
      </c>
      <c r="BV128" s="31">
        <v>183</v>
      </c>
      <c r="BW128" s="1"/>
      <c r="BX128" s="33">
        <v>1.466</v>
      </c>
      <c r="BY128" s="33">
        <v>1.4669999999999999</v>
      </c>
      <c r="BZ128" s="33">
        <v>1.544</v>
      </c>
      <c r="CA128" s="33">
        <v>1.5449999999999999</v>
      </c>
      <c r="CB128" s="33">
        <v>1.857</v>
      </c>
      <c r="CC128" s="33">
        <v>1.8579999999999999</v>
      </c>
      <c r="CD128" s="3"/>
      <c r="CE128" s="34">
        <v>1.413</v>
      </c>
      <c r="CF128" s="34">
        <v>1.4140000000000001</v>
      </c>
      <c r="CG128" s="34">
        <v>1.4809999999999999</v>
      </c>
      <c r="CH128" s="34">
        <v>1.482</v>
      </c>
      <c r="CI128" s="34">
        <v>1.7569999999999999</v>
      </c>
      <c r="CJ128" s="34">
        <v>1.7579999999999998</v>
      </c>
      <c r="CK128" s="9"/>
      <c r="CL128" s="9"/>
      <c r="CM128" s="9" t="e">
        <f>IF('Nutritional Status'!#REF!="","",IF('Nutritional Status'!#REF!&gt;CT128,$CU$3,IF('Nutritional Status'!#REF!&gt;CR128,$CS$3,IF('Nutritional Status'!#REF!&gt;CP128,$CQ$3,$CP$3))))</f>
        <v>#REF!</v>
      </c>
      <c r="CN128" s="5">
        <v>23</v>
      </c>
      <c r="CO128" s="9" t="e">
        <f t="shared" si="19"/>
        <v>#REF!</v>
      </c>
      <c r="CP128" s="9" t="e">
        <f t="shared" ref="CP128:CU128" si="423">IF($CO128="","",VLOOKUP($CO128,$BV$5:$CJ$173,CP$1))</f>
        <v>#REF!</v>
      </c>
      <c r="CQ128" s="9" t="e">
        <f t="shared" si="423"/>
        <v>#REF!</v>
      </c>
      <c r="CR128" s="9" t="e">
        <f t="shared" si="423"/>
        <v>#REF!</v>
      </c>
      <c r="CS128" s="9" t="e">
        <f t="shared" si="423"/>
        <v>#REF!</v>
      </c>
      <c r="CT128" s="9" t="e">
        <f t="shared" si="423"/>
        <v>#REF!</v>
      </c>
      <c r="CU128" s="9" t="e">
        <f t="shared" si="423"/>
        <v>#REF!</v>
      </c>
      <c r="CV128" s="9"/>
      <c r="CW128" s="5">
        <v>23</v>
      </c>
      <c r="CX128" s="9" t="e">
        <f t="shared" si="21"/>
        <v>#REF!</v>
      </c>
      <c r="CY128" s="9" t="e">
        <f t="shared" ref="CY128:DD128" si="424">IF($CX128="","",VLOOKUP($CX128,$BV$5:$CJ$173,CY$2))</f>
        <v>#REF!</v>
      </c>
      <c r="CZ128" s="9" t="e">
        <f t="shared" si="424"/>
        <v>#REF!</v>
      </c>
      <c r="DA128" s="9" t="e">
        <f t="shared" si="424"/>
        <v>#REF!</v>
      </c>
      <c r="DB128" s="9" t="e">
        <f t="shared" si="424"/>
        <v>#REF!</v>
      </c>
      <c r="DC128" s="9" t="e">
        <f t="shared" si="424"/>
        <v>#REF!</v>
      </c>
      <c r="DD128" s="9" t="e">
        <f t="shared" si="424"/>
        <v>#REF!</v>
      </c>
    </row>
    <row r="129" spans="1:108" ht="15.75" customHeight="1">
      <c r="A129" s="30">
        <v>15.04</v>
      </c>
      <c r="B129" s="31">
        <v>4</v>
      </c>
      <c r="C129" s="31">
        <v>184</v>
      </c>
      <c r="D129" s="1"/>
      <c r="E129" s="32">
        <v>14.7</v>
      </c>
      <c r="F129" s="32">
        <f t="shared" si="0"/>
        <v>14.799999999999999</v>
      </c>
      <c r="G129" s="32">
        <v>16.100000000000001</v>
      </c>
      <c r="H129" s="32">
        <f t="shared" si="2"/>
        <v>16.200000000000003</v>
      </c>
      <c r="I129" s="32">
        <v>27.3</v>
      </c>
      <c r="J129" s="32">
        <f t="shared" si="3"/>
        <v>27.400000000000002</v>
      </c>
      <c r="K129" s="33">
        <v>34.299999999999997</v>
      </c>
      <c r="L129" s="33">
        <f t="shared" si="4"/>
        <v>34.4</v>
      </c>
      <c r="M129" s="3"/>
      <c r="N129" s="32">
        <v>14.4</v>
      </c>
      <c r="O129" s="32">
        <f t="shared" si="5"/>
        <v>14.5</v>
      </c>
      <c r="P129" s="33">
        <v>15.9</v>
      </c>
      <c r="Q129" s="33">
        <f t="shared" si="6"/>
        <v>16</v>
      </c>
      <c r="R129" s="33">
        <v>28.5</v>
      </c>
      <c r="S129" s="33">
        <f t="shared" si="7"/>
        <v>28.6</v>
      </c>
      <c r="T129" s="33">
        <v>35.799999999999997</v>
      </c>
      <c r="U129" s="33">
        <f t="shared" si="8"/>
        <v>35.9</v>
      </c>
      <c r="V129" s="5"/>
      <c r="W129" s="5"/>
      <c r="X129" s="5"/>
      <c r="Y129" s="5">
        <v>24</v>
      </c>
      <c r="Z129" s="5" t="e">
        <f>IF('Nutritional Status'!C78="","",VLOOKUP('Nutritional Status'!#REF!,$A$5:$C$173,3,))</f>
        <v>#REF!</v>
      </c>
      <c r="AA129" s="5" t="e">
        <f t="shared" si="341"/>
        <v>#REF!</v>
      </c>
      <c r="AB129" s="5" t="e">
        <f t="shared" si="342"/>
        <v>#REF!</v>
      </c>
      <c r="AC129" s="5" t="e">
        <f t="shared" si="343"/>
        <v>#REF!</v>
      </c>
      <c r="AD129" s="5" t="e">
        <f t="shared" si="344"/>
        <v>#REF!</v>
      </c>
      <c r="AE129" s="5" t="e">
        <f t="shared" si="345"/>
        <v>#REF!</v>
      </c>
      <c r="AF129" s="5" t="e">
        <f t="shared" si="346"/>
        <v>#REF!</v>
      </c>
      <c r="AG129" s="5" t="e">
        <f t="shared" si="347"/>
        <v>#REF!</v>
      </c>
      <c r="AH129" s="5" t="e">
        <f t="shared" si="348"/>
        <v>#REF!</v>
      </c>
      <c r="AI129" s="5"/>
      <c r="AJ129" s="5" t="e">
        <f t="shared" si="17"/>
        <v>#REF!</v>
      </c>
      <c r="AK129" s="5" t="e">
        <f t="shared" ref="AK129:AR129" si="425">IF($AJ129="","",VLOOKUP($AJ129,$C$5:$U$273,AK$2))</f>
        <v>#REF!</v>
      </c>
      <c r="AL129" s="5" t="e">
        <f t="shared" si="425"/>
        <v>#REF!</v>
      </c>
      <c r="AM129" s="5" t="e">
        <f t="shared" si="425"/>
        <v>#REF!</v>
      </c>
      <c r="AN129" s="5" t="e">
        <f t="shared" si="425"/>
        <v>#REF!</v>
      </c>
      <c r="AO129" s="5" t="e">
        <f t="shared" si="425"/>
        <v>#REF!</v>
      </c>
      <c r="AP129" s="5" t="e">
        <f t="shared" si="425"/>
        <v>#REF!</v>
      </c>
      <c r="AQ129" s="5" t="e">
        <f t="shared" si="425"/>
        <v>#REF!</v>
      </c>
      <c r="AR129" s="5" t="e">
        <f t="shared" si="425"/>
        <v>#REF!</v>
      </c>
      <c r="AS129" s="5"/>
      <c r="AT129" s="5"/>
      <c r="AU129" s="5"/>
      <c r="AV129" s="5"/>
      <c r="AW129" s="5"/>
      <c r="AX129" s="5"/>
      <c r="AY129" s="5"/>
      <c r="AZ129" s="5"/>
      <c r="BA129" s="40" t="str">
        <f t="shared" si="372"/>
        <v/>
      </c>
      <c r="BB129" s="266"/>
      <c r="BC129" s="267"/>
      <c r="BD129" s="267"/>
      <c r="BE129" s="268"/>
      <c r="BF129" s="41">
        <v>37312</v>
      </c>
      <c r="BG129" s="43" t="str">
        <f t="shared" si="373"/>
        <v>15.03</v>
      </c>
      <c r="BH129" s="43">
        <v>37</v>
      </c>
      <c r="BI129" s="43">
        <v>1.35</v>
      </c>
      <c r="BJ129" s="43">
        <f t="shared" si="374"/>
        <v>1.82</v>
      </c>
      <c r="BK129" s="43">
        <f t="shared" si="375"/>
        <v>20.329999999999998</v>
      </c>
      <c r="BL129" s="43" t="e">
        <f t="shared" si="376"/>
        <v>#REF!</v>
      </c>
      <c r="BM129" s="9"/>
      <c r="BN129" s="9" t="str">
        <f t="shared" si="49"/>
        <v>15.03</v>
      </c>
      <c r="BO129" s="9">
        <f t="shared" si="50"/>
        <v>3</v>
      </c>
      <c r="BP129" s="9" t="str">
        <f t="shared" si="51"/>
        <v>F</v>
      </c>
      <c r="BQ129" s="9" t="str">
        <f t="shared" si="52"/>
        <v>0</v>
      </c>
      <c r="BR129" s="9"/>
      <c r="BS129" s="9"/>
      <c r="BT129" s="30">
        <v>15.04</v>
      </c>
      <c r="BU129" s="31">
        <v>4</v>
      </c>
      <c r="BV129" s="31">
        <v>184</v>
      </c>
      <c r="BW129" s="1"/>
      <c r="BX129" s="33">
        <v>1.47</v>
      </c>
      <c r="BY129" s="33">
        <v>1.4709999999999999</v>
      </c>
      <c r="BZ129" s="33">
        <v>1.548</v>
      </c>
      <c r="CA129" s="33">
        <v>1.5490000000000002</v>
      </c>
      <c r="CB129" s="33">
        <v>1.861</v>
      </c>
      <c r="CC129" s="33">
        <v>1.8619999999999999</v>
      </c>
      <c r="CD129" s="3"/>
      <c r="CE129" s="34">
        <v>1.4140000000000001</v>
      </c>
      <c r="CF129" s="34">
        <v>1.415</v>
      </c>
      <c r="CG129" s="34">
        <v>1.4820000000000002</v>
      </c>
      <c r="CH129" s="34">
        <v>1.4830000000000001</v>
      </c>
      <c r="CI129" s="34">
        <v>1.7569999999999999</v>
      </c>
      <c r="CJ129" s="34">
        <v>1.7579999999999998</v>
      </c>
      <c r="CK129" s="9"/>
      <c r="CL129" s="9"/>
      <c r="CM129" s="9" t="e">
        <f>IF('Nutritional Status'!#REF!="","",IF('Nutritional Status'!#REF!&gt;CT129,$CU$3,IF('Nutritional Status'!#REF!&gt;CR129,$CS$3,IF('Nutritional Status'!#REF!&gt;CP129,$CQ$3,$CP$3))))</f>
        <v>#REF!</v>
      </c>
      <c r="CN129" s="5">
        <v>24</v>
      </c>
      <c r="CO129" s="9" t="e">
        <f t="shared" si="19"/>
        <v>#REF!</v>
      </c>
      <c r="CP129" s="9" t="e">
        <f t="shared" ref="CP129:CU129" si="426">IF($CO129="","",VLOOKUP($CO129,$BV$5:$CJ$173,CP$1))</f>
        <v>#REF!</v>
      </c>
      <c r="CQ129" s="9" t="e">
        <f t="shared" si="426"/>
        <v>#REF!</v>
      </c>
      <c r="CR129" s="9" t="e">
        <f t="shared" si="426"/>
        <v>#REF!</v>
      </c>
      <c r="CS129" s="9" t="e">
        <f t="shared" si="426"/>
        <v>#REF!</v>
      </c>
      <c r="CT129" s="9" t="e">
        <f t="shared" si="426"/>
        <v>#REF!</v>
      </c>
      <c r="CU129" s="9" t="e">
        <f t="shared" si="426"/>
        <v>#REF!</v>
      </c>
      <c r="CV129" s="9"/>
      <c r="CW129" s="5">
        <v>24</v>
      </c>
      <c r="CX129" s="9" t="e">
        <f t="shared" si="21"/>
        <v>#REF!</v>
      </c>
      <c r="CY129" s="9" t="e">
        <f t="shared" ref="CY129:DD129" si="427">IF($CX129="","",VLOOKUP($CX129,$BV$5:$CJ$173,CY$2))</f>
        <v>#REF!</v>
      </c>
      <c r="CZ129" s="9" t="e">
        <f t="shared" si="427"/>
        <v>#REF!</v>
      </c>
      <c r="DA129" s="9" t="e">
        <f t="shared" si="427"/>
        <v>#REF!</v>
      </c>
      <c r="DB129" s="9" t="e">
        <f t="shared" si="427"/>
        <v>#REF!</v>
      </c>
      <c r="DC129" s="9" t="e">
        <f t="shared" si="427"/>
        <v>#REF!</v>
      </c>
      <c r="DD129" s="9" t="e">
        <f t="shared" si="427"/>
        <v>#REF!</v>
      </c>
    </row>
    <row r="130" spans="1:108" ht="15.75" customHeight="1">
      <c r="A130" s="30">
        <v>15.05</v>
      </c>
      <c r="B130" s="31">
        <v>5</v>
      </c>
      <c r="C130" s="31">
        <v>185</v>
      </c>
      <c r="D130" s="1"/>
      <c r="E130" s="32">
        <v>14.8</v>
      </c>
      <c r="F130" s="32">
        <f t="shared" si="0"/>
        <v>14.9</v>
      </c>
      <c r="G130" s="32">
        <v>16.100000000000001</v>
      </c>
      <c r="H130" s="32">
        <f t="shared" si="2"/>
        <v>16.200000000000003</v>
      </c>
      <c r="I130" s="32">
        <v>27.4</v>
      </c>
      <c r="J130" s="32">
        <f t="shared" si="3"/>
        <v>27.5</v>
      </c>
      <c r="K130" s="33">
        <v>34.4</v>
      </c>
      <c r="L130" s="33">
        <f t="shared" si="4"/>
        <v>34.5</v>
      </c>
      <c r="M130" s="3"/>
      <c r="N130" s="32">
        <v>14.4</v>
      </c>
      <c r="O130" s="32">
        <f t="shared" si="5"/>
        <v>14.5</v>
      </c>
      <c r="P130" s="33">
        <v>15.9</v>
      </c>
      <c r="Q130" s="33">
        <f t="shared" si="6"/>
        <v>16</v>
      </c>
      <c r="R130" s="33">
        <v>28.5</v>
      </c>
      <c r="S130" s="33">
        <f t="shared" si="7"/>
        <v>28.6</v>
      </c>
      <c r="T130" s="33">
        <v>35.799999999999997</v>
      </c>
      <c r="U130" s="33">
        <f t="shared" si="8"/>
        <v>35.9</v>
      </c>
      <c r="V130" s="5"/>
      <c r="W130" s="5"/>
      <c r="X130" s="5"/>
      <c r="Y130" s="5">
        <v>25</v>
      </c>
      <c r="Z130" s="5" t="e">
        <f>IF('Nutritional Status'!C79="","",VLOOKUP('Nutritional Status'!#REF!,$A$5:$C$173,3,))</f>
        <v>#REF!</v>
      </c>
      <c r="AA130" s="5" t="e">
        <f t="shared" si="341"/>
        <v>#REF!</v>
      </c>
      <c r="AB130" s="5" t="e">
        <f t="shared" si="342"/>
        <v>#REF!</v>
      </c>
      <c r="AC130" s="5" t="e">
        <f t="shared" si="343"/>
        <v>#REF!</v>
      </c>
      <c r="AD130" s="5" t="e">
        <f t="shared" si="344"/>
        <v>#REF!</v>
      </c>
      <c r="AE130" s="5" t="e">
        <f t="shared" si="345"/>
        <v>#REF!</v>
      </c>
      <c r="AF130" s="5" t="e">
        <f t="shared" si="346"/>
        <v>#REF!</v>
      </c>
      <c r="AG130" s="5" t="e">
        <f t="shared" si="347"/>
        <v>#REF!</v>
      </c>
      <c r="AH130" s="5" t="e">
        <f t="shared" si="348"/>
        <v>#REF!</v>
      </c>
      <c r="AI130" s="5"/>
      <c r="AJ130" s="5" t="e">
        <f t="shared" si="17"/>
        <v>#REF!</v>
      </c>
      <c r="AK130" s="5" t="e">
        <f t="shared" ref="AK130:AR130" si="428">IF($AJ130="","",VLOOKUP($AJ130,$C$5:$U$273,AK$2))</f>
        <v>#REF!</v>
      </c>
      <c r="AL130" s="5" t="e">
        <f t="shared" si="428"/>
        <v>#REF!</v>
      </c>
      <c r="AM130" s="5" t="e">
        <f t="shared" si="428"/>
        <v>#REF!</v>
      </c>
      <c r="AN130" s="5" t="e">
        <f t="shared" si="428"/>
        <v>#REF!</v>
      </c>
      <c r="AO130" s="5" t="e">
        <f t="shared" si="428"/>
        <v>#REF!</v>
      </c>
      <c r="AP130" s="5" t="e">
        <f t="shared" si="428"/>
        <v>#REF!</v>
      </c>
      <c r="AQ130" s="5" t="e">
        <f t="shared" si="428"/>
        <v>#REF!</v>
      </c>
      <c r="AR130" s="5" t="e">
        <f t="shared" si="428"/>
        <v>#REF!</v>
      </c>
      <c r="AS130" s="5"/>
      <c r="AT130" s="5"/>
      <c r="AU130" s="5"/>
      <c r="AV130" s="5"/>
      <c r="AW130" s="5"/>
      <c r="AX130" s="5"/>
      <c r="AY130" s="5"/>
      <c r="AZ130" s="5"/>
      <c r="BA130" s="40" t="str">
        <f t="shared" si="372"/>
        <v/>
      </c>
      <c r="BB130" s="266"/>
      <c r="BC130" s="267"/>
      <c r="BD130" s="267"/>
      <c r="BE130" s="268"/>
      <c r="BF130" s="41">
        <v>36386</v>
      </c>
      <c r="BG130" s="43" t="str">
        <f t="shared" si="373"/>
        <v>17.10</v>
      </c>
      <c r="BH130" s="43">
        <v>20</v>
      </c>
      <c r="BI130" s="43">
        <v>1.1100000000000001</v>
      </c>
      <c r="BJ130" s="43">
        <f t="shared" si="374"/>
        <v>1.23</v>
      </c>
      <c r="BK130" s="43">
        <f t="shared" si="375"/>
        <v>16.260000000000002</v>
      </c>
      <c r="BL130" s="43" t="e">
        <f t="shared" si="376"/>
        <v>#REF!</v>
      </c>
      <c r="BM130" s="9"/>
      <c r="BN130" s="9" t="str">
        <f t="shared" si="49"/>
        <v>17.10</v>
      </c>
      <c r="BO130" s="9">
        <f t="shared" si="50"/>
        <v>10</v>
      </c>
      <c r="BP130" s="9" t="str">
        <f t="shared" si="51"/>
        <v>F</v>
      </c>
      <c r="BQ130" s="9" t="str">
        <f t="shared" si="52"/>
        <v>0</v>
      </c>
      <c r="BR130" s="9"/>
      <c r="BS130" s="9"/>
      <c r="BT130" s="30">
        <v>15.05</v>
      </c>
      <c r="BU130" s="31">
        <v>5</v>
      </c>
      <c r="BV130" s="31">
        <v>185</v>
      </c>
      <c r="BW130" s="1"/>
      <c r="BX130" s="33">
        <v>1.4730000000000001</v>
      </c>
      <c r="BY130" s="33">
        <v>1.474</v>
      </c>
      <c r="BZ130" s="33">
        <v>1.5509999999999999</v>
      </c>
      <c r="CA130" s="33">
        <v>1.5519999999999998</v>
      </c>
      <c r="CB130" s="33">
        <v>1.8640000000000001</v>
      </c>
      <c r="CC130" s="33">
        <v>1.865</v>
      </c>
      <c r="CD130" s="3"/>
      <c r="CE130" s="34">
        <v>1.415</v>
      </c>
      <c r="CF130" s="34">
        <v>1.4159999999999999</v>
      </c>
      <c r="CG130" s="34">
        <v>1.4830000000000001</v>
      </c>
      <c r="CH130" s="34">
        <v>1.484</v>
      </c>
      <c r="CI130" s="34">
        <v>1.758</v>
      </c>
      <c r="CJ130" s="34">
        <v>1.7590000000000001</v>
      </c>
      <c r="CK130" s="9"/>
      <c r="CL130" s="9"/>
      <c r="CM130" s="9" t="e">
        <f>IF('Nutritional Status'!#REF!="","",IF('Nutritional Status'!#REF!&gt;CT130,$CU$3,IF('Nutritional Status'!#REF!&gt;CR130,$CS$3,IF('Nutritional Status'!#REF!&gt;CP130,$CQ$3,$CP$3))))</f>
        <v>#REF!</v>
      </c>
      <c r="CN130" s="5">
        <v>25</v>
      </c>
      <c r="CO130" s="9" t="e">
        <f t="shared" si="19"/>
        <v>#REF!</v>
      </c>
      <c r="CP130" s="9" t="e">
        <f t="shared" ref="CP130:CU130" si="429">IF($CO130="","",VLOOKUP($CO130,$BV$5:$CJ$173,CP$1))</f>
        <v>#REF!</v>
      </c>
      <c r="CQ130" s="9" t="e">
        <f t="shared" si="429"/>
        <v>#REF!</v>
      </c>
      <c r="CR130" s="9" t="e">
        <f t="shared" si="429"/>
        <v>#REF!</v>
      </c>
      <c r="CS130" s="9" t="e">
        <f t="shared" si="429"/>
        <v>#REF!</v>
      </c>
      <c r="CT130" s="9" t="e">
        <f t="shared" si="429"/>
        <v>#REF!</v>
      </c>
      <c r="CU130" s="9" t="e">
        <f t="shared" si="429"/>
        <v>#REF!</v>
      </c>
      <c r="CV130" s="9"/>
      <c r="CW130" s="5">
        <v>25</v>
      </c>
      <c r="CX130" s="9" t="e">
        <f t="shared" si="21"/>
        <v>#REF!</v>
      </c>
      <c r="CY130" s="9" t="e">
        <f t="shared" ref="CY130:DD130" si="430">IF($CX130="","",VLOOKUP($CX130,$BV$5:$CJ$173,CY$2))</f>
        <v>#REF!</v>
      </c>
      <c r="CZ130" s="9" t="e">
        <f t="shared" si="430"/>
        <v>#REF!</v>
      </c>
      <c r="DA130" s="9" t="e">
        <f t="shared" si="430"/>
        <v>#REF!</v>
      </c>
      <c r="DB130" s="9" t="e">
        <f t="shared" si="430"/>
        <v>#REF!</v>
      </c>
      <c r="DC130" s="9" t="e">
        <f t="shared" si="430"/>
        <v>#REF!</v>
      </c>
      <c r="DD130" s="9" t="e">
        <f t="shared" si="430"/>
        <v>#REF!</v>
      </c>
    </row>
    <row r="131" spans="1:108" ht="15.75" customHeight="1">
      <c r="A131" s="30">
        <v>15.06</v>
      </c>
      <c r="B131" s="31">
        <v>6</v>
      </c>
      <c r="C131" s="31">
        <v>186</v>
      </c>
      <c r="D131" s="1"/>
      <c r="E131" s="32">
        <v>14.8</v>
      </c>
      <c r="F131" s="32">
        <f t="shared" si="0"/>
        <v>14.9</v>
      </c>
      <c r="G131" s="32">
        <v>16.2</v>
      </c>
      <c r="H131" s="32">
        <f t="shared" si="2"/>
        <v>16.3</v>
      </c>
      <c r="I131" s="32">
        <v>27.4</v>
      </c>
      <c r="J131" s="32">
        <f t="shared" si="3"/>
        <v>27.5</v>
      </c>
      <c r="K131" s="33">
        <v>34.5</v>
      </c>
      <c r="L131" s="33">
        <f t="shared" si="4"/>
        <v>34.6</v>
      </c>
      <c r="M131" s="3"/>
      <c r="N131" s="32">
        <v>14.4</v>
      </c>
      <c r="O131" s="32">
        <f t="shared" si="5"/>
        <v>14.5</v>
      </c>
      <c r="P131" s="33">
        <v>15.9</v>
      </c>
      <c r="Q131" s="33">
        <f t="shared" si="6"/>
        <v>16</v>
      </c>
      <c r="R131" s="33">
        <v>28.6</v>
      </c>
      <c r="S131" s="33">
        <f t="shared" si="7"/>
        <v>28.700000000000003</v>
      </c>
      <c r="T131" s="33">
        <v>35.799999999999997</v>
      </c>
      <c r="U131" s="33">
        <f t="shared" si="8"/>
        <v>35.9</v>
      </c>
      <c r="V131" s="5"/>
      <c r="W131" s="5"/>
      <c r="X131" s="5"/>
      <c r="Y131" s="5">
        <v>26</v>
      </c>
      <c r="Z131" s="5" t="e">
        <f>IF('Nutritional Status'!C80="","",VLOOKUP('Nutritional Status'!#REF!,$A$5:$C$173,3,))</f>
        <v>#REF!</v>
      </c>
      <c r="AA131" s="5" t="e">
        <f t="shared" si="341"/>
        <v>#REF!</v>
      </c>
      <c r="AB131" s="5" t="e">
        <f t="shared" si="342"/>
        <v>#REF!</v>
      </c>
      <c r="AC131" s="5" t="e">
        <f t="shared" si="343"/>
        <v>#REF!</v>
      </c>
      <c r="AD131" s="5" t="e">
        <f t="shared" si="344"/>
        <v>#REF!</v>
      </c>
      <c r="AE131" s="5" t="e">
        <f t="shared" si="345"/>
        <v>#REF!</v>
      </c>
      <c r="AF131" s="5" t="e">
        <f t="shared" si="346"/>
        <v>#REF!</v>
      </c>
      <c r="AG131" s="5" t="e">
        <f t="shared" si="347"/>
        <v>#REF!</v>
      </c>
      <c r="AH131" s="5" t="e">
        <f t="shared" si="348"/>
        <v>#REF!</v>
      </c>
      <c r="AI131" s="5"/>
      <c r="AJ131" s="5" t="e">
        <f t="shared" si="17"/>
        <v>#REF!</v>
      </c>
      <c r="AK131" s="5" t="e">
        <f t="shared" ref="AK131:AR131" si="431">IF($AJ131="","",VLOOKUP($AJ131,$C$5:$U$273,AK$2))</f>
        <v>#REF!</v>
      </c>
      <c r="AL131" s="5" t="e">
        <f t="shared" si="431"/>
        <v>#REF!</v>
      </c>
      <c r="AM131" s="5" t="e">
        <f t="shared" si="431"/>
        <v>#REF!</v>
      </c>
      <c r="AN131" s="5" t="e">
        <f t="shared" si="431"/>
        <v>#REF!</v>
      </c>
      <c r="AO131" s="5" t="e">
        <f t="shared" si="431"/>
        <v>#REF!</v>
      </c>
      <c r="AP131" s="5" t="e">
        <f t="shared" si="431"/>
        <v>#REF!</v>
      </c>
      <c r="AQ131" s="5" t="e">
        <f t="shared" si="431"/>
        <v>#REF!</v>
      </c>
      <c r="AR131" s="5" t="e">
        <f t="shared" si="431"/>
        <v>#REF!</v>
      </c>
      <c r="AS131" s="5"/>
      <c r="AT131" s="5"/>
      <c r="AU131" s="5"/>
      <c r="AV131" s="5"/>
      <c r="AW131" s="5"/>
      <c r="AX131" s="5"/>
      <c r="AY131" s="5"/>
      <c r="AZ131" s="5"/>
      <c r="BA131" s="40" t="str">
        <f t="shared" si="372"/>
        <v/>
      </c>
      <c r="BB131" s="266"/>
      <c r="BC131" s="267"/>
      <c r="BD131" s="267"/>
      <c r="BE131" s="268"/>
      <c r="BF131" s="41">
        <v>37900</v>
      </c>
      <c r="BG131" s="43" t="str">
        <f t="shared" si="373"/>
        <v>13.08</v>
      </c>
      <c r="BH131" s="43">
        <v>40</v>
      </c>
      <c r="BI131" s="43">
        <v>1.1399999999999999</v>
      </c>
      <c r="BJ131" s="43">
        <f t="shared" si="374"/>
        <v>1.3</v>
      </c>
      <c r="BK131" s="43">
        <f t="shared" si="375"/>
        <v>30.77</v>
      </c>
      <c r="BL131" s="43" t="e">
        <f t="shared" si="376"/>
        <v>#REF!</v>
      </c>
      <c r="BM131" s="9"/>
      <c r="BN131" s="9" t="str">
        <f t="shared" si="49"/>
        <v>13.08</v>
      </c>
      <c r="BO131" s="9">
        <f t="shared" si="50"/>
        <v>8</v>
      </c>
      <c r="BP131" s="9" t="str">
        <f t="shared" si="51"/>
        <v>F</v>
      </c>
      <c r="BQ131" s="9" t="str">
        <f t="shared" si="52"/>
        <v>0</v>
      </c>
      <c r="BR131" s="9"/>
      <c r="BS131" s="9"/>
      <c r="BT131" s="30">
        <v>15.06</v>
      </c>
      <c r="BU131" s="31">
        <v>6</v>
      </c>
      <c r="BV131" s="31">
        <v>186</v>
      </c>
      <c r="BW131" s="1"/>
      <c r="BX131" s="33">
        <v>1.476</v>
      </c>
      <c r="BY131" s="33">
        <v>1.4769999999999999</v>
      </c>
      <c r="BZ131" s="33">
        <v>1.554</v>
      </c>
      <c r="CA131" s="33">
        <v>1.5549999999999999</v>
      </c>
      <c r="CB131" s="33">
        <v>1.8680000000000001</v>
      </c>
      <c r="CC131" s="33">
        <v>1.869</v>
      </c>
      <c r="CD131" s="3"/>
      <c r="CE131" s="34">
        <v>1.4159999999999999</v>
      </c>
      <c r="CF131" s="34">
        <v>1.4169999999999998</v>
      </c>
      <c r="CG131" s="34">
        <v>1.484</v>
      </c>
      <c r="CH131" s="34">
        <v>1.4850000000000001</v>
      </c>
      <c r="CI131" s="34">
        <v>1.7590000000000001</v>
      </c>
      <c r="CJ131" s="34">
        <v>1.76</v>
      </c>
      <c r="CK131" s="9"/>
      <c r="CL131" s="9"/>
      <c r="CM131" s="9" t="e">
        <f>IF('Nutritional Status'!#REF!="","",IF('Nutritional Status'!#REF!&gt;CT131,$CU$3,IF('Nutritional Status'!#REF!&gt;CR131,$CS$3,IF('Nutritional Status'!#REF!&gt;CP131,$CQ$3,$CP$3))))</f>
        <v>#REF!</v>
      </c>
      <c r="CN131" s="5">
        <v>26</v>
      </c>
      <c r="CO131" s="9" t="e">
        <f t="shared" si="19"/>
        <v>#REF!</v>
      </c>
      <c r="CP131" s="9" t="e">
        <f t="shared" ref="CP131:CU131" si="432">IF($CO131="","",VLOOKUP($CO131,$BV$5:$CJ$173,CP$1))</f>
        <v>#REF!</v>
      </c>
      <c r="CQ131" s="9" t="e">
        <f t="shared" si="432"/>
        <v>#REF!</v>
      </c>
      <c r="CR131" s="9" t="e">
        <f t="shared" si="432"/>
        <v>#REF!</v>
      </c>
      <c r="CS131" s="9" t="e">
        <f t="shared" si="432"/>
        <v>#REF!</v>
      </c>
      <c r="CT131" s="9" t="e">
        <f t="shared" si="432"/>
        <v>#REF!</v>
      </c>
      <c r="CU131" s="9" t="e">
        <f t="shared" si="432"/>
        <v>#REF!</v>
      </c>
      <c r="CV131" s="9"/>
      <c r="CW131" s="5">
        <v>26</v>
      </c>
      <c r="CX131" s="9" t="e">
        <f t="shared" si="21"/>
        <v>#REF!</v>
      </c>
      <c r="CY131" s="9" t="e">
        <f t="shared" ref="CY131:DD131" si="433">IF($CX131="","",VLOOKUP($CX131,$BV$5:$CJ$173,CY$2))</f>
        <v>#REF!</v>
      </c>
      <c r="CZ131" s="9" t="e">
        <f t="shared" si="433"/>
        <v>#REF!</v>
      </c>
      <c r="DA131" s="9" t="e">
        <f t="shared" si="433"/>
        <v>#REF!</v>
      </c>
      <c r="DB131" s="9" t="e">
        <f t="shared" si="433"/>
        <v>#REF!</v>
      </c>
      <c r="DC131" s="9" t="e">
        <f t="shared" si="433"/>
        <v>#REF!</v>
      </c>
      <c r="DD131" s="9" t="e">
        <f t="shared" si="433"/>
        <v>#REF!</v>
      </c>
    </row>
    <row r="132" spans="1:108" ht="15.75" customHeight="1">
      <c r="A132" s="30">
        <v>15.07</v>
      </c>
      <c r="B132" s="31">
        <v>7</v>
      </c>
      <c r="C132" s="31">
        <v>187</v>
      </c>
      <c r="D132" s="1"/>
      <c r="E132" s="32">
        <v>14.9</v>
      </c>
      <c r="F132" s="32">
        <f t="shared" si="0"/>
        <v>15</v>
      </c>
      <c r="G132" s="32">
        <v>16.2</v>
      </c>
      <c r="H132" s="32">
        <f t="shared" si="2"/>
        <v>16.3</v>
      </c>
      <c r="I132" s="32">
        <v>27.5</v>
      </c>
      <c r="J132" s="32">
        <f t="shared" si="3"/>
        <v>27.6</v>
      </c>
      <c r="K132" s="33">
        <v>34.5</v>
      </c>
      <c r="L132" s="33">
        <f t="shared" si="4"/>
        <v>34.6</v>
      </c>
      <c r="M132" s="3"/>
      <c r="N132" s="32">
        <v>14.4</v>
      </c>
      <c r="O132" s="32">
        <f t="shared" si="5"/>
        <v>14.5</v>
      </c>
      <c r="P132" s="33">
        <v>16</v>
      </c>
      <c r="Q132" s="33">
        <f t="shared" si="6"/>
        <v>16.100000000000001</v>
      </c>
      <c r="R132" s="33">
        <v>28.6</v>
      </c>
      <c r="S132" s="33">
        <f t="shared" si="7"/>
        <v>28.700000000000003</v>
      </c>
      <c r="T132" s="33">
        <v>35.9</v>
      </c>
      <c r="U132" s="33">
        <f t="shared" si="8"/>
        <v>36</v>
      </c>
      <c r="V132" s="5"/>
      <c r="W132" s="5"/>
      <c r="X132" s="5"/>
      <c r="Y132" s="5">
        <v>27</v>
      </c>
      <c r="Z132" s="5" t="e">
        <f>IF('Nutritional Status'!C81="","",VLOOKUP('Nutritional Status'!#REF!,$A$5:$C$173,3,))</f>
        <v>#REF!</v>
      </c>
      <c r="AA132" s="5" t="e">
        <f t="shared" si="341"/>
        <v>#REF!</v>
      </c>
      <c r="AB132" s="5" t="e">
        <f t="shared" si="342"/>
        <v>#REF!</v>
      </c>
      <c r="AC132" s="5" t="e">
        <f t="shared" si="343"/>
        <v>#REF!</v>
      </c>
      <c r="AD132" s="5" t="e">
        <f t="shared" si="344"/>
        <v>#REF!</v>
      </c>
      <c r="AE132" s="5" t="e">
        <f t="shared" si="345"/>
        <v>#REF!</v>
      </c>
      <c r="AF132" s="5" t="e">
        <f t="shared" si="346"/>
        <v>#REF!</v>
      </c>
      <c r="AG132" s="5" t="e">
        <f t="shared" si="347"/>
        <v>#REF!</v>
      </c>
      <c r="AH132" s="5" t="e">
        <f t="shared" si="348"/>
        <v>#REF!</v>
      </c>
      <c r="AI132" s="5"/>
      <c r="AJ132" s="5" t="e">
        <f t="shared" si="17"/>
        <v>#REF!</v>
      </c>
      <c r="AK132" s="5" t="e">
        <f t="shared" ref="AK132:AR132" si="434">IF($AJ132="","",VLOOKUP($AJ132,$C$5:$U$273,AK$2))</f>
        <v>#REF!</v>
      </c>
      <c r="AL132" s="5" t="e">
        <f t="shared" si="434"/>
        <v>#REF!</v>
      </c>
      <c r="AM132" s="5" t="e">
        <f t="shared" si="434"/>
        <v>#REF!</v>
      </c>
      <c r="AN132" s="5" t="e">
        <f t="shared" si="434"/>
        <v>#REF!</v>
      </c>
      <c r="AO132" s="5" t="e">
        <f t="shared" si="434"/>
        <v>#REF!</v>
      </c>
      <c r="AP132" s="5" t="e">
        <f t="shared" si="434"/>
        <v>#REF!</v>
      </c>
      <c r="AQ132" s="5" t="e">
        <f t="shared" si="434"/>
        <v>#REF!</v>
      </c>
      <c r="AR132" s="5" t="e">
        <f t="shared" si="434"/>
        <v>#REF!</v>
      </c>
      <c r="AS132" s="5"/>
      <c r="AT132" s="5"/>
      <c r="AU132" s="5"/>
      <c r="AV132" s="5"/>
      <c r="AW132" s="5"/>
      <c r="AX132" s="5"/>
      <c r="AY132" s="5"/>
      <c r="AZ132" s="5"/>
      <c r="BA132" s="40" t="str">
        <f t="shared" si="372"/>
        <v/>
      </c>
      <c r="BB132" s="266"/>
      <c r="BC132" s="267"/>
      <c r="BD132" s="267"/>
      <c r="BE132" s="268"/>
      <c r="BF132" s="41">
        <v>37312</v>
      </c>
      <c r="BG132" s="43" t="str">
        <f t="shared" si="373"/>
        <v>15.03</v>
      </c>
      <c r="BH132" s="43">
        <v>37</v>
      </c>
      <c r="BI132" s="43">
        <v>1.35</v>
      </c>
      <c r="BJ132" s="43">
        <f t="shared" si="374"/>
        <v>1.82</v>
      </c>
      <c r="BK132" s="43">
        <f t="shared" si="375"/>
        <v>20.329999999999998</v>
      </c>
      <c r="BL132" s="43" t="e">
        <f t="shared" si="376"/>
        <v>#REF!</v>
      </c>
      <c r="BM132" s="9"/>
      <c r="BN132" s="9" t="str">
        <f t="shared" si="49"/>
        <v>15.03</v>
      </c>
      <c r="BO132" s="9">
        <f t="shared" si="50"/>
        <v>3</v>
      </c>
      <c r="BP132" s="9" t="str">
        <f t="shared" si="51"/>
        <v>F</v>
      </c>
      <c r="BQ132" s="9" t="str">
        <f t="shared" si="52"/>
        <v>0</v>
      </c>
      <c r="BR132" s="9"/>
      <c r="BS132" s="9"/>
      <c r="BT132" s="30">
        <v>15.07</v>
      </c>
      <c r="BU132" s="31">
        <v>7</v>
      </c>
      <c r="BV132" s="31">
        <v>187</v>
      </c>
      <c r="BW132" s="1"/>
      <c r="BX132" s="33">
        <v>1.48</v>
      </c>
      <c r="BY132" s="33">
        <v>1.4809999999999999</v>
      </c>
      <c r="BZ132" s="33">
        <v>1.5580000000000001</v>
      </c>
      <c r="CA132" s="33">
        <v>1.5590000000000002</v>
      </c>
      <c r="CB132" s="33">
        <v>1.871</v>
      </c>
      <c r="CC132" s="33">
        <v>1.8719999999999999</v>
      </c>
      <c r="CD132" s="3"/>
      <c r="CE132" s="34">
        <v>1.4170000000000003</v>
      </c>
      <c r="CF132" s="34">
        <v>1.4180000000000001</v>
      </c>
      <c r="CG132" s="34">
        <v>1.4850000000000001</v>
      </c>
      <c r="CH132" s="34">
        <v>1.486</v>
      </c>
      <c r="CI132" s="34">
        <v>1.7590000000000001</v>
      </c>
      <c r="CJ132" s="34">
        <v>1.76</v>
      </c>
      <c r="CK132" s="9"/>
      <c r="CL132" s="9"/>
      <c r="CM132" s="9" t="e">
        <f>IF('Nutritional Status'!#REF!="","",IF('Nutritional Status'!#REF!&gt;CT132,$CU$3,IF('Nutritional Status'!#REF!&gt;CR132,$CS$3,IF('Nutritional Status'!#REF!&gt;CP132,$CQ$3,$CP$3))))</f>
        <v>#REF!</v>
      </c>
      <c r="CN132" s="5">
        <v>27</v>
      </c>
      <c r="CO132" s="9" t="e">
        <f t="shared" si="19"/>
        <v>#REF!</v>
      </c>
      <c r="CP132" s="9" t="e">
        <f t="shared" ref="CP132:CU132" si="435">IF($CO132="","",VLOOKUP($CO132,$BV$5:$CJ$173,CP$1))</f>
        <v>#REF!</v>
      </c>
      <c r="CQ132" s="9" t="e">
        <f t="shared" si="435"/>
        <v>#REF!</v>
      </c>
      <c r="CR132" s="9" t="e">
        <f t="shared" si="435"/>
        <v>#REF!</v>
      </c>
      <c r="CS132" s="9" t="e">
        <f t="shared" si="435"/>
        <v>#REF!</v>
      </c>
      <c r="CT132" s="9" t="e">
        <f t="shared" si="435"/>
        <v>#REF!</v>
      </c>
      <c r="CU132" s="9" t="e">
        <f t="shared" si="435"/>
        <v>#REF!</v>
      </c>
      <c r="CV132" s="9"/>
      <c r="CW132" s="5">
        <v>27</v>
      </c>
      <c r="CX132" s="9" t="e">
        <f t="shared" si="21"/>
        <v>#REF!</v>
      </c>
      <c r="CY132" s="9" t="e">
        <f t="shared" ref="CY132:DD132" si="436">IF($CX132="","",VLOOKUP($CX132,$BV$5:$CJ$173,CY$2))</f>
        <v>#REF!</v>
      </c>
      <c r="CZ132" s="9" t="e">
        <f t="shared" si="436"/>
        <v>#REF!</v>
      </c>
      <c r="DA132" s="9" t="e">
        <f t="shared" si="436"/>
        <v>#REF!</v>
      </c>
      <c r="DB132" s="9" t="e">
        <f t="shared" si="436"/>
        <v>#REF!</v>
      </c>
      <c r="DC132" s="9" t="e">
        <f t="shared" si="436"/>
        <v>#REF!</v>
      </c>
      <c r="DD132" s="9" t="e">
        <f t="shared" si="436"/>
        <v>#REF!</v>
      </c>
    </row>
    <row r="133" spans="1:108" ht="15.75" customHeight="1">
      <c r="A133" s="30">
        <v>15.08</v>
      </c>
      <c r="B133" s="31">
        <v>8</v>
      </c>
      <c r="C133" s="31">
        <v>188</v>
      </c>
      <c r="D133" s="1"/>
      <c r="E133" s="32">
        <v>14.9</v>
      </c>
      <c r="F133" s="32">
        <f t="shared" si="0"/>
        <v>15</v>
      </c>
      <c r="G133" s="32">
        <v>16.2</v>
      </c>
      <c r="H133" s="32">
        <f t="shared" si="2"/>
        <v>16.3</v>
      </c>
      <c r="I133" s="32">
        <v>27.6</v>
      </c>
      <c r="J133" s="32">
        <f t="shared" si="3"/>
        <v>27.700000000000003</v>
      </c>
      <c r="K133" s="33">
        <v>34.6</v>
      </c>
      <c r="L133" s="33">
        <f t="shared" si="4"/>
        <v>34.700000000000003</v>
      </c>
      <c r="M133" s="3"/>
      <c r="N133" s="32">
        <v>14.4</v>
      </c>
      <c r="O133" s="32">
        <f t="shared" si="5"/>
        <v>14.5</v>
      </c>
      <c r="P133" s="33">
        <v>16</v>
      </c>
      <c r="Q133" s="33">
        <f t="shared" si="6"/>
        <v>16.100000000000001</v>
      </c>
      <c r="R133" s="33">
        <v>28.7</v>
      </c>
      <c r="S133" s="33">
        <f t="shared" si="7"/>
        <v>28.8</v>
      </c>
      <c r="T133" s="33">
        <v>35.9</v>
      </c>
      <c r="U133" s="33">
        <f t="shared" si="8"/>
        <v>36</v>
      </c>
      <c r="V133" s="5"/>
      <c r="W133" s="5"/>
      <c r="X133" s="5"/>
      <c r="Y133" s="5">
        <v>28</v>
      </c>
      <c r="Z133" s="5" t="e">
        <f>IF('Nutritional Status'!C82="","",VLOOKUP('Nutritional Status'!#REF!,$A$5:$C$173,3,))</f>
        <v>#REF!</v>
      </c>
      <c r="AA133" s="5" t="e">
        <f t="shared" si="341"/>
        <v>#REF!</v>
      </c>
      <c r="AB133" s="5" t="e">
        <f t="shared" si="342"/>
        <v>#REF!</v>
      </c>
      <c r="AC133" s="5" t="e">
        <f t="shared" si="343"/>
        <v>#REF!</v>
      </c>
      <c r="AD133" s="5" t="e">
        <f t="shared" si="344"/>
        <v>#REF!</v>
      </c>
      <c r="AE133" s="5" t="e">
        <f t="shared" si="345"/>
        <v>#REF!</v>
      </c>
      <c r="AF133" s="5" t="e">
        <f t="shared" si="346"/>
        <v>#REF!</v>
      </c>
      <c r="AG133" s="5" t="e">
        <f t="shared" si="347"/>
        <v>#REF!</v>
      </c>
      <c r="AH133" s="5" t="e">
        <f t="shared" si="348"/>
        <v>#REF!</v>
      </c>
      <c r="AI133" s="5"/>
      <c r="AJ133" s="5" t="e">
        <f t="shared" si="17"/>
        <v>#REF!</v>
      </c>
      <c r="AK133" s="5" t="e">
        <f t="shared" ref="AK133:AR133" si="437">IF($AJ133="","",VLOOKUP($AJ133,$C$5:$U$273,AK$2))</f>
        <v>#REF!</v>
      </c>
      <c r="AL133" s="5" t="e">
        <f t="shared" si="437"/>
        <v>#REF!</v>
      </c>
      <c r="AM133" s="5" t="e">
        <f t="shared" si="437"/>
        <v>#REF!</v>
      </c>
      <c r="AN133" s="5" t="e">
        <f t="shared" si="437"/>
        <v>#REF!</v>
      </c>
      <c r="AO133" s="5" t="e">
        <f t="shared" si="437"/>
        <v>#REF!</v>
      </c>
      <c r="AP133" s="5" t="e">
        <f t="shared" si="437"/>
        <v>#REF!</v>
      </c>
      <c r="AQ133" s="5" t="e">
        <f t="shared" si="437"/>
        <v>#REF!</v>
      </c>
      <c r="AR133" s="5" t="e">
        <f t="shared" si="437"/>
        <v>#REF!</v>
      </c>
      <c r="AS133" s="5"/>
      <c r="AT133" s="5"/>
      <c r="AU133" s="5"/>
      <c r="AV133" s="5"/>
      <c r="AW133" s="5"/>
      <c r="AX133" s="5"/>
      <c r="AY133" s="5"/>
      <c r="AZ133" s="5"/>
      <c r="BA133" s="40" t="str">
        <f t="shared" si="372"/>
        <v/>
      </c>
      <c r="BB133" s="266"/>
      <c r="BC133" s="267"/>
      <c r="BD133" s="267"/>
      <c r="BE133" s="268"/>
      <c r="BF133" s="41">
        <v>36386</v>
      </c>
      <c r="BG133" s="43" t="str">
        <f t="shared" si="373"/>
        <v>17.10</v>
      </c>
      <c r="BH133" s="43">
        <v>20</v>
      </c>
      <c r="BI133" s="43">
        <v>1.1100000000000001</v>
      </c>
      <c r="BJ133" s="43">
        <f t="shared" si="374"/>
        <v>1.23</v>
      </c>
      <c r="BK133" s="43">
        <f t="shared" si="375"/>
        <v>16.260000000000002</v>
      </c>
      <c r="BL133" s="43" t="e">
        <f t="shared" si="376"/>
        <v>#REF!</v>
      </c>
      <c r="BM133" s="9"/>
      <c r="BN133" s="9" t="str">
        <f t="shared" si="49"/>
        <v>17.10</v>
      </c>
      <c r="BO133" s="9">
        <f t="shared" si="50"/>
        <v>10</v>
      </c>
      <c r="BP133" s="9" t="str">
        <f t="shared" si="51"/>
        <v>F</v>
      </c>
      <c r="BQ133" s="9" t="str">
        <f t="shared" si="52"/>
        <v>0</v>
      </c>
      <c r="BR133" s="9"/>
      <c r="BS133" s="9"/>
      <c r="BT133" s="30">
        <v>15.08</v>
      </c>
      <c r="BU133" s="31">
        <v>8</v>
      </c>
      <c r="BV133" s="31">
        <v>188</v>
      </c>
      <c r="BW133" s="1"/>
      <c r="BX133" s="33">
        <v>1.4830000000000001</v>
      </c>
      <c r="BY133" s="33">
        <v>1.484</v>
      </c>
      <c r="BZ133" s="33">
        <v>1.5609999999999999</v>
      </c>
      <c r="CA133" s="33">
        <v>1.5619999999999998</v>
      </c>
      <c r="CB133" s="33">
        <v>1.8740000000000001</v>
      </c>
      <c r="CC133" s="33">
        <v>1.875</v>
      </c>
      <c r="CD133" s="3"/>
      <c r="CE133" s="34">
        <v>1.4180000000000001</v>
      </c>
      <c r="CF133" s="34">
        <v>1.419</v>
      </c>
      <c r="CG133" s="34">
        <v>1.486</v>
      </c>
      <c r="CH133" s="34">
        <v>1.4869999999999999</v>
      </c>
      <c r="CI133" s="34">
        <v>1.76</v>
      </c>
      <c r="CJ133" s="34">
        <v>1.7609999999999999</v>
      </c>
      <c r="CK133" s="9"/>
      <c r="CL133" s="9"/>
      <c r="CM133" s="9" t="e">
        <f>IF('Nutritional Status'!#REF!="","",IF('Nutritional Status'!#REF!&gt;CT133,$CU$3,IF('Nutritional Status'!#REF!&gt;CR133,$CS$3,IF('Nutritional Status'!#REF!&gt;CP133,$CQ$3,$CP$3))))</f>
        <v>#REF!</v>
      </c>
      <c r="CN133" s="5">
        <v>28</v>
      </c>
      <c r="CO133" s="9" t="e">
        <f t="shared" si="19"/>
        <v>#REF!</v>
      </c>
      <c r="CP133" s="9" t="e">
        <f t="shared" ref="CP133:CU133" si="438">IF($CO133="","",VLOOKUP($CO133,$BV$5:$CJ$173,CP$1))</f>
        <v>#REF!</v>
      </c>
      <c r="CQ133" s="9" t="e">
        <f t="shared" si="438"/>
        <v>#REF!</v>
      </c>
      <c r="CR133" s="9" t="e">
        <f t="shared" si="438"/>
        <v>#REF!</v>
      </c>
      <c r="CS133" s="9" t="e">
        <f t="shared" si="438"/>
        <v>#REF!</v>
      </c>
      <c r="CT133" s="9" t="e">
        <f t="shared" si="438"/>
        <v>#REF!</v>
      </c>
      <c r="CU133" s="9" t="e">
        <f t="shared" si="438"/>
        <v>#REF!</v>
      </c>
      <c r="CV133" s="9"/>
      <c r="CW133" s="5">
        <v>28</v>
      </c>
      <c r="CX133" s="9" t="e">
        <f t="shared" si="21"/>
        <v>#REF!</v>
      </c>
      <c r="CY133" s="9" t="e">
        <f t="shared" ref="CY133:DD133" si="439">IF($CX133="","",VLOOKUP($CX133,$BV$5:$CJ$173,CY$2))</f>
        <v>#REF!</v>
      </c>
      <c r="CZ133" s="9" t="e">
        <f t="shared" si="439"/>
        <v>#REF!</v>
      </c>
      <c r="DA133" s="9" t="e">
        <f t="shared" si="439"/>
        <v>#REF!</v>
      </c>
      <c r="DB133" s="9" t="e">
        <f t="shared" si="439"/>
        <v>#REF!</v>
      </c>
      <c r="DC133" s="9" t="e">
        <f t="shared" si="439"/>
        <v>#REF!</v>
      </c>
      <c r="DD133" s="9" t="e">
        <f t="shared" si="439"/>
        <v>#REF!</v>
      </c>
    </row>
    <row r="134" spans="1:108" ht="15.75" customHeight="1">
      <c r="A134" s="30">
        <v>15.09</v>
      </c>
      <c r="B134" s="31">
        <v>9</v>
      </c>
      <c r="C134" s="31">
        <v>189</v>
      </c>
      <c r="D134" s="1"/>
      <c r="E134" s="32">
        <v>14.9</v>
      </c>
      <c r="F134" s="32">
        <f t="shared" si="0"/>
        <v>15</v>
      </c>
      <c r="G134" s="32">
        <v>16.3</v>
      </c>
      <c r="H134" s="32">
        <f t="shared" si="2"/>
        <v>16.400000000000002</v>
      </c>
      <c r="I134" s="32">
        <v>27.7</v>
      </c>
      <c r="J134" s="32">
        <f t="shared" si="3"/>
        <v>27.8</v>
      </c>
      <c r="K134" s="33">
        <v>34.6</v>
      </c>
      <c r="L134" s="33">
        <f t="shared" si="4"/>
        <v>34.700000000000003</v>
      </c>
      <c r="M134" s="3"/>
      <c r="N134" s="32">
        <v>14.4</v>
      </c>
      <c r="O134" s="32">
        <f t="shared" si="5"/>
        <v>14.5</v>
      </c>
      <c r="P134" s="33">
        <v>16</v>
      </c>
      <c r="Q134" s="33">
        <f t="shared" si="6"/>
        <v>16.100000000000001</v>
      </c>
      <c r="R134" s="33">
        <v>28.7</v>
      </c>
      <c r="S134" s="33">
        <f t="shared" si="7"/>
        <v>28.8</v>
      </c>
      <c r="T134" s="33">
        <v>36</v>
      </c>
      <c r="U134" s="33">
        <f t="shared" si="8"/>
        <v>36.1</v>
      </c>
      <c r="V134" s="5"/>
      <c r="W134" s="5"/>
      <c r="X134" s="5"/>
      <c r="Y134" s="5">
        <v>29</v>
      </c>
      <c r="Z134" s="5" t="str">
        <f>IF('Nutritional Status'!C83="","",VLOOKUP('Nutritional Status'!#REF!,$A$5:$C$173,3,))</f>
        <v/>
      </c>
      <c r="AA134" s="5" t="str">
        <f t="shared" si="341"/>
        <v/>
      </c>
      <c r="AB134" s="5" t="str">
        <f t="shared" si="342"/>
        <v/>
      </c>
      <c r="AC134" s="5" t="str">
        <f t="shared" si="343"/>
        <v/>
      </c>
      <c r="AD134" s="5" t="str">
        <f t="shared" si="344"/>
        <v/>
      </c>
      <c r="AE134" s="5" t="str">
        <f t="shared" si="345"/>
        <v/>
      </c>
      <c r="AF134" s="5" t="str">
        <f t="shared" si="346"/>
        <v/>
      </c>
      <c r="AG134" s="5" t="str">
        <f t="shared" si="347"/>
        <v/>
      </c>
      <c r="AH134" s="5" t="str">
        <f t="shared" si="348"/>
        <v/>
      </c>
      <c r="AI134" s="5"/>
      <c r="AJ134" s="5" t="e">
        <f t="shared" si="17"/>
        <v>#REF!</v>
      </c>
      <c r="AK134" s="5" t="e">
        <f t="shared" ref="AK134:AR134" si="440">IF($AJ134="","",VLOOKUP($AJ134,$C$5:$U$273,AK$2))</f>
        <v>#REF!</v>
      </c>
      <c r="AL134" s="5" t="e">
        <f t="shared" si="440"/>
        <v>#REF!</v>
      </c>
      <c r="AM134" s="5" t="e">
        <f t="shared" si="440"/>
        <v>#REF!</v>
      </c>
      <c r="AN134" s="5" t="e">
        <f t="shared" si="440"/>
        <v>#REF!</v>
      </c>
      <c r="AO134" s="5" t="e">
        <f t="shared" si="440"/>
        <v>#REF!</v>
      </c>
      <c r="AP134" s="5" t="e">
        <f t="shared" si="440"/>
        <v>#REF!</v>
      </c>
      <c r="AQ134" s="5" t="e">
        <f t="shared" si="440"/>
        <v>#REF!</v>
      </c>
      <c r="AR134" s="5" t="e">
        <f t="shared" si="440"/>
        <v>#REF!</v>
      </c>
      <c r="AS134" s="5"/>
      <c r="AT134" s="5"/>
      <c r="AU134" s="5"/>
      <c r="AV134" s="5"/>
      <c r="AW134" s="5"/>
      <c r="AX134" s="5"/>
      <c r="AY134" s="5"/>
      <c r="AZ134" s="5"/>
      <c r="BA134" s="40" t="str">
        <f t="shared" si="372"/>
        <v/>
      </c>
      <c r="BB134" s="266"/>
      <c r="BC134" s="267"/>
      <c r="BD134" s="267"/>
      <c r="BE134" s="268"/>
      <c r="BF134" s="41">
        <v>37756</v>
      </c>
      <c r="BG134" s="43" t="str">
        <f t="shared" si="373"/>
        <v>14.01</v>
      </c>
      <c r="BH134" s="43">
        <v>10</v>
      </c>
      <c r="BI134" s="43">
        <v>1.1200000000000001</v>
      </c>
      <c r="BJ134" s="43">
        <f t="shared" si="374"/>
        <v>1.25</v>
      </c>
      <c r="BK134" s="43">
        <f t="shared" si="375"/>
        <v>8</v>
      </c>
      <c r="BL134" s="43" t="e">
        <f t="shared" si="376"/>
        <v>#REF!</v>
      </c>
      <c r="BM134" s="9"/>
      <c r="BN134" s="9" t="str">
        <f t="shared" si="49"/>
        <v>14.01</v>
      </c>
      <c r="BO134" s="9">
        <f t="shared" si="50"/>
        <v>1</v>
      </c>
      <c r="BP134" s="9" t="str">
        <f t="shared" si="51"/>
        <v>F</v>
      </c>
      <c r="BQ134" s="9" t="str">
        <f t="shared" si="52"/>
        <v>0</v>
      </c>
      <c r="BR134" s="9"/>
      <c r="BS134" s="9"/>
      <c r="BT134" s="30">
        <v>15.09</v>
      </c>
      <c r="BU134" s="31">
        <v>9</v>
      </c>
      <c r="BV134" s="31">
        <v>189</v>
      </c>
      <c r="BW134" s="1"/>
      <c r="BX134" s="33">
        <v>1.486</v>
      </c>
      <c r="BY134" s="33">
        <v>1.4869999999999999</v>
      </c>
      <c r="BZ134" s="33">
        <v>1.5640000000000001</v>
      </c>
      <c r="CA134" s="33">
        <v>1.5649999999999999</v>
      </c>
      <c r="CB134" s="33">
        <v>1.8769999999999998</v>
      </c>
      <c r="CC134" s="33">
        <v>1.8779999999999999</v>
      </c>
      <c r="CD134" s="3"/>
      <c r="CE134" s="34">
        <v>1.4180000000000001</v>
      </c>
      <c r="CF134" s="34">
        <v>1.419</v>
      </c>
      <c r="CG134" s="34">
        <v>1.486</v>
      </c>
      <c r="CH134" s="34">
        <v>1.4869999999999999</v>
      </c>
      <c r="CI134" s="34">
        <v>1.76</v>
      </c>
      <c r="CJ134" s="34">
        <v>1.7609999999999999</v>
      </c>
      <c r="CK134" s="9"/>
      <c r="CL134" s="9"/>
      <c r="CM134" s="9" t="e">
        <f>IF('Nutritional Status'!#REF!="","",IF('Nutritional Status'!#REF!&gt;CT134,$CU$3,IF('Nutritional Status'!#REF!&gt;CR134,$CS$3,IF('Nutritional Status'!#REF!&gt;CP134,$CQ$3,$CP$3))))</f>
        <v>#REF!</v>
      </c>
      <c r="CN134" s="5">
        <v>29</v>
      </c>
      <c r="CO134" s="9" t="str">
        <f t="shared" si="19"/>
        <v/>
      </c>
      <c r="CP134" s="9" t="str">
        <f t="shared" ref="CP134:CU134" si="441">IF($CO134="","",VLOOKUP($CO134,$BV$5:$CJ$173,CP$1))</f>
        <v/>
      </c>
      <c r="CQ134" s="9" t="str">
        <f t="shared" si="441"/>
        <v/>
      </c>
      <c r="CR134" s="9" t="str">
        <f t="shared" si="441"/>
        <v/>
      </c>
      <c r="CS134" s="9" t="str">
        <f t="shared" si="441"/>
        <v/>
      </c>
      <c r="CT134" s="9" t="str">
        <f t="shared" si="441"/>
        <v/>
      </c>
      <c r="CU134" s="9" t="str">
        <f t="shared" si="441"/>
        <v/>
      </c>
      <c r="CV134" s="9"/>
      <c r="CW134" s="5">
        <v>29</v>
      </c>
      <c r="CX134" s="9" t="e">
        <f t="shared" si="21"/>
        <v>#REF!</v>
      </c>
      <c r="CY134" s="9" t="e">
        <f t="shared" ref="CY134:DD134" si="442">IF($CX134="","",VLOOKUP($CX134,$BV$5:$CJ$173,CY$2))</f>
        <v>#REF!</v>
      </c>
      <c r="CZ134" s="9" t="e">
        <f t="shared" si="442"/>
        <v>#REF!</v>
      </c>
      <c r="DA134" s="9" t="e">
        <f t="shared" si="442"/>
        <v>#REF!</v>
      </c>
      <c r="DB134" s="9" t="e">
        <f t="shared" si="442"/>
        <v>#REF!</v>
      </c>
      <c r="DC134" s="9" t="e">
        <f t="shared" si="442"/>
        <v>#REF!</v>
      </c>
      <c r="DD134" s="9" t="e">
        <f t="shared" si="442"/>
        <v>#REF!</v>
      </c>
    </row>
    <row r="135" spans="1:108" ht="15.75" customHeight="1">
      <c r="A135" s="30">
        <v>15.1</v>
      </c>
      <c r="B135" s="31">
        <v>10</v>
      </c>
      <c r="C135" s="31">
        <v>190</v>
      </c>
      <c r="D135" s="1"/>
      <c r="E135" s="32">
        <v>14.9</v>
      </c>
      <c r="F135" s="32">
        <f t="shared" si="0"/>
        <v>15</v>
      </c>
      <c r="G135" s="32">
        <v>16.3</v>
      </c>
      <c r="H135" s="32">
        <f t="shared" si="2"/>
        <v>16.400000000000002</v>
      </c>
      <c r="I135" s="32">
        <v>27.7</v>
      </c>
      <c r="J135" s="32">
        <f t="shared" si="3"/>
        <v>27.8</v>
      </c>
      <c r="K135" s="33">
        <v>34.700000000000003</v>
      </c>
      <c r="L135" s="33">
        <f t="shared" si="4"/>
        <v>34.800000000000004</v>
      </c>
      <c r="M135" s="3"/>
      <c r="N135" s="32">
        <v>14.5</v>
      </c>
      <c r="O135" s="32">
        <f t="shared" si="5"/>
        <v>14.6</v>
      </c>
      <c r="P135" s="33">
        <v>16</v>
      </c>
      <c r="Q135" s="33">
        <f t="shared" si="6"/>
        <v>16.100000000000001</v>
      </c>
      <c r="R135" s="33">
        <v>28.8</v>
      </c>
      <c r="S135" s="33">
        <f t="shared" si="7"/>
        <v>28.900000000000002</v>
      </c>
      <c r="T135" s="33">
        <v>36</v>
      </c>
      <c r="U135" s="33">
        <f t="shared" si="8"/>
        <v>36.1</v>
      </c>
      <c r="V135" s="5"/>
      <c r="W135" s="5"/>
      <c r="X135" s="5"/>
      <c r="Y135" s="5">
        <v>30</v>
      </c>
      <c r="Z135" s="5" t="str">
        <f>IF('Nutritional Status'!C84="","",VLOOKUP('Nutritional Status'!#REF!,$A$5:$C$173,3,))</f>
        <v/>
      </c>
      <c r="AA135" s="5" t="str">
        <f t="shared" si="341"/>
        <v/>
      </c>
      <c r="AB135" s="5" t="str">
        <f t="shared" si="342"/>
        <v/>
      </c>
      <c r="AC135" s="5" t="str">
        <f t="shared" si="343"/>
        <v/>
      </c>
      <c r="AD135" s="5" t="str">
        <f t="shared" si="344"/>
        <v/>
      </c>
      <c r="AE135" s="5" t="str">
        <f t="shared" si="345"/>
        <v/>
      </c>
      <c r="AF135" s="5" t="str">
        <f t="shared" si="346"/>
        <v/>
      </c>
      <c r="AG135" s="5" t="str">
        <f t="shared" si="347"/>
        <v/>
      </c>
      <c r="AH135" s="5" t="str">
        <f t="shared" si="348"/>
        <v/>
      </c>
      <c r="AI135" s="5"/>
      <c r="AJ135" s="5" t="e">
        <f t="shared" si="17"/>
        <v>#REF!</v>
      </c>
      <c r="AK135" s="5" t="e">
        <f t="shared" ref="AK135:AR135" si="443">IF($AJ135="","",VLOOKUP($AJ135,$C$5:$U$273,AK$2))</f>
        <v>#REF!</v>
      </c>
      <c r="AL135" s="5" t="e">
        <f t="shared" si="443"/>
        <v>#REF!</v>
      </c>
      <c r="AM135" s="5" t="e">
        <f t="shared" si="443"/>
        <v>#REF!</v>
      </c>
      <c r="AN135" s="5" t="e">
        <f t="shared" si="443"/>
        <v>#REF!</v>
      </c>
      <c r="AO135" s="5" t="e">
        <f t="shared" si="443"/>
        <v>#REF!</v>
      </c>
      <c r="AP135" s="5" t="e">
        <f t="shared" si="443"/>
        <v>#REF!</v>
      </c>
      <c r="AQ135" s="5" t="e">
        <f t="shared" si="443"/>
        <v>#REF!</v>
      </c>
      <c r="AR135" s="5" t="e">
        <f t="shared" si="443"/>
        <v>#REF!</v>
      </c>
      <c r="AS135" s="5"/>
      <c r="AT135" s="5"/>
      <c r="AU135" s="5"/>
      <c r="AV135" s="5"/>
      <c r="AW135" s="5"/>
      <c r="AX135" s="5"/>
      <c r="AY135" s="5"/>
      <c r="AZ135" s="5"/>
      <c r="BA135" s="40" t="str">
        <f t="shared" si="372"/>
        <v/>
      </c>
      <c r="BB135" s="266"/>
      <c r="BC135" s="267"/>
      <c r="BD135" s="267"/>
      <c r="BE135" s="268"/>
      <c r="BF135" s="41">
        <v>37591</v>
      </c>
      <c r="BG135" s="43" t="str">
        <f t="shared" si="373"/>
        <v>14.06</v>
      </c>
      <c r="BH135" s="43">
        <v>40</v>
      </c>
      <c r="BI135" s="43">
        <v>1.35</v>
      </c>
      <c r="BJ135" s="43">
        <f t="shared" si="374"/>
        <v>1.82</v>
      </c>
      <c r="BK135" s="43">
        <f t="shared" si="375"/>
        <v>21.98</v>
      </c>
      <c r="BL135" s="43" t="e">
        <f t="shared" si="376"/>
        <v>#REF!</v>
      </c>
      <c r="BM135" s="9"/>
      <c r="BN135" s="9" t="str">
        <f t="shared" si="49"/>
        <v>14.06</v>
      </c>
      <c r="BO135" s="9">
        <f t="shared" si="50"/>
        <v>6</v>
      </c>
      <c r="BP135" s="9" t="str">
        <f t="shared" si="51"/>
        <v>F</v>
      </c>
      <c r="BQ135" s="9" t="str">
        <f t="shared" si="52"/>
        <v>0</v>
      </c>
      <c r="BR135" s="9"/>
      <c r="BS135" s="9"/>
      <c r="BT135" s="30">
        <v>15.1</v>
      </c>
      <c r="BU135" s="31">
        <v>10</v>
      </c>
      <c r="BV135" s="31">
        <v>190</v>
      </c>
      <c r="BW135" s="1"/>
      <c r="BX135" s="33">
        <v>1.4890000000000001</v>
      </c>
      <c r="BY135" s="33">
        <v>1.49</v>
      </c>
      <c r="BZ135" s="33">
        <v>1.5670000000000002</v>
      </c>
      <c r="CA135" s="33">
        <v>1.5680000000000001</v>
      </c>
      <c r="CB135" s="33">
        <v>1.879</v>
      </c>
      <c r="CC135" s="33">
        <v>1.88</v>
      </c>
      <c r="CD135" s="3"/>
      <c r="CE135" s="34">
        <v>1.419</v>
      </c>
      <c r="CF135" s="34">
        <v>1.42</v>
      </c>
      <c r="CG135" s="34">
        <v>1.4870000000000001</v>
      </c>
      <c r="CH135" s="34">
        <v>1.4880000000000002</v>
      </c>
      <c r="CI135" s="34">
        <v>1.76</v>
      </c>
      <c r="CJ135" s="34">
        <v>1.7609999999999999</v>
      </c>
      <c r="CK135" s="9"/>
      <c r="CL135" s="9"/>
      <c r="CM135" s="9" t="e">
        <f>IF('Nutritional Status'!#REF!="","",IF('Nutritional Status'!#REF!&gt;CT135,$CU$3,IF('Nutritional Status'!#REF!&gt;CR135,$CS$3,IF('Nutritional Status'!#REF!&gt;CP135,$CQ$3,$CP$3))))</f>
        <v>#REF!</v>
      </c>
      <c r="CN135" s="5">
        <v>30</v>
      </c>
      <c r="CO135" s="9" t="str">
        <f t="shared" si="19"/>
        <v/>
      </c>
      <c r="CP135" s="9" t="str">
        <f t="shared" ref="CP135:CU135" si="444">IF($CO135="","",VLOOKUP($CO135,$BV$5:$CJ$173,CP$1))</f>
        <v/>
      </c>
      <c r="CQ135" s="9" t="str">
        <f t="shared" si="444"/>
        <v/>
      </c>
      <c r="CR135" s="9" t="str">
        <f t="shared" si="444"/>
        <v/>
      </c>
      <c r="CS135" s="9" t="str">
        <f t="shared" si="444"/>
        <v/>
      </c>
      <c r="CT135" s="9" t="str">
        <f t="shared" si="444"/>
        <v/>
      </c>
      <c r="CU135" s="9" t="str">
        <f t="shared" si="444"/>
        <v/>
      </c>
      <c r="CV135" s="9"/>
      <c r="CW135" s="5">
        <v>30</v>
      </c>
      <c r="CX135" s="9" t="e">
        <f t="shared" si="21"/>
        <v>#REF!</v>
      </c>
      <c r="CY135" s="9" t="e">
        <f t="shared" ref="CY135:DD135" si="445">IF($CX135="","",VLOOKUP($CX135,$BV$5:$CJ$173,CY$2))</f>
        <v>#REF!</v>
      </c>
      <c r="CZ135" s="9" t="e">
        <f t="shared" si="445"/>
        <v>#REF!</v>
      </c>
      <c r="DA135" s="9" t="e">
        <f t="shared" si="445"/>
        <v>#REF!</v>
      </c>
      <c r="DB135" s="9" t="e">
        <f t="shared" si="445"/>
        <v>#REF!</v>
      </c>
      <c r="DC135" s="9" t="e">
        <f t="shared" si="445"/>
        <v>#REF!</v>
      </c>
      <c r="DD135" s="9" t="e">
        <f t="shared" si="445"/>
        <v>#REF!</v>
      </c>
    </row>
    <row r="136" spans="1:108" ht="15.75" customHeight="1">
      <c r="A136" s="30">
        <v>15.11</v>
      </c>
      <c r="B136" s="31">
        <v>11</v>
      </c>
      <c r="C136" s="31">
        <v>191</v>
      </c>
      <c r="D136" s="1"/>
      <c r="E136" s="32">
        <v>15</v>
      </c>
      <c r="F136" s="32">
        <f t="shared" si="0"/>
        <v>15.1</v>
      </c>
      <c r="G136" s="32">
        <v>16.399999999999999</v>
      </c>
      <c r="H136" s="32">
        <f t="shared" si="2"/>
        <v>16.5</v>
      </c>
      <c r="I136" s="32">
        <v>27.8</v>
      </c>
      <c r="J136" s="32">
        <f t="shared" si="3"/>
        <v>27.900000000000002</v>
      </c>
      <c r="K136" s="33">
        <v>34.700000000000003</v>
      </c>
      <c r="L136" s="33">
        <f t="shared" si="4"/>
        <v>34.800000000000004</v>
      </c>
      <c r="M136" s="3"/>
      <c r="N136" s="32">
        <v>14.5</v>
      </c>
      <c r="O136" s="32">
        <f t="shared" si="5"/>
        <v>14.6</v>
      </c>
      <c r="P136" s="33">
        <v>16.100000000000001</v>
      </c>
      <c r="Q136" s="33">
        <f t="shared" si="6"/>
        <v>16.200000000000003</v>
      </c>
      <c r="R136" s="33">
        <v>28.8</v>
      </c>
      <c r="S136" s="33">
        <f t="shared" si="7"/>
        <v>28.900000000000002</v>
      </c>
      <c r="T136" s="33">
        <v>36</v>
      </c>
      <c r="U136" s="33">
        <f t="shared" si="8"/>
        <v>36.1</v>
      </c>
      <c r="V136" s="5"/>
      <c r="W136" s="5"/>
      <c r="X136" s="5"/>
      <c r="Y136" s="5">
        <v>31</v>
      </c>
      <c r="Z136" s="5" t="str">
        <f>IF('Nutritional Status'!C85="","",VLOOKUP('Nutritional Status'!#REF!,$A$5:$C$173,3,))</f>
        <v/>
      </c>
      <c r="AA136" s="5" t="str">
        <f t="shared" si="341"/>
        <v/>
      </c>
      <c r="AB136" s="5" t="str">
        <f t="shared" si="342"/>
        <v/>
      </c>
      <c r="AC136" s="5" t="str">
        <f t="shared" si="343"/>
        <v/>
      </c>
      <c r="AD136" s="5" t="str">
        <f t="shared" si="344"/>
        <v/>
      </c>
      <c r="AE136" s="5" t="str">
        <f t="shared" si="345"/>
        <v/>
      </c>
      <c r="AF136" s="5" t="str">
        <f t="shared" si="346"/>
        <v/>
      </c>
      <c r="AG136" s="5" t="str">
        <f t="shared" si="347"/>
        <v/>
      </c>
      <c r="AH136" s="5" t="str">
        <f t="shared" si="348"/>
        <v/>
      </c>
      <c r="AI136" s="5"/>
      <c r="AJ136" s="5" t="e">
        <f t="shared" si="17"/>
        <v>#REF!</v>
      </c>
      <c r="AK136" s="5" t="e">
        <f t="shared" ref="AK136:AR136" si="446">IF($AJ136="","",VLOOKUP($AJ136,$C$5:$U$273,AK$2))</f>
        <v>#REF!</v>
      </c>
      <c r="AL136" s="5" t="e">
        <f t="shared" si="446"/>
        <v>#REF!</v>
      </c>
      <c r="AM136" s="5" t="e">
        <f t="shared" si="446"/>
        <v>#REF!</v>
      </c>
      <c r="AN136" s="5" t="e">
        <f t="shared" si="446"/>
        <v>#REF!</v>
      </c>
      <c r="AO136" s="5" t="e">
        <f t="shared" si="446"/>
        <v>#REF!</v>
      </c>
      <c r="AP136" s="5" t="e">
        <f t="shared" si="446"/>
        <v>#REF!</v>
      </c>
      <c r="AQ136" s="5" t="e">
        <f t="shared" si="446"/>
        <v>#REF!</v>
      </c>
      <c r="AR136" s="5" t="e">
        <f t="shared" si="446"/>
        <v>#REF!</v>
      </c>
      <c r="AS136" s="5"/>
      <c r="AT136" s="5"/>
      <c r="AU136" s="5"/>
      <c r="AV136" s="5"/>
      <c r="AW136" s="5"/>
      <c r="AX136" s="5"/>
      <c r="AY136" s="5"/>
      <c r="AZ136" s="5"/>
      <c r="BA136" s="40" t="str">
        <f t="shared" si="372"/>
        <v/>
      </c>
      <c r="BB136" s="266"/>
      <c r="BC136" s="267"/>
      <c r="BD136" s="267"/>
      <c r="BE136" s="268"/>
      <c r="BF136" s="41">
        <v>37215</v>
      </c>
      <c r="BG136" s="43" t="str">
        <f t="shared" si="373"/>
        <v>15.06</v>
      </c>
      <c r="BH136" s="43">
        <v>35</v>
      </c>
      <c r="BI136" s="43">
        <v>1.1100000000000001</v>
      </c>
      <c r="BJ136" s="43">
        <f t="shared" si="374"/>
        <v>1.23</v>
      </c>
      <c r="BK136" s="43">
        <f t="shared" si="375"/>
        <v>28.46</v>
      </c>
      <c r="BL136" s="43" t="e">
        <f t="shared" si="376"/>
        <v>#REF!</v>
      </c>
      <c r="BM136" s="9"/>
      <c r="BN136" s="9" t="str">
        <f t="shared" si="49"/>
        <v>15.06</v>
      </c>
      <c r="BO136" s="9">
        <f t="shared" si="50"/>
        <v>6</v>
      </c>
      <c r="BP136" s="9" t="str">
        <f t="shared" si="51"/>
        <v>F</v>
      </c>
      <c r="BQ136" s="9" t="str">
        <f t="shared" si="52"/>
        <v>0</v>
      </c>
      <c r="BR136" s="9"/>
      <c r="BS136" s="9"/>
      <c r="BT136" s="30">
        <v>15.11</v>
      </c>
      <c r="BU136" s="31">
        <v>11</v>
      </c>
      <c r="BV136" s="31">
        <v>191</v>
      </c>
      <c r="BW136" s="1"/>
      <c r="BX136" s="33">
        <v>1.492</v>
      </c>
      <c r="BY136" s="33">
        <v>1.4929999999999999</v>
      </c>
      <c r="BZ136" s="33">
        <v>1.57</v>
      </c>
      <c r="CA136" s="33">
        <v>1.571</v>
      </c>
      <c r="CB136" s="33">
        <v>1.8819999999999999</v>
      </c>
      <c r="CC136" s="33">
        <v>1.8829999999999998</v>
      </c>
      <c r="CD136" s="3"/>
      <c r="CE136" s="34">
        <v>1.42</v>
      </c>
      <c r="CF136" s="34">
        <v>1.421</v>
      </c>
      <c r="CG136" s="34">
        <v>1.4880000000000002</v>
      </c>
      <c r="CH136" s="34">
        <v>1.4890000000000001</v>
      </c>
      <c r="CI136" s="34">
        <v>1.7609999999999999</v>
      </c>
      <c r="CJ136" s="34">
        <v>1.7619999999999998</v>
      </c>
      <c r="CK136" s="9"/>
      <c r="CL136" s="9"/>
      <c r="CM136" s="9" t="e">
        <f>IF('Nutritional Status'!#REF!="","",IF('Nutritional Status'!#REF!&gt;CT136,$CU$3,IF('Nutritional Status'!#REF!&gt;CR136,$CS$3,IF('Nutritional Status'!#REF!&gt;CP136,$CQ$3,$CP$3))))</f>
        <v>#REF!</v>
      </c>
      <c r="CN136" s="5">
        <v>31</v>
      </c>
      <c r="CO136" s="9" t="str">
        <f t="shared" si="19"/>
        <v/>
      </c>
      <c r="CP136" s="9" t="str">
        <f t="shared" ref="CP136:CU136" si="447">IF($CO136="","",VLOOKUP($CO136,$BV$5:$CJ$173,CP$1))</f>
        <v/>
      </c>
      <c r="CQ136" s="9" t="str">
        <f t="shared" si="447"/>
        <v/>
      </c>
      <c r="CR136" s="9" t="str">
        <f t="shared" si="447"/>
        <v/>
      </c>
      <c r="CS136" s="9" t="str">
        <f t="shared" si="447"/>
        <v/>
      </c>
      <c r="CT136" s="9" t="str">
        <f t="shared" si="447"/>
        <v/>
      </c>
      <c r="CU136" s="9" t="str">
        <f t="shared" si="447"/>
        <v/>
      </c>
      <c r="CV136" s="9"/>
      <c r="CW136" s="5">
        <v>31</v>
      </c>
      <c r="CX136" s="9" t="e">
        <f t="shared" si="21"/>
        <v>#REF!</v>
      </c>
      <c r="CY136" s="9" t="e">
        <f t="shared" ref="CY136:DD136" si="448">IF($CX136="","",VLOOKUP($CX136,$BV$5:$CJ$173,CY$2))</f>
        <v>#REF!</v>
      </c>
      <c r="CZ136" s="9" t="e">
        <f t="shared" si="448"/>
        <v>#REF!</v>
      </c>
      <c r="DA136" s="9" t="e">
        <f t="shared" si="448"/>
        <v>#REF!</v>
      </c>
      <c r="DB136" s="9" t="e">
        <f t="shared" si="448"/>
        <v>#REF!</v>
      </c>
      <c r="DC136" s="9" t="e">
        <f t="shared" si="448"/>
        <v>#REF!</v>
      </c>
      <c r="DD136" s="9" t="e">
        <f t="shared" si="448"/>
        <v>#REF!</v>
      </c>
    </row>
    <row r="137" spans="1:108" ht="15.75" customHeight="1">
      <c r="A137" s="30">
        <v>16</v>
      </c>
      <c r="B137" s="31">
        <v>0</v>
      </c>
      <c r="C137" s="31">
        <v>192</v>
      </c>
      <c r="D137" s="1"/>
      <c r="E137" s="32">
        <v>15</v>
      </c>
      <c r="F137" s="32">
        <f t="shared" si="0"/>
        <v>15.1</v>
      </c>
      <c r="G137" s="32">
        <v>16.399999999999999</v>
      </c>
      <c r="H137" s="32">
        <f t="shared" si="2"/>
        <v>16.5</v>
      </c>
      <c r="I137" s="32">
        <v>27.9</v>
      </c>
      <c r="J137" s="32">
        <f t="shared" si="3"/>
        <v>28</v>
      </c>
      <c r="K137" s="33">
        <v>34.799999999999997</v>
      </c>
      <c r="L137" s="33">
        <f t="shared" si="4"/>
        <v>34.9</v>
      </c>
      <c r="M137" s="3"/>
      <c r="N137" s="32">
        <v>14.5</v>
      </c>
      <c r="O137" s="32">
        <f t="shared" si="5"/>
        <v>14.6</v>
      </c>
      <c r="P137" s="33">
        <v>16.100000000000001</v>
      </c>
      <c r="Q137" s="33">
        <f t="shared" si="6"/>
        <v>16.200000000000003</v>
      </c>
      <c r="R137" s="33">
        <v>28.9</v>
      </c>
      <c r="S137" s="33">
        <f t="shared" si="7"/>
        <v>29</v>
      </c>
      <c r="T137" s="33">
        <v>36.1</v>
      </c>
      <c r="U137" s="33">
        <f t="shared" si="8"/>
        <v>36.200000000000003</v>
      </c>
      <c r="V137" s="5"/>
      <c r="W137" s="5"/>
      <c r="X137" s="5"/>
      <c r="Y137" s="5">
        <v>32</v>
      </c>
      <c r="Z137" s="5" t="str">
        <f>IF('Nutritional Status'!C86="","",VLOOKUP('Nutritional Status'!#REF!,$A$5:$C$173,3,))</f>
        <v/>
      </c>
      <c r="AA137" s="5" t="str">
        <f t="shared" si="341"/>
        <v/>
      </c>
      <c r="AB137" s="5" t="str">
        <f t="shared" si="342"/>
        <v/>
      </c>
      <c r="AC137" s="5" t="str">
        <f t="shared" si="343"/>
        <v/>
      </c>
      <c r="AD137" s="5" t="str">
        <f t="shared" si="344"/>
        <v/>
      </c>
      <c r="AE137" s="5" t="str">
        <f t="shared" si="345"/>
        <v/>
      </c>
      <c r="AF137" s="5" t="str">
        <f t="shared" si="346"/>
        <v/>
      </c>
      <c r="AG137" s="5" t="str">
        <f t="shared" si="347"/>
        <v/>
      </c>
      <c r="AH137" s="5" t="str">
        <f t="shared" si="348"/>
        <v/>
      </c>
      <c r="AI137" s="5"/>
      <c r="AJ137" s="5" t="e">
        <f t="shared" si="17"/>
        <v>#REF!</v>
      </c>
      <c r="AK137" s="5" t="e">
        <f t="shared" ref="AK137:AR137" si="449">IF($AJ137="","",VLOOKUP($AJ137,$C$5:$U$273,AK$2))</f>
        <v>#REF!</v>
      </c>
      <c r="AL137" s="5" t="e">
        <f t="shared" si="449"/>
        <v>#REF!</v>
      </c>
      <c r="AM137" s="5" t="e">
        <f t="shared" si="449"/>
        <v>#REF!</v>
      </c>
      <c r="AN137" s="5" t="e">
        <f t="shared" si="449"/>
        <v>#REF!</v>
      </c>
      <c r="AO137" s="5" t="e">
        <f t="shared" si="449"/>
        <v>#REF!</v>
      </c>
      <c r="AP137" s="5" t="e">
        <f t="shared" si="449"/>
        <v>#REF!</v>
      </c>
      <c r="AQ137" s="5" t="e">
        <f t="shared" si="449"/>
        <v>#REF!</v>
      </c>
      <c r="AR137" s="5" t="e">
        <f t="shared" si="449"/>
        <v>#REF!</v>
      </c>
      <c r="AS137" s="5"/>
      <c r="AT137" s="5"/>
      <c r="AU137" s="5"/>
      <c r="AV137" s="5"/>
      <c r="AW137" s="5"/>
      <c r="AX137" s="5"/>
      <c r="AY137" s="5"/>
      <c r="AZ137" s="5"/>
      <c r="BA137" s="40" t="str">
        <f t="shared" si="372"/>
        <v/>
      </c>
      <c r="BB137" s="266"/>
      <c r="BC137" s="267"/>
      <c r="BD137" s="267"/>
      <c r="BE137" s="268"/>
      <c r="BF137" s="41">
        <v>37900</v>
      </c>
      <c r="BG137" s="43" t="str">
        <f t="shared" si="373"/>
        <v>13.08</v>
      </c>
      <c r="BH137" s="43">
        <v>24</v>
      </c>
      <c r="BI137" s="43">
        <v>1.1399999999999999</v>
      </c>
      <c r="BJ137" s="43">
        <f t="shared" si="374"/>
        <v>1.3</v>
      </c>
      <c r="BK137" s="43">
        <f t="shared" si="375"/>
        <v>18.46</v>
      </c>
      <c r="BL137" s="43" t="e">
        <f t="shared" si="376"/>
        <v>#REF!</v>
      </c>
      <c r="BM137" s="9"/>
      <c r="BN137" s="9" t="str">
        <f t="shared" si="49"/>
        <v>13.08</v>
      </c>
      <c r="BO137" s="9">
        <f t="shared" si="50"/>
        <v>8</v>
      </c>
      <c r="BP137" s="9" t="str">
        <f t="shared" si="51"/>
        <v>F</v>
      </c>
      <c r="BQ137" s="9" t="str">
        <f t="shared" si="52"/>
        <v>0</v>
      </c>
      <c r="BR137" s="9"/>
      <c r="BS137" s="9"/>
      <c r="BT137" s="30">
        <v>16</v>
      </c>
      <c r="BU137" s="31">
        <v>0</v>
      </c>
      <c r="BV137" s="31">
        <v>192</v>
      </c>
      <c r="BW137" s="1"/>
      <c r="BX137" s="33">
        <v>1.4950000000000001</v>
      </c>
      <c r="BY137" s="33">
        <v>1.496</v>
      </c>
      <c r="BZ137" s="33">
        <v>1.5730000000000002</v>
      </c>
      <c r="CA137" s="33">
        <v>1.5740000000000001</v>
      </c>
      <c r="CB137" s="33">
        <v>1.8840000000000001</v>
      </c>
      <c r="CC137" s="33">
        <v>1.885</v>
      </c>
      <c r="CD137" s="3"/>
      <c r="CE137" s="34">
        <v>1.421</v>
      </c>
      <c r="CF137" s="34">
        <v>1.4219999999999999</v>
      </c>
      <c r="CG137" s="34">
        <v>1.4880000000000002</v>
      </c>
      <c r="CH137" s="34">
        <v>1.4890000000000001</v>
      </c>
      <c r="CI137" s="34">
        <v>1.7609999999999999</v>
      </c>
      <c r="CJ137" s="34">
        <v>1.7619999999999998</v>
      </c>
      <c r="CK137" s="9"/>
      <c r="CL137" s="9"/>
      <c r="CM137" s="9" t="e">
        <f>IF('Nutritional Status'!#REF!="","",IF('Nutritional Status'!#REF!&gt;CT137,$CU$3,IF('Nutritional Status'!#REF!&gt;CR137,$CS$3,IF('Nutritional Status'!#REF!&gt;CP137,$CQ$3,$CP$3))))</f>
        <v>#REF!</v>
      </c>
      <c r="CN137" s="5">
        <v>32</v>
      </c>
      <c r="CO137" s="9" t="str">
        <f t="shared" si="19"/>
        <v/>
      </c>
      <c r="CP137" s="9" t="str">
        <f t="shared" ref="CP137:CU137" si="450">IF($CO137="","",VLOOKUP($CO137,$BV$5:$CJ$173,CP$1))</f>
        <v/>
      </c>
      <c r="CQ137" s="9" t="str">
        <f t="shared" si="450"/>
        <v/>
      </c>
      <c r="CR137" s="9" t="str">
        <f t="shared" si="450"/>
        <v/>
      </c>
      <c r="CS137" s="9" t="str">
        <f t="shared" si="450"/>
        <v/>
      </c>
      <c r="CT137" s="9" t="str">
        <f t="shared" si="450"/>
        <v/>
      </c>
      <c r="CU137" s="9" t="str">
        <f t="shared" si="450"/>
        <v/>
      </c>
      <c r="CV137" s="9"/>
      <c r="CW137" s="5">
        <v>32</v>
      </c>
      <c r="CX137" s="9" t="e">
        <f t="shared" si="21"/>
        <v>#REF!</v>
      </c>
      <c r="CY137" s="9" t="e">
        <f t="shared" ref="CY137:DD137" si="451">IF($CX137="","",VLOOKUP($CX137,$BV$5:$CJ$173,CY$2))</f>
        <v>#REF!</v>
      </c>
      <c r="CZ137" s="9" t="e">
        <f t="shared" si="451"/>
        <v>#REF!</v>
      </c>
      <c r="DA137" s="9" t="e">
        <f t="shared" si="451"/>
        <v>#REF!</v>
      </c>
      <c r="DB137" s="9" t="e">
        <f t="shared" si="451"/>
        <v>#REF!</v>
      </c>
      <c r="DC137" s="9" t="e">
        <f t="shared" si="451"/>
        <v>#REF!</v>
      </c>
      <c r="DD137" s="9" t="e">
        <f t="shared" si="451"/>
        <v>#REF!</v>
      </c>
    </row>
    <row r="138" spans="1:108" ht="15.75" customHeight="1">
      <c r="A138" s="30">
        <v>16.010000000000002</v>
      </c>
      <c r="B138" s="31">
        <v>1</v>
      </c>
      <c r="C138" s="31">
        <v>193</v>
      </c>
      <c r="D138" s="1"/>
      <c r="E138" s="32">
        <v>15</v>
      </c>
      <c r="F138" s="32">
        <f t="shared" si="0"/>
        <v>15.1</v>
      </c>
      <c r="G138" s="32">
        <v>16.399999999999999</v>
      </c>
      <c r="H138" s="32">
        <f t="shared" si="2"/>
        <v>16.5</v>
      </c>
      <c r="I138" s="32">
        <v>27.9</v>
      </c>
      <c r="J138" s="32">
        <f t="shared" si="3"/>
        <v>28</v>
      </c>
      <c r="K138" s="33">
        <v>34.799999999999997</v>
      </c>
      <c r="L138" s="33">
        <f t="shared" si="4"/>
        <v>34.9</v>
      </c>
      <c r="M138" s="3"/>
      <c r="N138" s="32">
        <v>14.5</v>
      </c>
      <c r="O138" s="32">
        <f t="shared" si="5"/>
        <v>14.6</v>
      </c>
      <c r="P138" s="33">
        <v>16.100000000000001</v>
      </c>
      <c r="Q138" s="33">
        <f t="shared" si="6"/>
        <v>16.200000000000003</v>
      </c>
      <c r="R138" s="33">
        <v>28.9</v>
      </c>
      <c r="S138" s="33">
        <f t="shared" si="7"/>
        <v>29</v>
      </c>
      <c r="T138" s="33">
        <v>36.1</v>
      </c>
      <c r="U138" s="33">
        <f t="shared" si="8"/>
        <v>36.200000000000003</v>
      </c>
      <c r="V138" s="5"/>
      <c r="W138" s="5"/>
      <c r="X138" s="5"/>
      <c r="Y138" s="5">
        <v>33</v>
      </c>
      <c r="Z138" s="5" t="str">
        <f>IF('Nutritional Status'!C87="","",VLOOKUP('Nutritional Status'!#REF!,$A$5:$C$173,3,))</f>
        <v/>
      </c>
      <c r="AA138" s="5" t="str">
        <f t="shared" si="341"/>
        <v/>
      </c>
      <c r="AB138" s="5" t="str">
        <f t="shared" si="342"/>
        <v/>
      </c>
      <c r="AC138" s="5" t="str">
        <f t="shared" si="343"/>
        <v/>
      </c>
      <c r="AD138" s="5" t="str">
        <f t="shared" si="344"/>
        <v/>
      </c>
      <c r="AE138" s="5" t="str">
        <f t="shared" si="345"/>
        <v/>
      </c>
      <c r="AF138" s="5" t="str">
        <f t="shared" si="346"/>
        <v/>
      </c>
      <c r="AG138" s="5" t="str">
        <f t="shared" si="347"/>
        <v/>
      </c>
      <c r="AH138" s="5" t="str">
        <f t="shared" si="348"/>
        <v/>
      </c>
      <c r="AI138" s="5"/>
      <c r="AJ138" s="5" t="e">
        <f t="shared" si="17"/>
        <v>#REF!</v>
      </c>
      <c r="AK138" s="5" t="e">
        <f t="shared" ref="AK138:AR138" si="452">IF($AJ138="","",VLOOKUP($AJ138,$C$5:$U$273,AK$2))</f>
        <v>#REF!</v>
      </c>
      <c r="AL138" s="5" t="e">
        <f t="shared" si="452"/>
        <v>#REF!</v>
      </c>
      <c r="AM138" s="5" t="e">
        <f t="shared" si="452"/>
        <v>#REF!</v>
      </c>
      <c r="AN138" s="5" t="e">
        <f t="shared" si="452"/>
        <v>#REF!</v>
      </c>
      <c r="AO138" s="5" t="e">
        <f t="shared" si="452"/>
        <v>#REF!</v>
      </c>
      <c r="AP138" s="5" t="e">
        <f t="shared" si="452"/>
        <v>#REF!</v>
      </c>
      <c r="AQ138" s="5" t="e">
        <f t="shared" si="452"/>
        <v>#REF!</v>
      </c>
      <c r="AR138" s="5" t="e">
        <f t="shared" si="452"/>
        <v>#REF!</v>
      </c>
      <c r="AS138" s="5"/>
      <c r="AT138" s="5"/>
      <c r="AU138" s="5"/>
      <c r="AV138" s="5"/>
      <c r="AW138" s="5"/>
      <c r="AX138" s="5"/>
      <c r="AY138" s="5"/>
      <c r="AZ138" s="5"/>
      <c r="BA138" s="40" t="str">
        <f t="shared" si="372"/>
        <v/>
      </c>
      <c r="BB138" s="266"/>
      <c r="BC138" s="267"/>
      <c r="BD138" s="267"/>
      <c r="BE138" s="268"/>
      <c r="BF138" s="41"/>
      <c r="BG138" s="43" t="str">
        <f t="shared" si="373"/>
        <v/>
      </c>
      <c r="BH138" s="43"/>
      <c r="BI138" s="43"/>
      <c r="BJ138" s="43" t="str">
        <f t="shared" si="374"/>
        <v/>
      </c>
      <c r="BK138" s="43" t="str">
        <f t="shared" si="375"/>
        <v/>
      </c>
      <c r="BL138" s="43" t="str">
        <f t="shared" si="376"/>
        <v/>
      </c>
      <c r="BM138" s="9"/>
      <c r="BN138" s="9" t="str">
        <f t="shared" si="49"/>
        <v/>
      </c>
      <c r="BO138" s="9">
        <f t="shared" si="50"/>
        <v>5</v>
      </c>
      <c r="BP138" s="9" t="str">
        <f t="shared" si="51"/>
        <v>F</v>
      </c>
      <c r="BQ138" s="9" t="str">
        <f t="shared" si="52"/>
        <v>0</v>
      </c>
      <c r="BR138" s="9"/>
      <c r="BS138" s="9"/>
      <c r="BT138" s="30">
        <v>16.010000000000002</v>
      </c>
      <c r="BU138" s="31">
        <v>1</v>
      </c>
      <c r="BV138" s="31">
        <v>193</v>
      </c>
      <c r="BW138" s="1"/>
      <c r="BX138" s="33">
        <v>1.4980000000000002</v>
      </c>
      <c r="BY138" s="33">
        <v>1.4990000000000001</v>
      </c>
      <c r="BZ138" s="33">
        <v>1.575</v>
      </c>
      <c r="CA138" s="33">
        <v>1.5759999999999998</v>
      </c>
      <c r="CB138" s="33">
        <v>1.8869999999999998</v>
      </c>
      <c r="CC138" s="33">
        <v>1.8879999999999999</v>
      </c>
      <c r="CD138" s="3"/>
      <c r="CE138" s="34">
        <v>1.421</v>
      </c>
      <c r="CF138" s="34">
        <v>1.4219999999999999</v>
      </c>
      <c r="CG138" s="34">
        <v>1.4890000000000001</v>
      </c>
      <c r="CH138" s="34">
        <v>1.49</v>
      </c>
      <c r="CI138" s="34">
        <v>1.7609999999999999</v>
      </c>
      <c r="CJ138" s="34">
        <v>1.7619999999999998</v>
      </c>
      <c r="CK138" s="9"/>
      <c r="CL138" s="9"/>
      <c r="CM138" s="9" t="e">
        <f>IF('Nutritional Status'!#REF!="","",IF('Nutritional Status'!#REF!&gt;CT138,$CU$3,IF('Nutritional Status'!#REF!&gt;CR138,$CS$3,IF('Nutritional Status'!#REF!&gt;CP138,$CQ$3,$CP$3))))</f>
        <v>#REF!</v>
      </c>
      <c r="CN138" s="5">
        <v>33</v>
      </c>
      <c r="CO138" s="9" t="str">
        <f t="shared" si="19"/>
        <v/>
      </c>
      <c r="CP138" s="9" t="str">
        <f t="shared" ref="CP138:CU138" si="453">IF($CO138="","",VLOOKUP($CO138,$BV$5:$CJ$173,CP$1))</f>
        <v/>
      </c>
      <c r="CQ138" s="9" t="str">
        <f t="shared" si="453"/>
        <v/>
      </c>
      <c r="CR138" s="9" t="str">
        <f t="shared" si="453"/>
        <v/>
      </c>
      <c r="CS138" s="9" t="str">
        <f t="shared" si="453"/>
        <v/>
      </c>
      <c r="CT138" s="9" t="str">
        <f t="shared" si="453"/>
        <v/>
      </c>
      <c r="CU138" s="9" t="str">
        <f t="shared" si="453"/>
        <v/>
      </c>
      <c r="CV138" s="9"/>
      <c r="CW138" s="5">
        <v>33</v>
      </c>
      <c r="CX138" s="9" t="e">
        <f t="shared" si="21"/>
        <v>#REF!</v>
      </c>
      <c r="CY138" s="9" t="e">
        <f t="shared" ref="CY138:DD138" si="454">IF($CX138="","",VLOOKUP($CX138,$BV$5:$CJ$173,CY$2))</f>
        <v>#REF!</v>
      </c>
      <c r="CZ138" s="9" t="e">
        <f t="shared" si="454"/>
        <v>#REF!</v>
      </c>
      <c r="DA138" s="9" t="e">
        <f t="shared" si="454"/>
        <v>#REF!</v>
      </c>
      <c r="DB138" s="9" t="e">
        <f t="shared" si="454"/>
        <v>#REF!</v>
      </c>
      <c r="DC138" s="9" t="e">
        <f t="shared" si="454"/>
        <v>#REF!</v>
      </c>
      <c r="DD138" s="9" t="e">
        <f t="shared" si="454"/>
        <v>#REF!</v>
      </c>
    </row>
    <row r="139" spans="1:108" ht="15.75" customHeight="1">
      <c r="A139" s="30">
        <v>16.02</v>
      </c>
      <c r="B139" s="31">
        <v>2</v>
      </c>
      <c r="C139" s="31">
        <v>194</v>
      </c>
      <c r="D139" s="1"/>
      <c r="E139" s="32">
        <v>15.1</v>
      </c>
      <c r="F139" s="32">
        <f t="shared" si="0"/>
        <v>15.2</v>
      </c>
      <c r="G139" s="32">
        <v>16.5</v>
      </c>
      <c r="H139" s="32">
        <f t="shared" si="2"/>
        <v>16.600000000000001</v>
      </c>
      <c r="I139" s="32">
        <v>28</v>
      </c>
      <c r="J139" s="32">
        <f t="shared" si="3"/>
        <v>28.1</v>
      </c>
      <c r="K139" s="33">
        <v>34.799999999999997</v>
      </c>
      <c r="L139" s="33">
        <f t="shared" si="4"/>
        <v>34.9</v>
      </c>
      <c r="M139" s="3"/>
      <c r="N139" s="32">
        <v>14.5</v>
      </c>
      <c r="O139" s="32">
        <f t="shared" si="5"/>
        <v>14.6</v>
      </c>
      <c r="P139" s="33">
        <v>16.100000000000001</v>
      </c>
      <c r="Q139" s="33">
        <f t="shared" si="6"/>
        <v>16.200000000000003</v>
      </c>
      <c r="R139" s="33">
        <v>29</v>
      </c>
      <c r="S139" s="33">
        <f t="shared" si="7"/>
        <v>29.1</v>
      </c>
      <c r="T139" s="33">
        <v>36.1</v>
      </c>
      <c r="U139" s="33">
        <f t="shared" si="8"/>
        <v>36.200000000000003</v>
      </c>
      <c r="V139" s="5"/>
      <c r="W139" s="5"/>
      <c r="X139" s="5"/>
      <c r="Y139" s="5">
        <v>34</v>
      </c>
      <c r="Z139" s="5" t="str">
        <f>IF('Nutritional Status'!C88="","",VLOOKUP('Nutritional Status'!#REF!,$A$5:$C$173,3,))</f>
        <v/>
      </c>
      <c r="AA139" s="5" t="str">
        <f t="shared" si="341"/>
        <v/>
      </c>
      <c r="AB139" s="5" t="str">
        <f t="shared" si="342"/>
        <v/>
      </c>
      <c r="AC139" s="5" t="str">
        <f t="shared" si="343"/>
        <v/>
      </c>
      <c r="AD139" s="5" t="str">
        <f t="shared" si="344"/>
        <v/>
      </c>
      <c r="AE139" s="5" t="str">
        <f t="shared" si="345"/>
        <v/>
      </c>
      <c r="AF139" s="5" t="str">
        <f t="shared" si="346"/>
        <v/>
      </c>
      <c r="AG139" s="5" t="str">
        <f t="shared" si="347"/>
        <v/>
      </c>
      <c r="AH139" s="5" t="str">
        <f t="shared" si="348"/>
        <v/>
      </c>
      <c r="AI139" s="5"/>
      <c r="AJ139" s="5" t="e">
        <f t="shared" si="17"/>
        <v>#REF!</v>
      </c>
      <c r="AK139" s="5" t="e">
        <f t="shared" ref="AK139:AR139" si="455">IF($AJ139="","",VLOOKUP($AJ139,$C$5:$U$273,AK$2))</f>
        <v>#REF!</v>
      </c>
      <c r="AL139" s="5" t="e">
        <f t="shared" si="455"/>
        <v>#REF!</v>
      </c>
      <c r="AM139" s="5" t="e">
        <f t="shared" si="455"/>
        <v>#REF!</v>
      </c>
      <c r="AN139" s="5" t="e">
        <f t="shared" si="455"/>
        <v>#REF!</v>
      </c>
      <c r="AO139" s="5" t="e">
        <f t="shared" si="455"/>
        <v>#REF!</v>
      </c>
      <c r="AP139" s="5" t="e">
        <f t="shared" si="455"/>
        <v>#REF!</v>
      </c>
      <c r="AQ139" s="5" t="e">
        <f t="shared" si="455"/>
        <v>#REF!</v>
      </c>
      <c r="AR139" s="5" t="e">
        <f t="shared" si="455"/>
        <v>#REF!</v>
      </c>
      <c r="AS139" s="5"/>
      <c r="AT139" s="5"/>
      <c r="AU139" s="5"/>
      <c r="AV139" s="5"/>
      <c r="AW139" s="5"/>
      <c r="AX139" s="5"/>
      <c r="AY139" s="5"/>
      <c r="AZ139" s="5"/>
      <c r="BA139" s="40" t="str">
        <f t="shared" si="372"/>
        <v/>
      </c>
      <c r="BB139" s="266"/>
      <c r="BC139" s="267"/>
      <c r="BD139" s="267"/>
      <c r="BE139" s="268"/>
      <c r="BF139" s="41"/>
      <c r="BG139" s="43" t="str">
        <f t="shared" si="373"/>
        <v/>
      </c>
      <c r="BH139" s="43"/>
      <c r="BI139" s="43"/>
      <c r="BJ139" s="43" t="str">
        <f t="shared" si="374"/>
        <v/>
      </c>
      <c r="BK139" s="43" t="str">
        <f t="shared" si="375"/>
        <v/>
      </c>
      <c r="BL139" s="43" t="str">
        <f t="shared" si="376"/>
        <v/>
      </c>
      <c r="BM139" s="9"/>
      <c r="BN139" s="9" t="str">
        <f t="shared" si="49"/>
        <v/>
      </c>
      <c r="BO139" s="9">
        <f t="shared" si="50"/>
        <v>5</v>
      </c>
      <c r="BP139" s="9" t="str">
        <f t="shared" si="51"/>
        <v>F</v>
      </c>
      <c r="BQ139" s="9" t="str">
        <f t="shared" si="52"/>
        <v>0</v>
      </c>
      <c r="BR139" s="9"/>
      <c r="BS139" s="9"/>
      <c r="BT139" s="30">
        <v>16.02</v>
      </c>
      <c r="BU139" s="31">
        <v>2</v>
      </c>
      <c r="BV139" s="31">
        <v>194</v>
      </c>
      <c r="BW139" s="1"/>
      <c r="BX139" s="33">
        <v>1.5</v>
      </c>
      <c r="BY139" s="33">
        <v>1.5009999999999999</v>
      </c>
      <c r="BZ139" s="33">
        <v>1.5780000000000001</v>
      </c>
      <c r="CA139" s="33">
        <v>1.579</v>
      </c>
      <c r="CB139" s="33">
        <v>1.889</v>
      </c>
      <c r="CC139" s="33">
        <v>1.89</v>
      </c>
      <c r="CD139" s="3"/>
      <c r="CE139" s="34">
        <v>1.4220000000000002</v>
      </c>
      <c r="CF139" s="34">
        <v>1.423</v>
      </c>
      <c r="CG139" s="34">
        <v>1.49</v>
      </c>
      <c r="CH139" s="34">
        <v>1.4909999999999999</v>
      </c>
      <c r="CI139" s="34">
        <v>1.7609999999999999</v>
      </c>
      <c r="CJ139" s="34">
        <v>1.7619999999999998</v>
      </c>
      <c r="CK139" s="9"/>
      <c r="CL139" s="9"/>
      <c r="CM139" s="9" t="e">
        <f>IF('Nutritional Status'!#REF!="","",IF('Nutritional Status'!#REF!&gt;CT139,$CU$3,IF('Nutritional Status'!#REF!&gt;CR139,$CS$3,IF('Nutritional Status'!#REF!&gt;CP139,$CQ$3,$CP$3))))</f>
        <v>#REF!</v>
      </c>
      <c r="CN139" s="5">
        <v>34</v>
      </c>
      <c r="CO139" s="9" t="str">
        <f t="shared" si="19"/>
        <v/>
      </c>
      <c r="CP139" s="9" t="str">
        <f t="shared" ref="CP139:CU139" si="456">IF($CO139="","",VLOOKUP($CO139,$BV$5:$CJ$173,CP$1))</f>
        <v/>
      </c>
      <c r="CQ139" s="9" t="str">
        <f t="shared" si="456"/>
        <v/>
      </c>
      <c r="CR139" s="9" t="str">
        <f t="shared" si="456"/>
        <v/>
      </c>
      <c r="CS139" s="9" t="str">
        <f t="shared" si="456"/>
        <v/>
      </c>
      <c r="CT139" s="9" t="str">
        <f t="shared" si="456"/>
        <v/>
      </c>
      <c r="CU139" s="9" t="str">
        <f t="shared" si="456"/>
        <v/>
      </c>
      <c r="CV139" s="9"/>
      <c r="CW139" s="5">
        <v>34</v>
      </c>
      <c r="CX139" s="9" t="e">
        <f t="shared" si="21"/>
        <v>#REF!</v>
      </c>
      <c r="CY139" s="9" t="e">
        <f t="shared" ref="CY139:DD139" si="457">IF($CX139="","",VLOOKUP($CX139,$BV$5:$CJ$173,CY$2))</f>
        <v>#REF!</v>
      </c>
      <c r="CZ139" s="9" t="e">
        <f t="shared" si="457"/>
        <v>#REF!</v>
      </c>
      <c r="DA139" s="9" t="e">
        <f t="shared" si="457"/>
        <v>#REF!</v>
      </c>
      <c r="DB139" s="9" t="e">
        <f t="shared" si="457"/>
        <v>#REF!</v>
      </c>
      <c r="DC139" s="9" t="e">
        <f t="shared" si="457"/>
        <v>#REF!</v>
      </c>
      <c r="DD139" s="9" t="e">
        <f t="shared" si="457"/>
        <v>#REF!</v>
      </c>
    </row>
    <row r="140" spans="1:108" ht="15.75" customHeight="1">
      <c r="A140" s="30">
        <v>16.03</v>
      </c>
      <c r="B140" s="31">
        <v>3</v>
      </c>
      <c r="C140" s="31">
        <v>195</v>
      </c>
      <c r="D140" s="1"/>
      <c r="E140" s="32">
        <v>15.1</v>
      </c>
      <c r="F140" s="32">
        <f t="shared" si="0"/>
        <v>15.2</v>
      </c>
      <c r="G140" s="32">
        <v>16.5</v>
      </c>
      <c r="H140" s="32">
        <f t="shared" si="2"/>
        <v>16.600000000000001</v>
      </c>
      <c r="I140" s="32">
        <v>28.1</v>
      </c>
      <c r="J140" s="32">
        <f t="shared" si="3"/>
        <v>28.200000000000003</v>
      </c>
      <c r="K140" s="33">
        <v>34.9</v>
      </c>
      <c r="L140" s="33">
        <f t="shared" si="4"/>
        <v>35</v>
      </c>
      <c r="M140" s="3"/>
      <c r="N140" s="32">
        <v>14.5</v>
      </c>
      <c r="O140" s="32">
        <f t="shared" si="5"/>
        <v>14.6</v>
      </c>
      <c r="P140" s="33">
        <v>16.100000000000001</v>
      </c>
      <c r="Q140" s="33">
        <f t="shared" si="6"/>
        <v>16.200000000000003</v>
      </c>
      <c r="R140" s="33">
        <v>29</v>
      </c>
      <c r="S140" s="33">
        <f t="shared" si="7"/>
        <v>29.1</v>
      </c>
      <c r="T140" s="33">
        <v>36.1</v>
      </c>
      <c r="U140" s="33">
        <f t="shared" si="8"/>
        <v>36.200000000000003</v>
      </c>
      <c r="V140" s="5"/>
      <c r="W140" s="5"/>
      <c r="X140" s="5"/>
      <c r="Y140" s="5">
        <v>35</v>
      </c>
      <c r="Z140" s="5" t="str">
        <f>IF('Nutritional Status'!C89="","",VLOOKUP('Nutritional Status'!#REF!,$A$5:$C$173,3,))</f>
        <v/>
      </c>
      <c r="AA140" s="5" t="str">
        <f t="shared" si="341"/>
        <v/>
      </c>
      <c r="AB140" s="5" t="str">
        <f t="shared" si="342"/>
        <v/>
      </c>
      <c r="AC140" s="5" t="str">
        <f t="shared" si="343"/>
        <v/>
      </c>
      <c r="AD140" s="5" t="str">
        <f t="shared" si="344"/>
        <v/>
      </c>
      <c r="AE140" s="5" t="str">
        <f t="shared" si="345"/>
        <v/>
      </c>
      <c r="AF140" s="5" t="str">
        <f t="shared" si="346"/>
        <v/>
      </c>
      <c r="AG140" s="5" t="str">
        <f t="shared" si="347"/>
        <v/>
      </c>
      <c r="AH140" s="5" t="str">
        <f t="shared" si="348"/>
        <v/>
      </c>
      <c r="AI140" s="5"/>
      <c r="AJ140" s="5" t="e">
        <f t="shared" si="17"/>
        <v>#REF!</v>
      </c>
      <c r="AK140" s="5" t="e">
        <f t="shared" ref="AK140:AR140" si="458">IF($AJ140="","",VLOOKUP($AJ140,$C$5:$U$273,AK$2))</f>
        <v>#REF!</v>
      </c>
      <c r="AL140" s="5" t="e">
        <f t="shared" si="458"/>
        <v>#REF!</v>
      </c>
      <c r="AM140" s="5" t="e">
        <f t="shared" si="458"/>
        <v>#REF!</v>
      </c>
      <c r="AN140" s="5" t="e">
        <f t="shared" si="458"/>
        <v>#REF!</v>
      </c>
      <c r="AO140" s="5" t="e">
        <f t="shared" si="458"/>
        <v>#REF!</v>
      </c>
      <c r="AP140" s="5" t="e">
        <f t="shared" si="458"/>
        <v>#REF!</v>
      </c>
      <c r="AQ140" s="5" t="e">
        <f t="shared" si="458"/>
        <v>#REF!</v>
      </c>
      <c r="AR140" s="5" t="e">
        <f t="shared" si="458"/>
        <v>#REF!</v>
      </c>
      <c r="AS140" s="5"/>
      <c r="AT140" s="5"/>
      <c r="AU140" s="5"/>
      <c r="AV140" s="5"/>
      <c r="AW140" s="5"/>
      <c r="AX140" s="5"/>
      <c r="AY140" s="5"/>
      <c r="AZ140" s="5"/>
      <c r="BA140" s="40" t="str">
        <f t="shared" si="372"/>
        <v/>
      </c>
      <c r="BB140" s="266"/>
      <c r="BC140" s="267"/>
      <c r="BD140" s="267"/>
      <c r="BE140" s="268"/>
      <c r="BF140" s="41"/>
      <c r="BG140" s="43" t="str">
        <f t="shared" si="373"/>
        <v/>
      </c>
      <c r="BH140" s="43"/>
      <c r="BI140" s="43"/>
      <c r="BJ140" s="43" t="str">
        <f t="shared" si="374"/>
        <v/>
      </c>
      <c r="BK140" s="43" t="str">
        <f t="shared" si="375"/>
        <v/>
      </c>
      <c r="BL140" s="43" t="str">
        <f t="shared" si="376"/>
        <v/>
      </c>
      <c r="BM140" s="9"/>
      <c r="BN140" s="9" t="str">
        <f t="shared" si="49"/>
        <v/>
      </c>
      <c r="BO140" s="9">
        <f t="shared" si="50"/>
        <v>5</v>
      </c>
      <c r="BP140" s="9" t="str">
        <f t="shared" si="51"/>
        <v>F</v>
      </c>
      <c r="BQ140" s="9" t="str">
        <f t="shared" si="52"/>
        <v>0</v>
      </c>
      <c r="BR140" s="9"/>
      <c r="BS140" s="9"/>
      <c r="BT140" s="30">
        <v>16.03</v>
      </c>
      <c r="BU140" s="31">
        <v>3</v>
      </c>
      <c r="BV140" s="31">
        <v>195</v>
      </c>
      <c r="BW140" s="1"/>
      <c r="BX140" s="33">
        <v>1.5030000000000001</v>
      </c>
      <c r="BY140" s="33">
        <v>1.504</v>
      </c>
      <c r="BZ140" s="33">
        <v>1.58</v>
      </c>
      <c r="CA140" s="33">
        <v>1.581</v>
      </c>
      <c r="CB140" s="33">
        <v>1.891</v>
      </c>
      <c r="CC140" s="33">
        <v>1.8919999999999999</v>
      </c>
      <c r="CD140" s="3"/>
      <c r="CE140" s="34">
        <v>1.4220000000000002</v>
      </c>
      <c r="CF140" s="34">
        <v>1.423</v>
      </c>
      <c r="CG140" s="34">
        <v>1.49</v>
      </c>
      <c r="CH140" s="34">
        <v>1.4909999999999999</v>
      </c>
      <c r="CI140" s="34">
        <v>1.7619999999999998</v>
      </c>
      <c r="CJ140" s="34">
        <v>1.7629999999999999</v>
      </c>
      <c r="CK140" s="9"/>
      <c r="CL140" s="9"/>
      <c r="CM140" s="9" t="e">
        <f>IF('Nutritional Status'!#REF!="","",IF('Nutritional Status'!#REF!&gt;CT140,$CU$3,IF('Nutritional Status'!#REF!&gt;CR140,$CS$3,IF('Nutritional Status'!#REF!&gt;CP140,$CQ$3,$CP$3))))</f>
        <v>#REF!</v>
      </c>
      <c r="CN140" s="5">
        <v>35</v>
      </c>
      <c r="CO140" s="9" t="str">
        <f t="shared" si="19"/>
        <v/>
      </c>
      <c r="CP140" s="9" t="str">
        <f t="shared" ref="CP140:CU140" si="459">IF($CO140="","",VLOOKUP($CO140,$BV$5:$CJ$173,CP$1))</f>
        <v/>
      </c>
      <c r="CQ140" s="9" t="str">
        <f t="shared" si="459"/>
        <v/>
      </c>
      <c r="CR140" s="9" t="str">
        <f t="shared" si="459"/>
        <v/>
      </c>
      <c r="CS140" s="9" t="str">
        <f t="shared" si="459"/>
        <v/>
      </c>
      <c r="CT140" s="9" t="str">
        <f t="shared" si="459"/>
        <v/>
      </c>
      <c r="CU140" s="9" t="str">
        <f t="shared" si="459"/>
        <v/>
      </c>
      <c r="CV140" s="9"/>
      <c r="CW140" s="5">
        <v>35</v>
      </c>
      <c r="CX140" s="9" t="e">
        <f t="shared" si="21"/>
        <v>#REF!</v>
      </c>
      <c r="CY140" s="9" t="e">
        <f t="shared" ref="CY140:DD140" si="460">IF($CX140="","",VLOOKUP($CX140,$BV$5:$CJ$173,CY$2))</f>
        <v>#REF!</v>
      </c>
      <c r="CZ140" s="9" t="e">
        <f t="shared" si="460"/>
        <v>#REF!</v>
      </c>
      <c r="DA140" s="9" t="e">
        <f t="shared" si="460"/>
        <v>#REF!</v>
      </c>
      <c r="DB140" s="9" t="e">
        <f t="shared" si="460"/>
        <v>#REF!</v>
      </c>
      <c r="DC140" s="9" t="e">
        <f t="shared" si="460"/>
        <v>#REF!</v>
      </c>
      <c r="DD140" s="9" t="e">
        <f t="shared" si="460"/>
        <v>#REF!</v>
      </c>
    </row>
    <row r="141" spans="1:108" ht="15.75" customHeight="1">
      <c r="A141" s="30">
        <v>16.04</v>
      </c>
      <c r="B141" s="31">
        <v>4</v>
      </c>
      <c r="C141" s="31">
        <v>196</v>
      </c>
      <c r="D141" s="1"/>
      <c r="E141" s="32">
        <v>15.1</v>
      </c>
      <c r="F141" s="32">
        <f t="shared" si="0"/>
        <v>15.2</v>
      </c>
      <c r="G141" s="32">
        <v>16.600000000000001</v>
      </c>
      <c r="H141" s="32">
        <f t="shared" si="2"/>
        <v>16.700000000000003</v>
      </c>
      <c r="I141" s="32">
        <v>28.1</v>
      </c>
      <c r="J141" s="32">
        <f t="shared" si="3"/>
        <v>28.200000000000003</v>
      </c>
      <c r="K141" s="33">
        <v>34.9</v>
      </c>
      <c r="L141" s="33">
        <f t="shared" si="4"/>
        <v>35</v>
      </c>
      <c r="M141" s="3"/>
      <c r="N141" s="32">
        <v>14.5</v>
      </c>
      <c r="O141" s="32">
        <f t="shared" si="5"/>
        <v>14.6</v>
      </c>
      <c r="P141" s="33">
        <v>16.100000000000001</v>
      </c>
      <c r="Q141" s="33">
        <f t="shared" si="6"/>
        <v>16.200000000000003</v>
      </c>
      <c r="R141" s="33">
        <v>29</v>
      </c>
      <c r="S141" s="33">
        <f t="shared" si="7"/>
        <v>29.1</v>
      </c>
      <c r="T141" s="33">
        <v>36.200000000000003</v>
      </c>
      <c r="U141" s="33">
        <f t="shared" si="8"/>
        <v>36.300000000000004</v>
      </c>
      <c r="V141" s="5"/>
      <c r="W141" s="5"/>
      <c r="X141" s="5"/>
      <c r="Y141" s="5">
        <v>36</v>
      </c>
      <c r="Z141" s="5" t="str">
        <f>IF('Nutritional Status'!C90="","",VLOOKUP('Nutritional Status'!#REF!,$A$5:$C$173,3,))</f>
        <v/>
      </c>
      <c r="AA141" s="5" t="str">
        <f t="shared" si="341"/>
        <v/>
      </c>
      <c r="AB141" s="5" t="str">
        <f t="shared" si="342"/>
        <v/>
      </c>
      <c r="AC141" s="5" t="str">
        <f t="shared" si="343"/>
        <v/>
      </c>
      <c r="AD141" s="5" t="str">
        <f t="shared" si="344"/>
        <v/>
      </c>
      <c r="AE141" s="5" t="str">
        <f t="shared" si="345"/>
        <v/>
      </c>
      <c r="AF141" s="5" t="str">
        <f t="shared" si="346"/>
        <v/>
      </c>
      <c r="AG141" s="5" t="str">
        <f t="shared" si="347"/>
        <v/>
      </c>
      <c r="AH141" s="5" t="str">
        <f t="shared" si="348"/>
        <v/>
      </c>
      <c r="AI141" s="5"/>
      <c r="AJ141" s="5" t="e">
        <f t="shared" si="17"/>
        <v>#REF!</v>
      </c>
      <c r="AK141" s="5" t="e">
        <f t="shared" ref="AK141:AR141" si="461">IF($AJ141="","",VLOOKUP($AJ141,$C$5:$U$273,AK$2))</f>
        <v>#REF!</v>
      </c>
      <c r="AL141" s="5" t="e">
        <f t="shared" si="461"/>
        <v>#REF!</v>
      </c>
      <c r="AM141" s="5" t="e">
        <f t="shared" si="461"/>
        <v>#REF!</v>
      </c>
      <c r="AN141" s="5" t="e">
        <f t="shared" si="461"/>
        <v>#REF!</v>
      </c>
      <c r="AO141" s="5" t="e">
        <f t="shared" si="461"/>
        <v>#REF!</v>
      </c>
      <c r="AP141" s="5" t="e">
        <f t="shared" si="461"/>
        <v>#REF!</v>
      </c>
      <c r="AQ141" s="5" t="e">
        <f t="shared" si="461"/>
        <v>#REF!</v>
      </c>
      <c r="AR141" s="5" t="e">
        <f t="shared" si="461"/>
        <v>#REF!</v>
      </c>
      <c r="AS141" s="5"/>
      <c r="AT141" s="5"/>
      <c r="AU141" s="5"/>
      <c r="AV141" s="5"/>
      <c r="AW141" s="5"/>
      <c r="AX141" s="5"/>
      <c r="AY141" s="5"/>
      <c r="AZ141" s="5"/>
      <c r="BA141" s="40" t="str">
        <f t="shared" si="372"/>
        <v/>
      </c>
      <c r="BB141" s="266"/>
      <c r="BC141" s="267"/>
      <c r="BD141" s="267"/>
      <c r="BE141" s="268"/>
      <c r="BF141" s="41"/>
      <c r="BG141" s="43" t="str">
        <f t="shared" si="373"/>
        <v/>
      </c>
      <c r="BH141" s="43"/>
      <c r="BI141" s="43"/>
      <c r="BJ141" s="43" t="str">
        <f t="shared" si="374"/>
        <v/>
      </c>
      <c r="BK141" s="43" t="str">
        <f t="shared" si="375"/>
        <v/>
      </c>
      <c r="BL141" s="43" t="str">
        <f t="shared" si="376"/>
        <v/>
      </c>
      <c r="BM141" s="9"/>
      <c r="BN141" s="9" t="str">
        <f t="shared" si="49"/>
        <v/>
      </c>
      <c r="BO141" s="9">
        <f t="shared" si="50"/>
        <v>5</v>
      </c>
      <c r="BP141" s="9" t="str">
        <f t="shared" si="51"/>
        <v>F</v>
      </c>
      <c r="BQ141" s="9" t="str">
        <f t="shared" si="52"/>
        <v>0</v>
      </c>
      <c r="BR141" s="9"/>
      <c r="BS141" s="9"/>
      <c r="BT141" s="30">
        <v>16.04</v>
      </c>
      <c r="BU141" s="31">
        <v>4</v>
      </c>
      <c r="BV141" s="31">
        <v>196</v>
      </c>
      <c r="BW141" s="1"/>
      <c r="BX141" s="33">
        <v>1.5049999999999999</v>
      </c>
      <c r="BY141" s="33">
        <v>1.506</v>
      </c>
      <c r="BZ141" s="33">
        <v>1.5830000000000002</v>
      </c>
      <c r="CA141" s="33">
        <v>1.5840000000000001</v>
      </c>
      <c r="CB141" s="33">
        <v>1.893</v>
      </c>
      <c r="CC141" s="33">
        <v>1.8940000000000001</v>
      </c>
      <c r="CD141" s="3"/>
      <c r="CE141" s="34">
        <v>1.423</v>
      </c>
      <c r="CF141" s="34">
        <v>1.4240000000000002</v>
      </c>
      <c r="CG141" s="34">
        <v>1.4909999999999999</v>
      </c>
      <c r="CH141" s="34">
        <v>1.492</v>
      </c>
      <c r="CI141" s="34">
        <v>1.7619999999999998</v>
      </c>
      <c r="CJ141" s="34">
        <v>1.7629999999999999</v>
      </c>
      <c r="CK141" s="9"/>
      <c r="CL141" s="9"/>
      <c r="CM141" s="9" t="e">
        <f>IF('Nutritional Status'!#REF!="","",IF('Nutritional Status'!#REF!&gt;CT141,$CU$3,IF('Nutritional Status'!#REF!&gt;CR141,$CS$3,IF('Nutritional Status'!#REF!&gt;CP141,$CQ$3,$CP$3))))</f>
        <v>#REF!</v>
      </c>
      <c r="CN141" s="5">
        <v>36</v>
      </c>
      <c r="CO141" s="9" t="str">
        <f t="shared" si="19"/>
        <v/>
      </c>
      <c r="CP141" s="9" t="str">
        <f t="shared" ref="CP141:CU141" si="462">IF($CO141="","",VLOOKUP($CO141,$BV$5:$CJ$173,CP$1))</f>
        <v/>
      </c>
      <c r="CQ141" s="9" t="str">
        <f t="shared" si="462"/>
        <v/>
      </c>
      <c r="CR141" s="9" t="str">
        <f t="shared" si="462"/>
        <v/>
      </c>
      <c r="CS141" s="9" t="str">
        <f t="shared" si="462"/>
        <v/>
      </c>
      <c r="CT141" s="9" t="str">
        <f t="shared" si="462"/>
        <v/>
      </c>
      <c r="CU141" s="9" t="str">
        <f t="shared" si="462"/>
        <v/>
      </c>
      <c r="CV141" s="9"/>
      <c r="CW141" s="5">
        <v>36</v>
      </c>
      <c r="CX141" s="9" t="e">
        <f t="shared" si="21"/>
        <v>#REF!</v>
      </c>
      <c r="CY141" s="9" t="e">
        <f t="shared" ref="CY141:DD141" si="463">IF($CX141="","",VLOOKUP($CX141,$BV$5:$CJ$173,CY$2))</f>
        <v>#REF!</v>
      </c>
      <c r="CZ141" s="9" t="e">
        <f t="shared" si="463"/>
        <v>#REF!</v>
      </c>
      <c r="DA141" s="9" t="e">
        <f t="shared" si="463"/>
        <v>#REF!</v>
      </c>
      <c r="DB141" s="9" t="e">
        <f t="shared" si="463"/>
        <v>#REF!</v>
      </c>
      <c r="DC141" s="9" t="e">
        <f t="shared" si="463"/>
        <v>#REF!</v>
      </c>
      <c r="DD141" s="9" t="e">
        <f t="shared" si="463"/>
        <v>#REF!</v>
      </c>
    </row>
    <row r="142" spans="1:108" ht="15.75" customHeight="1">
      <c r="A142" s="30">
        <v>16.05</v>
      </c>
      <c r="B142" s="31">
        <v>5</v>
      </c>
      <c r="C142" s="31">
        <v>197</v>
      </c>
      <c r="D142" s="1"/>
      <c r="E142" s="32">
        <v>15.2</v>
      </c>
      <c r="F142" s="32">
        <f t="shared" si="0"/>
        <v>15.299999999999999</v>
      </c>
      <c r="G142" s="32">
        <v>16.600000000000001</v>
      </c>
      <c r="H142" s="32">
        <f t="shared" si="2"/>
        <v>16.700000000000003</v>
      </c>
      <c r="I142" s="32">
        <v>28.2</v>
      </c>
      <c r="J142" s="32">
        <f t="shared" si="3"/>
        <v>28.3</v>
      </c>
      <c r="K142" s="33">
        <v>35</v>
      </c>
      <c r="L142" s="33">
        <f t="shared" si="4"/>
        <v>35.1</v>
      </c>
      <c r="M142" s="3"/>
      <c r="N142" s="32">
        <v>14.5</v>
      </c>
      <c r="O142" s="32">
        <f t="shared" si="5"/>
        <v>14.6</v>
      </c>
      <c r="P142" s="33">
        <v>16.2</v>
      </c>
      <c r="Q142" s="33">
        <f t="shared" si="6"/>
        <v>16.3</v>
      </c>
      <c r="R142" s="33">
        <v>29.1</v>
      </c>
      <c r="S142" s="33">
        <f t="shared" si="7"/>
        <v>29.200000000000003</v>
      </c>
      <c r="T142" s="33">
        <v>36.200000000000003</v>
      </c>
      <c r="U142" s="33">
        <f t="shared" si="8"/>
        <v>36.300000000000004</v>
      </c>
      <c r="V142" s="5"/>
      <c r="W142" s="5"/>
      <c r="X142" s="5"/>
      <c r="Y142" s="5">
        <v>37</v>
      </c>
      <c r="Z142" s="5" t="str">
        <f>IF('Nutritional Status'!C91="","",VLOOKUP('Nutritional Status'!#REF!,$A$5:$C$173,3,))</f>
        <v/>
      </c>
      <c r="AA142" s="5" t="str">
        <f t="shared" si="341"/>
        <v/>
      </c>
      <c r="AB142" s="5" t="str">
        <f t="shared" si="342"/>
        <v/>
      </c>
      <c r="AC142" s="5" t="str">
        <f t="shared" si="343"/>
        <v/>
      </c>
      <c r="AD142" s="5" t="str">
        <f t="shared" si="344"/>
        <v/>
      </c>
      <c r="AE142" s="5" t="str">
        <f t="shared" si="345"/>
        <v/>
      </c>
      <c r="AF142" s="5" t="str">
        <f t="shared" si="346"/>
        <v/>
      </c>
      <c r="AG142" s="5" t="str">
        <f t="shared" si="347"/>
        <v/>
      </c>
      <c r="AH142" s="5" t="str">
        <f t="shared" si="348"/>
        <v/>
      </c>
      <c r="AI142" s="5"/>
      <c r="AJ142" s="5" t="e">
        <f t="shared" si="17"/>
        <v>#REF!</v>
      </c>
      <c r="AK142" s="5" t="e">
        <f t="shared" ref="AK142:AR142" si="464">IF($AJ142="","",VLOOKUP($AJ142,$C$5:$U$273,AK$2))</f>
        <v>#REF!</v>
      </c>
      <c r="AL142" s="5" t="e">
        <f t="shared" si="464"/>
        <v>#REF!</v>
      </c>
      <c r="AM142" s="5" t="e">
        <f t="shared" si="464"/>
        <v>#REF!</v>
      </c>
      <c r="AN142" s="5" t="e">
        <f t="shared" si="464"/>
        <v>#REF!</v>
      </c>
      <c r="AO142" s="5" t="e">
        <f t="shared" si="464"/>
        <v>#REF!</v>
      </c>
      <c r="AP142" s="5" t="e">
        <f t="shared" si="464"/>
        <v>#REF!</v>
      </c>
      <c r="AQ142" s="5" t="e">
        <f t="shared" si="464"/>
        <v>#REF!</v>
      </c>
      <c r="AR142" s="5" t="e">
        <f t="shared" si="464"/>
        <v>#REF!</v>
      </c>
      <c r="AS142" s="5"/>
      <c r="AT142" s="5"/>
      <c r="AU142" s="5"/>
      <c r="AV142" s="5"/>
      <c r="AW142" s="5"/>
      <c r="AX142" s="5"/>
      <c r="AY142" s="5"/>
      <c r="AZ142" s="5"/>
      <c r="BA142" s="40" t="str">
        <f t="shared" si="372"/>
        <v/>
      </c>
      <c r="BB142" s="266"/>
      <c r="BC142" s="267"/>
      <c r="BD142" s="267"/>
      <c r="BE142" s="268"/>
      <c r="BF142" s="41"/>
      <c r="BG142" s="43" t="str">
        <f t="shared" si="373"/>
        <v/>
      </c>
      <c r="BH142" s="43"/>
      <c r="BI142" s="43"/>
      <c r="BJ142" s="43" t="str">
        <f t="shared" si="374"/>
        <v/>
      </c>
      <c r="BK142" s="43" t="str">
        <f t="shared" si="375"/>
        <v/>
      </c>
      <c r="BL142" s="43" t="str">
        <f t="shared" si="376"/>
        <v/>
      </c>
      <c r="BM142" s="9"/>
      <c r="BN142" s="9" t="str">
        <f t="shared" si="49"/>
        <v/>
      </c>
      <c r="BO142" s="9">
        <f t="shared" si="50"/>
        <v>5</v>
      </c>
      <c r="BP142" s="9" t="str">
        <f t="shared" si="51"/>
        <v>F</v>
      </c>
      <c r="BQ142" s="9" t="str">
        <f t="shared" si="52"/>
        <v>0</v>
      </c>
      <c r="BR142" s="9"/>
      <c r="BS142" s="9"/>
      <c r="BT142" s="30">
        <v>16.05</v>
      </c>
      <c r="BU142" s="31">
        <v>5</v>
      </c>
      <c r="BV142" s="31">
        <v>197</v>
      </c>
      <c r="BW142" s="1"/>
      <c r="BX142" s="33">
        <v>1.508</v>
      </c>
      <c r="BY142" s="33">
        <v>1.5090000000000001</v>
      </c>
      <c r="BZ142" s="33">
        <v>1.585</v>
      </c>
      <c r="CA142" s="33">
        <v>1.5859999999999999</v>
      </c>
      <c r="CB142" s="33">
        <v>1.895</v>
      </c>
      <c r="CC142" s="33">
        <v>1.8959999999999999</v>
      </c>
      <c r="CD142" s="3"/>
      <c r="CE142" s="34">
        <v>1.423</v>
      </c>
      <c r="CF142" s="34">
        <v>1.4240000000000002</v>
      </c>
      <c r="CG142" s="34">
        <v>1.4909999999999999</v>
      </c>
      <c r="CH142" s="34">
        <v>1.492</v>
      </c>
      <c r="CI142" s="34">
        <v>1.7619999999999998</v>
      </c>
      <c r="CJ142" s="34">
        <v>1.7629999999999999</v>
      </c>
      <c r="CK142" s="9"/>
      <c r="CL142" s="9"/>
      <c r="CM142" s="9" t="e">
        <f>IF('Nutritional Status'!#REF!="","",IF('Nutritional Status'!#REF!&gt;CT142,$CU$3,IF('Nutritional Status'!#REF!&gt;CR142,$CS$3,IF('Nutritional Status'!#REF!&gt;CP142,$CQ$3,$CP$3))))</f>
        <v>#REF!</v>
      </c>
      <c r="CN142" s="5">
        <v>37</v>
      </c>
      <c r="CO142" s="9" t="str">
        <f t="shared" si="19"/>
        <v/>
      </c>
      <c r="CP142" s="9" t="str">
        <f t="shared" ref="CP142:CU142" si="465">IF($CO142="","",VLOOKUP($CO142,$BV$5:$CJ$173,CP$1))</f>
        <v/>
      </c>
      <c r="CQ142" s="9" t="str">
        <f t="shared" si="465"/>
        <v/>
      </c>
      <c r="CR142" s="9" t="str">
        <f t="shared" si="465"/>
        <v/>
      </c>
      <c r="CS142" s="9" t="str">
        <f t="shared" si="465"/>
        <v/>
      </c>
      <c r="CT142" s="9" t="str">
        <f t="shared" si="465"/>
        <v/>
      </c>
      <c r="CU142" s="9" t="str">
        <f t="shared" si="465"/>
        <v/>
      </c>
      <c r="CV142" s="9"/>
      <c r="CW142" s="5">
        <v>37</v>
      </c>
      <c r="CX142" s="9" t="e">
        <f t="shared" si="21"/>
        <v>#REF!</v>
      </c>
      <c r="CY142" s="9" t="e">
        <f t="shared" ref="CY142:DD142" si="466">IF($CX142="","",VLOOKUP($CX142,$BV$5:$CJ$173,CY$2))</f>
        <v>#REF!</v>
      </c>
      <c r="CZ142" s="9" t="e">
        <f t="shared" si="466"/>
        <v>#REF!</v>
      </c>
      <c r="DA142" s="9" t="e">
        <f t="shared" si="466"/>
        <v>#REF!</v>
      </c>
      <c r="DB142" s="9" t="e">
        <f t="shared" si="466"/>
        <v>#REF!</v>
      </c>
      <c r="DC142" s="9" t="e">
        <f t="shared" si="466"/>
        <v>#REF!</v>
      </c>
      <c r="DD142" s="9" t="e">
        <f t="shared" si="466"/>
        <v>#REF!</v>
      </c>
    </row>
    <row r="143" spans="1:108" ht="15.75" customHeight="1">
      <c r="A143" s="30">
        <v>16.059999999999999</v>
      </c>
      <c r="B143" s="31">
        <v>6</v>
      </c>
      <c r="C143" s="31">
        <v>198</v>
      </c>
      <c r="D143" s="1"/>
      <c r="E143" s="32">
        <v>15.2</v>
      </c>
      <c r="F143" s="32">
        <f t="shared" si="0"/>
        <v>15.299999999999999</v>
      </c>
      <c r="G143" s="32">
        <v>16.600000000000001</v>
      </c>
      <c r="H143" s="32">
        <f t="shared" si="2"/>
        <v>16.700000000000003</v>
      </c>
      <c r="I143" s="32">
        <v>28.3</v>
      </c>
      <c r="J143" s="32">
        <f t="shared" si="3"/>
        <v>28.400000000000002</v>
      </c>
      <c r="K143" s="33">
        <v>35</v>
      </c>
      <c r="L143" s="33">
        <f t="shared" si="4"/>
        <v>35.1</v>
      </c>
      <c r="M143" s="3"/>
      <c r="N143" s="32">
        <v>14.6</v>
      </c>
      <c r="O143" s="32">
        <f t="shared" si="5"/>
        <v>14.7</v>
      </c>
      <c r="P143" s="33">
        <v>16.2</v>
      </c>
      <c r="Q143" s="33">
        <f t="shared" si="6"/>
        <v>16.3</v>
      </c>
      <c r="R143" s="33">
        <v>29.1</v>
      </c>
      <c r="S143" s="33">
        <f t="shared" si="7"/>
        <v>29.200000000000003</v>
      </c>
      <c r="T143" s="33">
        <v>36.200000000000003</v>
      </c>
      <c r="U143" s="33">
        <f t="shared" si="8"/>
        <v>36.300000000000004</v>
      </c>
      <c r="V143" s="5"/>
      <c r="W143" s="5"/>
      <c r="X143" s="5"/>
      <c r="Y143" s="5">
        <v>38</v>
      </c>
      <c r="Z143" s="5" t="str">
        <f>IF('Nutritional Status'!C92="","",VLOOKUP('Nutritional Status'!#REF!,$A$5:$C$173,3,))</f>
        <v/>
      </c>
      <c r="AA143" s="5" t="str">
        <f t="shared" si="341"/>
        <v/>
      </c>
      <c r="AB143" s="5" t="str">
        <f t="shared" si="342"/>
        <v/>
      </c>
      <c r="AC143" s="5" t="str">
        <f t="shared" si="343"/>
        <v/>
      </c>
      <c r="AD143" s="5" t="str">
        <f t="shared" si="344"/>
        <v/>
      </c>
      <c r="AE143" s="5" t="str">
        <f t="shared" si="345"/>
        <v/>
      </c>
      <c r="AF143" s="5" t="str">
        <f t="shared" si="346"/>
        <v/>
      </c>
      <c r="AG143" s="5" t="str">
        <f t="shared" si="347"/>
        <v/>
      </c>
      <c r="AH143" s="5" t="str">
        <f t="shared" si="348"/>
        <v/>
      </c>
      <c r="AI143" s="5"/>
      <c r="AJ143" s="5" t="e">
        <f t="shared" si="17"/>
        <v>#REF!</v>
      </c>
      <c r="AK143" s="5" t="e">
        <f t="shared" ref="AK143:AR143" si="467">IF($AJ143="","",VLOOKUP($AJ143,$C$5:$U$273,AK$2))</f>
        <v>#REF!</v>
      </c>
      <c r="AL143" s="5" t="e">
        <f t="shared" si="467"/>
        <v>#REF!</v>
      </c>
      <c r="AM143" s="5" t="e">
        <f t="shared" si="467"/>
        <v>#REF!</v>
      </c>
      <c r="AN143" s="5" t="e">
        <f t="shared" si="467"/>
        <v>#REF!</v>
      </c>
      <c r="AO143" s="5" t="e">
        <f t="shared" si="467"/>
        <v>#REF!</v>
      </c>
      <c r="AP143" s="5" t="e">
        <f t="shared" si="467"/>
        <v>#REF!</v>
      </c>
      <c r="AQ143" s="5" t="e">
        <f t="shared" si="467"/>
        <v>#REF!</v>
      </c>
      <c r="AR143" s="5" t="e">
        <f t="shared" si="467"/>
        <v>#REF!</v>
      </c>
      <c r="AS143" s="5"/>
      <c r="AT143" s="5"/>
      <c r="AU143" s="5"/>
      <c r="AV143" s="5"/>
      <c r="AW143" s="5"/>
      <c r="AX143" s="5"/>
      <c r="AY143" s="5"/>
      <c r="AZ143" s="5"/>
      <c r="BA143" s="40" t="str">
        <f t="shared" si="372"/>
        <v/>
      </c>
      <c r="BB143" s="266"/>
      <c r="BC143" s="267"/>
      <c r="BD143" s="267"/>
      <c r="BE143" s="268"/>
      <c r="BF143" s="41"/>
      <c r="BG143" s="43" t="str">
        <f t="shared" si="373"/>
        <v/>
      </c>
      <c r="BH143" s="43"/>
      <c r="BI143" s="43"/>
      <c r="BJ143" s="43" t="str">
        <f t="shared" si="374"/>
        <v/>
      </c>
      <c r="BK143" s="43" t="str">
        <f t="shared" si="375"/>
        <v/>
      </c>
      <c r="BL143" s="43" t="str">
        <f t="shared" si="376"/>
        <v/>
      </c>
      <c r="BM143" s="9"/>
      <c r="BN143" s="9" t="str">
        <f t="shared" si="49"/>
        <v/>
      </c>
      <c r="BO143" s="9">
        <f t="shared" si="50"/>
        <v>5</v>
      </c>
      <c r="BP143" s="9" t="str">
        <f t="shared" si="51"/>
        <v>F</v>
      </c>
      <c r="BQ143" s="9" t="str">
        <f t="shared" si="52"/>
        <v>0</v>
      </c>
      <c r="BR143" s="9"/>
      <c r="BS143" s="9"/>
      <c r="BT143" s="30">
        <v>16.059999999999999</v>
      </c>
      <c r="BU143" s="31">
        <v>6</v>
      </c>
      <c r="BV143" s="31">
        <v>198</v>
      </c>
      <c r="BW143" s="1"/>
      <c r="BX143" s="33">
        <v>1.51</v>
      </c>
      <c r="BY143" s="33">
        <v>1.5109999999999999</v>
      </c>
      <c r="BZ143" s="33">
        <v>1.5870000000000002</v>
      </c>
      <c r="CA143" s="33">
        <v>1.5880000000000001</v>
      </c>
      <c r="CB143" s="33">
        <v>1.8969999999999998</v>
      </c>
      <c r="CC143" s="33">
        <v>1.8979999999999999</v>
      </c>
      <c r="CD143" s="3"/>
      <c r="CE143" s="34">
        <v>1.4240000000000002</v>
      </c>
      <c r="CF143" s="34">
        <v>1.425</v>
      </c>
      <c r="CG143" s="34">
        <v>1.4909999999999999</v>
      </c>
      <c r="CH143" s="34">
        <v>1.492</v>
      </c>
      <c r="CI143" s="34">
        <v>1.7619999999999998</v>
      </c>
      <c r="CJ143" s="34">
        <v>1.7629999999999999</v>
      </c>
      <c r="CK143" s="9"/>
      <c r="CL143" s="9"/>
      <c r="CM143" s="9" t="e">
        <f>IF('Nutritional Status'!#REF!="","",IF('Nutritional Status'!#REF!&gt;CT143,$CU$3,IF('Nutritional Status'!#REF!&gt;CR143,$CS$3,IF('Nutritional Status'!#REF!&gt;CP143,$CQ$3,$CP$3))))</f>
        <v>#REF!</v>
      </c>
      <c r="CN143" s="5">
        <v>38</v>
      </c>
      <c r="CO143" s="9" t="str">
        <f t="shared" si="19"/>
        <v/>
      </c>
      <c r="CP143" s="9" t="str">
        <f t="shared" ref="CP143:CU143" si="468">IF($CO143="","",VLOOKUP($CO143,$BV$5:$CJ$173,CP$1))</f>
        <v/>
      </c>
      <c r="CQ143" s="9" t="str">
        <f t="shared" si="468"/>
        <v/>
      </c>
      <c r="CR143" s="9" t="str">
        <f t="shared" si="468"/>
        <v/>
      </c>
      <c r="CS143" s="9" t="str">
        <f t="shared" si="468"/>
        <v/>
      </c>
      <c r="CT143" s="9" t="str">
        <f t="shared" si="468"/>
        <v/>
      </c>
      <c r="CU143" s="9" t="str">
        <f t="shared" si="468"/>
        <v/>
      </c>
      <c r="CV143" s="9"/>
      <c r="CW143" s="5">
        <v>38</v>
      </c>
      <c r="CX143" s="9" t="e">
        <f t="shared" si="21"/>
        <v>#REF!</v>
      </c>
      <c r="CY143" s="9" t="e">
        <f t="shared" ref="CY143:DD143" si="469">IF($CX143="","",VLOOKUP($CX143,$BV$5:$CJ$173,CY$2))</f>
        <v>#REF!</v>
      </c>
      <c r="CZ143" s="9" t="e">
        <f t="shared" si="469"/>
        <v>#REF!</v>
      </c>
      <c r="DA143" s="9" t="e">
        <f t="shared" si="469"/>
        <v>#REF!</v>
      </c>
      <c r="DB143" s="9" t="e">
        <f t="shared" si="469"/>
        <v>#REF!</v>
      </c>
      <c r="DC143" s="9" t="e">
        <f t="shared" si="469"/>
        <v>#REF!</v>
      </c>
      <c r="DD143" s="9" t="e">
        <f t="shared" si="469"/>
        <v>#REF!</v>
      </c>
    </row>
    <row r="144" spans="1:108" ht="15.75" customHeight="1">
      <c r="A144" s="30">
        <v>16.07</v>
      </c>
      <c r="B144" s="31">
        <v>7</v>
      </c>
      <c r="C144" s="31">
        <v>199</v>
      </c>
      <c r="D144" s="1"/>
      <c r="E144" s="32">
        <v>15.2</v>
      </c>
      <c r="F144" s="32">
        <f t="shared" si="0"/>
        <v>15.299999999999999</v>
      </c>
      <c r="G144" s="32">
        <v>16.7</v>
      </c>
      <c r="H144" s="32">
        <f t="shared" si="2"/>
        <v>16.8</v>
      </c>
      <c r="I144" s="32">
        <v>28.3</v>
      </c>
      <c r="J144" s="32">
        <f t="shared" si="3"/>
        <v>28.400000000000002</v>
      </c>
      <c r="K144" s="33">
        <v>35</v>
      </c>
      <c r="L144" s="33">
        <f t="shared" si="4"/>
        <v>35.1</v>
      </c>
      <c r="M144" s="3"/>
      <c r="N144" s="32">
        <v>14.6</v>
      </c>
      <c r="O144" s="32">
        <f t="shared" si="5"/>
        <v>14.7</v>
      </c>
      <c r="P144" s="33">
        <v>16.2</v>
      </c>
      <c r="Q144" s="33">
        <f t="shared" si="6"/>
        <v>16.3</v>
      </c>
      <c r="R144" s="33">
        <v>29.1</v>
      </c>
      <c r="S144" s="33">
        <f t="shared" si="7"/>
        <v>29.200000000000003</v>
      </c>
      <c r="T144" s="33">
        <v>36.200000000000003</v>
      </c>
      <c r="U144" s="33">
        <f t="shared" si="8"/>
        <v>36.300000000000004</v>
      </c>
      <c r="V144" s="5"/>
      <c r="W144" s="5"/>
      <c r="X144" s="5"/>
      <c r="Y144" s="5">
        <v>39</v>
      </c>
      <c r="Z144" s="5" t="e">
        <f>IF('Nutritional Status'!#REF!="","",VLOOKUP('Nutritional Status'!#REF!,$A$5:$C$173,3,))</f>
        <v>#REF!</v>
      </c>
      <c r="AA144" s="5" t="e">
        <f t="shared" si="341"/>
        <v>#REF!</v>
      </c>
      <c r="AB144" s="5" t="e">
        <f t="shared" si="342"/>
        <v>#REF!</v>
      </c>
      <c r="AC144" s="5" t="e">
        <f t="shared" si="343"/>
        <v>#REF!</v>
      </c>
      <c r="AD144" s="5" t="e">
        <f t="shared" si="344"/>
        <v>#REF!</v>
      </c>
      <c r="AE144" s="5" t="e">
        <f t="shared" si="345"/>
        <v>#REF!</v>
      </c>
      <c r="AF144" s="5" t="e">
        <f t="shared" si="346"/>
        <v>#REF!</v>
      </c>
      <c r="AG144" s="5" t="e">
        <f t="shared" si="347"/>
        <v>#REF!</v>
      </c>
      <c r="AH144" s="5" t="e">
        <f t="shared" si="348"/>
        <v>#REF!</v>
      </c>
      <c r="AI144" s="5"/>
      <c r="AJ144" s="5" t="e">
        <f t="shared" si="17"/>
        <v>#REF!</v>
      </c>
      <c r="AK144" s="5" t="e">
        <f t="shared" ref="AK144:AR144" si="470">IF($AJ144="","",VLOOKUP($AJ144,$C$5:$U$273,AK$2))</f>
        <v>#REF!</v>
      </c>
      <c r="AL144" s="5" t="e">
        <f t="shared" si="470"/>
        <v>#REF!</v>
      </c>
      <c r="AM144" s="5" t="e">
        <f t="shared" si="470"/>
        <v>#REF!</v>
      </c>
      <c r="AN144" s="5" t="e">
        <f t="shared" si="470"/>
        <v>#REF!</v>
      </c>
      <c r="AO144" s="5" t="e">
        <f t="shared" si="470"/>
        <v>#REF!</v>
      </c>
      <c r="AP144" s="5" t="e">
        <f t="shared" si="470"/>
        <v>#REF!</v>
      </c>
      <c r="AQ144" s="5" t="e">
        <f t="shared" si="470"/>
        <v>#REF!</v>
      </c>
      <c r="AR144" s="5" t="e">
        <f t="shared" si="470"/>
        <v>#REF!</v>
      </c>
      <c r="AS144" s="5"/>
      <c r="AT144" s="5"/>
      <c r="AU144" s="5"/>
      <c r="AV144" s="5"/>
      <c r="AW144" s="5"/>
      <c r="AX144" s="5"/>
      <c r="AY144" s="5"/>
      <c r="AZ144" s="5"/>
      <c r="BA144" s="40" t="str">
        <f t="shared" si="372"/>
        <v/>
      </c>
      <c r="BB144" s="266"/>
      <c r="BC144" s="267"/>
      <c r="BD144" s="267"/>
      <c r="BE144" s="268"/>
      <c r="BF144" s="41"/>
      <c r="BG144" s="43" t="str">
        <f t="shared" si="373"/>
        <v/>
      </c>
      <c r="BH144" s="43"/>
      <c r="BI144" s="43"/>
      <c r="BJ144" s="43" t="str">
        <f t="shared" si="374"/>
        <v/>
      </c>
      <c r="BK144" s="43" t="str">
        <f t="shared" si="375"/>
        <v/>
      </c>
      <c r="BL144" s="43" t="str">
        <f t="shared" si="376"/>
        <v/>
      </c>
      <c r="BM144" s="9"/>
      <c r="BN144" s="9" t="str">
        <f t="shared" si="49"/>
        <v/>
      </c>
      <c r="BO144" s="9">
        <f t="shared" si="50"/>
        <v>5</v>
      </c>
      <c r="BP144" s="9" t="str">
        <f t="shared" si="51"/>
        <v>F</v>
      </c>
      <c r="BQ144" s="9" t="str">
        <f t="shared" si="52"/>
        <v>0</v>
      </c>
      <c r="BR144" s="9"/>
      <c r="BS144" s="9"/>
      <c r="BT144" s="30">
        <v>16.07</v>
      </c>
      <c r="BU144" s="31">
        <v>7</v>
      </c>
      <c r="BV144" s="31">
        <v>199</v>
      </c>
      <c r="BW144" s="1"/>
      <c r="BX144" s="33">
        <v>1.5119999999999998</v>
      </c>
      <c r="BY144" s="33">
        <v>1.5129999999999999</v>
      </c>
      <c r="BZ144" s="33">
        <v>1.589</v>
      </c>
      <c r="CA144" s="33">
        <v>1.59</v>
      </c>
      <c r="CB144" s="33">
        <v>1.8980000000000001</v>
      </c>
      <c r="CC144" s="33">
        <v>1.899</v>
      </c>
      <c r="CD144" s="3"/>
      <c r="CE144" s="34">
        <v>1.4240000000000002</v>
      </c>
      <c r="CF144" s="34">
        <v>1.425</v>
      </c>
      <c r="CG144" s="34">
        <v>1.4920000000000002</v>
      </c>
      <c r="CH144" s="34">
        <v>1.4930000000000001</v>
      </c>
      <c r="CI144" s="34">
        <v>1.7619999999999998</v>
      </c>
      <c r="CJ144" s="34">
        <v>1.7629999999999999</v>
      </c>
      <c r="CK144" s="9"/>
      <c r="CL144" s="9"/>
      <c r="CM144" s="9" t="e">
        <f>IF('Nutritional Status'!#REF!="","",IF('Nutritional Status'!#REF!&gt;CT144,$CU$3,IF('Nutritional Status'!#REF!&gt;CR144,$CS$3,IF('Nutritional Status'!#REF!&gt;CP144,$CQ$3,$CP$3))))</f>
        <v>#REF!</v>
      </c>
      <c r="CN144" s="5">
        <v>39</v>
      </c>
      <c r="CO144" s="9" t="e">
        <f t="shared" si="19"/>
        <v>#REF!</v>
      </c>
      <c r="CP144" s="9" t="e">
        <f t="shared" ref="CP144:CU144" si="471">IF($CO144="","",VLOOKUP($CO144,$BV$5:$CJ$173,CP$1))</f>
        <v>#REF!</v>
      </c>
      <c r="CQ144" s="9" t="e">
        <f t="shared" si="471"/>
        <v>#REF!</v>
      </c>
      <c r="CR144" s="9" t="e">
        <f t="shared" si="471"/>
        <v>#REF!</v>
      </c>
      <c r="CS144" s="9" t="e">
        <f t="shared" si="471"/>
        <v>#REF!</v>
      </c>
      <c r="CT144" s="9" t="e">
        <f t="shared" si="471"/>
        <v>#REF!</v>
      </c>
      <c r="CU144" s="9" t="e">
        <f t="shared" si="471"/>
        <v>#REF!</v>
      </c>
      <c r="CV144" s="9"/>
      <c r="CW144" s="5">
        <v>39</v>
      </c>
      <c r="CX144" s="9" t="e">
        <f t="shared" si="21"/>
        <v>#REF!</v>
      </c>
      <c r="CY144" s="9" t="e">
        <f t="shared" ref="CY144:DD144" si="472">IF($CX144="","",VLOOKUP($CX144,$BV$5:$CJ$173,CY$2))</f>
        <v>#REF!</v>
      </c>
      <c r="CZ144" s="9" t="e">
        <f t="shared" si="472"/>
        <v>#REF!</v>
      </c>
      <c r="DA144" s="9" t="e">
        <f t="shared" si="472"/>
        <v>#REF!</v>
      </c>
      <c r="DB144" s="9" t="e">
        <f t="shared" si="472"/>
        <v>#REF!</v>
      </c>
      <c r="DC144" s="9" t="e">
        <f t="shared" si="472"/>
        <v>#REF!</v>
      </c>
      <c r="DD144" s="9" t="e">
        <f t="shared" si="472"/>
        <v>#REF!</v>
      </c>
    </row>
    <row r="145" spans="1:108" ht="15.75" customHeight="1">
      <c r="A145" s="30">
        <v>16.079999999999998</v>
      </c>
      <c r="B145" s="31">
        <v>8</v>
      </c>
      <c r="C145" s="31">
        <v>200</v>
      </c>
      <c r="D145" s="1"/>
      <c r="E145" s="32">
        <v>15.2</v>
      </c>
      <c r="F145" s="32">
        <f t="shared" si="0"/>
        <v>15.299999999999999</v>
      </c>
      <c r="G145" s="32">
        <v>16.7</v>
      </c>
      <c r="H145" s="32">
        <f t="shared" si="2"/>
        <v>16.8</v>
      </c>
      <c r="I145" s="32">
        <v>28.4</v>
      </c>
      <c r="J145" s="32">
        <f t="shared" si="3"/>
        <v>28.5</v>
      </c>
      <c r="K145" s="33">
        <v>35.1</v>
      </c>
      <c r="L145" s="33">
        <f t="shared" si="4"/>
        <v>35.200000000000003</v>
      </c>
      <c r="M145" s="3"/>
      <c r="N145" s="32">
        <v>14.6</v>
      </c>
      <c r="O145" s="32">
        <f t="shared" si="5"/>
        <v>14.7</v>
      </c>
      <c r="P145" s="33">
        <v>16.2</v>
      </c>
      <c r="Q145" s="33">
        <f t="shared" si="6"/>
        <v>16.3</v>
      </c>
      <c r="R145" s="33">
        <v>29.2</v>
      </c>
      <c r="S145" s="33">
        <f t="shared" si="7"/>
        <v>29.3</v>
      </c>
      <c r="T145" s="33">
        <v>36.200000000000003</v>
      </c>
      <c r="U145" s="33">
        <f t="shared" si="8"/>
        <v>36.300000000000004</v>
      </c>
      <c r="V145" s="5"/>
      <c r="W145" s="5"/>
      <c r="X145" s="5"/>
      <c r="Y145" s="5">
        <v>40</v>
      </c>
      <c r="Z145" s="5" t="e">
        <f>IF('Nutritional Status'!#REF!="","",VLOOKUP('Nutritional Status'!#REF!,$A$5:$C$173,3,))</f>
        <v>#REF!</v>
      </c>
      <c r="AA145" s="5" t="e">
        <f t="shared" si="341"/>
        <v>#REF!</v>
      </c>
      <c r="AB145" s="5" t="e">
        <f t="shared" si="342"/>
        <v>#REF!</v>
      </c>
      <c r="AC145" s="5" t="e">
        <f t="shared" si="343"/>
        <v>#REF!</v>
      </c>
      <c r="AD145" s="5" t="e">
        <f t="shared" si="344"/>
        <v>#REF!</v>
      </c>
      <c r="AE145" s="5" t="e">
        <f t="shared" si="345"/>
        <v>#REF!</v>
      </c>
      <c r="AF145" s="5" t="e">
        <f t="shared" si="346"/>
        <v>#REF!</v>
      </c>
      <c r="AG145" s="5" t="e">
        <f t="shared" si="347"/>
        <v>#REF!</v>
      </c>
      <c r="AH145" s="5" t="e">
        <f t="shared" si="348"/>
        <v>#REF!</v>
      </c>
      <c r="AI145" s="5"/>
      <c r="AJ145" s="5" t="e">
        <f t="shared" si="17"/>
        <v>#REF!</v>
      </c>
      <c r="AK145" s="5" t="e">
        <f t="shared" ref="AK145:AR145" si="473">IF($AJ145="","",VLOOKUP($AJ145,$C$5:$U$273,AK$2))</f>
        <v>#REF!</v>
      </c>
      <c r="AL145" s="5" t="e">
        <f t="shared" si="473"/>
        <v>#REF!</v>
      </c>
      <c r="AM145" s="5" t="e">
        <f t="shared" si="473"/>
        <v>#REF!</v>
      </c>
      <c r="AN145" s="5" t="e">
        <f t="shared" si="473"/>
        <v>#REF!</v>
      </c>
      <c r="AO145" s="5" t="e">
        <f t="shared" si="473"/>
        <v>#REF!</v>
      </c>
      <c r="AP145" s="5" t="e">
        <f t="shared" si="473"/>
        <v>#REF!</v>
      </c>
      <c r="AQ145" s="5" t="e">
        <f t="shared" si="473"/>
        <v>#REF!</v>
      </c>
      <c r="AR145" s="5" t="e">
        <f t="shared" si="473"/>
        <v>#REF!</v>
      </c>
      <c r="AS145" s="5"/>
      <c r="AT145" s="5"/>
      <c r="AU145" s="5"/>
      <c r="AV145" s="5"/>
      <c r="AW145" s="5"/>
      <c r="AX145" s="5"/>
      <c r="AY145" s="5"/>
      <c r="AZ145" s="5"/>
      <c r="BA145" s="40" t="str">
        <f t="shared" si="372"/>
        <v/>
      </c>
      <c r="BB145" s="266"/>
      <c r="BC145" s="267"/>
      <c r="BD145" s="267"/>
      <c r="BE145" s="268"/>
      <c r="BF145" s="41"/>
      <c r="BG145" s="43" t="str">
        <f t="shared" si="373"/>
        <v/>
      </c>
      <c r="BH145" s="43"/>
      <c r="BI145" s="43"/>
      <c r="BJ145" s="43" t="str">
        <f t="shared" si="374"/>
        <v/>
      </c>
      <c r="BK145" s="43" t="str">
        <f t="shared" si="375"/>
        <v/>
      </c>
      <c r="BL145" s="43" t="str">
        <f t="shared" si="376"/>
        <v/>
      </c>
      <c r="BM145" s="9"/>
      <c r="BN145" s="9" t="str">
        <f t="shared" si="49"/>
        <v/>
      </c>
      <c r="BO145" s="9">
        <f t="shared" si="50"/>
        <v>5</v>
      </c>
      <c r="BP145" s="9" t="str">
        <f t="shared" si="51"/>
        <v>F</v>
      </c>
      <c r="BQ145" s="9" t="str">
        <f t="shared" si="52"/>
        <v>0</v>
      </c>
      <c r="BR145" s="9"/>
      <c r="BS145" s="9"/>
      <c r="BT145" s="30">
        <v>16.079999999999998</v>
      </c>
      <c r="BU145" s="31">
        <v>8</v>
      </c>
      <c r="BV145" s="31">
        <v>200</v>
      </c>
      <c r="BW145" s="1"/>
      <c r="BX145" s="33">
        <v>1.514</v>
      </c>
      <c r="BY145" s="33">
        <v>1.5149999999999999</v>
      </c>
      <c r="BZ145" s="33">
        <v>1.591</v>
      </c>
      <c r="CA145" s="33">
        <v>1.5919999999999999</v>
      </c>
      <c r="CB145" s="33">
        <v>1.9</v>
      </c>
      <c r="CC145" s="33">
        <v>1.901</v>
      </c>
      <c r="CD145" s="3"/>
      <c r="CE145" s="34">
        <v>1.425</v>
      </c>
      <c r="CF145" s="34">
        <v>1.4259999999999999</v>
      </c>
      <c r="CG145" s="34">
        <v>1.4920000000000002</v>
      </c>
      <c r="CH145" s="34">
        <v>1.4930000000000001</v>
      </c>
      <c r="CI145" s="34">
        <v>1.7619999999999998</v>
      </c>
      <c r="CJ145" s="34">
        <v>1.7629999999999999</v>
      </c>
      <c r="CK145" s="9"/>
      <c r="CL145" s="9"/>
      <c r="CM145" s="9" t="e">
        <f>IF('Nutritional Status'!#REF!="","",IF('Nutritional Status'!#REF!&gt;CT145,$CU$3,IF('Nutritional Status'!#REF!&gt;CR145,$CS$3,IF('Nutritional Status'!#REF!&gt;CP145,$CQ$3,$CP$3))))</f>
        <v>#REF!</v>
      </c>
      <c r="CN145" s="5">
        <v>40</v>
      </c>
      <c r="CO145" s="9" t="e">
        <f t="shared" si="19"/>
        <v>#REF!</v>
      </c>
      <c r="CP145" s="9" t="e">
        <f t="shared" ref="CP145:CU145" si="474">IF($CO145="","",VLOOKUP($CO145,$BV$5:$CJ$173,CP$1))</f>
        <v>#REF!</v>
      </c>
      <c r="CQ145" s="9" t="e">
        <f t="shared" si="474"/>
        <v>#REF!</v>
      </c>
      <c r="CR145" s="9" t="e">
        <f t="shared" si="474"/>
        <v>#REF!</v>
      </c>
      <c r="CS145" s="9" t="e">
        <f t="shared" si="474"/>
        <v>#REF!</v>
      </c>
      <c r="CT145" s="9" t="e">
        <f t="shared" si="474"/>
        <v>#REF!</v>
      </c>
      <c r="CU145" s="9" t="e">
        <f t="shared" si="474"/>
        <v>#REF!</v>
      </c>
      <c r="CV145" s="9"/>
      <c r="CW145" s="5">
        <v>40</v>
      </c>
      <c r="CX145" s="9" t="e">
        <f t="shared" si="21"/>
        <v>#REF!</v>
      </c>
      <c r="CY145" s="9" t="e">
        <f t="shared" ref="CY145:DD145" si="475">IF($CX145="","",VLOOKUP($CX145,$BV$5:$CJ$173,CY$2))</f>
        <v>#REF!</v>
      </c>
      <c r="CZ145" s="9" t="e">
        <f t="shared" si="475"/>
        <v>#REF!</v>
      </c>
      <c r="DA145" s="9" t="e">
        <f t="shared" si="475"/>
        <v>#REF!</v>
      </c>
      <c r="DB145" s="9" t="e">
        <f t="shared" si="475"/>
        <v>#REF!</v>
      </c>
      <c r="DC145" s="9" t="e">
        <f t="shared" si="475"/>
        <v>#REF!</v>
      </c>
      <c r="DD145" s="9" t="e">
        <f t="shared" si="475"/>
        <v>#REF!</v>
      </c>
    </row>
    <row r="146" spans="1:108" ht="15.75" customHeight="1">
      <c r="A146" s="30">
        <v>16.09</v>
      </c>
      <c r="B146" s="31">
        <v>9</v>
      </c>
      <c r="C146" s="31">
        <v>201</v>
      </c>
      <c r="D146" s="1"/>
      <c r="E146" s="32">
        <v>15.3</v>
      </c>
      <c r="F146" s="32">
        <f t="shared" si="0"/>
        <v>15.4</v>
      </c>
      <c r="G146" s="32">
        <v>16.7</v>
      </c>
      <c r="H146" s="32">
        <f t="shared" si="2"/>
        <v>16.8</v>
      </c>
      <c r="I146" s="32">
        <v>28.5</v>
      </c>
      <c r="J146" s="32">
        <f t="shared" si="3"/>
        <v>28.6</v>
      </c>
      <c r="K146" s="33">
        <v>35.1</v>
      </c>
      <c r="L146" s="33">
        <f t="shared" si="4"/>
        <v>35.200000000000003</v>
      </c>
      <c r="M146" s="3"/>
      <c r="N146" s="32">
        <v>14.6</v>
      </c>
      <c r="O146" s="32">
        <f t="shared" si="5"/>
        <v>14.7</v>
      </c>
      <c r="P146" s="33">
        <v>16.2</v>
      </c>
      <c r="Q146" s="33">
        <f t="shared" si="6"/>
        <v>16.3</v>
      </c>
      <c r="R146" s="33">
        <v>29.2</v>
      </c>
      <c r="S146" s="33">
        <f t="shared" si="7"/>
        <v>29.3</v>
      </c>
      <c r="T146" s="33">
        <v>36.299999999999997</v>
      </c>
      <c r="U146" s="33">
        <f t="shared" si="8"/>
        <v>36.4</v>
      </c>
      <c r="V146" s="5"/>
      <c r="W146" s="5"/>
      <c r="X146" s="5"/>
      <c r="Y146" s="5">
        <v>41</v>
      </c>
      <c r="Z146" s="5" t="e">
        <f>IF('Nutritional Status'!#REF!="","",VLOOKUP('Nutritional Status'!#REF!,$A$5:$C$173,3,))</f>
        <v>#REF!</v>
      </c>
      <c r="AA146" s="5" t="e">
        <f t="shared" si="341"/>
        <v>#REF!</v>
      </c>
      <c r="AB146" s="5" t="e">
        <f t="shared" si="342"/>
        <v>#REF!</v>
      </c>
      <c r="AC146" s="5" t="e">
        <f t="shared" si="343"/>
        <v>#REF!</v>
      </c>
      <c r="AD146" s="5" t="e">
        <f t="shared" si="344"/>
        <v>#REF!</v>
      </c>
      <c r="AE146" s="5" t="e">
        <f t="shared" si="345"/>
        <v>#REF!</v>
      </c>
      <c r="AF146" s="5" t="e">
        <f t="shared" si="346"/>
        <v>#REF!</v>
      </c>
      <c r="AG146" s="5" t="e">
        <f t="shared" si="347"/>
        <v>#REF!</v>
      </c>
      <c r="AH146" s="5" t="e">
        <f t="shared" si="348"/>
        <v>#REF!</v>
      </c>
      <c r="AI146" s="5"/>
      <c r="AJ146" s="5" t="e">
        <f t="shared" si="17"/>
        <v>#REF!</v>
      </c>
      <c r="AK146" s="5" t="e">
        <f t="shared" ref="AK146:AR146" si="476">IF($AJ146="","",VLOOKUP($AJ146,$C$5:$U$273,AK$2))</f>
        <v>#REF!</v>
      </c>
      <c r="AL146" s="5" t="e">
        <f t="shared" si="476"/>
        <v>#REF!</v>
      </c>
      <c r="AM146" s="5" t="e">
        <f t="shared" si="476"/>
        <v>#REF!</v>
      </c>
      <c r="AN146" s="5" t="e">
        <f t="shared" si="476"/>
        <v>#REF!</v>
      </c>
      <c r="AO146" s="5" t="e">
        <f t="shared" si="476"/>
        <v>#REF!</v>
      </c>
      <c r="AP146" s="5" t="e">
        <f t="shared" si="476"/>
        <v>#REF!</v>
      </c>
      <c r="AQ146" s="5" t="e">
        <f t="shared" si="476"/>
        <v>#REF!</v>
      </c>
      <c r="AR146" s="5" t="e">
        <f t="shared" si="476"/>
        <v>#REF!</v>
      </c>
      <c r="AS146" s="5"/>
      <c r="AT146" s="5"/>
      <c r="AU146" s="5"/>
      <c r="AV146" s="5"/>
      <c r="AW146" s="5"/>
      <c r="AX146" s="5"/>
      <c r="AY146" s="5"/>
      <c r="AZ146" s="5"/>
      <c r="BA146" s="40" t="str">
        <f t="shared" si="372"/>
        <v/>
      </c>
      <c r="BB146" s="266"/>
      <c r="BC146" s="267"/>
      <c r="BD146" s="267"/>
      <c r="BE146" s="268"/>
      <c r="BF146" s="41"/>
      <c r="BG146" s="43" t="str">
        <f t="shared" si="373"/>
        <v/>
      </c>
      <c r="BH146" s="43"/>
      <c r="BI146" s="43"/>
      <c r="BJ146" s="43" t="str">
        <f t="shared" si="374"/>
        <v/>
      </c>
      <c r="BK146" s="43" t="str">
        <f t="shared" si="375"/>
        <v/>
      </c>
      <c r="BL146" s="43" t="str">
        <f t="shared" si="376"/>
        <v/>
      </c>
      <c r="BM146" s="9"/>
      <c r="BN146" s="9" t="str">
        <f t="shared" si="49"/>
        <v/>
      </c>
      <c r="BO146" s="9">
        <f t="shared" si="50"/>
        <v>5</v>
      </c>
      <c r="BP146" s="9" t="str">
        <f t="shared" si="51"/>
        <v>F</v>
      </c>
      <c r="BQ146" s="9" t="str">
        <f t="shared" si="52"/>
        <v>0</v>
      </c>
      <c r="BR146" s="9"/>
      <c r="BS146" s="9"/>
      <c r="BT146" s="30">
        <v>16.09</v>
      </c>
      <c r="BU146" s="31">
        <v>9</v>
      </c>
      <c r="BV146" s="31">
        <v>201</v>
      </c>
      <c r="BW146" s="1"/>
      <c r="BX146" s="33">
        <v>1.516</v>
      </c>
      <c r="BY146" s="33">
        <v>1.5169999999999999</v>
      </c>
      <c r="BZ146" s="33">
        <v>1.5930000000000002</v>
      </c>
      <c r="CA146" s="33">
        <v>1.5940000000000001</v>
      </c>
      <c r="CB146" s="33">
        <v>1.901</v>
      </c>
      <c r="CC146" s="33">
        <v>1.9019999999999999</v>
      </c>
      <c r="CD146" s="3"/>
      <c r="CE146" s="34">
        <v>1.425</v>
      </c>
      <c r="CF146" s="34">
        <v>1.4259999999999999</v>
      </c>
      <c r="CG146" s="34">
        <v>1.4930000000000001</v>
      </c>
      <c r="CH146" s="34">
        <v>1.494</v>
      </c>
      <c r="CI146" s="34">
        <v>1.7619999999999998</v>
      </c>
      <c r="CJ146" s="34">
        <v>1.7629999999999999</v>
      </c>
      <c r="CK146" s="9"/>
      <c r="CL146" s="9"/>
      <c r="CM146" s="9" t="e">
        <f>IF('Nutritional Status'!#REF!="","",IF('Nutritional Status'!#REF!&gt;CT146,$CU$3,IF('Nutritional Status'!#REF!&gt;CR146,$CS$3,IF('Nutritional Status'!#REF!&gt;CP146,$CQ$3,$CP$3))))</f>
        <v>#REF!</v>
      </c>
      <c r="CN146" s="5">
        <v>41</v>
      </c>
      <c r="CO146" s="9" t="e">
        <f t="shared" si="19"/>
        <v>#REF!</v>
      </c>
      <c r="CP146" s="9" t="e">
        <f t="shared" ref="CP146:CU146" si="477">IF($CO146="","",VLOOKUP($CO146,$BV$5:$CJ$173,CP$1))</f>
        <v>#REF!</v>
      </c>
      <c r="CQ146" s="9" t="e">
        <f t="shared" si="477"/>
        <v>#REF!</v>
      </c>
      <c r="CR146" s="9" t="e">
        <f t="shared" si="477"/>
        <v>#REF!</v>
      </c>
      <c r="CS146" s="9" t="e">
        <f t="shared" si="477"/>
        <v>#REF!</v>
      </c>
      <c r="CT146" s="9" t="e">
        <f t="shared" si="477"/>
        <v>#REF!</v>
      </c>
      <c r="CU146" s="9" t="e">
        <f t="shared" si="477"/>
        <v>#REF!</v>
      </c>
      <c r="CV146" s="9"/>
      <c r="CW146" s="5">
        <v>41</v>
      </c>
      <c r="CX146" s="9" t="e">
        <f t="shared" si="21"/>
        <v>#REF!</v>
      </c>
      <c r="CY146" s="9" t="e">
        <f t="shared" ref="CY146:DD146" si="478">IF($CX146="","",VLOOKUP($CX146,$BV$5:$CJ$173,CY$2))</f>
        <v>#REF!</v>
      </c>
      <c r="CZ146" s="9" t="e">
        <f t="shared" si="478"/>
        <v>#REF!</v>
      </c>
      <c r="DA146" s="9" t="e">
        <f t="shared" si="478"/>
        <v>#REF!</v>
      </c>
      <c r="DB146" s="9" t="e">
        <f t="shared" si="478"/>
        <v>#REF!</v>
      </c>
      <c r="DC146" s="9" t="e">
        <f t="shared" si="478"/>
        <v>#REF!</v>
      </c>
      <c r="DD146" s="9" t="e">
        <f t="shared" si="478"/>
        <v>#REF!</v>
      </c>
    </row>
    <row r="147" spans="1:108" ht="15.75" customHeight="1">
      <c r="A147" s="30">
        <v>16.100000000000001</v>
      </c>
      <c r="B147" s="31">
        <v>10</v>
      </c>
      <c r="C147" s="31">
        <v>202</v>
      </c>
      <c r="D147" s="1"/>
      <c r="E147" s="32">
        <v>15.3</v>
      </c>
      <c r="F147" s="32">
        <f t="shared" si="0"/>
        <v>15.4</v>
      </c>
      <c r="G147" s="32">
        <v>16.8</v>
      </c>
      <c r="H147" s="32">
        <f t="shared" si="2"/>
        <v>16.900000000000002</v>
      </c>
      <c r="I147" s="32">
        <v>28.5</v>
      </c>
      <c r="J147" s="32">
        <f t="shared" si="3"/>
        <v>28.6</v>
      </c>
      <c r="K147" s="33">
        <v>35.1</v>
      </c>
      <c r="L147" s="33">
        <f t="shared" si="4"/>
        <v>35.200000000000003</v>
      </c>
      <c r="M147" s="3"/>
      <c r="N147" s="32">
        <v>14.6</v>
      </c>
      <c r="O147" s="32">
        <f t="shared" si="5"/>
        <v>14.7</v>
      </c>
      <c r="P147" s="33">
        <v>16.2</v>
      </c>
      <c r="Q147" s="33">
        <f t="shared" si="6"/>
        <v>16.3</v>
      </c>
      <c r="R147" s="33">
        <v>29.2</v>
      </c>
      <c r="S147" s="33">
        <f t="shared" si="7"/>
        <v>29.3</v>
      </c>
      <c r="T147" s="33">
        <v>36.299999999999997</v>
      </c>
      <c r="U147" s="33">
        <f t="shared" si="8"/>
        <v>36.4</v>
      </c>
      <c r="V147" s="5"/>
      <c r="W147" s="5"/>
      <c r="X147" s="5"/>
      <c r="Y147" s="5">
        <v>42</v>
      </c>
      <c r="Z147" s="5" t="e">
        <f>IF('Nutritional Status'!#REF!="","",VLOOKUP('Nutritional Status'!#REF!,$A$5:$C$173,3,))</f>
        <v>#REF!</v>
      </c>
      <c r="AA147" s="5" t="e">
        <f t="shared" si="341"/>
        <v>#REF!</v>
      </c>
      <c r="AB147" s="5" t="e">
        <f t="shared" si="342"/>
        <v>#REF!</v>
      </c>
      <c r="AC147" s="5" t="e">
        <f t="shared" si="343"/>
        <v>#REF!</v>
      </c>
      <c r="AD147" s="5" t="e">
        <f t="shared" si="344"/>
        <v>#REF!</v>
      </c>
      <c r="AE147" s="5" t="e">
        <f t="shared" si="345"/>
        <v>#REF!</v>
      </c>
      <c r="AF147" s="5" t="e">
        <f t="shared" si="346"/>
        <v>#REF!</v>
      </c>
      <c r="AG147" s="5" t="e">
        <f t="shared" si="347"/>
        <v>#REF!</v>
      </c>
      <c r="AH147" s="5" t="e">
        <f t="shared" si="348"/>
        <v>#REF!</v>
      </c>
      <c r="AI147" s="5"/>
      <c r="AJ147" s="5" t="e">
        <f t="shared" si="17"/>
        <v>#REF!</v>
      </c>
      <c r="AK147" s="5" t="e">
        <f t="shared" ref="AK147:AR147" si="479">IF($AJ147="","",VLOOKUP($AJ147,$C$5:$U$273,AK$2))</f>
        <v>#REF!</v>
      </c>
      <c r="AL147" s="5" t="e">
        <f t="shared" si="479"/>
        <v>#REF!</v>
      </c>
      <c r="AM147" s="5" t="e">
        <f t="shared" si="479"/>
        <v>#REF!</v>
      </c>
      <c r="AN147" s="5" t="e">
        <f t="shared" si="479"/>
        <v>#REF!</v>
      </c>
      <c r="AO147" s="5" t="e">
        <f t="shared" si="479"/>
        <v>#REF!</v>
      </c>
      <c r="AP147" s="5" t="e">
        <f t="shared" si="479"/>
        <v>#REF!</v>
      </c>
      <c r="AQ147" s="5" t="e">
        <f t="shared" si="479"/>
        <v>#REF!</v>
      </c>
      <c r="AR147" s="5" t="e">
        <f t="shared" si="479"/>
        <v>#REF!</v>
      </c>
      <c r="AS147" s="5"/>
      <c r="AT147" s="5"/>
      <c r="AU147" s="5"/>
      <c r="AV147" s="5"/>
      <c r="AW147" s="5"/>
      <c r="AX147" s="5"/>
      <c r="AY147" s="5"/>
      <c r="AZ147" s="5"/>
      <c r="BA147" s="40" t="str">
        <f t="shared" si="372"/>
        <v/>
      </c>
      <c r="BB147" s="266"/>
      <c r="BC147" s="267"/>
      <c r="BD147" s="267"/>
      <c r="BE147" s="268"/>
      <c r="BF147" s="41"/>
      <c r="BG147" s="43" t="str">
        <f t="shared" si="373"/>
        <v/>
      </c>
      <c r="BH147" s="43"/>
      <c r="BI147" s="43"/>
      <c r="BJ147" s="43" t="str">
        <f t="shared" si="374"/>
        <v/>
      </c>
      <c r="BK147" s="43" t="str">
        <f t="shared" si="375"/>
        <v/>
      </c>
      <c r="BL147" s="43" t="str">
        <f t="shared" si="376"/>
        <v/>
      </c>
      <c r="BM147" s="9"/>
      <c r="BN147" s="9" t="str">
        <f t="shared" si="49"/>
        <v/>
      </c>
      <c r="BO147" s="9">
        <f t="shared" si="50"/>
        <v>5</v>
      </c>
      <c r="BP147" s="9" t="str">
        <f t="shared" si="51"/>
        <v>F</v>
      </c>
      <c r="BQ147" s="9" t="str">
        <f t="shared" si="52"/>
        <v>0</v>
      </c>
      <c r="BR147" s="9"/>
      <c r="BS147" s="9"/>
      <c r="BT147" s="30">
        <v>16.100000000000001</v>
      </c>
      <c r="BU147" s="31">
        <v>10</v>
      </c>
      <c r="BV147" s="31">
        <v>202</v>
      </c>
      <c r="BW147" s="1"/>
      <c r="BX147" s="33">
        <v>1.518</v>
      </c>
      <c r="BY147" s="33">
        <v>1.5190000000000001</v>
      </c>
      <c r="BZ147" s="33">
        <v>1.595</v>
      </c>
      <c r="CA147" s="33">
        <v>1.5959999999999999</v>
      </c>
      <c r="CB147" s="33">
        <v>1.9019999999999999</v>
      </c>
      <c r="CC147" s="33">
        <v>1.9029999999999998</v>
      </c>
      <c r="CD147" s="3"/>
      <c r="CE147" s="34">
        <v>1.4259999999999999</v>
      </c>
      <c r="CF147" s="34">
        <v>1.4269999999999998</v>
      </c>
      <c r="CG147" s="34">
        <v>1.4930000000000001</v>
      </c>
      <c r="CH147" s="34">
        <v>1.494</v>
      </c>
      <c r="CI147" s="34">
        <v>1.7619999999999998</v>
      </c>
      <c r="CJ147" s="34">
        <v>1.7629999999999999</v>
      </c>
      <c r="CK147" s="9"/>
      <c r="CL147" s="9"/>
      <c r="CM147" s="9" t="e">
        <f>IF('Nutritional Status'!#REF!="","",IF('Nutritional Status'!#REF!&gt;CT147,$CU$3,IF('Nutritional Status'!#REF!&gt;CR147,$CS$3,IF('Nutritional Status'!#REF!&gt;CP147,$CQ$3,$CP$3))))</f>
        <v>#REF!</v>
      </c>
      <c r="CN147" s="5">
        <v>42</v>
      </c>
      <c r="CO147" s="9" t="e">
        <f t="shared" si="19"/>
        <v>#REF!</v>
      </c>
      <c r="CP147" s="9" t="e">
        <f t="shared" ref="CP147:CU147" si="480">IF($CO147="","",VLOOKUP($CO147,$BV$5:$CJ$173,CP$1))</f>
        <v>#REF!</v>
      </c>
      <c r="CQ147" s="9" t="e">
        <f t="shared" si="480"/>
        <v>#REF!</v>
      </c>
      <c r="CR147" s="9" t="e">
        <f t="shared" si="480"/>
        <v>#REF!</v>
      </c>
      <c r="CS147" s="9" t="e">
        <f t="shared" si="480"/>
        <v>#REF!</v>
      </c>
      <c r="CT147" s="9" t="e">
        <f t="shared" si="480"/>
        <v>#REF!</v>
      </c>
      <c r="CU147" s="9" t="e">
        <f t="shared" si="480"/>
        <v>#REF!</v>
      </c>
      <c r="CV147" s="9"/>
      <c r="CW147" s="5">
        <v>42</v>
      </c>
      <c r="CX147" s="9" t="e">
        <f t="shared" si="21"/>
        <v>#REF!</v>
      </c>
      <c r="CY147" s="9" t="e">
        <f t="shared" ref="CY147:DD147" si="481">IF($CX147="","",VLOOKUP($CX147,$BV$5:$CJ$173,CY$2))</f>
        <v>#REF!</v>
      </c>
      <c r="CZ147" s="9" t="e">
        <f t="shared" si="481"/>
        <v>#REF!</v>
      </c>
      <c r="DA147" s="9" t="e">
        <f t="shared" si="481"/>
        <v>#REF!</v>
      </c>
      <c r="DB147" s="9" t="e">
        <f t="shared" si="481"/>
        <v>#REF!</v>
      </c>
      <c r="DC147" s="9" t="e">
        <f t="shared" si="481"/>
        <v>#REF!</v>
      </c>
      <c r="DD147" s="9" t="e">
        <f t="shared" si="481"/>
        <v>#REF!</v>
      </c>
    </row>
    <row r="148" spans="1:108" ht="15.75" customHeight="1">
      <c r="A148" s="30">
        <v>16.11</v>
      </c>
      <c r="B148" s="31">
        <v>11</v>
      </c>
      <c r="C148" s="31">
        <v>203</v>
      </c>
      <c r="D148" s="1"/>
      <c r="E148" s="32">
        <v>15.3</v>
      </c>
      <c r="F148" s="32">
        <f t="shared" si="0"/>
        <v>15.4</v>
      </c>
      <c r="G148" s="32">
        <v>16.8</v>
      </c>
      <c r="H148" s="32">
        <f t="shared" si="2"/>
        <v>16.900000000000002</v>
      </c>
      <c r="I148" s="32">
        <v>28.6</v>
      </c>
      <c r="J148" s="32">
        <f t="shared" si="3"/>
        <v>28.700000000000003</v>
      </c>
      <c r="K148" s="33">
        <v>35.200000000000003</v>
      </c>
      <c r="L148" s="33">
        <f t="shared" si="4"/>
        <v>35.300000000000004</v>
      </c>
      <c r="M148" s="3"/>
      <c r="N148" s="32">
        <v>14.6</v>
      </c>
      <c r="O148" s="32">
        <f t="shared" si="5"/>
        <v>14.7</v>
      </c>
      <c r="P148" s="33">
        <v>16.2</v>
      </c>
      <c r="Q148" s="33">
        <f t="shared" si="6"/>
        <v>16.3</v>
      </c>
      <c r="R148" s="33">
        <v>29.3</v>
      </c>
      <c r="S148" s="33">
        <f t="shared" si="7"/>
        <v>29.400000000000002</v>
      </c>
      <c r="T148" s="33">
        <v>36.299999999999997</v>
      </c>
      <c r="U148" s="33">
        <f t="shared" si="8"/>
        <v>36.4</v>
      </c>
      <c r="V148" s="5"/>
      <c r="W148" s="5"/>
      <c r="X148" s="5"/>
      <c r="Y148" s="5">
        <v>43</v>
      </c>
      <c r="Z148" s="5" t="str">
        <f>IF('Nutritional Status'!C93="","",VLOOKUP('Nutritional Status'!#REF!,$A$5:$C$173,3,))</f>
        <v/>
      </c>
      <c r="AA148" s="5" t="str">
        <f t="shared" si="341"/>
        <v/>
      </c>
      <c r="AB148" s="5" t="str">
        <f t="shared" si="342"/>
        <v/>
      </c>
      <c r="AC148" s="5" t="str">
        <f t="shared" si="343"/>
        <v/>
      </c>
      <c r="AD148" s="5" t="str">
        <f t="shared" si="344"/>
        <v/>
      </c>
      <c r="AE148" s="5" t="str">
        <f t="shared" si="345"/>
        <v/>
      </c>
      <c r="AF148" s="5" t="str">
        <f t="shared" si="346"/>
        <v/>
      </c>
      <c r="AG148" s="5" t="str">
        <f t="shared" si="347"/>
        <v/>
      </c>
      <c r="AH148" s="5" t="str">
        <f t="shared" si="348"/>
        <v/>
      </c>
      <c r="AI148" s="5"/>
      <c r="AJ148" s="5" t="e">
        <f t="shared" si="17"/>
        <v>#REF!</v>
      </c>
      <c r="AK148" s="5" t="e">
        <f t="shared" ref="AK148:AR148" si="482">IF($AJ148="","",VLOOKUP($AJ148,$C$5:$U$273,AK$2))</f>
        <v>#REF!</v>
      </c>
      <c r="AL148" s="5" t="e">
        <f t="shared" si="482"/>
        <v>#REF!</v>
      </c>
      <c r="AM148" s="5" t="e">
        <f t="shared" si="482"/>
        <v>#REF!</v>
      </c>
      <c r="AN148" s="5" t="e">
        <f t="shared" si="482"/>
        <v>#REF!</v>
      </c>
      <c r="AO148" s="5" t="e">
        <f t="shared" si="482"/>
        <v>#REF!</v>
      </c>
      <c r="AP148" s="5" t="e">
        <f t="shared" si="482"/>
        <v>#REF!</v>
      </c>
      <c r="AQ148" s="5" t="e">
        <f t="shared" si="482"/>
        <v>#REF!</v>
      </c>
      <c r="AR148" s="5" t="e">
        <f t="shared" si="482"/>
        <v>#REF!</v>
      </c>
      <c r="AS148" s="5"/>
      <c r="AT148" s="5"/>
      <c r="AU148" s="5"/>
      <c r="AV148" s="5"/>
      <c r="AW148" s="5"/>
      <c r="AX148" s="5"/>
      <c r="AY148" s="5"/>
      <c r="AZ148" s="5"/>
      <c r="BA148" s="40" t="str">
        <f t="shared" si="372"/>
        <v/>
      </c>
      <c r="BB148" s="266"/>
      <c r="BC148" s="267"/>
      <c r="BD148" s="267"/>
      <c r="BE148" s="268"/>
      <c r="BF148" s="41"/>
      <c r="BG148" s="43" t="str">
        <f t="shared" si="373"/>
        <v/>
      </c>
      <c r="BH148" s="43"/>
      <c r="BI148" s="43"/>
      <c r="BJ148" s="43" t="str">
        <f t="shared" si="374"/>
        <v/>
      </c>
      <c r="BK148" s="43" t="str">
        <f t="shared" si="375"/>
        <v/>
      </c>
      <c r="BL148" s="43" t="str">
        <f t="shared" si="376"/>
        <v/>
      </c>
      <c r="BM148" s="9"/>
      <c r="BN148" s="9" t="str">
        <f t="shared" si="49"/>
        <v/>
      </c>
      <c r="BO148" s="9">
        <f t="shared" si="50"/>
        <v>5</v>
      </c>
      <c r="BP148" s="9" t="str">
        <f t="shared" si="51"/>
        <v>F</v>
      </c>
      <c r="BQ148" s="9" t="str">
        <f t="shared" si="52"/>
        <v>0</v>
      </c>
      <c r="BR148" s="9"/>
      <c r="BS148" s="9"/>
      <c r="BT148" s="30">
        <v>16.11</v>
      </c>
      <c r="BU148" s="31">
        <v>11</v>
      </c>
      <c r="BV148" s="31">
        <v>203</v>
      </c>
      <c r="BW148" s="1"/>
      <c r="BX148" s="33">
        <v>1.52</v>
      </c>
      <c r="BY148" s="33">
        <v>1.5209999999999999</v>
      </c>
      <c r="BZ148" s="33">
        <v>1.5959999999999999</v>
      </c>
      <c r="CA148" s="33">
        <v>1.597</v>
      </c>
      <c r="CB148" s="33">
        <v>1.903</v>
      </c>
      <c r="CC148" s="33">
        <v>1.9040000000000001</v>
      </c>
      <c r="CD148" s="3"/>
      <c r="CE148" s="34">
        <v>1.4259999999999999</v>
      </c>
      <c r="CF148" s="34">
        <v>1.4269999999999998</v>
      </c>
      <c r="CG148" s="34">
        <v>1.4930000000000001</v>
      </c>
      <c r="CH148" s="34">
        <v>1.494</v>
      </c>
      <c r="CI148" s="34">
        <v>1.7619999999999998</v>
      </c>
      <c r="CJ148" s="34">
        <v>1.7629999999999999</v>
      </c>
      <c r="CK148" s="9"/>
      <c r="CL148" s="9"/>
      <c r="CM148" s="9" t="e">
        <f>IF('Nutritional Status'!#REF!="","",IF('Nutritional Status'!#REF!&gt;CT148,$CU$3,IF('Nutritional Status'!#REF!&gt;CR148,$CS$3,IF('Nutritional Status'!#REF!&gt;CP148,$CQ$3,$CP$3))))</f>
        <v>#REF!</v>
      </c>
      <c r="CN148" s="5">
        <v>43</v>
      </c>
      <c r="CO148" s="9" t="str">
        <f t="shared" si="19"/>
        <v/>
      </c>
      <c r="CP148" s="9" t="str">
        <f t="shared" ref="CP148:CU148" si="483">IF($CO148="","",VLOOKUP($CO148,$BV$5:$CJ$173,CP$1))</f>
        <v/>
      </c>
      <c r="CQ148" s="9" t="str">
        <f t="shared" si="483"/>
        <v/>
      </c>
      <c r="CR148" s="9" t="str">
        <f t="shared" si="483"/>
        <v/>
      </c>
      <c r="CS148" s="9" t="str">
        <f t="shared" si="483"/>
        <v/>
      </c>
      <c r="CT148" s="9" t="str">
        <f t="shared" si="483"/>
        <v/>
      </c>
      <c r="CU148" s="9" t="str">
        <f t="shared" si="483"/>
        <v/>
      </c>
      <c r="CV148" s="9"/>
      <c r="CW148" s="5">
        <v>43</v>
      </c>
      <c r="CX148" s="9" t="e">
        <f t="shared" si="21"/>
        <v>#REF!</v>
      </c>
      <c r="CY148" s="9" t="e">
        <f t="shared" ref="CY148:DD148" si="484">IF($CX148="","",VLOOKUP($CX148,$BV$5:$CJ$173,CY$2))</f>
        <v>#REF!</v>
      </c>
      <c r="CZ148" s="9" t="e">
        <f t="shared" si="484"/>
        <v>#REF!</v>
      </c>
      <c r="DA148" s="9" t="e">
        <f t="shared" si="484"/>
        <v>#REF!</v>
      </c>
      <c r="DB148" s="9" t="e">
        <f t="shared" si="484"/>
        <v>#REF!</v>
      </c>
      <c r="DC148" s="9" t="e">
        <f t="shared" si="484"/>
        <v>#REF!</v>
      </c>
      <c r="DD148" s="9" t="e">
        <f t="shared" si="484"/>
        <v>#REF!</v>
      </c>
    </row>
    <row r="149" spans="1:108" ht="15.75" customHeight="1">
      <c r="A149" s="30">
        <v>17</v>
      </c>
      <c r="B149" s="31">
        <v>0</v>
      </c>
      <c r="C149" s="31">
        <v>204</v>
      </c>
      <c r="D149" s="1"/>
      <c r="E149" s="32">
        <v>15.3</v>
      </c>
      <c r="F149" s="32">
        <f t="shared" si="0"/>
        <v>15.4</v>
      </c>
      <c r="G149" s="32">
        <v>16.8</v>
      </c>
      <c r="H149" s="32">
        <f t="shared" si="2"/>
        <v>16.900000000000002</v>
      </c>
      <c r="I149" s="32">
        <v>28.6</v>
      </c>
      <c r="J149" s="32">
        <f t="shared" si="3"/>
        <v>28.700000000000003</v>
      </c>
      <c r="K149" s="33">
        <v>35.200000000000003</v>
      </c>
      <c r="L149" s="33">
        <f t="shared" si="4"/>
        <v>35.300000000000004</v>
      </c>
      <c r="M149" s="3"/>
      <c r="N149" s="32">
        <v>14.6</v>
      </c>
      <c r="O149" s="32">
        <f t="shared" si="5"/>
        <v>14.7</v>
      </c>
      <c r="P149" s="33">
        <v>16.3</v>
      </c>
      <c r="Q149" s="33">
        <f t="shared" si="6"/>
        <v>16.400000000000002</v>
      </c>
      <c r="R149" s="33">
        <v>29.3</v>
      </c>
      <c r="S149" s="33">
        <f t="shared" si="7"/>
        <v>29.400000000000002</v>
      </c>
      <c r="T149" s="33">
        <v>36.299999999999997</v>
      </c>
      <c r="U149" s="33">
        <f t="shared" si="8"/>
        <v>36.4</v>
      </c>
      <c r="V149" s="5"/>
      <c r="W149" s="5"/>
      <c r="X149" s="5"/>
      <c r="Y149" s="5">
        <v>44</v>
      </c>
      <c r="Z149" s="5" t="str">
        <f>IF('Nutritional Status'!C94="","",VLOOKUP('Nutritional Status'!#REF!,$A$5:$C$173,3,))</f>
        <v/>
      </c>
      <c r="AA149" s="5" t="str">
        <f t="shared" si="341"/>
        <v/>
      </c>
      <c r="AB149" s="5" t="str">
        <f t="shared" si="342"/>
        <v/>
      </c>
      <c r="AC149" s="5" t="str">
        <f t="shared" si="343"/>
        <v/>
      </c>
      <c r="AD149" s="5" t="str">
        <f t="shared" si="344"/>
        <v/>
      </c>
      <c r="AE149" s="5" t="str">
        <f t="shared" si="345"/>
        <v/>
      </c>
      <c r="AF149" s="5" t="str">
        <f t="shared" si="346"/>
        <v/>
      </c>
      <c r="AG149" s="5" t="str">
        <f t="shared" si="347"/>
        <v/>
      </c>
      <c r="AH149" s="5" t="str">
        <f t="shared" si="348"/>
        <v/>
      </c>
      <c r="AI149" s="5"/>
      <c r="AJ149" s="5" t="e">
        <f t="shared" si="17"/>
        <v>#REF!</v>
      </c>
      <c r="AK149" s="5" t="e">
        <f t="shared" ref="AK149:AR149" si="485">IF($AJ149="","",VLOOKUP($AJ149,$C$5:$U$273,AK$2))</f>
        <v>#REF!</v>
      </c>
      <c r="AL149" s="5" t="e">
        <f t="shared" si="485"/>
        <v>#REF!</v>
      </c>
      <c r="AM149" s="5" t="e">
        <f t="shared" si="485"/>
        <v>#REF!</v>
      </c>
      <c r="AN149" s="5" t="e">
        <f t="shared" si="485"/>
        <v>#REF!</v>
      </c>
      <c r="AO149" s="5" t="e">
        <f t="shared" si="485"/>
        <v>#REF!</v>
      </c>
      <c r="AP149" s="5" t="e">
        <f t="shared" si="485"/>
        <v>#REF!</v>
      </c>
      <c r="AQ149" s="5" t="e">
        <f t="shared" si="485"/>
        <v>#REF!</v>
      </c>
      <c r="AR149" s="5" t="e">
        <f t="shared" si="485"/>
        <v>#REF!</v>
      </c>
      <c r="AS149" s="5"/>
      <c r="AT149" s="5"/>
      <c r="AU149" s="5"/>
      <c r="AV149" s="5"/>
      <c r="AW149" s="5"/>
      <c r="AX149" s="5"/>
      <c r="AY149" s="5"/>
      <c r="AZ149" s="5"/>
      <c r="BA149" s="40" t="str">
        <f t="shared" si="372"/>
        <v/>
      </c>
      <c r="BB149" s="266"/>
      <c r="BC149" s="267"/>
      <c r="BD149" s="267"/>
      <c r="BE149" s="268"/>
      <c r="BF149" s="41"/>
      <c r="BG149" s="43" t="str">
        <f t="shared" si="373"/>
        <v/>
      </c>
      <c r="BH149" s="43"/>
      <c r="BI149" s="43"/>
      <c r="BJ149" s="43" t="str">
        <f t="shared" si="374"/>
        <v/>
      </c>
      <c r="BK149" s="43" t="str">
        <f t="shared" si="375"/>
        <v/>
      </c>
      <c r="BL149" s="43" t="str">
        <f t="shared" si="376"/>
        <v/>
      </c>
      <c r="BM149" s="9"/>
      <c r="BN149" s="9" t="str">
        <f t="shared" si="49"/>
        <v/>
      </c>
      <c r="BO149" s="9">
        <f t="shared" si="50"/>
        <v>5</v>
      </c>
      <c r="BP149" s="9" t="str">
        <f t="shared" si="51"/>
        <v>F</v>
      </c>
      <c r="BQ149" s="9" t="str">
        <f t="shared" si="52"/>
        <v>0</v>
      </c>
      <c r="BR149" s="9"/>
      <c r="BS149" s="9"/>
      <c r="BT149" s="30">
        <v>17</v>
      </c>
      <c r="BU149" s="31">
        <v>0</v>
      </c>
      <c r="BV149" s="31">
        <v>204</v>
      </c>
      <c r="BW149" s="1"/>
      <c r="BX149" s="33">
        <v>1.5209999999999999</v>
      </c>
      <c r="BY149" s="33">
        <v>1.5219999999999998</v>
      </c>
      <c r="BZ149" s="33">
        <v>1.5980000000000001</v>
      </c>
      <c r="CA149" s="33">
        <v>1.599</v>
      </c>
      <c r="CB149" s="33">
        <v>1.9040000000000001</v>
      </c>
      <c r="CC149" s="33">
        <v>1.905</v>
      </c>
      <c r="CD149" s="3"/>
      <c r="CE149" s="34">
        <v>1.4270000000000003</v>
      </c>
      <c r="CF149" s="34">
        <v>1.4280000000000002</v>
      </c>
      <c r="CG149" s="34">
        <v>1.494</v>
      </c>
      <c r="CH149" s="34">
        <v>1.4950000000000001</v>
      </c>
      <c r="CI149" s="34">
        <v>1.7619999999999998</v>
      </c>
      <c r="CJ149" s="34">
        <v>1.7629999999999999</v>
      </c>
      <c r="CK149" s="9"/>
      <c r="CL149" s="9"/>
      <c r="CM149" s="9" t="e">
        <f>IF('Nutritional Status'!#REF!="","",IF('Nutritional Status'!#REF!&gt;CT149,$CU$3,IF('Nutritional Status'!#REF!&gt;CR149,$CS$3,IF('Nutritional Status'!#REF!&gt;CP149,$CQ$3,$CP$3))))</f>
        <v>#REF!</v>
      </c>
      <c r="CN149" s="5">
        <v>44</v>
      </c>
      <c r="CO149" s="9" t="str">
        <f t="shared" si="19"/>
        <v/>
      </c>
      <c r="CP149" s="9" t="str">
        <f t="shared" ref="CP149:CU149" si="486">IF($CO149="","",VLOOKUP($CO149,$BV$5:$CJ$173,CP$1))</f>
        <v/>
      </c>
      <c r="CQ149" s="9" t="str">
        <f t="shared" si="486"/>
        <v/>
      </c>
      <c r="CR149" s="9" t="str">
        <f t="shared" si="486"/>
        <v/>
      </c>
      <c r="CS149" s="9" t="str">
        <f t="shared" si="486"/>
        <v/>
      </c>
      <c r="CT149" s="9" t="str">
        <f t="shared" si="486"/>
        <v/>
      </c>
      <c r="CU149" s="9" t="str">
        <f t="shared" si="486"/>
        <v/>
      </c>
      <c r="CV149" s="9"/>
      <c r="CW149" s="5">
        <v>44</v>
      </c>
      <c r="CX149" s="9" t="e">
        <f t="shared" si="21"/>
        <v>#REF!</v>
      </c>
      <c r="CY149" s="9" t="e">
        <f t="shared" ref="CY149:DD149" si="487">IF($CX149="","",VLOOKUP($CX149,$BV$5:$CJ$173,CY$2))</f>
        <v>#REF!</v>
      </c>
      <c r="CZ149" s="9" t="e">
        <f t="shared" si="487"/>
        <v>#REF!</v>
      </c>
      <c r="DA149" s="9" t="e">
        <f t="shared" si="487"/>
        <v>#REF!</v>
      </c>
      <c r="DB149" s="9" t="e">
        <f t="shared" si="487"/>
        <v>#REF!</v>
      </c>
      <c r="DC149" s="9" t="e">
        <f t="shared" si="487"/>
        <v>#REF!</v>
      </c>
      <c r="DD149" s="9" t="e">
        <f t="shared" si="487"/>
        <v>#REF!</v>
      </c>
    </row>
    <row r="150" spans="1:108" ht="15.75" customHeight="1">
      <c r="A150" s="30">
        <v>17.010000000000002</v>
      </c>
      <c r="B150" s="31">
        <v>1</v>
      </c>
      <c r="C150" s="31">
        <v>205</v>
      </c>
      <c r="D150" s="1"/>
      <c r="E150" s="32">
        <v>15.4</v>
      </c>
      <c r="F150" s="32">
        <f t="shared" si="0"/>
        <v>15.5</v>
      </c>
      <c r="G150" s="32">
        <v>16.899999999999999</v>
      </c>
      <c r="H150" s="32">
        <f t="shared" si="2"/>
        <v>17</v>
      </c>
      <c r="I150" s="32">
        <v>28.7</v>
      </c>
      <c r="J150" s="32">
        <f t="shared" si="3"/>
        <v>28.8</v>
      </c>
      <c r="K150" s="33">
        <v>35.200000000000003</v>
      </c>
      <c r="L150" s="33">
        <f t="shared" si="4"/>
        <v>35.300000000000004</v>
      </c>
      <c r="M150" s="3"/>
      <c r="N150" s="32">
        <v>14.6</v>
      </c>
      <c r="O150" s="32">
        <f t="shared" si="5"/>
        <v>14.7</v>
      </c>
      <c r="P150" s="33">
        <v>16.3</v>
      </c>
      <c r="Q150" s="33">
        <f t="shared" si="6"/>
        <v>16.400000000000002</v>
      </c>
      <c r="R150" s="33">
        <v>29.3</v>
      </c>
      <c r="S150" s="33">
        <f t="shared" si="7"/>
        <v>29.400000000000002</v>
      </c>
      <c r="T150" s="33">
        <v>36.299999999999997</v>
      </c>
      <c r="U150" s="33">
        <f t="shared" si="8"/>
        <v>36.4</v>
      </c>
      <c r="V150" s="5"/>
      <c r="W150" s="5"/>
      <c r="X150" s="5"/>
      <c r="Y150" s="5">
        <v>45</v>
      </c>
      <c r="Z150" s="5" t="str">
        <f>IF('Nutritional Status'!C95="","",VLOOKUP('Nutritional Status'!#REF!,$A$5:$C$173,3,))</f>
        <v/>
      </c>
      <c r="AA150" s="5" t="str">
        <f t="shared" si="341"/>
        <v/>
      </c>
      <c r="AB150" s="5" t="str">
        <f t="shared" si="342"/>
        <v/>
      </c>
      <c r="AC150" s="5" t="str">
        <f t="shared" si="343"/>
        <v/>
      </c>
      <c r="AD150" s="5" t="str">
        <f t="shared" si="344"/>
        <v/>
      </c>
      <c r="AE150" s="5" t="str">
        <f t="shared" si="345"/>
        <v/>
      </c>
      <c r="AF150" s="5" t="str">
        <f t="shared" si="346"/>
        <v/>
      </c>
      <c r="AG150" s="5" t="str">
        <f t="shared" si="347"/>
        <v/>
      </c>
      <c r="AH150" s="5" t="str">
        <f t="shared" si="348"/>
        <v/>
      </c>
      <c r="AI150" s="5"/>
      <c r="AJ150" s="5" t="e">
        <f t="shared" si="17"/>
        <v>#REF!</v>
      </c>
      <c r="AK150" s="5" t="e">
        <f t="shared" ref="AK150:AR150" si="488">IF($AJ150="","",VLOOKUP($AJ150,$C$5:$U$273,AK$2))</f>
        <v>#REF!</v>
      </c>
      <c r="AL150" s="5" t="e">
        <f t="shared" si="488"/>
        <v>#REF!</v>
      </c>
      <c r="AM150" s="5" t="e">
        <f t="shared" si="488"/>
        <v>#REF!</v>
      </c>
      <c r="AN150" s="5" t="e">
        <f t="shared" si="488"/>
        <v>#REF!</v>
      </c>
      <c r="AO150" s="5" t="e">
        <f t="shared" si="488"/>
        <v>#REF!</v>
      </c>
      <c r="AP150" s="5" t="e">
        <f t="shared" si="488"/>
        <v>#REF!</v>
      </c>
      <c r="AQ150" s="5" t="e">
        <f t="shared" si="488"/>
        <v>#REF!</v>
      </c>
      <c r="AR150" s="5" t="e">
        <f t="shared" si="488"/>
        <v>#REF!</v>
      </c>
      <c r="AS150" s="5"/>
      <c r="AT150" s="5"/>
      <c r="AU150" s="5"/>
      <c r="AV150" s="5"/>
      <c r="AW150" s="5"/>
      <c r="AX150" s="5"/>
      <c r="AY150" s="5"/>
      <c r="AZ150" s="5"/>
      <c r="BA150" s="40" t="str">
        <f t="shared" si="372"/>
        <v/>
      </c>
      <c r="BB150" s="266"/>
      <c r="BC150" s="267"/>
      <c r="BD150" s="267"/>
      <c r="BE150" s="268"/>
      <c r="BF150" s="41"/>
      <c r="BG150" s="43" t="str">
        <f t="shared" si="373"/>
        <v/>
      </c>
      <c r="BH150" s="43"/>
      <c r="BI150" s="43"/>
      <c r="BJ150" s="43" t="str">
        <f t="shared" si="374"/>
        <v/>
      </c>
      <c r="BK150" s="43" t="str">
        <f t="shared" si="375"/>
        <v/>
      </c>
      <c r="BL150" s="43" t="str">
        <f t="shared" si="376"/>
        <v/>
      </c>
      <c r="BM150" s="9"/>
      <c r="BN150" s="9" t="str">
        <f t="shared" si="49"/>
        <v/>
      </c>
      <c r="BO150" s="9">
        <f t="shared" si="50"/>
        <v>5</v>
      </c>
      <c r="BP150" s="9" t="str">
        <f t="shared" si="51"/>
        <v>F</v>
      </c>
      <c r="BQ150" s="9" t="str">
        <f t="shared" si="52"/>
        <v>0</v>
      </c>
      <c r="BR150" s="9"/>
      <c r="BS150" s="9"/>
      <c r="BT150" s="30">
        <v>17.010000000000002</v>
      </c>
      <c r="BU150" s="31">
        <v>1</v>
      </c>
      <c r="BV150" s="31">
        <v>205</v>
      </c>
      <c r="BW150" s="1"/>
      <c r="BX150" s="33">
        <v>1.5230000000000001</v>
      </c>
      <c r="BY150" s="33">
        <v>1.524</v>
      </c>
      <c r="BZ150" s="33">
        <v>1.599</v>
      </c>
      <c r="CA150" s="33">
        <v>1.6</v>
      </c>
      <c r="CB150" s="33">
        <v>1.905</v>
      </c>
      <c r="CC150" s="33">
        <v>1.9059999999999999</v>
      </c>
      <c r="CD150" s="3"/>
      <c r="CE150" s="34">
        <v>1.4270000000000003</v>
      </c>
      <c r="CF150" s="34">
        <v>1.4280000000000002</v>
      </c>
      <c r="CG150" s="34">
        <v>1.494</v>
      </c>
      <c r="CH150" s="34">
        <v>1.4950000000000001</v>
      </c>
      <c r="CI150" s="34">
        <v>1.7619999999999998</v>
      </c>
      <c r="CJ150" s="34">
        <v>1.7629999999999999</v>
      </c>
      <c r="CK150" s="9"/>
      <c r="CL150" s="9"/>
      <c r="CM150" s="9" t="e">
        <f>IF('Nutritional Status'!#REF!="","",IF('Nutritional Status'!#REF!&gt;CT150,$CU$3,IF('Nutritional Status'!#REF!&gt;CR150,$CS$3,IF('Nutritional Status'!#REF!&gt;CP150,$CQ$3,$CP$3))))</f>
        <v>#REF!</v>
      </c>
      <c r="CN150" s="5">
        <v>45</v>
      </c>
      <c r="CO150" s="9" t="str">
        <f t="shared" si="19"/>
        <v/>
      </c>
      <c r="CP150" s="9" t="str">
        <f t="shared" ref="CP150:CU150" si="489">IF($CO150="","",VLOOKUP($CO150,$BV$5:$CJ$173,CP$1))</f>
        <v/>
      </c>
      <c r="CQ150" s="9" t="str">
        <f t="shared" si="489"/>
        <v/>
      </c>
      <c r="CR150" s="9" t="str">
        <f t="shared" si="489"/>
        <v/>
      </c>
      <c r="CS150" s="9" t="str">
        <f t="shared" si="489"/>
        <v/>
      </c>
      <c r="CT150" s="9" t="str">
        <f t="shared" si="489"/>
        <v/>
      </c>
      <c r="CU150" s="9" t="str">
        <f t="shared" si="489"/>
        <v/>
      </c>
      <c r="CV150" s="9"/>
      <c r="CW150" s="5">
        <v>45</v>
      </c>
      <c r="CX150" s="9" t="e">
        <f t="shared" si="21"/>
        <v>#REF!</v>
      </c>
      <c r="CY150" s="9" t="e">
        <f t="shared" ref="CY150:DD150" si="490">IF($CX150="","",VLOOKUP($CX150,$BV$5:$CJ$173,CY$2))</f>
        <v>#REF!</v>
      </c>
      <c r="CZ150" s="9" t="e">
        <f t="shared" si="490"/>
        <v>#REF!</v>
      </c>
      <c r="DA150" s="9" t="e">
        <f t="shared" si="490"/>
        <v>#REF!</v>
      </c>
      <c r="DB150" s="9" t="e">
        <f t="shared" si="490"/>
        <v>#REF!</v>
      </c>
      <c r="DC150" s="9" t="e">
        <f t="shared" si="490"/>
        <v>#REF!</v>
      </c>
      <c r="DD150" s="9" t="e">
        <f t="shared" si="490"/>
        <v>#REF!</v>
      </c>
    </row>
    <row r="151" spans="1:108" ht="15.75" customHeight="1">
      <c r="A151" s="30">
        <v>17.02</v>
      </c>
      <c r="B151" s="31">
        <v>2</v>
      </c>
      <c r="C151" s="31">
        <v>206</v>
      </c>
      <c r="D151" s="1"/>
      <c r="E151" s="32">
        <v>15.4</v>
      </c>
      <c r="F151" s="32">
        <f t="shared" si="0"/>
        <v>15.5</v>
      </c>
      <c r="G151" s="32">
        <v>16.899999999999999</v>
      </c>
      <c r="H151" s="32">
        <f t="shared" si="2"/>
        <v>17</v>
      </c>
      <c r="I151" s="32">
        <v>28.7</v>
      </c>
      <c r="J151" s="32">
        <f t="shared" si="3"/>
        <v>28.8</v>
      </c>
      <c r="K151" s="33">
        <v>35.200000000000003</v>
      </c>
      <c r="L151" s="33">
        <f t="shared" si="4"/>
        <v>35.300000000000004</v>
      </c>
      <c r="M151" s="3"/>
      <c r="N151" s="32">
        <v>14.6</v>
      </c>
      <c r="O151" s="32">
        <f t="shared" si="5"/>
        <v>14.7</v>
      </c>
      <c r="P151" s="33">
        <v>16.3</v>
      </c>
      <c r="Q151" s="33">
        <f t="shared" si="6"/>
        <v>16.400000000000002</v>
      </c>
      <c r="R151" s="33">
        <v>29.3</v>
      </c>
      <c r="S151" s="33">
        <f t="shared" si="7"/>
        <v>29.400000000000002</v>
      </c>
      <c r="T151" s="33">
        <v>36.299999999999997</v>
      </c>
      <c r="U151" s="33">
        <f t="shared" si="8"/>
        <v>36.4</v>
      </c>
      <c r="V151" s="5"/>
      <c r="W151" s="5"/>
      <c r="X151" s="5"/>
      <c r="Y151" s="5">
        <v>46</v>
      </c>
      <c r="Z151" s="5" t="str">
        <f>IF('Nutritional Status'!C96="","",VLOOKUP('Nutritional Status'!#REF!,$A$5:$C$173,3,))</f>
        <v/>
      </c>
      <c r="AA151" s="5" t="str">
        <f t="shared" si="341"/>
        <v/>
      </c>
      <c r="AB151" s="5" t="str">
        <f t="shared" si="342"/>
        <v/>
      </c>
      <c r="AC151" s="5" t="str">
        <f t="shared" si="343"/>
        <v/>
      </c>
      <c r="AD151" s="5" t="str">
        <f t="shared" si="344"/>
        <v/>
      </c>
      <c r="AE151" s="5" t="str">
        <f t="shared" si="345"/>
        <v/>
      </c>
      <c r="AF151" s="5" t="str">
        <f t="shared" si="346"/>
        <v/>
      </c>
      <c r="AG151" s="5" t="str">
        <f t="shared" si="347"/>
        <v/>
      </c>
      <c r="AH151" s="5" t="str">
        <f t="shared" si="348"/>
        <v/>
      </c>
      <c r="AI151" s="5"/>
      <c r="AJ151" s="5" t="e">
        <f t="shared" si="17"/>
        <v>#REF!</v>
      </c>
      <c r="AK151" s="5" t="e">
        <f t="shared" ref="AK151:AR151" si="491">IF($AJ151="","",VLOOKUP($AJ151,$C$5:$U$273,AK$2))</f>
        <v>#REF!</v>
      </c>
      <c r="AL151" s="5" t="e">
        <f t="shared" si="491"/>
        <v>#REF!</v>
      </c>
      <c r="AM151" s="5" t="e">
        <f t="shared" si="491"/>
        <v>#REF!</v>
      </c>
      <c r="AN151" s="5" t="e">
        <f t="shared" si="491"/>
        <v>#REF!</v>
      </c>
      <c r="AO151" s="5" t="e">
        <f t="shared" si="491"/>
        <v>#REF!</v>
      </c>
      <c r="AP151" s="5" t="e">
        <f t="shared" si="491"/>
        <v>#REF!</v>
      </c>
      <c r="AQ151" s="5" t="e">
        <f t="shared" si="491"/>
        <v>#REF!</v>
      </c>
      <c r="AR151" s="5" t="e">
        <f t="shared" si="491"/>
        <v>#REF!</v>
      </c>
      <c r="AS151" s="5"/>
      <c r="AT151" s="5"/>
      <c r="AU151" s="5"/>
      <c r="AV151" s="5"/>
      <c r="AW151" s="5"/>
      <c r="AX151" s="5"/>
      <c r="AY151" s="5"/>
      <c r="AZ151" s="5"/>
      <c r="BA151" s="40" t="str">
        <f t="shared" si="372"/>
        <v/>
      </c>
      <c r="BB151" s="266"/>
      <c r="BC151" s="267"/>
      <c r="BD151" s="267"/>
      <c r="BE151" s="268"/>
      <c r="BF151" s="41"/>
      <c r="BG151" s="43" t="str">
        <f t="shared" si="373"/>
        <v/>
      </c>
      <c r="BH151" s="43"/>
      <c r="BI151" s="43"/>
      <c r="BJ151" s="43" t="str">
        <f t="shared" si="374"/>
        <v/>
      </c>
      <c r="BK151" s="43" t="str">
        <f t="shared" si="375"/>
        <v/>
      </c>
      <c r="BL151" s="43" t="str">
        <f t="shared" si="376"/>
        <v/>
      </c>
      <c r="BM151" s="9"/>
      <c r="BN151" s="9" t="str">
        <f t="shared" si="49"/>
        <v/>
      </c>
      <c r="BO151" s="9">
        <f t="shared" si="50"/>
        <v>5</v>
      </c>
      <c r="BP151" s="9" t="str">
        <f t="shared" si="51"/>
        <v>F</v>
      </c>
      <c r="BQ151" s="9" t="str">
        <f t="shared" si="52"/>
        <v>0</v>
      </c>
      <c r="BR151" s="9"/>
      <c r="BS151" s="9"/>
      <c r="BT151" s="30">
        <v>17.02</v>
      </c>
      <c r="BU151" s="31">
        <v>2</v>
      </c>
      <c r="BV151" s="31">
        <v>206</v>
      </c>
      <c r="BW151" s="1"/>
      <c r="BX151" s="33">
        <v>1.524</v>
      </c>
      <c r="BY151" s="33">
        <v>1.5249999999999999</v>
      </c>
      <c r="BZ151" s="33">
        <v>1.601</v>
      </c>
      <c r="CA151" s="33">
        <v>1.6019999999999999</v>
      </c>
      <c r="CB151" s="33">
        <v>1.9059999999999999</v>
      </c>
      <c r="CC151" s="33">
        <v>1.9069999999999998</v>
      </c>
      <c r="CD151" s="3"/>
      <c r="CE151" s="34">
        <v>1.4280000000000002</v>
      </c>
      <c r="CF151" s="34">
        <v>1.429</v>
      </c>
      <c r="CG151" s="34">
        <v>1.494</v>
      </c>
      <c r="CH151" s="34">
        <v>1.4950000000000001</v>
      </c>
      <c r="CI151" s="34">
        <v>1.7619999999999998</v>
      </c>
      <c r="CJ151" s="34">
        <v>1.7629999999999999</v>
      </c>
      <c r="CK151" s="9"/>
      <c r="CL151" s="9"/>
      <c r="CM151" s="9" t="e">
        <f>IF('Nutritional Status'!#REF!="","",IF('Nutritional Status'!#REF!&gt;CT151,$CU$3,IF('Nutritional Status'!#REF!&gt;CR151,$CS$3,IF('Nutritional Status'!#REF!&gt;CP151,$CQ$3,$CP$3))))</f>
        <v>#REF!</v>
      </c>
      <c r="CN151" s="5">
        <v>46</v>
      </c>
      <c r="CO151" s="9" t="str">
        <f t="shared" si="19"/>
        <v/>
      </c>
      <c r="CP151" s="9" t="str">
        <f t="shared" ref="CP151:CU151" si="492">IF($CO151="","",VLOOKUP($CO151,$BV$5:$CJ$173,CP$1))</f>
        <v/>
      </c>
      <c r="CQ151" s="9" t="str">
        <f t="shared" si="492"/>
        <v/>
      </c>
      <c r="CR151" s="9" t="str">
        <f t="shared" si="492"/>
        <v/>
      </c>
      <c r="CS151" s="9" t="str">
        <f t="shared" si="492"/>
        <v/>
      </c>
      <c r="CT151" s="9" t="str">
        <f t="shared" si="492"/>
        <v/>
      </c>
      <c r="CU151" s="9" t="str">
        <f t="shared" si="492"/>
        <v/>
      </c>
      <c r="CV151" s="9"/>
      <c r="CW151" s="5">
        <v>46</v>
      </c>
      <c r="CX151" s="9" t="e">
        <f t="shared" si="21"/>
        <v>#REF!</v>
      </c>
      <c r="CY151" s="9" t="e">
        <f t="shared" ref="CY151:DD151" si="493">IF($CX151="","",VLOOKUP($CX151,$BV$5:$CJ$173,CY$2))</f>
        <v>#REF!</v>
      </c>
      <c r="CZ151" s="9" t="e">
        <f t="shared" si="493"/>
        <v>#REF!</v>
      </c>
      <c r="DA151" s="9" t="e">
        <f t="shared" si="493"/>
        <v>#REF!</v>
      </c>
      <c r="DB151" s="9" t="e">
        <f t="shared" si="493"/>
        <v>#REF!</v>
      </c>
      <c r="DC151" s="9" t="e">
        <f t="shared" si="493"/>
        <v>#REF!</v>
      </c>
      <c r="DD151" s="9" t="e">
        <f t="shared" si="493"/>
        <v>#REF!</v>
      </c>
    </row>
    <row r="152" spans="1:108" ht="15.75" customHeight="1">
      <c r="A152" s="30">
        <v>17.03</v>
      </c>
      <c r="B152" s="31">
        <v>3</v>
      </c>
      <c r="C152" s="31">
        <v>207</v>
      </c>
      <c r="D152" s="1"/>
      <c r="E152" s="32">
        <v>15.4</v>
      </c>
      <c r="F152" s="32">
        <f t="shared" si="0"/>
        <v>15.5</v>
      </c>
      <c r="G152" s="32">
        <v>16.899999999999999</v>
      </c>
      <c r="H152" s="32">
        <f t="shared" si="2"/>
        <v>17</v>
      </c>
      <c r="I152" s="32">
        <v>28.8</v>
      </c>
      <c r="J152" s="32">
        <f t="shared" si="3"/>
        <v>28.900000000000002</v>
      </c>
      <c r="K152" s="33">
        <v>35.299999999999997</v>
      </c>
      <c r="L152" s="33">
        <f t="shared" si="4"/>
        <v>35.4</v>
      </c>
      <c r="M152" s="3"/>
      <c r="N152" s="32">
        <v>14.6</v>
      </c>
      <c r="O152" s="32">
        <f t="shared" si="5"/>
        <v>14.7</v>
      </c>
      <c r="P152" s="33">
        <v>16.3</v>
      </c>
      <c r="Q152" s="33">
        <f t="shared" si="6"/>
        <v>16.400000000000002</v>
      </c>
      <c r="R152" s="33">
        <v>29.4</v>
      </c>
      <c r="S152" s="33">
        <f t="shared" si="7"/>
        <v>29.5</v>
      </c>
      <c r="T152" s="33">
        <v>36.299999999999997</v>
      </c>
      <c r="U152" s="33">
        <f t="shared" si="8"/>
        <v>36.4</v>
      </c>
      <c r="V152" s="5"/>
      <c r="W152" s="5"/>
      <c r="X152" s="5"/>
      <c r="Y152" s="5">
        <v>47</v>
      </c>
      <c r="Z152" s="5" t="str">
        <f>IF('Nutritional Status'!C97="","",VLOOKUP('Nutritional Status'!#REF!,$A$5:$C$173,3,))</f>
        <v/>
      </c>
      <c r="AA152" s="5" t="str">
        <f t="shared" si="341"/>
        <v/>
      </c>
      <c r="AB152" s="5" t="str">
        <f t="shared" si="342"/>
        <v/>
      </c>
      <c r="AC152" s="5" t="str">
        <f t="shared" si="343"/>
        <v/>
      </c>
      <c r="AD152" s="5" t="str">
        <f t="shared" si="344"/>
        <v/>
      </c>
      <c r="AE152" s="5" t="str">
        <f t="shared" si="345"/>
        <v/>
      </c>
      <c r="AF152" s="5" t="str">
        <f t="shared" si="346"/>
        <v/>
      </c>
      <c r="AG152" s="5" t="str">
        <f t="shared" si="347"/>
        <v/>
      </c>
      <c r="AH152" s="5" t="str">
        <f t="shared" si="348"/>
        <v/>
      </c>
      <c r="AI152" s="5"/>
      <c r="AJ152" s="5" t="e">
        <f t="shared" si="17"/>
        <v>#REF!</v>
      </c>
      <c r="AK152" s="5" t="e">
        <f t="shared" ref="AK152:AR152" si="494">IF($AJ152="","",VLOOKUP($AJ152,$C$5:$U$273,AK$2))</f>
        <v>#REF!</v>
      </c>
      <c r="AL152" s="5" t="e">
        <f t="shared" si="494"/>
        <v>#REF!</v>
      </c>
      <c r="AM152" s="5" t="e">
        <f t="shared" si="494"/>
        <v>#REF!</v>
      </c>
      <c r="AN152" s="5" t="e">
        <f t="shared" si="494"/>
        <v>#REF!</v>
      </c>
      <c r="AO152" s="5" t="e">
        <f t="shared" si="494"/>
        <v>#REF!</v>
      </c>
      <c r="AP152" s="5" t="e">
        <f t="shared" si="494"/>
        <v>#REF!</v>
      </c>
      <c r="AQ152" s="5" t="e">
        <f t="shared" si="494"/>
        <v>#REF!</v>
      </c>
      <c r="AR152" s="5" t="e">
        <f t="shared" si="494"/>
        <v>#REF!</v>
      </c>
      <c r="AS152" s="5"/>
      <c r="AT152" s="5"/>
      <c r="AU152" s="5"/>
      <c r="AV152" s="5"/>
      <c r="AW152" s="5"/>
      <c r="AX152" s="5"/>
      <c r="AY152" s="5"/>
      <c r="AZ152" s="5"/>
      <c r="BA152" s="40" t="str">
        <f t="shared" si="372"/>
        <v/>
      </c>
      <c r="BB152" s="266"/>
      <c r="BC152" s="267"/>
      <c r="BD152" s="267"/>
      <c r="BE152" s="268"/>
      <c r="BF152" s="41"/>
      <c r="BG152" s="43" t="str">
        <f t="shared" si="373"/>
        <v/>
      </c>
      <c r="BH152" s="43"/>
      <c r="BI152" s="43"/>
      <c r="BJ152" s="43" t="str">
        <f t="shared" si="374"/>
        <v/>
      </c>
      <c r="BK152" s="43" t="str">
        <f t="shared" si="375"/>
        <v/>
      </c>
      <c r="BL152" s="43" t="str">
        <f t="shared" si="376"/>
        <v/>
      </c>
      <c r="BM152" s="9"/>
      <c r="BN152" s="9" t="str">
        <f t="shared" si="49"/>
        <v/>
      </c>
      <c r="BO152" s="9">
        <f t="shared" si="50"/>
        <v>5</v>
      </c>
      <c r="BP152" s="9" t="str">
        <f t="shared" si="51"/>
        <v>F</v>
      </c>
      <c r="BQ152" s="9" t="str">
        <f t="shared" si="52"/>
        <v>0</v>
      </c>
      <c r="BR152" s="9"/>
      <c r="BS152" s="9"/>
      <c r="BT152" s="30">
        <v>17.03</v>
      </c>
      <c r="BU152" s="31">
        <v>3</v>
      </c>
      <c r="BV152" s="31">
        <v>207</v>
      </c>
      <c r="BW152" s="1"/>
      <c r="BX152" s="33">
        <v>1.526</v>
      </c>
      <c r="BY152" s="33">
        <v>1.5269999999999999</v>
      </c>
      <c r="BZ152" s="33">
        <v>1.6020000000000001</v>
      </c>
      <c r="CA152" s="33">
        <v>1.6030000000000002</v>
      </c>
      <c r="CB152" s="33">
        <v>1.9069999999999998</v>
      </c>
      <c r="CC152" s="33">
        <v>1.9079999999999999</v>
      </c>
      <c r="CD152" s="3"/>
      <c r="CE152" s="34">
        <v>1.4280000000000002</v>
      </c>
      <c r="CF152" s="34">
        <v>1.429</v>
      </c>
      <c r="CG152" s="34">
        <v>1.4950000000000001</v>
      </c>
      <c r="CH152" s="34">
        <v>1.496</v>
      </c>
      <c r="CI152" s="34">
        <v>1.7630000000000001</v>
      </c>
      <c r="CJ152" s="34">
        <v>1.764</v>
      </c>
      <c r="CK152" s="9"/>
      <c r="CL152" s="9"/>
      <c r="CM152" s="9" t="e">
        <f>IF('Nutritional Status'!#REF!="","",IF('Nutritional Status'!#REF!&gt;CT152,$CU$3,IF('Nutritional Status'!#REF!&gt;CR152,$CS$3,IF('Nutritional Status'!#REF!&gt;CP152,$CQ$3,$CP$3))))</f>
        <v>#REF!</v>
      </c>
      <c r="CN152" s="5">
        <v>47</v>
      </c>
      <c r="CO152" s="9" t="str">
        <f t="shared" si="19"/>
        <v/>
      </c>
      <c r="CP152" s="9" t="str">
        <f t="shared" ref="CP152:CU152" si="495">IF($CO152="","",VLOOKUP($CO152,$BV$5:$CJ$173,CP$1))</f>
        <v/>
      </c>
      <c r="CQ152" s="9" t="str">
        <f t="shared" si="495"/>
        <v/>
      </c>
      <c r="CR152" s="9" t="str">
        <f t="shared" si="495"/>
        <v/>
      </c>
      <c r="CS152" s="9" t="str">
        <f t="shared" si="495"/>
        <v/>
      </c>
      <c r="CT152" s="9" t="str">
        <f t="shared" si="495"/>
        <v/>
      </c>
      <c r="CU152" s="9" t="str">
        <f t="shared" si="495"/>
        <v/>
      </c>
      <c r="CV152" s="9"/>
      <c r="CW152" s="5">
        <v>47</v>
      </c>
      <c r="CX152" s="9" t="e">
        <f t="shared" si="21"/>
        <v>#REF!</v>
      </c>
      <c r="CY152" s="9" t="e">
        <f t="shared" ref="CY152:DD152" si="496">IF($CX152="","",VLOOKUP($CX152,$BV$5:$CJ$173,CY$2))</f>
        <v>#REF!</v>
      </c>
      <c r="CZ152" s="9" t="e">
        <f t="shared" si="496"/>
        <v>#REF!</v>
      </c>
      <c r="DA152" s="9" t="e">
        <f t="shared" si="496"/>
        <v>#REF!</v>
      </c>
      <c r="DB152" s="9" t="e">
        <f t="shared" si="496"/>
        <v>#REF!</v>
      </c>
      <c r="DC152" s="9" t="e">
        <f t="shared" si="496"/>
        <v>#REF!</v>
      </c>
      <c r="DD152" s="9" t="e">
        <f t="shared" si="496"/>
        <v>#REF!</v>
      </c>
    </row>
    <row r="153" spans="1:108" ht="15.75" customHeight="1">
      <c r="A153" s="30">
        <v>17.04</v>
      </c>
      <c r="B153" s="31">
        <v>4</v>
      </c>
      <c r="C153" s="31">
        <v>208</v>
      </c>
      <c r="D153" s="1"/>
      <c r="E153" s="32">
        <v>15.4</v>
      </c>
      <c r="F153" s="32">
        <f t="shared" si="0"/>
        <v>15.5</v>
      </c>
      <c r="G153" s="32">
        <v>17</v>
      </c>
      <c r="H153" s="32">
        <f t="shared" si="2"/>
        <v>17.100000000000001</v>
      </c>
      <c r="I153" s="32">
        <v>28.9</v>
      </c>
      <c r="J153" s="32">
        <f t="shared" si="3"/>
        <v>29</v>
      </c>
      <c r="K153" s="33">
        <v>35.299999999999997</v>
      </c>
      <c r="L153" s="33">
        <f t="shared" si="4"/>
        <v>35.4</v>
      </c>
      <c r="M153" s="3"/>
      <c r="N153" s="32">
        <v>14.6</v>
      </c>
      <c r="O153" s="32">
        <f t="shared" si="5"/>
        <v>14.7</v>
      </c>
      <c r="P153" s="33">
        <v>16.3</v>
      </c>
      <c r="Q153" s="33">
        <f t="shared" si="6"/>
        <v>16.400000000000002</v>
      </c>
      <c r="R153" s="33">
        <v>29.4</v>
      </c>
      <c r="S153" s="33">
        <f t="shared" si="7"/>
        <v>29.5</v>
      </c>
      <c r="T153" s="33">
        <v>36.299999999999997</v>
      </c>
      <c r="U153" s="33">
        <f t="shared" si="8"/>
        <v>36.4</v>
      </c>
      <c r="V153" s="5"/>
      <c r="W153" s="5"/>
      <c r="X153" s="5"/>
      <c r="Y153" s="5">
        <v>48</v>
      </c>
      <c r="Z153" s="5" t="str">
        <f>IF('Nutritional Status'!C98="","",VLOOKUP('Nutritional Status'!#REF!,$A$5:$C$173,3,))</f>
        <v/>
      </c>
      <c r="AA153" s="5" t="str">
        <f t="shared" si="341"/>
        <v/>
      </c>
      <c r="AB153" s="5" t="str">
        <f t="shared" si="342"/>
        <v/>
      </c>
      <c r="AC153" s="5" t="str">
        <f t="shared" si="343"/>
        <v/>
      </c>
      <c r="AD153" s="5" t="str">
        <f t="shared" si="344"/>
        <v/>
      </c>
      <c r="AE153" s="5" t="str">
        <f t="shared" si="345"/>
        <v/>
      </c>
      <c r="AF153" s="5" t="str">
        <f t="shared" si="346"/>
        <v/>
      </c>
      <c r="AG153" s="5" t="str">
        <f t="shared" si="347"/>
        <v/>
      </c>
      <c r="AH153" s="5" t="str">
        <f t="shared" si="348"/>
        <v/>
      </c>
      <c r="AI153" s="5"/>
      <c r="AJ153" s="5" t="e">
        <f t="shared" si="17"/>
        <v>#REF!</v>
      </c>
      <c r="AK153" s="5" t="e">
        <f t="shared" ref="AK153:AR153" si="497">IF($AJ153="","",VLOOKUP($AJ153,$C$5:$U$273,AK$2))</f>
        <v>#REF!</v>
      </c>
      <c r="AL153" s="5" t="e">
        <f t="shared" si="497"/>
        <v>#REF!</v>
      </c>
      <c r="AM153" s="5" t="e">
        <f t="shared" si="497"/>
        <v>#REF!</v>
      </c>
      <c r="AN153" s="5" t="e">
        <f t="shared" si="497"/>
        <v>#REF!</v>
      </c>
      <c r="AO153" s="5" t="e">
        <f t="shared" si="497"/>
        <v>#REF!</v>
      </c>
      <c r="AP153" s="5" t="e">
        <f t="shared" si="497"/>
        <v>#REF!</v>
      </c>
      <c r="AQ153" s="5" t="e">
        <f t="shared" si="497"/>
        <v>#REF!</v>
      </c>
      <c r="AR153" s="5" t="e">
        <f t="shared" si="497"/>
        <v>#REF!</v>
      </c>
      <c r="AS153" s="5"/>
      <c r="AT153" s="5"/>
      <c r="AU153" s="5"/>
      <c r="AV153" s="5"/>
      <c r="AW153" s="5"/>
      <c r="AX153" s="5"/>
      <c r="AY153" s="5"/>
      <c r="AZ153" s="5"/>
      <c r="BA153" s="40" t="str">
        <f t="shared" si="372"/>
        <v/>
      </c>
      <c r="BB153" s="266"/>
      <c r="BC153" s="267"/>
      <c r="BD153" s="267"/>
      <c r="BE153" s="268"/>
      <c r="BF153" s="41"/>
      <c r="BG153" s="43" t="str">
        <f t="shared" si="373"/>
        <v/>
      </c>
      <c r="BH153" s="43"/>
      <c r="BI153" s="43"/>
      <c r="BJ153" s="43" t="str">
        <f t="shared" si="374"/>
        <v/>
      </c>
      <c r="BK153" s="43" t="str">
        <f t="shared" si="375"/>
        <v/>
      </c>
      <c r="BL153" s="43" t="str">
        <f t="shared" si="376"/>
        <v/>
      </c>
      <c r="BM153" s="9"/>
      <c r="BN153" s="9" t="str">
        <f t="shared" si="49"/>
        <v/>
      </c>
      <c r="BO153" s="9">
        <f t="shared" si="50"/>
        <v>5</v>
      </c>
      <c r="BP153" s="9" t="str">
        <f t="shared" si="51"/>
        <v>F</v>
      </c>
      <c r="BQ153" s="9" t="str">
        <f t="shared" si="52"/>
        <v>0</v>
      </c>
      <c r="BR153" s="9"/>
      <c r="BS153" s="9"/>
      <c r="BT153" s="30">
        <v>17.04</v>
      </c>
      <c r="BU153" s="31">
        <v>4</v>
      </c>
      <c r="BV153" s="31">
        <v>208</v>
      </c>
      <c r="BW153" s="1"/>
      <c r="BX153" s="33">
        <v>1.5269999999999999</v>
      </c>
      <c r="BY153" s="33">
        <v>1.5279999999999998</v>
      </c>
      <c r="BZ153" s="33">
        <v>1.6030000000000002</v>
      </c>
      <c r="CA153" s="33">
        <v>1.6040000000000001</v>
      </c>
      <c r="CB153" s="33">
        <v>1.9080000000000001</v>
      </c>
      <c r="CC153" s="33">
        <v>1.909</v>
      </c>
      <c r="CD153" s="3"/>
      <c r="CE153" s="34">
        <v>1.4280000000000002</v>
      </c>
      <c r="CF153" s="34">
        <v>1.429</v>
      </c>
      <c r="CG153" s="34">
        <v>1.4950000000000001</v>
      </c>
      <c r="CH153" s="34">
        <v>1.496</v>
      </c>
      <c r="CI153" s="34">
        <v>1.7630000000000001</v>
      </c>
      <c r="CJ153" s="34">
        <v>1.764</v>
      </c>
      <c r="CK153" s="9"/>
      <c r="CL153" s="9"/>
      <c r="CM153" s="9" t="e">
        <f>IF('Nutritional Status'!#REF!="","",IF('Nutritional Status'!#REF!&gt;CT153,$CU$3,IF('Nutritional Status'!#REF!&gt;CR153,$CS$3,IF('Nutritional Status'!#REF!&gt;CP153,$CQ$3,$CP$3))))</f>
        <v>#REF!</v>
      </c>
      <c r="CN153" s="5">
        <v>48</v>
      </c>
      <c r="CO153" s="9" t="str">
        <f t="shared" si="19"/>
        <v/>
      </c>
      <c r="CP153" s="9" t="str">
        <f t="shared" ref="CP153:CU153" si="498">IF($CO153="","",VLOOKUP($CO153,$BV$5:$CJ$173,CP$1))</f>
        <v/>
      </c>
      <c r="CQ153" s="9" t="str">
        <f t="shared" si="498"/>
        <v/>
      </c>
      <c r="CR153" s="9" t="str">
        <f t="shared" si="498"/>
        <v/>
      </c>
      <c r="CS153" s="9" t="str">
        <f t="shared" si="498"/>
        <v/>
      </c>
      <c r="CT153" s="9" t="str">
        <f t="shared" si="498"/>
        <v/>
      </c>
      <c r="CU153" s="9" t="str">
        <f t="shared" si="498"/>
        <v/>
      </c>
      <c r="CV153" s="9"/>
      <c r="CW153" s="5">
        <v>48</v>
      </c>
      <c r="CX153" s="9" t="e">
        <f t="shared" si="21"/>
        <v>#REF!</v>
      </c>
      <c r="CY153" s="9" t="e">
        <f t="shared" ref="CY153:DD153" si="499">IF($CX153="","",VLOOKUP($CX153,$BV$5:$CJ$173,CY$2))</f>
        <v>#REF!</v>
      </c>
      <c r="CZ153" s="9" t="e">
        <f t="shared" si="499"/>
        <v>#REF!</v>
      </c>
      <c r="DA153" s="9" t="e">
        <f t="shared" si="499"/>
        <v>#REF!</v>
      </c>
      <c r="DB153" s="9" t="e">
        <f t="shared" si="499"/>
        <v>#REF!</v>
      </c>
      <c r="DC153" s="9" t="e">
        <f t="shared" si="499"/>
        <v>#REF!</v>
      </c>
      <c r="DD153" s="9" t="e">
        <f t="shared" si="499"/>
        <v>#REF!</v>
      </c>
    </row>
    <row r="154" spans="1:108" ht="15.75" customHeight="1">
      <c r="A154" s="30">
        <v>17.05</v>
      </c>
      <c r="B154" s="31">
        <v>5</v>
      </c>
      <c r="C154" s="31">
        <v>209</v>
      </c>
      <c r="D154" s="1"/>
      <c r="E154" s="32">
        <v>15.5</v>
      </c>
      <c r="F154" s="32">
        <f t="shared" si="0"/>
        <v>15.6</v>
      </c>
      <c r="G154" s="32">
        <v>17</v>
      </c>
      <c r="H154" s="32">
        <f t="shared" si="2"/>
        <v>17.100000000000001</v>
      </c>
      <c r="I154" s="32">
        <v>28.9</v>
      </c>
      <c r="J154" s="32">
        <f t="shared" si="3"/>
        <v>29</v>
      </c>
      <c r="K154" s="33">
        <v>35.299999999999997</v>
      </c>
      <c r="L154" s="33">
        <f t="shared" si="4"/>
        <v>35.4</v>
      </c>
      <c r="M154" s="3"/>
      <c r="N154" s="32">
        <v>14.6</v>
      </c>
      <c r="O154" s="32">
        <f t="shared" si="5"/>
        <v>14.7</v>
      </c>
      <c r="P154" s="33">
        <v>16.3</v>
      </c>
      <c r="Q154" s="33">
        <f t="shared" si="6"/>
        <v>16.400000000000002</v>
      </c>
      <c r="R154" s="33">
        <v>29.4</v>
      </c>
      <c r="S154" s="33">
        <f t="shared" si="7"/>
        <v>29.5</v>
      </c>
      <c r="T154" s="33">
        <v>36.299999999999997</v>
      </c>
      <c r="U154" s="33">
        <f t="shared" si="8"/>
        <v>36.4</v>
      </c>
      <c r="V154" s="5"/>
      <c r="W154" s="5"/>
      <c r="X154" s="5"/>
      <c r="Y154" s="5">
        <v>49</v>
      </c>
      <c r="Z154" s="5" t="str">
        <f>IF('Nutritional Status'!C99="","",VLOOKUP('Nutritional Status'!#REF!,$A$5:$C$173,3,))</f>
        <v/>
      </c>
      <c r="AA154" s="5" t="str">
        <f t="shared" si="341"/>
        <v/>
      </c>
      <c r="AB154" s="5" t="str">
        <f t="shared" si="342"/>
        <v/>
      </c>
      <c r="AC154" s="5" t="str">
        <f t="shared" si="343"/>
        <v/>
      </c>
      <c r="AD154" s="5" t="str">
        <f t="shared" si="344"/>
        <v/>
      </c>
      <c r="AE154" s="5" t="str">
        <f t="shared" si="345"/>
        <v/>
      </c>
      <c r="AF154" s="5" t="str">
        <f t="shared" si="346"/>
        <v/>
      </c>
      <c r="AG154" s="5" t="str">
        <f t="shared" si="347"/>
        <v/>
      </c>
      <c r="AH154" s="5" t="str">
        <f t="shared" si="348"/>
        <v/>
      </c>
      <c r="AI154" s="5"/>
      <c r="AJ154" s="5" t="e">
        <f t="shared" si="17"/>
        <v>#REF!</v>
      </c>
      <c r="AK154" s="5" t="e">
        <f t="shared" ref="AK154:AR154" si="500">IF($AJ154="","",VLOOKUP($AJ154,$C$5:$U$273,AK$2))</f>
        <v>#REF!</v>
      </c>
      <c r="AL154" s="5" t="e">
        <f t="shared" si="500"/>
        <v>#REF!</v>
      </c>
      <c r="AM154" s="5" t="e">
        <f t="shared" si="500"/>
        <v>#REF!</v>
      </c>
      <c r="AN154" s="5" t="e">
        <f t="shared" si="500"/>
        <v>#REF!</v>
      </c>
      <c r="AO154" s="5" t="e">
        <f t="shared" si="500"/>
        <v>#REF!</v>
      </c>
      <c r="AP154" s="5" t="e">
        <f t="shared" si="500"/>
        <v>#REF!</v>
      </c>
      <c r="AQ154" s="5" t="e">
        <f t="shared" si="500"/>
        <v>#REF!</v>
      </c>
      <c r="AR154" s="5" t="e">
        <f t="shared" si="500"/>
        <v>#REF!</v>
      </c>
      <c r="AS154" s="5"/>
      <c r="AT154" s="5"/>
      <c r="AU154" s="5"/>
      <c r="AV154" s="5"/>
      <c r="AW154" s="5"/>
      <c r="AX154" s="5"/>
      <c r="AY154" s="5"/>
      <c r="AZ154" s="5"/>
      <c r="BA154" s="40" t="str">
        <f t="shared" si="372"/>
        <v/>
      </c>
      <c r="BB154" s="266"/>
      <c r="BC154" s="267"/>
      <c r="BD154" s="267"/>
      <c r="BE154" s="268"/>
      <c r="BF154" s="41"/>
      <c r="BG154" s="43" t="str">
        <f t="shared" si="373"/>
        <v/>
      </c>
      <c r="BH154" s="43"/>
      <c r="BI154" s="43"/>
      <c r="BJ154" s="43" t="str">
        <f t="shared" si="374"/>
        <v/>
      </c>
      <c r="BK154" s="43" t="str">
        <f t="shared" si="375"/>
        <v/>
      </c>
      <c r="BL154" s="43" t="str">
        <f t="shared" si="376"/>
        <v/>
      </c>
      <c r="BM154" s="9"/>
      <c r="BN154" s="9" t="str">
        <f t="shared" si="49"/>
        <v/>
      </c>
      <c r="BO154" s="9">
        <f t="shared" si="50"/>
        <v>5</v>
      </c>
      <c r="BP154" s="9" t="str">
        <f t="shared" si="51"/>
        <v>F</v>
      </c>
      <c r="BQ154" s="9" t="str">
        <f t="shared" si="52"/>
        <v>0</v>
      </c>
      <c r="BR154" s="9"/>
      <c r="BS154" s="9"/>
      <c r="BT154" s="30">
        <v>17.05</v>
      </c>
      <c r="BU154" s="31">
        <v>5</v>
      </c>
      <c r="BV154" s="31">
        <v>209</v>
      </c>
      <c r="BW154" s="1"/>
      <c r="BX154" s="33">
        <v>1.5290000000000001</v>
      </c>
      <c r="BY154" s="33">
        <v>1.53</v>
      </c>
      <c r="BZ154" s="33">
        <v>1.6040000000000001</v>
      </c>
      <c r="CA154" s="33">
        <v>1.605</v>
      </c>
      <c r="CB154" s="33">
        <v>1.9080000000000001</v>
      </c>
      <c r="CC154" s="33">
        <v>1.909</v>
      </c>
      <c r="CD154" s="3"/>
      <c r="CE154" s="34">
        <v>1.429</v>
      </c>
      <c r="CF154" s="34">
        <v>1.43</v>
      </c>
      <c r="CG154" s="34">
        <v>1.4950000000000001</v>
      </c>
      <c r="CH154" s="34">
        <v>1.496</v>
      </c>
      <c r="CI154" s="34">
        <v>1.7630000000000001</v>
      </c>
      <c r="CJ154" s="34">
        <v>1.764</v>
      </c>
      <c r="CK154" s="9"/>
      <c r="CL154" s="9"/>
      <c r="CM154" s="9" t="e">
        <f>IF('Nutritional Status'!#REF!="","",IF('Nutritional Status'!#REF!&gt;CT154,$CU$3,IF('Nutritional Status'!#REF!&gt;CR154,$CS$3,IF('Nutritional Status'!#REF!&gt;CP154,$CQ$3,$CP$3))))</f>
        <v>#REF!</v>
      </c>
      <c r="CN154" s="5">
        <v>49</v>
      </c>
      <c r="CO154" s="9" t="str">
        <f t="shared" si="19"/>
        <v/>
      </c>
      <c r="CP154" s="9" t="str">
        <f t="shared" ref="CP154:CU154" si="501">IF($CO154="","",VLOOKUP($CO154,$BV$5:$CJ$173,CP$1))</f>
        <v/>
      </c>
      <c r="CQ154" s="9" t="str">
        <f t="shared" si="501"/>
        <v/>
      </c>
      <c r="CR154" s="9" t="str">
        <f t="shared" si="501"/>
        <v/>
      </c>
      <c r="CS154" s="9" t="str">
        <f t="shared" si="501"/>
        <v/>
      </c>
      <c r="CT154" s="9" t="str">
        <f t="shared" si="501"/>
        <v/>
      </c>
      <c r="CU154" s="9" t="str">
        <f t="shared" si="501"/>
        <v/>
      </c>
      <c r="CV154" s="9"/>
      <c r="CW154" s="5">
        <v>49</v>
      </c>
      <c r="CX154" s="9" t="e">
        <f t="shared" si="21"/>
        <v>#REF!</v>
      </c>
      <c r="CY154" s="9" t="e">
        <f t="shared" ref="CY154:DD154" si="502">IF($CX154="","",VLOOKUP($CX154,$BV$5:$CJ$173,CY$2))</f>
        <v>#REF!</v>
      </c>
      <c r="CZ154" s="9" t="e">
        <f t="shared" si="502"/>
        <v>#REF!</v>
      </c>
      <c r="DA154" s="9" t="e">
        <f t="shared" si="502"/>
        <v>#REF!</v>
      </c>
      <c r="DB154" s="9" t="e">
        <f t="shared" si="502"/>
        <v>#REF!</v>
      </c>
      <c r="DC154" s="9" t="e">
        <f t="shared" si="502"/>
        <v>#REF!</v>
      </c>
      <c r="DD154" s="9" t="e">
        <f t="shared" si="502"/>
        <v>#REF!</v>
      </c>
    </row>
    <row r="155" spans="1:108" ht="15.75" customHeight="1">
      <c r="A155" s="30">
        <v>17.059999999999999</v>
      </c>
      <c r="B155" s="31">
        <v>6</v>
      </c>
      <c r="C155" s="31">
        <v>210</v>
      </c>
      <c r="D155" s="1"/>
      <c r="E155" s="32">
        <v>15.5</v>
      </c>
      <c r="F155" s="32">
        <f t="shared" si="0"/>
        <v>15.6</v>
      </c>
      <c r="G155" s="32">
        <v>17</v>
      </c>
      <c r="H155" s="32">
        <f t="shared" si="2"/>
        <v>17.100000000000001</v>
      </c>
      <c r="I155" s="32">
        <v>29</v>
      </c>
      <c r="J155" s="32">
        <f t="shared" si="3"/>
        <v>29.1</v>
      </c>
      <c r="K155" s="33">
        <v>35.299999999999997</v>
      </c>
      <c r="L155" s="33">
        <f t="shared" si="4"/>
        <v>35.4</v>
      </c>
      <c r="M155" s="3"/>
      <c r="N155" s="32">
        <v>14.6</v>
      </c>
      <c r="O155" s="32">
        <f t="shared" si="5"/>
        <v>14.7</v>
      </c>
      <c r="P155" s="33">
        <v>16.3</v>
      </c>
      <c r="Q155" s="33">
        <f t="shared" si="6"/>
        <v>16.400000000000002</v>
      </c>
      <c r="R155" s="33">
        <v>29.4</v>
      </c>
      <c r="S155" s="33">
        <f t="shared" si="7"/>
        <v>29.5</v>
      </c>
      <c r="T155" s="33">
        <v>36.299999999999997</v>
      </c>
      <c r="U155" s="33">
        <f t="shared" si="8"/>
        <v>36.4</v>
      </c>
      <c r="V155" s="5"/>
      <c r="W155" s="5"/>
      <c r="X155" s="5"/>
      <c r="Y155" s="5">
        <v>50</v>
      </c>
      <c r="Z155" s="5" t="str">
        <f>IF('Nutritional Status'!C100="","",VLOOKUP('Nutritional Status'!#REF!,$A$5:$C$173,3,))</f>
        <v/>
      </c>
      <c r="AA155" s="5" t="str">
        <f t="shared" si="341"/>
        <v/>
      </c>
      <c r="AB155" s="5" t="str">
        <f t="shared" si="342"/>
        <v/>
      </c>
      <c r="AC155" s="5" t="str">
        <f t="shared" si="343"/>
        <v/>
      </c>
      <c r="AD155" s="5" t="str">
        <f t="shared" si="344"/>
        <v/>
      </c>
      <c r="AE155" s="5" t="str">
        <f t="shared" si="345"/>
        <v/>
      </c>
      <c r="AF155" s="5" t="str">
        <f t="shared" si="346"/>
        <v/>
      </c>
      <c r="AG155" s="5" t="str">
        <f t="shared" si="347"/>
        <v/>
      </c>
      <c r="AH155" s="5" t="str">
        <f t="shared" si="348"/>
        <v/>
      </c>
      <c r="AI155" s="5"/>
      <c r="AJ155" s="5" t="e">
        <f t="shared" si="17"/>
        <v>#REF!</v>
      </c>
      <c r="AK155" s="5" t="e">
        <f t="shared" ref="AK155:AR155" si="503">IF($AJ155="","",VLOOKUP($AJ155,$C$5:$U$273,AK$2))</f>
        <v>#REF!</v>
      </c>
      <c r="AL155" s="5" t="e">
        <f t="shared" si="503"/>
        <v>#REF!</v>
      </c>
      <c r="AM155" s="5" t="e">
        <f t="shared" si="503"/>
        <v>#REF!</v>
      </c>
      <c r="AN155" s="5" t="e">
        <f t="shared" si="503"/>
        <v>#REF!</v>
      </c>
      <c r="AO155" s="5" t="e">
        <f t="shared" si="503"/>
        <v>#REF!</v>
      </c>
      <c r="AP155" s="5" t="e">
        <f t="shared" si="503"/>
        <v>#REF!</v>
      </c>
      <c r="AQ155" s="5" t="e">
        <f t="shared" si="503"/>
        <v>#REF!</v>
      </c>
      <c r="AR155" s="5" t="e">
        <f t="shared" si="503"/>
        <v>#REF!</v>
      </c>
      <c r="AS155" s="5"/>
      <c r="AT155" s="5"/>
      <c r="AU155" s="5"/>
      <c r="AV155" s="5"/>
      <c r="AW155" s="5"/>
      <c r="AX155" s="5"/>
      <c r="AY155" s="5"/>
      <c r="AZ155" s="5"/>
      <c r="BA155" s="40" t="str">
        <f t="shared" si="372"/>
        <v/>
      </c>
      <c r="BB155" s="266"/>
      <c r="BC155" s="267"/>
      <c r="BD155" s="267"/>
      <c r="BE155" s="268"/>
      <c r="BF155" s="41"/>
      <c r="BG155" s="43" t="str">
        <f t="shared" si="373"/>
        <v/>
      </c>
      <c r="BH155" s="43"/>
      <c r="BI155" s="43"/>
      <c r="BJ155" s="43" t="str">
        <f t="shared" si="374"/>
        <v/>
      </c>
      <c r="BK155" s="43" t="str">
        <f t="shared" si="375"/>
        <v/>
      </c>
      <c r="BL155" s="43" t="str">
        <f t="shared" si="376"/>
        <v/>
      </c>
      <c r="BM155" s="9"/>
      <c r="BN155" s="9" t="str">
        <f t="shared" si="49"/>
        <v/>
      </c>
      <c r="BO155" s="9">
        <f t="shared" si="50"/>
        <v>5</v>
      </c>
      <c r="BP155" s="9" t="str">
        <f t="shared" si="51"/>
        <v>F</v>
      </c>
      <c r="BQ155" s="9" t="str">
        <f t="shared" si="52"/>
        <v>0</v>
      </c>
      <c r="BR155" s="9"/>
      <c r="BS155" s="9"/>
      <c r="BT155" s="30">
        <v>17.059999999999999</v>
      </c>
      <c r="BU155" s="31">
        <v>6</v>
      </c>
      <c r="BV155" s="31">
        <v>210</v>
      </c>
      <c r="BW155" s="1"/>
      <c r="BX155" s="33">
        <v>1.53</v>
      </c>
      <c r="BY155" s="33">
        <v>1.5309999999999999</v>
      </c>
      <c r="BZ155" s="33">
        <v>1.605</v>
      </c>
      <c r="CA155" s="33">
        <v>1.6059999999999999</v>
      </c>
      <c r="CB155" s="33">
        <v>1.909</v>
      </c>
      <c r="CC155" s="33">
        <v>1.91</v>
      </c>
      <c r="CD155" s="3"/>
      <c r="CE155" s="34">
        <v>1.429</v>
      </c>
      <c r="CF155" s="34">
        <v>1.43</v>
      </c>
      <c r="CG155" s="34">
        <v>1.496</v>
      </c>
      <c r="CH155" s="34">
        <v>1.4969999999999999</v>
      </c>
      <c r="CI155" s="34">
        <v>1.7630000000000001</v>
      </c>
      <c r="CJ155" s="34">
        <v>1.764</v>
      </c>
      <c r="CK155" s="9"/>
      <c r="CL155" s="9"/>
      <c r="CM155" s="9" t="e">
        <f>IF('Nutritional Status'!#REF!="","",IF('Nutritional Status'!#REF!&gt;CT155,$CU$3,IF('Nutritional Status'!#REF!&gt;CR155,$CS$3,IF('Nutritional Status'!#REF!&gt;CP155,$CQ$3,$CP$3))))</f>
        <v>#REF!</v>
      </c>
      <c r="CN155" s="5">
        <v>50</v>
      </c>
      <c r="CO155" s="9" t="str">
        <f t="shared" si="19"/>
        <v/>
      </c>
      <c r="CP155" s="9" t="str">
        <f t="shared" ref="CP155:CU155" si="504">IF($CO155="","",VLOOKUP($CO155,$BV$5:$CJ$173,CP$1))</f>
        <v/>
      </c>
      <c r="CQ155" s="9" t="str">
        <f t="shared" si="504"/>
        <v/>
      </c>
      <c r="CR155" s="9" t="str">
        <f t="shared" si="504"/>
        <v/>
      </c>
      <c r="CS155" s="9" t="str">
        <f t="shared" si="504"/>
        <v/>
      </c>
      <c r="CT155" s="9" t="str">
        <f t="shared" si="504"/>
        <v/>
      </c>
      <c r="CU155" s="9" t="str">
        <f t="shared" si="504"/>
        <v/>
      </c>
      <c r="CV155" s="9"/>
      <c r="CW155" s="5">
        <v>50</v>
      </c>
      <c r="CX155" s="9" t="e">
        <f t="shared" si="21"/>
        <v>#REF!</v>
      </c>
      <c r="CY155" s="9" t="e">
        <f t="shared" ref="CY155:DD155" si="505">IF($CX155="","",VLOOKUP($CX155,$BV$5:$CJ$173,CY$2))</f>
        <v>#REF!</v>
      </c>
      <c r="CZ155" s="9" t="e">
        <f t="shared" si="505"/>
        <v>#REF!</v>
      </c>
      <c r="DA155" s="9" t="e">
        <f t="shared" si="505"/>
        <v>#REF!</v>
      </c>
      <c r="DB155" s="9" t="e">
        <f t="shared" si="505"/>
        <v>#REF!</v>
      </c>
      <c r="DC155" s="9" t="e">
        <f t="shared" si="505"/>
        <v>#REF!</v>
      </c>
      <c r="DD155" s="9" t="e">
        <f t="shared" si="505"/>
        <v>#REF!</v>
      </c>
    </row>
    <row r="156" spans="1:108" ht="15.75" customHeight="1">
      <c r="A156" s="30">
        <v>17.07</v>
      </c>
      <c r="B156" s="31">
        <v>7</v>
      </c>
      <c r="C156" s="31">
        <v>211</v>
      </c>
      <c r="D156" s="1"/>
      <c r="E156" s="32">
        <v>15.5</v>
      </c>
      <c r="F156" s="32">
        <f t="shared" si="0"/>
        <v>15.6</v>
      </c>
      <c r="G156" s="32">
        <v>17</v>
      </c>
      <c r="H156" s="32">
        <f t="shared" si="2"/>
        <v>17.100000000000001</v>
      </c>
      <c r="I156" s="32">
        <v>29</v>
      </c>
      <c r="J156" s="32">
        <f t="shared" si="3"/>
        <v>29.1</v>
      </c>
      <c r="K156" s="33">
        <v>35.4</v>
      </c>
      <c r="L156" s="33">
        <f t="shared" si="4"/>
        <v>35.5</v>
      </c>
      <c r="M156" s="3"/>
      <c r="N156" s="32">
        <v>14.6</v>
      </c>
      <c r="O156" s="32">
        <f t="shared" si="5"/>
        <v>14.7</v>
      </c>
      <c r="P156" s="33">
        <v>16.3</v>
      </c>
      <c r="Q156" s="33">
        <f t="shared" si="6"/>
        <v>16.400000000000002</v>
      </c>
      <c r="R156" s="33">
        <v>29.4</v>
      </c>
      <c r="S156" s="33">
        <f t="shared" si="7"/>
        <v>29.5</v>
      </c>
      <c r="T156" s="33">
        <v>36.299999999999997</v>
      </c>
      <c r="U156" s="33">
        <f t="shared" si="8"/>
        <v>36.4</v>
      </c>
      <c r="V156" s="5"/>
      <c r="W156" s="5"/>
      <c r="X156" s="5"/>
      <c r="Y156" s="5">
        <v>51</v>
      </c>
      <c r="Z156" s="5" t="e">
        <f>IF('Nutritional Status'!#REF!="","",VLOOKUP('Nutritional Status'!#REF!,$A$5:$C$173,3,))</f>
        <v>#REF!</v>
      </c>
      <c r="AA156" s="5" t="e">
        <f t="shared" si="341"/>
        <v>#REF!</v>
      </c>
      <c r="AB156" s="5" t="e">
        <f t="shared" si="342"/>
        <v>#REF!</v>
      </c>
      <c r="AC156" s="5" t="e">
        <f t="shared" si="343"/>
        <v>#REF!</v>
      </c>
      <c r="AD156" s="5" t="e">
        <f t="shared" si="344"/>
        <v>#REF!</v>
      </c>
      <c r="AE156" s="5" t="e">
        <f t="shared" si="345"/>
        <v>#REF!</v>
      </c>
      <c r="AF156" s="5" t="e">
        <f t="shared" si="346"/>
        <v>#REF!</v>
      </c>
      <c r="AG156" s="5" t="e">
        <f t="shared" si="347"/>
        <v>#REF!</v>
      </c>
      <c r="AH156" s="5" t="e">
        <f t="shared" si="348"/>
        <v>#REF!</v>
      </c>
      <c r="AI156" s="5"/>
      <c r="AJ156" s="5" t="e">
        <f t="shared" si="17"/>
        <v>#REF!</v>
      </c>
      <c r="AK156" s="5" t="e">
        <f t="shared" ref="AK156:AR156" si="506">IF($AJ156="","",VLOOKUP($AJ156,$C$5:$U$273,AK$2))</f>
        <v>#REF!</v>
      </c>
      <c r="AL156" s="5" t="e">
        <f t="shared" si="506"/>
        <v>#REF!</v>
      </c>
      <c r="AM156" s="5" t="e">
        <f t="shared" si="506"/>
        <v>#REF!</v>
      </c>
      <c r="AN156" s="5" t="e">
        <f t="shared" si="506"/>
        <v>#REF!</v>
      </c>
      <c r="AO156" s="5" t="e">
        <f t="shared" si="506"/>
        <v>#REF!</v>
      </c>
      <c r="AP156" s="5" t="e">
        <f t="shared" si="506"/>
        <v>#REF!</v>
      </c>
      <c r="AQ156" s="5" t="e">
        <f t="shared" si="506"/>
        <v>#REF!</v>
      </c>
      <c r="AR156" s="5" t="e">
        <f t="shared" si="506"/>
        <v>#REF!</v>
      </c>
      <c r="AS156" s="5"/>
      <c r="AT156" s="5"/>
      <c r="AU156" s="5"/>
      <c r="AV156" s="5"/>
      <c r="AW156" s="5"/>
      <c r="AX156" s="5"/>
      <c r="AY156" s="5"/>
      <c r="AZ156" s="5"/>
      <c r="BA156" s="40" t="str">
        <f t="shared" si="372"/>
        <v/>
      </c>
      <c r="BB156" s="266"/>
      <c r="BC156" s="267"/>
      <c r="BD156" s="267"/>
      <c r="BE156" s="268"/>
      <c r="BF156" s="41"/>
      <c r="BG156" s="43" t="str">
        <f t="shared" si="373"/>
        <v/>
      </c>
      <c r="BH156" s="43"/>
      <c r="BI156" s="43"/>
      <c r="BJ156" s="43" t="str">
        <f t="shared" si="374"/>
        <v/>
      </c>
      <c r="BK156" s="43" t="str">
        <f t="shared" si="375"/>
        <v/>
      </c>
      <c r="BL156" s="43" t="str">
        <f t="shared" si="376"/>
        <v/>
      </c>
      <c r="BM156" s="9"/>
      <c r="BN156" s="9" t="str">
        <f t="shared" si="49"/>
        <v/>
      </c>
      <c r="BO156" s="9">
        <f t="shared" si="50"/>
        <v>5</v>
      </c>
      <c r="BP156" s="9" t="str">
        <f t="shared" si="51"/>
        <v>F</v>
      </c>
      <c r="BQ156" s="9" t="str">
        <f t="shared" si="52"/>
        <v>0</v>
      </c>
      <c r="BR156" s="9"/>
      <c r="BS156" s="9"/>
      <c r="BT156" s="30">
        <v>17.07</v>
      </c>
      <c r="BU156" s="31">
        <v>7</v>
      </c>
      <c r="BV156" s="31">
        <v>211</v>
      </c>
      <c r="BW156" s="1"/>
      <c r="BX156" s="33">
        <v>1.5309999999999999</v>
      </c>
      <c r="BY156" s="33">
        <v>1.5319999999999998</v>
      </c>
      <c r="BZ156" s="33">
        <v>1.6070000000000002</v>
      </c>
      <c r="CA156" s="33">
        <v>1.6080000000000001</v>
      </c>
      <c r="CB156" s="33">
        <v>1.909</v>
      </c>
      <c r="CC156" s="33">
        <v>1.91</v>
      </c>
      <c r="CD156" s="3"/>
      <c r="CE156" s="34">
        <v>1.43</v>
      </c>
      <c r="CF156" s="34">
        <v>1.431</v>
      </c>
      <c r="CG156" s="34">
        <v>1.496</v>
      </c>
      <c r="CH156" s="34">
        <v>1.4969999999999999</v>
      </c>
      <c r="CI156" s="34">
        <v>1.7630000000000001</v>
      </c>
      <c r="CJ156" s="34">
        <v>1.764</v>
      </c>
      <c r="CK156" s="9"/>
      <c r="CL156" s="9"/>
      <c r="CM156" s="9" t="e">
        <f>IF('Nutritional Status'!#REF!="","",IF('Nutritional Status'!#REF!&gt;CT156,$CU$3,IF('Nutritional Status'!#REF!&gt;CR156,$CS$3,IF('Nutritional Status'!#REF!&gt;CP156,$CQ$3,$CP$3))))</f>
        <v>#REF!</v>
      </c>
      <c r="CN156" s="5">
        <v>51</v>
      </c>
      <c r="CO156" s="9" t="e">
        <f t="shared" si="19"/>
        <v>#REF!</v>
      </c>
      <c r="CP156" s="9" t="e">
        <f t="shared" ref="CP156:CU156" si="507">IF($CO156="","",VLOOKUP($CO156,$BV$5:$CJ$173,CP$1))</f>
        <v>#REF!</v>
      </c>
      <c r="CQ156" s="9" t="e">
        <f t="shared" si="507"/>
        <v>#REF!</v>
      </c>
      <c r="CR156" s="9" t="e">
        <f t="shared" si="507"/>
        <v>#REF!</v>
      </c>
      <c r="CS156" s="9" t="e">
        <f t="shared" si="507"/>
        <v>#REF!</v>
      </c>
      <c r="CT156" s="9" t="e">
        <f t="shared" si="507"/>
        <v>#REF!</v>
      </c>
      <c r="CU156" s="9" t="e">
        <f t="shared" si="507"/>
        <v>#REF!</v>
      </c>
      <c r="CV156" s="9"/>
      <c r="CW156" s="5">
        <v>51</v>
      </c>
      <c r="CX156" s="9" t="e">
        <f t="shared" si="21"/>
        <v>#REF!</v>
      </c>
      <c r="CY156" s="9" t="e">
        <f t="shared" ref="CY156:DD156" si="508">IF($CX156="","",VLOOKUP($CX156,$BV$5:$CJ$173,CY$2))</f>
        <v>#REF!</v>
      </c>
      <c r="CZ156" s="9" t="e">
        <f t="shared" si="508"/>
        <v>#REF!</v>
      </c>
      <c r="DA156" s="9" t="e">
        <f t="shared" si="508"/>
        <v>#REF!</v>
      </c>
      <c r="DB156" s="9" t="e">
        <f t="shared" si="508"/>
        <v>#REF!</v>
      </c>
      <c r="DC156" s="9" t="e">
        <f t="shared" si="508"/>
        <v>#REF!</v>
      </c>
      <c r="DD156" s="9" t="e">
        <f t="shared" si="508"/>
        <v>#REF!</v>
      </c>
    </row>
    <row r="157" spans="1:108" ht="15.75" customHeight="1">
      <c r="A157" s="30">
        <v>17.079999999999998</v>
      </c>
      <c r="B157" s="31">
        <v>8</v>
      </c>
      <c r="C157" s="31">
        <v>212</v>
      </c>
      <c r="D157" s="1"/>
      <c r="E157" s="32">
        <v>15.5</v>
      </c>
      <c r="F157" s="32">
        <f t="shared" si="0"/>
        <v>15.6</v>
      </c>
      <c r="G157" s="32">
        <v>17.100000000000001</v>
      </c>
      <c r="H157" s="32">
        <f t="shared" si="2"/>
        <v>17.200000000000003</v>
      </c>
      <c r="I157" s="32">
        <v>29.1</v>
      </c>
      <c r="J157" s="32">
        <f t="shared" si="3"/>
        <v>29.200000000000003</v>
      </c>
      <c r="K157" s="33">
        <v>35.4</v>
      </c>
      <c r="L157" s="33">
        <f t="shared" si="4"/>
        <v>35.5</v>
      </c>
      <c r="M157" s="3"/>
      <c r="N157" s="32">
        <v>14.6</v>
      </c>
      <c r="O157" s="32">
        <f t="shared" si="5"/>
        <v>14.7</v>
      </c>
      <c r="P157" s="33">
        <v>16.3</v>
      </c>
      <c r="Q157" s="33">
        <f t="shared" si="6"/>
        <v>16.400000000000002</v>
      </c>
      <c r="R157" s="33">
        <v>29.5</v>
      </c>
      <c r="S157" s="33">
        <f t="shared" si="7"/>
        <v>29.6</v>
      </c>
      <c r="T157" s="33">
        <v>36.299999999999997</v>
      </c>
      <c r="U157" s="33">
        <f t="shared" si="8"/>
        <v>36.4</v>
      </c>
      <c r="V157" s="5"/>
      <c r="W157" s="5"/>
      <c r="X157" s="5"/>
      <c r="Y157" s="5">
        <v>52</v>
      </c>
      <c r="Z157" s="5" t="e">
        <f>IF('Nutritional Status'!#REF!="","",VLOOKUP('Nutritional Status'!#REF!,$A$5:$C$173,3,))</f>
        <v>#REF!</v>
      </c>
      <c r="AA157" s="5" t="e">
        <f t="shared" si="341"/>
        <v>#REF!</v>
      </c>
      <c r="AB157" s="5" t="e">
        <f t="shared" si="342"/>
        <v>#REF!</v>
      </c>
      <c r="AC157" s="5" t="e">
        <f t="shared" si="343"/>
        <v>#REF!</v>
      </c>
      <c r="AD157" s="5" t="e">
        <f t="shared" si="344"/>
        <v>#REF!</v>
      </c>
      <c r="AE157" s="5" t="e">
        <f t="shared" si="345"/>
        <v>#REF!</v>
      </c>
      <c r="AF157" s="5" t="e">
        <f t="shared" si="346"/>
        <v>#REF!</v>
      </c>
      <c r="AG157" s="5" t="e">
        <f t="shared" si="347"/>
        <v>#REF!</v>
      </c>
      <c r="AH157" s="5" t="e">
        <f t="shared" si="348"/>
        <v>#REF!</v>
      </c>
      <c r="AI157" s="5"/>
      <c r="AJ157" s="5" t="e">
        <f t="shared" si="17"/>
        <v>#REF!</v>
      </c>
      <c r="AK157" s="5" t="e">
        <f t="shared" ref="AK157:AR157" si="509">IF($AJ157="","",VLOOKUP($AJ157,$C$5:$U$273,AK$2))</f>
        <v>#REF!</v>
      </c>
      <c r="AL157" s="5" t="e">
        <f t="shared" si="509"/>
        <v>#REF!</v>
      </c>
      <c r="AM157" s="5" t="e">
        <f t="shared" si="509"/>
        <v>#REF!</v>
      </c>
      <c r="AN157" s="5" t="e">
        <f t="shared" si="509"/>
        <v>#REF!</v>
      </c>
      <c r="AO157" s="5" t="e">
        <f t="shared" si="509"/>
        <v>#REF!</v>
      </c>
      <c r="AP157" s="5" t="e">
        <f t="shared" si="509"/>
        <v>#REF!</v>
      </c>
      <c r="AQ157" s="5" t="e">
        <f t="shared" si="509"/>
        <v>#REF!</v>
      </c>
      <c r="AR157" s="5" t="e">
        <f t="shared" si="509"/>
        <v>#REF!</v>
      </c>
      <c r="AS157" s="5"/>
      <c r="AT157" s="5"/>
      <c r="AU157" s="5"/>
      <c r="AV157" s="5"/>
      <c r="AW157" s="5"/>
      <c r="AX157" s="5"/>
      <c r="AY157" s="5"/>
      <c r="AZ157" s="5"/>
      <c r="BA157" s="40" t="str">
        <f t="shared" si="372"/>
        <v/>
      </c>
      <c r="BB157" s="266"/>
      <c r="BC157" s="267"/>
      <c r="BD157" s="267"/>
      <c r="BE157" s="268"/>
      <c r="BF157" s="41"/>
      <c r="BG157" s="43" t="str">
        <f t="shared" si="373"/>
        <v/>
      </c>
      <c r="BH157" s="43"/>
      <c r="BI157" s="43"/>
      <c r="BJ157" s="43" t="str">
        <f t="shared" si="374"/>
        <v/>
      </c>
      <c r="BK157" s="43" t="str">
        <f t="shared" si="375"/>
        <v/>
      </c>
      <c r="BL157" s="43" t="str">
        <f t="shared" si="376"/>
        <v/>
      </c>
      <c r="BM157" s="9"/>
      <c r="BN157" s="9" t="str">
        <f t="shared" si="49"/>
        <v/>
      </c>
      <c r="BO157" s="9">
        <f t="shared" si="50"/>
        <v>5</v>
      </c>
      <c r="BP157" s="9" t="str">
        <f t="shared" si="51"/>
        <v>F</v>
      </c>
      <c r="BQ157" s="9" t="str">
        <f t="shared" si="52"/>
        <v>0</v>
      </c>
      <c r="BR157" s="9"/>
      <c r="BS157" s="9"/>
      <c r="BT157" s="30">
        <v>17.079999999999998</v>
      </c>
      <c r="BU157" s="31">
        <v>8</v>
      </c>
      <c r="BV157" s="31">
        <v>212</v>
      </c>
      <c r="BW157" s="1"/>
      <c r="BX157" s="33">
        <v>1.5319999999999998</v>
      </c>
      <c r="BY157" s="33">
        <v>1.5329999999999999</v>
      </c>
      <c r="BZ157" s="33">
        <v>1.6080000000000001</v>
      </c>
      <c r="CA157" s="33">
        <v>1.609</v>
      </c>
      <c r="CB157" s="33">
        <v>1.91</v>
      </c>
      <c r="CC157" s="33">
        <v>1.911</v>
      </c>
      <c r="CD157" s="3"/>
      <c r="CE157" s="34">
        <v>1.43</v>
      </c>
      <c r="CF157" s="34">
        <v>1.431</v>
      </c>
      <c r="CG157" s="34">
        <v>1.496</v>
      </c>
      <c r="CH157" s="34">
        <v>1.4969999999999999</v>
      </c>
      <c r="CI157" s="34">
        <v>1.7630000000000001</v>
      </c>
      <c r="CJ157" s="34">
        <v>1.764</v>
      </c>
      <c r="CK157" s="9"/>
      <c r="CL157" s="9"/>
      <c r="CM157" s="9" t="e">
        <f>IF('Nutritional Status'!#REF!="","",IF('Nutritional Status'!#REF!&gt;CT157,$CU$3,IF('Nutritional Status'!#REF!&gt;CR157,$CS$3,IF('Nutritional Status'!#REF!&gt;CP157,$CQ$3,$CP$3))))</f>
        <v>#REF!</v>
      </c>
      <c r="CN157" s="5">
        <v>52</v>
      </c>
      <c r="CO157" s="9" t="e">
        <f t="shared" si="19"/>
        <v>#REF!</v>
      </c>
      <c r="CP157" s="9" t="e">
        <f t="shared" ref="CP157:CU157" si="510">IF($CO157="","",VLOOKUP($CO157,$BV$5:$CJ$173,CP$1))</f>
        <v>#REF!</v>
      </c>
      <c r="CQ157" s="9" t="e">
        <f t="shared" si="510"/>
        <v>#REF!</v>
      </c>
      <c r="CR157" s="9" t="e">
        <f t="shared" si="510"/>
        <v>#REF!</v>
      </c>
      <c r="CS157" s="9" t="e">
        <f t="shared" si="510"/>
        <v>#REF!</v>
      </c>
      <c r="CT157" s="9" t="e">
        <f t="shared" si="510"/>
        <v>#REF!</v>
      </c>
      <c r="CU157" s="9" t="e">
        <f t="shared" si="510"/>
        <v>#REF!</v>
      </c>
      <c r="CV157" s="9"/>
      <c r="CW157" s="5">
        <v>52</v>
      </c>
      <c r="CX157" s="9" t="e">
        <f t="shared" si="21"/>
        <v>#REF!</v>
      </c>
      <c r="CY157" s="9" t="e">
        <f t="shared" ref="CY157:DD157" si="511">IF($CX157="","",VLOOKUP($CX157,$BV$5:$CJ$173,CY$2))</f>
        <v>#REF!</v>
      </c>
      <c r="CZ157" s="9" t="e">
        <f t="shared" si="511"/>
        <v>#REF!</v>
      </c>
      <c r="DA157" s="9" t="e">
        <f t="shared" si="511"/>
        <v>#REF!</v>
      </c>
      <c r="DB157" s="9" t="e">
        <f t="shared" si="511"/>
        <v>#REF!</v>
      </c>
      <c r="DC157" s="9" t="e">
        <f t="shared" si="511"/>
        <v>#REF!</v>
      </c>
      <c r="DD157" s="9" t="e">
        <f t="shared" si="511"/>
        <v>#REF!</v>
      </c>
    </row>
    <row r="158" spans="1:108" ht="15.75" customHeight="1">
      <c r="A158" s="30">
        <v>17.09</v>
      </c>
      <c r="B158" s="31">
        <v>9</v>
      </c>
      <c r="C158" s="31">
        <v>213</v>
      </c>
      <c r="D158" s="1"/>
      <c r="E158" s="32">
        <v>15.5</v>
      </c>
      <c r="F158" s="32">
        <f t="shared" si="0"/>
        <v>15.6</v>
      </c>
      <c r="G158" s="32">
        <v>17.100000000000001</v>
      </c>
      <c r="H158" s="32">
        <f t="shared" si="2"/>
        <v>17.200000000000003</v>
      </c>
      <c r="I158" s="32">
        <v>29.1</v>
      </c>
      <c r="J158" s="32">
        <f t="shared" si="3"/>
        <v>29.200000000000003</v>
      </c>
      <c r="K158" s="33">
        <v>35.4</v>
      </c>
      <c r="L158" s="33">
        <f t="shared" si="4"/>
        <v>35.5</v>
      </c>
      <c r="M158" s="3"/>
      <c r="N158" s="32">
        <v>14.6</v>
      </c>
      <c r="O158" s="32">
        <f t="shared" si="5"/>
        <v>14.7</v>
      </c>
      <c r="P158" s="33">
        <v>16.3</v>
      </c>
      <c r="Q158" s="33">
        <f t="shared" si="6"/>
        <v>16.400000000000002</v>
      </c>
      <c r="R158" s="33">
        <v>29.5</v>
      </c>
      <c r="S158" s="33">
        <f t="shared" si="7"/>
        <v>29.6</v>
      </c>
      <c r="T158" s="33">
        <v>36.299999999999997</v>
      </c>
      <c r="U158" s="33">
        <f t="shared" si="8"/>
        <v>36.4</v>
      </c>
      <c r="V158" s="5"/>
      <c r="W158" s="5"/>
      <c r="X158" s="5"/>
      <c r="Y158" s="5">
        <v>53</v>
      </c>
      <c r="Z158" s="5" t="e">
        <f>IF('Nutritional Status'!#REF!="","",VLOOKUP('Nutritional Status'!#REF!,$A$5:$C$173,3,))</f>
        <v>#REF!</v>
      </c>
      <c r="AA158" s="5" t="e">
        <f t="shared" si="341"/>
        <v>#REF!</v>
      </c>
      <c r="AB158" s="5" t="e">
        <f t="shared" si="342"/>
        <v>#REF!</v>
      </c>
      <c r="AC158" s="5" t="e">
        <f t="shared" si="343"/>
        <v>#REF!</v>
      </c>
      <c r="AD158" s="5" t="e">
        <f t="shared" si="344"/>
        <v>#REF!</v>
      </c>
      <c r="AE158" s="5" t="e">
        <f t="shared" si="345"/>
        <v>#REF!</v>
      </c>
      <c r="AF158" s="5" t="e">
        <f t="shared" si="346"/>
        <v>#REF!</v>
      </c>
      <c r="AG158" s="5" t="e">
        <f t="shared" si="347"/>
        <v>#REF!</v>
      </c>
      <c r="AH158" s="5" t="e">
        <f t="shared" si="348"/>
        <v>#REF!</v>
      </c>
      <c r="AI158" s="5"/>
      <c r="AJ158" s="5" t="e">
        <f t="shared" si="17"/>
        <v>#REF!</v>
      </c>
      <c r="AK158" s="5" t="e">
        <f t="shared" ref="AK158:AR158" si="512">IF($AJ158="","",VLOOKUP($AJ158,$C$5:$U$273,AK$2))</f>
        <v>#REF!</v>
      </c>
      <c r="AL158" s="5" t="e">
        <f t="shared" si="512"/>
        <v>#REF!</v>
      </c>
      <c r="AM158" s="5" t="e">
        <f t="shared" si="512"/>
        <v>#REF!</v>
      </c>
      <c r="AN158" s="5" t="e">
        <f t="shared" si="512"/>
        <v>#REF!</v>
      </c>
      <c r="AO158" s="5" t="e">
        <f t="shared" si="512"/>
        <v>#REF!</v>
      </c>
      <c r="AP158" s="5" t="e">
        <f t="shared" si="512"/>
        <v>#REF!</v>
      </c>
      <c r="AQ158" s="5" t="e">
        <f t="shared" si="512"/>
        <v>#REF!</v>
      </c>
      <c r="AR158" s="5" t="e">
        <f t="shared" si="512"/>
        <v>#REF!</v>
      </c>
      <c r="AS158" s="5"/>
      <c r="AT158" s="5"/>
      <c r="AU158" s="5"/>
      <c r="AV158" s="5"/>
      <c r="AW158" s="5"/>
      <c r="AX158" s="5"/>
      <c r="AY158" s="5"/>
      <c r="AZ158" s="5"/>
      <c r="BA158" s="40" t="str">
        <f t="shared" si="372"/>
        <v/>
      </c>
      <c r="BB158" s="266"/>
      <c r="BC158" s="267"/>
      <c r="BD158" s="267"/>
      <c r="BE158" s="268"/>
      <c r="BF158" s="41"/>
      <c r="BG158" s="43" t="str">
        <f t="shared" si="373"/>
        <v/>
      </c>
      <c r="BH158" s="43"/>
      <c r="BI158" s="43"/>
      <c r="BJ158" s="43" t="str">
        <f t="shared" si="374"/>
        <v/>
      </c>
      <c r="BK158" s="43" t="str">
        <f t="shared" si="375"/>
        <v/>
      </c>
      <c r="BL158" s="43" t="str">
        <f t="shared" si="376"/>
        <v/>
      </c>
      <c r="BM158" s="9"/>
      <c r="BN158" s="9" t="str">
        <f t="shared" si="49"/>
        <v/>
      </c>
      <c r="BO158" s="9">
        <f t="shared" si="50"/>
        <v>5</v>
      </c>
      <c r="BP158" s="9" t="str">
        <f t="shared" si="51"/>
        <v>F</v>
      </c>
      <c r="BQ158" s="9" t="str">
        <f t="shared" si="52"/>
        <v>0</v>
      </c>
      <c r="BR158" s="9"/>
      <c r="BS158" s="9"/>
      <c r="BT158" s="30">
        <v>17.09</v>
      </c>
      <c r="BU158" s="31">
        <v>9</v>
      </c>
      <c r="BV158" s="31">
        <v>213</v>
      </c>
      <c r="BW158" s="1"/>
      <c r="BX158" s="33">
        <v>1.5330000000000001</v>
      </c>
      <c r="BY158" s="33">
        <v>1.534</v>
      </c>
      <c r="BZ158" s="33">
        <v>1.6080000000000001</v>
      </c>
      <c r="CA158" s="33">
        <v>1.609</v>
      </c>
      <c r="CB158" s="33">
        <v>1.91</v>
      </c>
      <c r="CC158" s="33">
        <v>1.911</v>
      </c>
      <c r="CD158" s="3"/>
      <c r="CE158" s="34">
        <v>1.43</v>
      </c>
      <c r="CF158" s="34">
        <v>1.431</v>
      </c>
      <c r="CG158" s="34">
        <v>1.4970000000000001</v>
      </c>
      <c r="CH158" s="34">
        <v>1.4980000000000002</v>
      </c>
      <c r="CI158" s="34">
        <v>1.7630000000000001</v>
      </c>
      <c r="CJ158" s="34">
        <v>1.764</v>
      </c>
      <c r="CK158" s="9"/>
      <c r="CL158" s="9"/>
      <c r="CM158" s="9" t="e">
        <f>IF('Nutritional Status'!#REF!="","",IF('Nutritional Status'!#REF!&gt;CT158,$CU$3,IF('Nutritional Status'!#REF!&gt;CR158,$CS$3,IF('Nutritional Status'!#REF!&gt;CP158,$CQ$3,$CP$3))))</f>
        <v>#REF!</v>
      </c>
      <c r="CN158" s="5">
        <v>53</v>
      </c>
      <c r="CO158" s="9" t="e">
        <f t="shared" si="19"/>
        <v>#REF!</v>
      </c>
      <c r="CP158" s="9" t="e">
        <f t="shared" ref="CP158:CU158" si="513">IF($CO158="","",VLOOKUP($CO158,$BV$5:$CJ$173,CP$1))</f>
        <v>#REF!</v>
      </c>
      <c r="CQ158" s="9" t="e">
        <f t="shared" si="513"/>
        <v>#REF!</v>
      </c>
      <c r="CR158" s="9" t="e">
        <f t="shared" si="513"/>
        <v>#REF!</v>
      </c>
      <c r="CS158" s="9" t="e">
        <f t="shared" si="513"/>
        <v>#REF!</v>
      </c>
      <c r="CT158" s="9" t="e">
        <f t="shared" si="513"/>
        <v>#REF!</v>
      </c>
      <c r="CU158" s="9" t="e">
        <f t="shared" si="513"/>
        <v>#REF!</v>
      </c>
      <c r="CV158" s="9"/>
      <c r="CW158" s="5">
        <v>53</v>
      </c>
      <c r="CX158" s="9" t="e">
        <f t="shared" si="21"/>
        <v>#REF!</v>
      </c>
      <c r="CY158" s="9" t="e">
        <f t="shared" ref="CY158:DD158" si="514">IF($CX158="","",VLOOKUP($CX158,$BV$5:$CJ$173,CY$2))</f>
        <v>#REF!</v>
      </c>
      <c r="CZ158" s="9" t="e">
        <f t="shared" si="514"/>
        <v>#REF!</v>
      </c>
      <c r="DA158" s="9" t="e">
        <f t="shared" si="514"/>
        <v>#REF!</v>
      </c>
      <c r="DB158" s="9" t="e">
        <f t="shared" si="514"/>
        <v>#REF!</v>
      </c>
      <c r="DC158" s="9" t="e">
        <f t="shared" si="514"/>
        <v>#REF!</v>
      </c>
      <c r="DD158" s="9" t="e">
        <f t="shared" si="514"/>
        <v>#REF!</v>
      </c>
    </row>
    <row r="159" spans="1:108" ht="15.75" customHeight="1">
      <c r="A159" s="30">
        <v>17.100000000000001</v>
      </c>
      <c r="B159" s="31">
        <v>10</v>
      </c>
      <c r="C159" s="31">
        <v>214</v>
      </c>
      <c r="D159" s="1"/>
      <c r="E159" s="32">
        <v>15.6</v>
      </c>
      <c r="F159" s="32">
        <f t="shared" si="0"/>
        <v>15.7</v>
      </c>
      <c r="G159" s="32">
        <v>17.100000000000001</v>
      </c>
      <c r="H159" s="32">
        <f t="shared" si="2"/>
        <v>17.200000000000003</v>
      </c>
      <c r="I159" s="32">
        <v>29.2</v>
      </c>
      <c r="J159" s="32">
        <f t="shared" si="3"/>
        <v>29.3</v>
      </c>
      <c r="K159" s="33">
        <v>35.4</v>
      </c>
      <c r="L159" s="33">
        <f t="shared" si="4"/>
        <v>35.5</v>
      </c>
      <c r="M159" s="3"/>
      <c r="N159" s="32">
        <v>14.6</v>
      </c>
      <c r="O159" s="32">
        <f t="shared" si="5"/>
        <v>14.7</v>
      </c>
      <c r="P159" s="33">
        <v>16.3</v>
      </c>
      <c r="Q159" s="33">
        <f t="shared" si="6"/>
        <v>16.400000000000002</v>
      </c>
      <c r="R159" s="33">
        <v>29.5</v>
      </c>
      <c r="S159" s="33">
        <f t="shared" si="7"/>
        <v>29.6</v>
      </c>
      <c r="T159" s="33">
        <v>36.299999999999997</v>
      </c>
      <c r="U159" s="33">
        <f t="shared" si="8"/>
        <v>36.4</v>
      </c>
      <c r="V159" s="5"/>
      <c r="W159" s="5"/>
      <c r="X159" s="5"/>
      <c r="Y159" s="5">
        <v>54</v>
      </c>
      <c r="Z159" s="5" t="e">
        <f>IF('Nutritional Status'!#REF!="","",VLOOKUP('Nutritional Status'!#REF!,$A$5:$C$173,3,))</f>
        <v>#REF!</v>
      </c>
      <c r="AA159" s="5" t="e">
        <f t="shared" si="341"/>
        <v>#REF!</v>
      </c>
      <c r="AB159" s="5" t="e">
        <f t="shared" si="342"/>
        <v>#REF!</v>
      </c>
      <c r="AC159" s="5" t="e">
        <f t="shared" si="343"/>
        <v>#REF!</v>
      </c>
      <c r="AD159" s="5" t="e">
        <f t="shared" si="344"/>
        <v>#REF!</v>
      </c>
      <c r="AE159" s="5" t="e">
        <f t="shared" si="345"/>
        <v>#REF!</v>
      </c>
      <c r="AF159" s="5" t="e">
        <f t="shared" si="346"/>
        <v>#REF!</v>
      </c>
      <c r="AG159" s="5" t="e">
        <f t="shared" si="347"/>
        <v>#REF!</v>
      </c>
      <c r="AH159" s="5" t="e">
        <f t="shared" si="348"/>
        <v>#REF!</v>
      </c>
      <c r="AI159" s="5"/>
      <c r="AJ159" s="5" t="e">
        <f t="shared" si="17"/>
        <v>#REF!</v>
      </c>
      <c r="AK159" s="5" t="e">
        <f t="shared" ref="AK159:AR159" si="515">IF($AJ159="","",VLOOKUP($AJ159,$C$5:$U$273,AK$2))</f>
        <v>#REF!</v>
      </c>
      <c r="AL159" s="5" t="e">
        <f t="shared" si="515"/>
        <v>#REF!</v>
      </c>
      <c r="AM159" s="5" t="e">
        <f t="shared" si="515"/>
        <v>#REF!</v>
      </c>
      <c r="AN159" s="5" t="e">
        <f t="shared" si="515"/>
        <v>#REF!</v>
      </c>
      <c r="AO159" s="5" t="e">
        <f t="shared" si="515"/>
        <v>#REF!</v>
      </c>
      <c r="AP159" s="5" t="e">
        <f t="shared" si="515"/>
        <v>#REF!</v>
      </c>
      <c r="AQ159" s="5" t="e">
        <f t="shared" si="515"/>
        <v>#REF!</v>
      </c>
      <c r="AR159" s="5" t="e">
        <f t="shared" si="515"/>
        <v>#REF!</v>
      </c>
      <c r="AS159" s="5"/>
      <c r="AT159" s="5"/>
      <c r="AU159" s="5"/>
      <c r="AV159" s="5"/>
      <c r="AW159" s="5"/>
      <c r="AX159" s="5"/>
      <c r="AY159" s="5"/>
      <c r="AZ159" s="5"/>
      <c r="BA159" s="40" t="str">
        <f t="shared" si="372"/>
        <v/>
      </c>
      <c r="BB159" s="266"/>
      <c r="BC159" s="267"/>
      <c r="BD159" s="267"/>
      <c r="BE159" s="268"/>
      <c r="BF159" s="41"/>
      <c r="BG159" s="43" t="str">
        <f t="shared" si="373"/>
        <v/>
      </c>
      <c r="BH159" s="43"/>
      <c r="BI159" s="43"/>
      <c r="BJ159" s="43" t="str">
        <f t="shared" si="374"/>
        <v/>
      </c>
      <c r="BK159" s="43" t="str">
        <f t="shared" si="375"/>
        <v/>
      </c>
      <c r="BL159" s="43" t="str">
        <f t="shared" si="376"/>
        <v/>
      </c>
      <c r="BM159" s="9"/>
      <c r="BN159" s="9" t="str">
        <f t="shared" si="49"/>
        <v/>
      </c>
      <c r="BO159" s="9">
        <f t="shared" si="50"/>
        <v>5</v>
      </c>
      <c r="BP159" s="9" t="str">
        <f t="shared" si="51"/>
        <v>F</v>
      </c>
      <c r="BQ159" s="9" t="str">
        <f t="shared" si="52"/>
        <v>0</v>
      </c>
      <c r="BR159" s="9"/>
      <c r="BS159" s="9"/>
      <c r="BT159" s="30">
        <v>17.100000000000001</v>
      </c>
      <c r="BU159" s="31">
        <v>10</v>
      </c>
      <c r="BV159" s="31">
        <v>214</v>
      </c>
      <c r="BW159" s="1"/>
      <c r="BX159" s="33">
        <v>1.534</v>
      </c>
      <c r="BY159" s="33">
        <v>1.5349999999999999</v>
      </c>
      <c r="BZ159" s="33">
        <v>1.609</v>
      </c>
      <c r="CA159" s="33">
        <v>1.61</v>
      </c>
      <c r="CB159" s="33">
        <v>1.91</v>
      </c>
      <c r="CC159" s="33">
        <v>1.911</v>
      </c>
      <c r="CD159" s="3"/>
      <c r="CE159" s="34">
        <v>1.431</v>
      </c>
      <c r="CF159" s="34">
        <v>1.4319999999999999</v>
      </c>
      <c r="CG159" s="34">
        <v>1.4970000000000001</v>
      </c>
      <c r="CH159" s="34">
        <v>1.4980000000000002</v>
      </c>
      <c r="CI159" s="34">
        <v>1.7630000000000001</v>
      </c>
      <c r="CJ159" s="34">
        <v>1.764</v>
      </c>
      <c r="CK159" s="9"/>
      <c r="CL159" s="9"/>
      <c r="CM159" s="9" t="e">
        <f>IF('Nutritional Status'!#REF!="","",IF('Nutritional Status'!#REF!&gt;CT159,$CU$3,IF('Nutritional Status'!#REF!&gt;CR159,$CS$3,IF('Nutritional Status'!#REF!&gt;CP159,$CQ$3,$CP$3))))</f>
        <v>#REF!</v>
      </c>
      <c r="CN159" s="5">
        <v>54</v>
      </c>
      <c r="CO159" s="9" t="e">
        <f t="shared" si="19"/>
        <v>#REF!</v>
      </c>
      <c r="CP159" s="9" t="e">
        <f t="shared" ref="CP159:CU159" si="516">IF($CO159="","",VLOOKUP($CO159,$BV$5:$CJ$173,CP$1))</f>
        <v>#REF!</v>
      </c>
      <c r="CQ159" s="9" t="e">
        <f t="shared" si="516"/>
        <v>#REF!</v>
      </c>
      <c r="CR159" s="9" t="e">
        <f t="shared" si="516"/>
        <v>#REF!</v>
      </c>
      <c r="CS159" s="9" t="e">
        <f t="shared" si="516"/>
        <v>#REF!</v>
      </c>
      <c r="CT159" s="9" t="e">
        <f t="shared" si="516"/>
        <v>#REF!</v>
      </c>
      <c r="CU159" s="9" t="e">
        <f t="shared" si="516"/>
        <v>#REF!</v>
      </c>
      <c r="CV159" s="9"/>
      <c r="CW159" s="5">
        <v>54</v>
      </c>
      <c r="CX159" s="9" t="e">
        <f t="shared" si="21"/>
        <v>#REF!</v>
      </c>
      <c r="CY159" s="9" t="e">
        <f t="shared" ref="CY159:DD159" si="517">IF($CX159="","",VLOOKUP($CX159,$BV$5:$CJ$173,CY$2))</f>
        <v>#REF!</v>
      </c>
      <c r="CZ159" s="9" t="e">
        <f t="shared" si="517"/>
        <v>#REF!</v>
      </c>
      <c r="DA159" s="9" t="e">
        <f t="shared" si="517"/>
        <v>#REF!</v>
      </c>
      <c r="DB159" s="9" t="e">
        <f t="shared" si="517"/>
        <v>#REF!</v>
      </c>
      <c r="DC159" s="9" t="e">
        <f t="shared" si="517"/>
        <v>#REF!</v>
      </c>
      <c r="DD159" s="9" t="e">
        <f t="shared" si="517"/>
        <v>#REF!</v>
      </c>
    </row>
    <row r="160" spans="1:108" ht="15.75" customHeight="1">
      <c r="A160" s="30">
        <v>17.11</v>
      </c>
      <c r="B160" s="31">
        <v>11</v>
      </c>
      <c r="C160" s="31">
        <v>215</v>
      </c>
      <c r="D160" s="1"/>
      <c r="E160" s="32">
        <v>15.6</v>
      </c>
      <c r="F160" s="32">
        <f t="shared" si="0"/>
        <v>15.7</v>
      </c>
      <c r="G160" s="32">
        <v>17.2</v>
      </c>
      <c r="H160" s="32">
        <f t="shared" si="2"/>
        <v>17.3</v>
      </c>
      <c r="I160" s="32">
        <v>29.2</v>
      </c>
      <c r="J160" s="32">
        <f t="shared" si="3"/>
        <v>29.3</v>
      </c>
      <c r="K160" s="33">
        <v>35.4</v>
      </c>
      <c r="L160" s="33">
        <f t="shared" si="4"/>
        <v>35.5</v>
      </c>
      <c r="M160" s="3"/>
      <c r="N160" s="32">
        <v>14.6</v>
      </c>
      <c r="O160" s="32">
        <f t="shared" si="5"/>
        <v>14.7</v>
      </c>
      <c r="P160" s="33">
        <v>16.3</v>
      </c>
      <c r="Q160" s="33">
        <f t="shared" si="6"/>
        <v>16.400000000000002</v>
      </c>
      <c r="R160" s="33">
        <v>29.5</v>
      </c>
      <c r="S160" s="33">
        <f t="shared" si="7"/>
        <v>29.6</v>
      </c>
      <c r="T160" s="33">
        <v>36.299999999999997</v>
      </c>
      <c r="U160" s="33">
        <f t="shared" si="8"/>
        <v>36.4</v>
      </c>
      <c r="V160" s="5"/>
      <c r="W160" s="5"/>
      <c r="X160" s="5"/>
      <c r="Y160" s="5">
        <v>55</v>
      </c>
      <c r="Z160" s="5" t="e">
        <f>IF('Nutritional Status'!#REF!="","",VLOOKUP('Nutritional Status'!#REF!,$A$5:$C$173,3,))</f>
        <v>#REF!</v>
      </c>
      <c r="AA160" s="5" t="e">
        <f t="shared" si="341"/>
        <v>#REF!</v>
      </c>
      <c r="AB160" s="5" t="e">
        <f t="shared" si="342"/>
        <v>#REF!</v>
      </c>
      <c r="AC160" s="5" t="e">
        <f t="shared" si="343"/>
        <v>#REF!</v>
      </c>
      <c r="AD160" s="5" t="e">
        <f t="shared" si="344"/>
        <v>#REF!</v>
      </c>
      <c r="AE160" s="5" t="e">
        <f t="shared" si="345"/>
        <v>#REF!</v>
      </c>
      <c r="AF160" s="5" t="e">
        <f t="shared" si="346"/>
        <v>#REF!</v>
      </c>
      <c r="AG160" s="5" t="e">
        <f t="shared" si="347"/>
        <v>#REF!</v>
      </c>
      <c r="AH160" s="5" t="e">
        <f t="shared" si="348"/>
        <v>#REF!</v>
      </c>
      <c r="AI160" s="5"/>
      <c r="AJ160" s="5" t="e">
        <f t="shared" si="17"/>
        <v>#REF!</v>
      </c>
      <c r="AK160" s="5" t="e">
        <f t="shared" ref="AK160:AR160" si="518">IF($AJ160="","",VLOOKUP($AJ160,$C$5:$U$273,AK$2))</f>
        <v>#REF!</v>
      </c>
      <c r="AL160" s="5" t="e">
        <f t="shared" si="518"/>
        <v>#REF!</v>
      </c>
      <c r="AM160" s="5" t="e">
        <f t="shared" si="518"/>
        <v>#REF!</v>
      </c>
      <c r="AN160" s="5" t="e">
        <f t="shared" si="518"/>
        <v>#REF!</v>
      </c>
      <c r="AO160" s="5" t="e">
        <f t="shared" si="518"/>
        <v>#REF!</v>
      </c>
      <c r="AP160" s="5" t="e">
        <f t="shared" si="518"/>
        <v>#REF!</v>
      </c>
      <c r="AQ160" s="5" t="e">
        <f t="shared" si="518"/>
        <v>#REF!</v>
      </c>
      <c r="AR160" s="5" t="e">
        <f t="shared" si="518"/>
        <v>#REF!</v>
      </c>
      <c r="AS160" s="5"/>
      <c r="AT160" s="5"/>
      <c r="AU160" s="5"/>
      <c r="AV160" s="5"/>
      <c r="AW160" s="5"/>
      <c r="AX160" s="5"/>
      <c r="AY160" s="5"/>
      <c r="AZ160" s="5"/>
      <c r="BA160" s="40" t="str">
        <f t="shared" si="372"/>
        <v/>
      </c>
      <c r="BB160" s="266"/>
      <c r="BC160" s="267"/>
      <c r="BD160" s="267"/>
      <c r="BE160" s="268"/>
      <c r="BF160" s="41"/>
      <c r="BG160" s="43" t="str">
        <f t="shared" si="373"/>
        <v/>
      </c>
      <c r="BH160" s="43"/>
      <c r="BI160" s="43"/>
      <c r="BJ160" s="43" t="str">
        <f t="shared" si="374"/>
        <v/>
      </c>
      <c r="BK160" s="43" t="str">
        <f t="shared" si="375"/>
        <v/>
      </c>
      <c r="BL160" s="43" t="str">
        <f t="shared" si="376"/>
        <v/>
      </c>
      <c r="BM160" s="9"/>
      <c r="BN160" s="9" t="str">
        <f t="shared" si="49"/>
        <v/>
      </c>
      <c r="BO160" s="9">
        <f t="shared" si="50"/>
        <v>5</v>
      </c>
      <c r="BP160" s="9" t="str">
        <f t="shared" si="51"/>
        <v>F</v>
      </c>
      <c r="BQ160" s="9" t="str">
        <f t="shared" si="52"/>
        <v>0</v>
      </c>
      <c r="BR160" s="9"/>
      <c r="BS160" s="9"/>
      <c r="BT160" s="30">
        <v>17.11</v>
      </c>
      <c r="BU160" s="31">
        <v>11</v>
      </c>
      <c r="BV160" s="31">
        <v>215</v>
      </c>
      <c r="BW160" s="1"/>
      <c r="BX160" s="33">
        <v>1.5349999999999999</v>
      </c>
      <c r="BY160" s="33">
        <v>1.536</v>
      </c>
      <c r="BZ160" s="33">
        <v>1.61</v>
      </c>
      <c r="CA160" s="33">
        <v>1.611</v>
      </c>
      <c r="CB160" s="33">
        <v>1.911</v>
      </c>
      <c r="CC160" s="33">
        <v>1.9119999999999999</v>
      </c>
      <c r="CD160" s="3"/>
      <c r="CE160" s="34">
        <v>1.431</v>
      </c>
      <c r="CF160" s="34">
        <v>1.4319999999999999</v>
      </c>
      <c r="CG160" s="34">
        <v>1.4970000000000001</v>
      </c>
      <c r="CH160" s="34">
        <v>1.4980000000000002</v>
      </c>
      <c r="CI160" s="34">
        <v>1.7630000000000001</v>
      </c>
      <c r="CJ160" s="34">
        <v>1.764</v>
      </c>
      <c r="CK160" s="9"/>
      <c r="CL160" s="9"/>
      <c r="CM160" s="9" t="e">
        <f>IF('Nutritional Status'!#REF!="","",IF('Nutritional Status'!#REF!&gt;CT160,$CU$3,IF('Nutritional Status'!#REF!&gt;CR160,$CS$3,IF('Nutritional Status'!#REF!&gt;CP160,$CQ$3,$CP$3))))</f>
        <v>#REF!</v>
      </c>
      <c r="CN160" s="5">
        <v>55</v>
      </c>
      <c r="CO160" s="9" t="e">
        <f t="shared" si="19"/>
        <v>#REF!</v>
      </c>
      <c r="CP160" s="9" t="e">
        <f t="shared" ref="CP160:CU160" si="519">IF($CO160="","",VLOOKUP($CO160,$BV$5:$CJ$173,CP$1))</f>
        <v>#REF!</v>
      </c>
      <c r="CQ160" s="9" t="e">
        <f t="shared" si="519"/>
        <v>#REF!</v>
      </c>
      <c r="CR160" s="9" t="e">
        <f t="shared" si="519"/>
        <v>#REF!</v>
      </c>
      <c r="CS160" s="9" t="e">
        <f t="shared" si="519"/>
        <v>#REF!</v>
      </c>
      <c r="CT160" s="9" t="e">
        <f t="shared" si="519"/>
        <v>#REF!</v>
      </c>
      <c r="CU160" s="9" t="e">
        <f t="shared" si="519"/>
        <v>#REF!</v>
      </c>
      <c r="CV160" s="9"/>
      <c r="CW160" s="5">
        <v>55</v>
      </c>
      <c r="CX160" s="9" t="e">
        <f t="shared" si="21"/>
        <v>#REF!</v>
      </c>
      <c r="CY160" s="9" t="e">
        <f t="shared" ref="CY160:DD160" si="520">IF($CX160="","",VLOOKUP($CX160,$BV$5:$CJ$173,CY$2))</f>
        <v>#REF!</v>
      </c>
      <c r="CZ160" s="9" t="e">
        <f t="shared" si="520"/>
        <v>#REF!</v>
      </c>
      <c r="DA160" s="9" t="e">
        <f t="shared" si="520"/>
        <v>#REF!</v>
      </c>
      <c r="DB160" s="9" t="e">
        <f t="shared" si="520"/>
        <v>#REF!</v>
      </c>
      <c r="DC160" s="9" t="e">
        <f t="shared" si="520"/>
        <v>#REF!</v>
      </c>
      <c r="DD160" s="9" t="e">
        <f t="shared" si="520"/>
        <v>#REF!</v>
      </c>
    </row>
    <row r="161" spans="1:108" ht="15.75" customHeight="1">
      <c r="A161" s="30">
        <v>18</v>
      </c>
      <c r="B161" s="31">
        <v>0</v>
      </c>
      <c r="C161" s="31">
        <v>216</v>
      </c>
      <c r="D161" s="1"/>
      <c r="E161" s="32">
        <v>15.6</v>
      </c>
      <c r="F161" s="32">
        <f t="shared" si="0"/>
        <v>15.7</v>
      </c>
      <c r="G161" s="32">
        <v>17.2</v>
      </c>
      <c r="H161" s="32">
        <f t="shared" si="2"/>
        <v>17.3</v>
      </c>
      <c r="I161" s="32">
        <v>29.2</v>
      </c>
      <c r="J161" s="32">
        <f t="shared" si="3"/>
        <v>29.3</v>
      </c>
      <c r="K161" s="33">
        <v>35.4</v>
      </c>
      <c r="L161" s="33">
        <f t="shared" si="4"/>
        <v>35.5</v>
      </c>
      <c r="M161" s="3"/>
      <c r="N161" s="32">
        <v>14.6</v>
      </c>
      <c r="O161" s="32">
        <f t="shared" si="5"/>
        <v>14.7</v>
      </c>
      <c r="P161" s="33">
        <v>16.3</v>
      </c>
      <c r="Q161" s="33">
        <f t="shared" si="6"/>
        <v>16.400000000000002</v>
      </c>
      <c r="R161" s="33">
        <v>29.5</v>
      </c>
      <c r="S161" s="33">
        <f t="shared" si="7"/>
        <v>29.6</v>
      </c>
      <c r="T161" s="33">
        <v>36.299999999999997</v>
      </c>
      <c r="U161" s="33">
        <f t="shared" si="8"/>
        <v>36.4</v>
      </c>
      <c r="V161" s="5"/>
      <c r="W161" s="5"/>
      <c r="X161" s="5"/>
      <c r="Y161" s="5">
        <v>56</v>
      </c>
      <c r="Z161" s="5" t="e">
        <f>IF('Nutritional Status'!#REF!="","",VLOOKUP('Nutritional Status'!#REF!,$A$5:$C$173,3,))</f>
        <v>#REF!</v>
      </c>
      <c r="AA161" s="5" t="e">
        <f t="shared" si="341"/>
        <v>#REF!</v>
      </c>
      <c r="AB161" s="5" t="e">
        <f t="shared" si="342"/>
        <v>#REF!</v>
      </c>
      <c r="AC161" s="5" t="e">
        <f t="shared" si="343"/>
        <v>#REF!</v>
      </c>
      <c r="AD161" s="5" t="e">
        <f t="shared" si="344"/>
        <v>#REF!</v>
      </c>
      <c r="AE161" s="5" t="e">
        <f t="shared" si="345"/>
        <v>#REF!</v>
      </c>
      <c r="AF161" s="5" t="e">
        <f t="shared" si="346"/>
        <v>#REF!</v>
      </c>
      <c r="AG161" s="5" t="e">
        <f t="shared" si="347"/>
        <v>#REF!</v>
      </c>
      <c r="AH161" s="5" t="e">
        <f t="shared" si="348"/>
        <v>#REF!</v>
      </c>
      <c r="AI161" s="5"/>
      <c r="AJ161" s="5" t="e">
        <f t="shared" si="17"/>
        <v>#REF!</v>
      </c>
      <c r="AK161" s="5" t="e">
        <f t="shared" ref="AK161:AR161" si="521">IF($AJ161="","",VLOOKUP($AJ161,$C$5:$U$273,AK$2))</f>
        <v>#REF!</v>
      </c>
      <c r="AL161" s="5" t="e">
        <f t="shared" si="521"/>
        <v>#REF!</v>
      </c>
      <c r="AM161" s="5" t="e">
        <f t="shared" si="521"/>
        <v>#REF!</v>
      </c>
      <c r="AN161" s="5" t="e">
        <f t="shared" si="521"/>
        <v>#REF!</v>
      </c>
      <c r="AO161" s="5" t="e">
        <f t="shared" si="521"/>
        <v>#REF!</v>
      </c>
      <c r="AP161" s="5" t="e">
        <f t="shared" si="521"/>
        <v>#REF!</v>
      </c>
      <c r="AQ161" s="5" t="e">
        <f t="shared" si="521"/>
        <v>#REF!</v>
      </c>
      <c r="AR161" s="5" t="e">
        <f t="shared" si="521"/>
        <v>#REF!</v>
      </c>
      <c r="AS161" s="5"/>
      <c r="AT161" s="5"/>
      <c r="AU161" s="5"/>
      <c r="AV161" s="5"/>
      <c r="AW161" s="5"/>
      <c r="AX161" s="5"/>
      <c r="AY161" s="5"/>
      <c r="AZ161" s="5"/>
      <c r="BA161" s="40" t="str">
        <f t="shared" si="372"/>
        <v/>
      </c>
      <c r="BB161" s="266"/>
      <c r="BC161" s="267"/>
      <c r="BD161" s="267"/>
      <c r="BE161" s="268"/>
      <c r="BF161" s="41"/>
      <c r="BG161" s="43" t="str">
        <f t="shared" si="373"/>
        <v/>
      </c>
      <c r="BH161" s="43"/>
      <c r="BI161" s="43"/>
      <c r="BJ161" s="43" t="str">
        <f t="shared" si="374"/>
        <v/>
      </c>
      <c r="BK161" s="43" t="str">
        <f t="shared" si="375"/>
        <v/>
      </c>
      <c r="BL161" s="43" t="str">
        <f t="shared" si="376"/>
        <v/>
      </c>
      <c r="BM161" s="9"/>
      <c r="BN161" s="9" t="str">
        <f t="shared" si="49"/>
        <v/>
      </c>
      <c r="BO161" s="9">
        <f t="shared" si="50"/>
        <v>5</v>
      </c>
      <c r="BP161" s="9" t="str">
        <f t="shared" si="51"/>
        <v>F</v>
      </c>
      <c r="BQ161" s="9" t="str">
        <f t="shared" si="52"/>
        <v>0</v>
      </c>
      <c r="BR161" s="9"/>
      <c r="BS161" s="9"/>
      <c r="BT161" s="30">
        <v>18</v>
      </c>
      <c r="BU161" s="31">
        <v>0</v>
      </c>
      <c r="BV161" s="31">
        <v>216</v>
      </c>
      <c r="BW161" s="1"/>
      <c r="BX161" s="33">
        <v>1.536</v>
      </c>
      <c r="BY161" s="33">
        <v>1.5369999999999999</v>
      </c>
      <c r="BZ161" s="33">
        <v>1.611</v>
      </c>
      <c r="CA161" s="33">
        <v>1.6119999999999999</v>
      </c>
      <c r="CB161" s="33">
        <v>1.911</v>
      </c>
      <c r="CC161" s="33">
        <v>1.9119999999999999</v>
      </c>
      <c r="CD161" s="3"/>
      <c r="CE161" s="34">
        <v>1.431</v>
      </c>
      <c r="CF161" s="34">
        <v>1.4319999999999999</v>
      </c>
      <c r="CG161" s="34">
        <v>1.4970000000000001</v>
      </c>
      <c r="CH161" s="34">
        <v>1.4980000000000002</v>
      </c>
      <c r="CI161" s="34">
        <v>1.7630000000000001</v>
      </c>
      <c r="CJ161" s="34">
        <v>1.764</v>
      </c>
      <c r="CK161" s="9"/>
      <c r="CL161" s="9"/>
      <c r="CM161" s="9" t="e">
        <f>IF('Nutritional Status'!#REF!="","",IF('Nutritional Status'!#REF!&gt;CT161,$CU$3,IF('Nutritional Status'!#REF!&gt;CR161,$CS$3,IF('Nutritional Status'!#REF!&gt;CP161,$CQ$3,$CP$3))))</f>
        <v>#REF!</v>
      </c>
      <c r="CN161" s="5">
        <v>56</v>
      </c>
      <c r="CO161" s="9" t="e">
        <f t="shared" si="19"/>
        <v>#REF!</v>
      </c>
      <c r="CP161" s="9" t="e">
        <f t="shared" ref="CP161:CU161" si="522">IF($CO161="","",VLOOKUP($CO161,$BV$5:$CJ$173,CP$1))</f>
        <v>#REF!</v>
      </c>
      <c r="CQ161" s="9" t="e">
        <f t="shared" si="522"/>
        <v>#REF!</v>
      </c>
      <c r="CR161" s="9" t="e">
        <f t="shared" si="522"/>
        <v>#REF!</v>
      </c>
      <c r="CS161" s="9" t="e">
        <f t="shared" si="522"/>
        <v>#REF!</v>
      </c>
      <c r="CT161" s="9" t="e">
        <f t="shared" si="522"/>
        <v>#REF!</v>
      </c>
      <c r="CU161" s="9" t="e">
        <f t="shared" si="522"/>
        <v>#REF!</v>
      </c>
      <c r="CV161" s="9"/>
      <c r="CW161" s="5">
        <v>56</v>
      </c>
      <c r="CX161" s="9" t="e">
        <f t="shared" si="21"/>
        <v>#REF!</v>
      </c>
      <c r="CY161" s="9" t="e">
        <f t="shared" ref="CY161:DD161" si="523">IF($CX161="","",VLOOKUP($CX161,$BV$5:$CJ$173,CY$2))</f>
        <v>#REF!</v>
      </c>
      <c r="CZ161" s="9" t="e">
        <f t="shared" si="523"/>
        <v>#REF!</v>
      </c>
      <c r="DA161" s="9" t="e">
        <f t="shared" si="523"/>
        <v>#REF!</v>
      </c>
      <c r="DB161" s="9" t="e">
        <f t="shared" si="523"/>
        <v>#REF!</v>
      </c>
      <c r="DC161" s="9" t="e">
        <f t="shared" si="523"/>
        <v>#REF!</v>
      </c>
      <c r="DD161" s="9" t="e">
        <f t="shared" si="523"/>
        <v>#REF!</v>
      </c>
    </row>
    <row r="162" spans="1:108" ht="15.75" customHeight="1">
      <c r="A162" s="30">
        <v>18.010000000000002</v>
      </c>
      <c r="B162" s="31">
        <v>1</v>
      </c>
      <c r="C162" s="31">
        <v>217</v>
      </c>
      <c r="D162" s="1"/>
      <c r="E162" s="32">
        <v>15.6</v>
      </c>
      <c r="F162" s="32">
        <f t="shared" si="0"/>
        <v>15.7</v>
      </c>
      <c r="G162" s="32">
        <v>17.2</v>
      </c>
      <c r="H162" s="32">
        <f t="shared" si="2"/>
        <v>17.3</v>
      </c>
      <c r="I162" s="32">
        <v>29.3</v>
      </c>
      <c r="J162" s="32">
        <f t="shared" si="3"/>
        <v>29.400000000000002</v>
      </c>
      <c r="K162" s="33">
        <v>35.4</v>
      </c>
      <c r="L162" s="33">
        <f t="shared" si="4"/>
        <v>35.5</v>
      </c>
      <c r="M162" s="3"/>
      <c r="N162" s="32">
        <v>14.6</v>
      </c>
      <c r="O162" s="32">
        <f t="shared" si="5"/>
        <v>14.7</v>
      </c>
      <c r="P162" s="33">
        <v>16.399999999999999</v>
      </c>
      <c r="Q162" s="33">
        <f t="shared" si="6"/>
        <v>16.5</v>
      </c>
      <c r="R162" s="33">
        <v>29.5</v>
      </c>
      <c r="S162" s="33">
        <f t="shared" si="7"/>
        <v>29.6</v>
      </c>
      <c r="T162" s="33">
        <v>36.299999999999997</v>
      </c>
      <c r="U162" s="33">
        <f t="shared" si="8"/>
        <v>36.4</v>
      </c>
      <c r="V162" s="5"/>
      <c r="W162" s="5"/>
      <c r="X162" s="5"/>
      <c r="Y162" s="5">
        <v>57</v>
      </c>
      <c r="Z162" s="5" t="e">
        <f>IF('Nutritional Status'!#REF!="","",VLOOKUP('Nutritional Status'!#REF!,$A$5:$C$173,3,))</f>
        <v>#REF!</v>
      </c>
      <c r="AA162" s="5" t="e">
        <f t="shared" si="341"/>
        <v>#REF!</v>
      </c>
      <c r="AB162" s="5" t="e">
        <f t="shared" si="342"/>
        <v>#REF!</v>
      </c>
      <c r="AC162" s="5" t="e">
        <f t="shared" si="343"/>
        <v>#REF!</v>
      </c>
      <c r="AD162" s="5" t="e">
        <f t="shared" si="344"/>
        <v>#REF!</v>
      </c>
      <c r="AE162" s="5" t="e">
        <f t="shared" si="345"/>
        <v>#REF!</v>
      </c>
      <c r="AF162" s="5" t="e">
        <f t="shared" si="346"/>
        <v>#REF!</v>
      </c>
      <c r="AG162" s="5" t="e">
        <f t="shared" si="347"/>
        <v>#REF!</v>
      </c>
      <c r="AH162" s="5" t="e">
        <f t="shared" si="348"/>
        <v>#REF!</v>
      </c>
      <c r="AI162" s="5"/>
      <c r="AJ162" s="5" t="e">
        <f t="shared" si="17"/>
        <v>#REF!</v>
      </c>
      <c r="AK162" s="5" t="e">
        <f t="shared" ref="AK162:AR162" si="524">IF($AJ162="","",VLOOKUP($AJ162,$C$5:$U$273,AK$2))</f>
        <v>#REF!</v>
      </c>
      <c r="AL162" s="5" t="e">
        <f t="shared" si="524"/>
        <v>#REF!</v>
      </c>
      <c r="AM162" s="5" t="e">
        <f t="shared" si="524"/>
        <v>#REF!</v>
      </c>
      <c r="AN162" s="5" t="e">
        <f t="shared" si="524"/>
        <v>#REF!</v>
      </c>
      <c r="AO162" s="5" t="e">
        <f t="shared" si="524"/>
        <v>#REF!</v>
      </c>
      <c r="AP162" s="5" t="e">
        <f t="shared" si="524"/>
        <v>#REF!</v>
      </c>
      <c r="AQ162" s="5" t="e">
        <f t="shared" si="524"/>
        <v>#REF!</v>
      </c>
      <c r="AR162" s="5" t="e">
        <f t="shared" si="524"/>
        <v>#REF!</v>
      </c>
      <c r="AS162" s="5"/>
      <c r="AT162" s="5"/>
      <c r="AU162" s="5"/>
      <c r="AV162" s="5"/>
      <c r="AW162" s="5"/>
      <c r="AX162" s="5"/>
      <c r="AY162" s="5"/>
      <c r="AZ162" s="5"/>
      <c r="BA162" s="40" t="str">
        <f t="shared" si="372"/>
        <v/>
      </c>
      <c r="BB162" s="266"/>
      <c r="BC162" s="267"/>
      <c r="BD162" s="267"/>
      <c r="BE162" s="268"/>
      <c r="BF162" s="41"/>
      <c r="BG162" s="43" t="str">
        <f t="shared" si="373"/>
        <v/>
      </c>
      <c r="BH162" s="43"/>
      <c r="BI162" s="43"/>
      <c r="BJ162" s="43" t="str">
        <f t="shared" si="374"/>
        <v/>
      </c>
      <c r="BK162" s="43" t="str">
        <f t="shared" si="375"/>
        <v/>
      </c>
      <c r="BL162" s="43" t="str">
        <f t="shared" si="376"/>
        <v/>
      </c>
      <c r="BM162" s="9"/>
      <c r="BN162" s="9" t="str">
        <f t="shared" si="49"/>
        <v/>
      </c>
      <c r="BO162" s="9">
        <f t="shared" si="50"/>
        <v>5</v>
      </c>
      <c r="BP162" s="9" t="str">
        <f t="shared" si="51"/>
        <v>F</v>
      </c>
      <c r="BQ162" s="9" t="str">
        <f t="shared" si="52"/>
        <v>0</v>
      </c>
      <c r="BR162" s="9"/>
      <c r="BS162" s="9"/>
      <c r="BT162" s="30">
        <v>18.010000000000002</v>
      </c>
      <c r="BU162" s="31">
        <v>1</v>
      </c>
      <c r="BV162" s="31">
        <v>217</v>
      </c>
      <c r="BW162" s="1"/>
      <c r="BX162" s="33">
        <v>1.5369999999999999</v>
      </c>
      <c r="BY162" s="33">
        <v>1.5379999999999998</v>
      </c>
      <c r="BZ162" s="33">
        <v>1.6120000000000001</v>
      </c>
      <c r="CA162" s="33">
        <v>1.6130000000000002</v>
      </c>
      <c r="CB162" s="33">
        <v>1.911</v>
      </c>
      <c r="CC162" s="33">
        <v>1.9119999999999999</v>
      </c>
      <c r="CD162" s="3"/>
      <c r="CE162" s="34">
        <v>1.4320000000000002</v>
      </c>
      <c r="CF162" s="34">
        <v>1.4330000000000001</v>
      </c>
      <c r="CG162" s="34">
        <v>1.4980000000000002</v>
      </c>
      <c r="CH162" s="34">
        <v>1.4990000000000001</v>
      </c>
      <c r="CI162" s="34">
        <v>1.7630000000000001</v>
      </c>
      <c r="CJ162" s="34">
        <v>1.764</v>
      </c>
      <c r="CK162" s="9"/>
      <c r="CL162" s="9"/>
      <c r="CM162" s="9" t="e">
        <f>IF('Nutritional Status'!#REF!="","",IF('Nutritional Status'!#REF!&gt;CT162,$CU$3,IF('Nutritional Status'!#REF!&gt;CR162,$CS$3,IF('Nutritional Status'!#REF!&gt;CP162,$CQ$3,$CP$3))))</f>
        <v>#REF!</v>
      </c>
      <c r="CN162" s="5">
        <v>57</v>
      </c>
      <c r="CO162" s="9" t="e">
        <f t="shared" si="19"/>
        <v>#REF!</v>
      </c>
      <c r="CP162" s="9" t="e">
        <f t="shared" ref="CP162:CU162" si="525">IF($CO162="","",VLOOKUP($CO162,$BV$5:$CJ$173,CP$1))</f>
        <v>#REF!</v>
      </c>
      <c r="CQ162" s="9" t="e">
        <f t="shared" si="525"/>
        <v>#REF!</v>
      </c>
      <c r="CR162" s="9" t="e">
        <f t="shared" si="525"/>
        <v>#REF!</v>
      </c>
      <c r="CS162" s="9" t="e">
        <f t="shared" si="525"/>
        <v>#REF!</v>
      </c>
      <c r="CT162" s="9" t="e">
        <f t="shared" si="525"/>
        <v>#REF!</v>
      </c>
      <c r="CU162" s="9" t="e">
        <f t="shared" si="525"/>
        <v>#REF!</v>
      </c>
      <c r="CV162" s="9"/>
      <c r="CW162" s="5">
        <v>57</v>
      </c>
      <c r="CX162" s="9" t="e">
        <f t="shared" si="21"/>
        <v>#REF!</v>
      </c>
      <c r="CY162" s="9" t="e">
        <f t="shared" ref="CY162:DD162" si="526">IF($CX162="","",VLOOKUP($CX162,$BV$5:$CJ$173,CY$2))</f>
        <v>#REF!</v>
      </c>
      <c r="CZ162" s="9" t="e">
        <f t="shared" si="526"/>
        <v>#REF!</v>
      </c>
      <c r="DA162" s="9" t="e">
        <f t="shared" si="526"/>
        <v>#REF!</v>
      </c>
      <c r="DB162" s="9" t="e">
        <f t="shared" si="526"/>
        <v>#REF!</v>
      </c>
      <c r="DC162" s="9" t="e">
        <f t="shared" si="526"/>
        <v>#REF!</v>
      </c>
      <c r="DD162" s="9" t="e">
        <f t="shared" si="526"/>
        <v>#REF!</v>
      </c>
    </row>
    <row r="163" spans="1:108" ht="15.75" customHeight="1">
      <c r="A163" s="30">
        <v>18.02</v>
      </c>
      <c r="B163" s="31">
        <v>2</v>
      </c>
      <c r="C163" s="31">
        <v>218</v>
      </c>
      <c r="D163" s="1"/>
      <c r="E163" s="32">
        <v>15.6</v>
      </c>
      <c r="F163" s="32">
        <f t="shared" si="0"/>
        <v>15.7</v>
      </c>
      <c r="G163" s="32">
        <v>17.2</v>
      </c>
      <c r="H163" s="32">
        <f t="shared" si="2"/>
        <v>17.3</v>
      </c>
      <c r="I163" s="32">
        <v>29.3</v>
      </c>
      <c r="J163" s="32">
        <f t="shared" si="3"/>
        <v>29.400000000000002</v>
      </c>
      <c r="K163" s="33">
        <v>35.5</v>
      </c>
      <c r="L163" s="33">
        <f t="shared" si="4"/>
        <v>35.6</v>
      </c>
      <c r="M163" s="3"/>
      <c r="N163" s="32">
        <v>14.6</v>
      </c>
      <c r="O163" s="32">
        <f t="shared" si="5"/>
        <v>14.7</v>
      </c>
      <c r="P163" s="33">
        <v>16.399999999999999</v>
      </c>
      <c r="Q163" s="33">
        <f t="shared" si="6"/>
        <v>16.5</v>
      </c>
      <c r="R163" s="33">
        <v>29.6</v>
      </c>
      <c r="S163" s="33">
        <f t="shared" si="7"/>
        <v>29.700000000000003</v>
      </c>
      <c r="T163" s="33">
        <v>36.299999999999997</v>
      </c>
      <c r="U163" s="33">
        <f t="shared" si="8"/>
        <v>36.4</v>
      </c>
      <c r="V163" s="5"/>
      <c r="W163" s="5"/>
      <c r="X163" s="5"/>
      <c r="Y163" s="5">
        <v>58</v>
      </c>
      <c r="Z163" s="5" t="str">
        <f>IF('Nutritional Status'!C107="","",VLOOKUP('Nutritional Status'!#REF!,$A$5:$C$173,3,))</f>
        <v/>
      </c>
      <c r="AA163" s="5" t="str">
        <f t="shared" si="341"/>
        <v/>
      </c>
      <c r="AB163" s="5" t="str">
        <f t="shared" si="342"/>
        <v/>
      </c>
      <c r="AC163" s="5" t="str">
        <f t="shared" si="343"/>
        <v/>
      </c>
      <c r="AD163" s="5" t="str">
        <f t="shared" si="344"/>
        <v/>
      </c>
      <c r="AE163" s="5" t="str">
        <f t="shared" si="345"/>
        <v/>
      </c>
      <c r="AF163" s="5" t="str">
        <f t="shared" si="346"/>
        <v/>
      </c>
      <c r="AG163" s="5" t="str">
        <f t="shared" si="347"/>
        <v/>
      </c>
      <c r="AH163" s="5" t="str">
        <f t="shared" si="348"/>
        <v/>
      </c>
      <c r="AI163" s="5"/>
      <c r="AJ163" s="5" t="e">
        <f t="shared" si="17"/>
        <v>#REF!</v>
      </c>
      <c r="AK163" s="5" t="e">
        <f t="shared" ref="AK163:AR163" si="527">IF($AJ163="","",VLOOKUP($AJ163,$C$5:$U$273,AK$2))</f>
        <v>#REF!</v>
      </c>
      <c r="AL163" s="5" t="e">
        <f t="shared" si="527"/>
        <v>#REF!</v>
      </c>
      <c r="AM163" s="5" t="e">
        <f t="shared" si="527"/>
        <v>#REF!</v>
      </c>
      <c r="AN163" s="5" t="e">
        <f t="shared" si="527"/>
        <v>#REF!</v>
      </c>
      <c r="AO163" s="5" t="e">
        <f t="shared" si="527"/>
        <v>#REF!</v>
      </c>
      <c r="AP163" s="5" t="e">
        <f t="shared" si="527"/>
        <v>#REF!</v>
      </c>
      <c r="AQ163" s="5" t="e">
        <f t="shared" si="527"/>
        <v>#REF!</v>
      </c>
      <c r="AR163" s="5" t="e">
        <f t="shared" si="527"/>
        <v>#REF!</v>
      </c>
      <c r="AS163" s="5"/>
      <c r="AT163" s="5"/>
      <c r="AU163" s="5"/>
      <c r="AV163" s="5"/>
      <c r="AW163" s="5"/>
      <c r="AX163" s="5"/>
      <c r="AY163" s="5"/>
      <c r="AZ163" s="5"/>
      <c r="BA163" s="40" t="str">
        <f t="shared" si="372"/>
        <v/>
      </c>
      <c r="BB163" s="266"/>
      <c r="BC163" s="267"/>
      <c r="BD163" s="267"/>
      <c r="BE163" s="268"/>
      <c r="BF163" s="41"/>
      <c r="BG163" s="43" t="str">
        <f t="shared" si="373"/>
        <v/>
      </c>
      <c r="BH163" s="43"/>
      <c r="BI163" s="43"/>
      <c r="BJ163" s="43" t="str">
        <f t="shared" si="374"/>
        <v/>
      </c>
      <c r="BK163" s="43" t="str">
        <f t="shared" si="375"/>
        <v/>
      </c>
      <c r="BL163" s="43" t="str">
        <f t="shared" si="376"/>
        <v/>
      </c>
      <c r="BM163" s="9"/>
      <c r="BN163" s="9" t="str">
        <f t="shared" si="49"/>
        <v/>
      </c>
      <c r="BO163" s="9">
        <f t="shared" si="50"/>
        <v>5</v>
      </c>
      <c r="BP163" s="9" t="str">
        <f t="shared" si="51"/>
        <v>F</v>
      </c>
      <c r="BQ163" s="9" t="str">
        <f t="shared" si="52"/>
        <v>0</v>
      </c>
      <c r="BR163" s="9"/>
      <c r="BS163" s="9"/>
      <c r="BT163" s="30">
        <v>18.02</v>
      </c>
      <c r="BU163" s="31">
        <v>2</v>
      </c>
      <c r="BV163" s="31">
        <v>218</v>
      </c>
      <c r="BW163" s="1"/>
      <c r="BX163" s="33">
        <v>1.538</v>
      </c>
      <c r="BY163" s="33">
        <v>1.5390000000000001</v>
      </c>
      <c r="BZ163" s="33">
        <v>1.6130000000000002</v>
      </c>
      <c r="CA163" s="33">
        <v>1.6140000000000001</v>
      </c>
      <c r="CB163" s="33">
        <v>1.911</v>
      </c>
      <c r="CC163" s="33">
        <v>1.9119999999999999</v>
      </c>
      <c r="CD163" s="3"/>
      <c r="CE163" s="34">
        <v>1.4320000000000002</v>
      </c>
      <c r="CF163" s="34">
        <v>1.4330000000000001</v>
      </c>
      <c r="CG163" s="34">
        <v>1.4980000000000002</v>
      </c>
      <c r="CH163" s="34">
        <v>1.4990000000000001</v>
      </c>
      <c r="CI163" s="34">
        <v>1.7630000000000001</v>
      </c>
      <c r="CJ163" s="34">
        <v>1.764</v>
      </c>
      <c r="CK163" s="9"/>
      <c r="CL163" s="9"/>
      <c r="CM163" s="9" t="e">
        <f>IF('Nutritional Status'!#REF!="","",IF('Nutritional Status'!#REF!&gt;CT163,$CU$3,IF('Nutritional Status'!#REF!&gt;CR163,$CS$3,IF('Nutritional Status'!#REF!&gt;CP163,$CQ$3,$CP$3))))</f>
        <v>#REF!</v>
      </c>
      <c r="CN163" s="5">
        <v>58</v>
      </c>
      <c r="CO163" s="9" t="str">
        <f t="shared" si="19"/>
        <v/>
      </c>
      <c r="CP163" s="9" t="str">
        <f t="shared" ref="CP163:CU163" si="528">IF($CO163="","",VLOOKUP($CO163,$BV$5:$CJ$173,CP$1))</f>
        <v/>
      </c>
      <c r="CQ163" s="9" t="str">
        <f t="shared" si="528"/>
        <v/>
      </c>
      <c r="CR163" s="9" t="str">
        <f t="shared" si="528"/>
        <v/>
      </c>
      <c r="CS163" s="9" t="str">
        <f t="shared" si="528"/>
        <v/>
      </c>
      <c r="CT163" s="9" t="str">
        <f t="shared" si="528"/>
        <v/>
      </c>
      <c r="CU163" s="9" t="str">
        <f t="shared" si="528"/>
        <v/>
      </c>
      <c r="CV163" s="9"/>
      <c r="CW163" s="5">
        <v>58</v>
      </c>
      <c r="CX163" s="9" t="e">
        <f t="shared" si="21"/>
        <v>#REF!</v>
      </c>
      <c r="CY163" s="9" t="e">
        <f t="shared" ref="CY163:DD163" si="529">IF($CX163="","",VLOOKUP($CX163,$BV$5:$CJ$173,CY$2))</f>
        <v>#REF!</v>
      </c>
      <c r="CZ163" s="9" t="e">
        <f t="shared" si="529"/>
        <v>#REF!</v>
      </c>
      <c r="DA163" s="9" t="e">
        <f t="shared" si="529"/>
        <v>#REF!</v>
      </c>
      <c r="DB163" s="9" t="e">
        <f t="shared" si="529"/>
        <v>#REF!</v>
      </c>
      <c r="DC163" s="9" t="e">
        <f t="shared" si="529"/>
        <v>#REF!</v>
      </c>
      <c r="DD163" s="9" t="e">
        <f t="shared" si="529"/>
        <v>#REF!</v>
      </c>
    </row>
    <row r="164" spans="1:108" ht="15.75" customHeight="1">
      <c r="A164" s="30">
        <v>18.03</v>
      </c>
      <c r="B164" s="31">
        <v>3</v>
      </c>
      <c r="C164" s="31">
        <v>219</v>
      </c>
      <c r="D164" s="1"/>
      <c r="E164" s="32">
        <v>15.6</v>
      </c>
      <c r="F164" s="32">
        <f t="shared" si="0"/>
        <v>15.7</v>
      </c>
      <c r="G164" s="32">
        <v>17.3</v>
      </c>
      <c r="H164" s="32">
        <f t="shared" si="2"/>
        <v>17.400000000000002</v>
      </c>
      <c r="I164" s="32">
        <v>29.4</v>
      </c>
      <c r="J164" s="32">
        <f t="shared" si="3"/>
        <v>29.5</v>
      </c>
      <c r="K164" s="33">
        <v>35.5</v>
      </c>
      <c r="L164" s="33">
        <f t="shared" si="4"/>
        <v>35.6</v>
      </c>
      <c r="M164" s="3"/>
      <c r="N164" s="32">
        <v>14.6</v>
      </c>
      <c r="O164" s="32">
        <f t="shared" si="5"/>
        <v>14.7</v>
      </c>
      <c r="P164" s="33">
        <v>16.399999999999999</v>
      </c>
      <c r="Q164" s="33">
        <f t="shared" si="6"/>
        <v>16.5</v>
      </c>
      <c r="R164" s="33">
        <v>29.6</v>
      </c>
      <c r="S164" s="33">
        <f t="shared" si="7"/>
        <v>29.700000000000003</v>
      </c>
      <c r="T164" s="33">
        <v>36.299999999999997</v>
      </c>
      <c r="U164" s="33">
        <f t="shared" si="8"/>
        <v>36.4</v>
      </c>
      <c r="V164" s="5"/>
      <c r="W164" s="5"/>
      <c r="X164" s="5"/>
      <c r="Y164" s="5">
        <v>59</v>
      </c>
      <c r="Z164" s="5" t="str">
        <f>IF('Nutritional Status'!C108="","",VLOOKUP('Nutritional Status'!#REF!,$A$5:$C$173,3,))</f>
        <v/>
      </c>
      <c r="AA164" s="5" t="str">
        <f t="shared" si="341"/>
        <v/>
      </c>
      <c r="AB164" s="5" t="str">
        <f t="shared" si="342"/>
        <v/>
      </c>
      <c r="AC164" s="5" t="str">
        <f t="shared" si="343"/>
        <v/>
      </c>
      <c r="AD164" s="5" t="str">
        <f t="shared" si="344"/>
        <v/>
      </c>
      <c r="AE164" s="5" t="str">
        <f t="shared" si="345"/>
        <v/>
      </c>
      <c r="AF164" s="5" t="str">
        <f t="shared" si="346"/>
        <v/>
      </c>
      <c r="AG164" s="5" t="str">
        <f t="shared" si="347"/>
        <v/>
      </c>
      <c r="AH164" s="5" t="str">
        <f t="shared" si="348"/>
        <v/>
      </c>
      <c r="AI164" s="5"/>
      <c r="AJ164" s="5" t="e">
        <f t="shared" si="17"/>
        <v>#REF!</v>
      </c>
      <c r="AK164" s="5" t="e">
        <f t="shared" ref="AK164:AR164" si="530">IF($AJ164="","",VLOOKUP($AJ164,$C$5:$U$273,AK$2))</f>
        <v>#REF!</v>
      </c>
      <c r="AL164" s="5" t="e">
        <f t="shared" si="530"/>
        <v>#REF!</v>
      </c>
      <c r="AM164" s="5" t="e">
        <f t="shared" si="530"/>
        <v>#REF!</v>
      </c>
      <c r="AN164" s="5" t="e">
        <f t="shared" si="530"/>
        <v>#REF!</v>
      </c>
      <c r="AO164" s="5" t="e">
        <f t="shared" si="530"/>
        <v>#REF!</v>
      </c>
      <c r="AP164" s="5" t="e">
        <f t="shared" si="530"/>
        <v>#REF!</v>
      </c>
      <c r="AQ164" s="5" t="e">
        <f t="shared" si="530"/>
        <v>#REF!</v>
      </c>
      <c r="AR164" s="5" t="e">
        <f t="shared" si="530"/>
        <v>#REF!</v>
      </c>
      <c r="AS164" s="5"/>
      <c r="AT164" s="5"/>
      <c r="AU164" s="5"/>
      <c r="AV164" s="5"/>
      <c r="AW164" s="5"/>
      <c r="AX164" s="5"/>
      <c r="AY164" s="5"/>
      <c r="AZ164" s="5"/>
      <c r="BA164" s="40" t="str">
        <f t="shared" si="372"/>
        <v/>
      </c>
      <c r="BB164" s="266"/>
      <c r="BC164" s="267"/>
      <c r="BD164" s="267"/>
      <c r="BE164" s="268"/>
      <c r="BF164" s="41"/>
      <c r="BG164" s="43" t="str">
        <f t="shared" si="373"/>
        <v/>
      </c>
      <c r="BH164" s="43"/>
      <c r="BI164" s="43"/>
      <c r="BJ164" s="43" t="str">
        <f t="shared" si="374"/>
        <v/>
      </c>
      <c r="BK164" s="43" t="str">
        <f t="shared" si="375"/>
        <v/>
      </c>
      <c r="BL164" s="43" t="str">
        <f t="shared" si="376"/>
        <v/>
      </c>
      <c r="BM164" s="9"/>
      <c r="BN164" s="9" t="str">
        <f t="shared" si="49"/>
        <v/>
      </c>
      <c r="BO164" s="9">
        <f t="shared" si="50"/>
        <v>5</v>
      </c>
      <c r="BP164" s="9" t="str">
        <f t="shared" si="51"/>
        <v>F</v>
      </c>
      <c r="BQ164" s="9" t="str">
        <f t="shared" si="52"/>
        <v>0</v>
      </c>
      <c r="BR164" s="9"/>
      <c r="BS164" s="9"/>
      <c r="BT164" s="30">
        <v>18.03</v>
      </c>
      <c r="BU164" s="31">
        <v>3</v>
      </c>
      <c r="BV164" s="31">
        <v>219</v>
      </c>
      <c r="BW164" s="1"/>
      <c r="BX164" s="33">
        <v>1.5390000000000001</v>
      </c>
      <c r="BY164" s="33">
        <v>1.54</v>
      </c>
      <c r="BZ164" s="33">
        <v>1.6130000000000002</v>
      </c>
      <c r="CA164" s="33">
        <v>1.6140000000000001</v>
      </c>
      <c r="CB164" s="33">
        <v>1.911</v>
      </c>
      <c r="CC164" s="33">
        <v>1.9119999999999999</v>
      </c>
      <c r="CD164" s="3"/>
      <c r="CE164" s="34">
        <v>1.4320000000000002</v>
      </c>
      <c r="CF164" s="34">
        <v>1.4330000000000001</v>
      </c>
      <c r="CG164" s="34">
        <v>1.4980000000000002</v>
      </c>
      <c r="CH164" s="34">
        <v>1.4990000000000001</v>
      </c>
      <c r="CI164" s="34">
        <v>1.7630000000000001</v>
      </c>
      <c r="CJ164" s="34">
        <v>1.764</v>
      </c>
      <c r="CK164" s="9"/>
      <c r="CL164" s="9"/>
      <c r="CM164" s="9" t="e">
        <f>IF('Nutritional Status'!#REF!="","",IF('Nutritional Status'!#REF!&gt;CT164,$CU$3,IF('Nutritional Status'!#REF!&gt;CR164,$CS$3,IF('Nutritional Status'!#REF!&gt;CP164,$CQ$3,$CP$3))))</f>
        <v>#REF!</v>
      </c>
      <c r="CN164" s="5">
        <v>59</v>
      </c>
      <c r="CO164" s="9" t="str">
        <f t="shared" si="19"/>
        <v/>
      </c>
      <c r="CP164" s="9" t="str">
        <f t="shared" ref="CP164:CU164" si="531">IF($CO164="","",VLOOKUP($CO164,$BV$5:$CJ$173,CP$1))</f>
        <v/>
      </c>
      <c r="CQ164" s="9" t="str">
        <f t="shared" si="531"/>
        <v/>
      </c>
      <c r="CR164" s="9" t="str">
        <f t="shared" si="531"/>
        <v/>
      </c>
      <c r="CS164" s="9" t="str">
        <f t="shared" si="531"/>
        <v/>
      </c>
      <c r="CT164" s="9" t="str">
        <f t="shared" si="531"/>
        <v/>
      </c>
      <c r="CU164" s="9" t="str">
        <f t="shared" si="531"/>
        <v/>
      </c>
      <c r="CV164" s="9"/>
      <c r="CW164" s="5">
        <v>59</v>
      </c>
      <c r="CX164" s="9" t="e">
        <f t="shared" si="21"/>
        <v>#REF!</v>
      </c>
      <c r="CY164" s="9" t="e">
        <f t="shared" ref="CY164:DD164" si="532">IF($CX164="","",VLOOKUP($CX164,$BV$5:$CJ$173,CY$2))</f>
        <v>#REF!</v>
      </c>
      <c r="CZ164" s="9" t="e">
        <f t="shared" si="532"/>
        <v>#REF!</v>
      </c>
      <c r="DA164" s="9" t="e">
        <f t="shared" si="532"/>
        <v>#REF!</v>
      </c>
      <c r="DB164" s="9" t="e">
        <f t="shared" si="532"/>
        <v>#REF!</v>
      </c>
      <c r="DC164" s="9" t="e">
        <f t="shared" si="532"/>
        <v>#REF!</v>
      </c>
      <c r="DD164" s="9" t="e">
        <f t="shared" si="532"/>
        <v>#REF!</v>
      </c>
    </row>
    <row r="165" spans="1:108" ht="15.75" customHeight="1">
      <c r="A165" s="30">
        <v>18.04</v>
      </c>
      <c r="B165" s="31">
        <v>4</v>
      </c>
      <c r="C165" s="31">
        <v>220</v>
      </c>
      <c r="D165" s="1"/>
      <c r="E165" s="32">
        <v>15.7</v>
      </c>
      <c r="F165" s="32">
        <f t="shared" si="0"/>
        <v>15.799999999999999</v>
      </c>
      <c r="G165" s="32">
        <v>17.3</v>
      </c>
      <c r="H165" s="32">
        <f t="shared" si="2"/>
        <v>17.400000000000002</v>
      </c>
      <c r="I165" s="32">
        <v>29.4</v>
      </c>
      <c r="J165" s="32">
        <f t="shared" si="3"/>
        <v>29.5</v>
      </c>
      <c r="K165" s="33">
        <v>35.5</v>
      </c>
      <c r="L165" s="33">
        <f t="shared" si="4"/>
        <v>35.6</v>
      </c>
      <c r="M165" s="3"/>
      <c r="N165" s="32">
        <v>14.6</v>
      </c>
      <c r="O165" s="32">
        <f t="shared" si="5"/>
        <v>14.7</v>
      </c>
      <c r="P165" s="33">
        <v>16.399999999999999</v>
      </c>
      <c r="Q165" s="33">
        <f t="shared" si="6"/>
        <v>16.5</v>
      </c>
      <c r="R165" s="33">
        <v>29.6</v>
      </c>
      <c r="S165" s="33">
        <f t="shared" si="7"/>
        <v>29.700000000000003</v>
      </c>
      <c r="T165" s="33">
        <v>36.299999999999997</v>
      </c>
      <c r="U165" s="33">
        <f t="shared" si="8"/>
        <v>36.4</v>
      </c>
      <c r="V165" s="5"/>
      <c r="W165" s="5"/>
      <c r="X165" s="5"/>
      <c r="Y165" s="5">
        <v>60</v>
      </c>
      <c r="Z165" s="5" t="str">
        <f>IF('Nutritional Status'!C109="","",VLOOKUP('Nutritional Status'!#REF!,$A$5:$C$173,3,))</f>
        <v/>
      </c>
      <c r="AA165" s="5" t="str">
        <f t="shared" si="341"/>
        <v/>
      </c>
      <c r="AB165" s="5" t="str">
        <f t="shared" si="342"/>
        <v/>
      </c>
      <c r="AC165" s="5" t="str">
        <f t="shared" si="343"/>
        <v/>
      </c>
      <c r="AD165" s="5" t="str">
        <f t="shared" si="344"/>
        <v/>
      </c>
      <c r="AE165" s="5" t="str">
        <f t="shared" si="345"/>
        <v/>
      </c>
      <c r="AF165" s="5" t="str">
        <f t="shared" si="346"/>
        <v/>
      </c>
      <c r="AG165" s="5" t="str">
        <f t="shared" si="347"/>
        <v/>
      </c>
      <c r="AH165" s="5" t="str">
        <f t="shared" si="348"/>
        <v/>
      </c>
      <c r="AI165" s="5"/>
      <c r="AJ165" s="5" t="e">
        <f t="shared" si="17"/>
        <v>#REF!</v>
      </c>
      <c r="AK165" s="5" t="e">
        <f t="shared" ref="AK165:AR165" si="533">IF($AJ165="","",VLOOKUP($AJ165,$C$5:$U$273,AK$2))</f>
        <v>#REF!</v>
      </c>
      <c r="AL165" s="5" t="e">
        <f t="shared" si="533"/>
        <v>#REF!</v>
      </c>
      <c r="AM165" s="5" t="e">
        <f t="shared" si="533"/>
        <v>#REF!</v>
      </c>
      <c r="AN165" s="5" t="e">
        <f t="shared" si="533"/>
        <v>#REF!</v>
      </c>
      <c r="AO165" s="5" t="e">
        <f t="shared" si="533"/>
        <v>#REF!</v>
      </c>
      <c r="AP165" s="5" t="e">
        <f t="shared" si="533"/>
        <v>#REF!</v>
      </c>
      <c r="AQ165" s="5" t="e">
        <f t="shared" si="533"/>
        <v>#REF!</v>
      </c>
      <c r="AR165" s="5" t="e">
        <f t="shared" si="533"/>
        <v>#REF!</v>
      </c>
      <c r="AS165" s="5"/>
      <c r="AT165" s="5"/>
      <c r="AU165" s="5"/>
      <c r="AV165" s="5"/>
      <c r="AW165" s="5"/>
      <c r="AX165" s="5"/>
      <c r="AY165" s="5"/>
      <c r="AZ165" s="5"/>
      <c r="BA165" s="40" t="str">
        <f t="shared" si="372"/>
        <v/>
      </c>
      <c r="BB165" s="266"/>
      <c r="BC165" s="267"/>
      <c r="BD165" s="267"/>
      <c r="BE165" s="268"/>
      <c r="BF165" s="41"/>
      <c r="BG165" s="43" t="str">
        <f t="shared" si="373"/>
        <v/>
      </c>
      <c r="BH165" s="43"/>
      <c r="BI165" s="43"/>
      <c r="BJ165" s="43" t="str">
        <f t="shared" si="374"/>
        <v/>
      </c>
      <c r="BK165" s="43" t="str">
        <f t="shared" si="375"/>
        <v/>
      </c>
      <c r="BL165" s="43" t="str">
        <f t="shared" si="376"/>
        <v/>
      </c>
      <c r="BM165" s="9"/>
      <c r="BN165" s="9" t="str">
        <f t="shared" si="49"/>
        <v/>
      </c>
      <c r="BO165" s="9">
        <f t="shared" si="50"/>
        <v>5</v>
      </c>
      <c r="BP165" s="9" t="str">
        <f t="shared" si="51"/>
        <v>F</v>
      </c>
      <c r="BQ165" s="9" t="str">
        <f t="shared" si="52"/>
        <v>0</v>
      </c>
      <c r="BR165" s="9"/>
      <c r="BS165" s="9"/>
      <c r="BT165" s="30">
        <v>18.04</v>
      </c>
      <c r="BU165" s="31">
        <v>4</v>
      </c>
      <c r="BV165" s="31">
        <v>220</v>
      </c>
      <c r="BW165" s="1"/>
      <c r="BX165" s="33">
        <v>1.54</v>
      </c>
      <c r="BY165" s="33">
        <v>1.5409999999999999</v>
      </c>
      <c r="BZ165" s="33">
        <v>1.6140000000000001</v>
      </c>
      <c r="CA165" s="33">
        <v>1.615</v>
      </c>
      <c r="CB165" s="33">
        <v>1.911</v>
      </c>
      <c r="CC165" s="33">
        <v>1.9119999999999999</v>
      </c>
      <c r="CD165" s="3"/>
      <c r="CE165" s="34">
        <v>1.4330000000000001</v>
      </c>
      <c r="CF165" s="34">
        <v>1.4340000000000002</v>
      </c>
      <c r="CG165" s="34">
        <v>1.4980000000000002</v>
      </c>
      <c r="CH165" s="34">
        <v>1.4990000000000001</v>
      </c>
      <c r="CI165" s="34">
        <v>1.7630000000000001</v>
      </c>
      <c r="CJ165" s="34">
        <v>1.764</v>
      </c>
      <c r="CK165" s="9"/>
      <c r="CL165" s="9"/>
      <c r="CM165" s="9" t="e">
        <f>IF('Nutritional Status'!#REF!="","",IF('Nutritional Status'!#REF!&gt;CT165,$CU$3,IF('Nutritional Status'!#REF!&gt;CR165,$CS$3,IF('Nutritional Status'!#REF!&gt;CP165,$CQ$3,$CP$3))))</f>
        <v>#REF!</v>
      </c>
      <c r="CN165" s="5">
        <v>60</v>
      </c>
      <c r="CO165" s="9" t="str">
        <f t="shared" si="19"/>
        <v/>
      </c>
      <c r="CP165" s="9" t="str">
        <f t="shared" ref="CP165:CU165" si="534">IF($CO165="","",VLOOKUP($CO165,$BV$5:$CJ$173,CP$1))</f>
        <v/>
      </c>
      <c r="CQ165" s="9" t="str">
        <f t="shared" si="534"/>
        <v/>
      </c>
      <c r="CR165" s="9" t="str">
        <f t="shared" si="534"/>
        <v/>
      </c>
      <c r="CS165" s="9" t="str">
        <f t="shared" si="534"/>
        <v/>
      </c>
      <c r="CT165" s="9" t="str">
        <f t="shared" si="534"/>
        <v/>
      </c>
      <c r="CU165" s="9" t="str">
        <f t="shared" si="534"/>
        <v/>
      </c>
      <c r="CV165" s="9"/>
      <c r="CW165" s="5">
        <v>60</v>
      </c>
      <c r="CX165" s="9" t="e">
        <f t="shared" si="21"/>
        <v>#REF!</v>
      </c>
      <c r="CY165" s="9" t="e">
        <f t="shared" ref="CY165:DD165" si="535">IF($CX165="","",VLOOKUP($CX165,$BV$5:$CJ$173,CY$2))</f>
        <v>#REF!</v>
      </c>
      <c r="CZ165" s="9" t="e">
        <f t="shared" si="535"/>
        <v>#REF!</v>
      </c>
      <c r="DA165" s="9" t="e">
        <f t="shared" si="535"/>
        <v>#REF!</v>
      </c>
      <c r="DB165" s="9" t="e">
        <f t="shared" si="535"/>
        <v>#REF!</v>
      </c>
      <c r="DC165" s="9" t="e">
        <f t="shared" si="535"/>
        <v>#REF!</v>
      </c>
      <c r="DD165" s="9" t="e">
        <f t="shared" si="535"/>
        <v>#REF!</v>
      </c>
    </row>
    <row r="166" spans="1:108" ht="15.75" customHeight="1">
      <c r="A166" s="30">
        <v>18.05</v>
      </c>
      <c r="B166" s="31">
        <v>5</v>
      </c>
      <c r="C166" s="31">
        <v>221</v>
      </c>
      <c r="D166" s="1"/>
      <c r="E166" s="32">
        <v>15.7</v>
      </c>
      <c r="F166" s="32">
        <f t="shared" si="0"/>
        <v>15.799999999999999</v>
      </c>
      <c r="G166" s="32">
        <v>17.3</v>
      </c>
      <c r="H166" s="32">
        <f t="shared" si="2"/>
        <v>17.400000000000002</v>
      </c>
      <c r="I166" s="32">
        <v>29.5</v>
      </c>
      <c r="J166" s="32">
        <f t="shared" si="3"/>
        <v>29.6</v>
      </c>
      <c r="K166" s="33">
        <v>35.5</v>
      </c>
      <c r="L166" s="33">
        <f t="shared" si="4"/>
        <v>35.6</v>
      </c>
      <c r="M166" s="3"/>
      <c r="N166" s="32">
        <v>14.6</v>
      </c>
      <c r="O166" s="32">
        <f t="shared" si="5"/>
        <v>14.7</v>
      </c>
      <c r="P166" s="33">
        <v>16.399999999999999</v>
      </c>
      <c r="Q166" s="33">
        <f t="shared" si="6"/>
        <v>16.5</v>
      </c>
      <c r="R166" s="33">
        <v>29.6</v>
      </c>
      <c r="S166" s="33">
        <f t="shared" si="7"/>
        <v>29.700000000000003</v>
      </c>
      <c r="T166" s="33">
        <v>36.200000000000003</v>
      </c>
      <c r="U166" s="33">
        <f t="shared" si="8"/>
        <v>36.300000000000004</v>
      </c>
      <c r="V166" s="5"/>
      <c r="W166" s="5"/>
      <c r="X166" s="5"/>
      <c r="Y166" s="5">
        <v>61</v>
      </c>
      <c r="Z166" s="5" t="e">
        <f>IF('Nutritional Status'!#REF!="","",VLOOKUP('Nutritional Status'!#REF!,$A$5:$C$173,3,))</f>
        <v>#REF!</v>
      </c>
      <c r="AA166" s="5" t="e">
        <f t="shared" si="341"/>
        <v>#REF!</v>
      </c>
      <c r="AB166" s="5" t="e">
        <f t="shared" si="342"/>
        <v>#REF!</v>
      </c>
      <c r="AC166" s="5" t="e">
        <f t="shared" si="343"/>
        <v>#REF!</v>
      </c>
      <c r="AD166" s="5" t="e">
        <f t="shared" si="344"/>
        <v>#REF!</v>
      </c>
      <c r="AE166" s="5" t="e">
        <f t="shared" si="345"/>
        <v>#REF!</v>
      </c>
      <c r="AF166" s="5" t="e">
        <f t="shared" si="346"/>
        <v>#REF!</v>
      </c>
      <c r="AG166" s="5" t="e">
        <f t="shared" si="347"/>
        <v>#REF!</v>
      </c>
      <c r="AH166" s="5" t="e">
        <f t="shared" si="348"/>
        <v>#REF!</v>
      </c>
      <c r="AI166" s="5"/>
      <c r="AJ166" s="5" t="e">
        <f t="shared" si="17"/>
        <v>#REF!</v>
      </c>
      <c r="AK166" s="5" t="e">
        <f t="shared" ref="AK166:AR166" si="536">IF($AJ166="","",VLOOKUP($AJ166,$C$5:$U$273,AK$2))</f>
        <v>#REF!</v>
      </c>
      <c r="AL166" s="5" t="e">
        <f t="shared" si="536"/>
        <v>#REF!</v>
      </c>
      <c r="AM166" s="5" t="e">
        <f t="shared" si="536"/>
        <v>#REF!</v>
      </c>
      <c r="AN166" s="5" t="e">
        <f t="shared" si="536"/>
        <v>#REF!</v>
      </c>
      <c r="AO166" s="5" t="e">
        <f t="shared" si="536"/>
        <v>#REF!</v>
      </c>
      <c r="AP166" s="5" t="e">
        <f t="shared" si="536"/>
        <v>#REF!</v>
      </c>
      <c r="AQ166" s="5" t="e">
        <f t="shared" si="536"/>
        <v>#REF!</v>
      </c>
      <c r="AR166" s="5" t="e">
        <f t="shared" si="536"/>
        <v>#REF!</v>
      </c>
      <c r="AS166" s="5"/>
      <c r="AT166" s="5"/>
      <c r="AU166" s="5"/>
      <c r="AV166" s="5"/>
      <c r="AW166" s="5"/>
      <c r="AX166" s="5"/>
      <c r="AY166" s="5"/>
      <c r="AZ166" s="5"/>
      <c r="BA166" s="40" t="str">
        <f t="shared" si="372"/>
        <v/>
      </c>
      <c r="BB166" s="266"/>
      <c r="BC166" s="267"/>
      <c r="BD166" s="267"/>
      <c r="BE166" s="268"/>
      <c r="BF166" s="41"/>
      <c r="BG166" s="43" t="str">
        <f t="shared" si="373"/>
        <v/>
      </c>
      <c r="BH166" s="43"/>
      <c r="BI166" s="43"/>
      <c r="BJ166" s="43" t="str">
        <f t="shared" si="374"/>
        <v/>
      </c>
      <c r="BK166" s="43" t="str">
        <f t="shared" si="375"/>
        <v/>
      </c>
      <c r="BL166" s="43" t="str">
        <f t="shared" si="376"/>
        <v/>
      </c>
      <c r="BM166" s="9"/>
      <c r="BN166" s="9" t="str">
        <f t="shared" si="49"/>
        <v/>
      </c>
      <c r="BO166" s="9">
        <f t="shared" si="50"/>
        <v>5</v>
      </c>
      <c r="BP166" s="9" t="str">
        <f t="shared" si="51"/>
        <v>F</v>
      </c>
      <c r="BQ166" s="9" t="str">
        <f t="shared" si="52"/>
        <v>0</v>
      </c>
      <c r="BR166" s="9"/>
      <c r="BS166" s="9"/>
      <c r="BT166" s="30">
        <v>18.05</v>
      </c>
      <c r="BU166" s="31">
        <v>5</v>
      </c>
      <c r="BV166" s="31">
        <v>221</v>
      </c>
      <c r="BW166" s="1"/>
      <c r="BX166" s="33">
        <v>1.5409999999999999</v>
      </c>
      <c r="BY166" s="33">
        <v>1.5419999999999998</v>
      </c>
      <c r="BZ166" s="33">
        <v>1.615</v>
      </c>
      <c r="CA166" s="33">
        <v>1.6159999999999999</v>
      </c>
      <c r="CB166" s="33">
        <v>1.911</v>
      </c>
      <c r="CC166" s="33">
        <v>1.9119999999999999</v>
      </c>
      <c r="CD166" s="3"/>
      <c r="CE166" s="34">
        <v>1.4330000000000001</v>
      </c>
      <c r="CF166" s="34">
        <v>1.4340000000000002</v>
      </c>
      <c r="CG166" s="34">
        <v>1.4990000000000001</v>
      </c>
      <c r="CH166" s="34">
        <v>1.5</v>
      </c>
      <c r="CI166" s="34">
        <v>1.7630000000000001</v>
      </c>
      <c r="CJ166" s="34">
        <v>1.764</v>
      </c>
      <c r="CK166" s="9"/>
      <c r="CL166" s="9"/>
      <c r="CM166" s="9" t="e">
        <f>IF('Nutritional Status'!#REF!="","",IF('Nutritional Status'!#REF!&gt;CT166,$CU$3,IF('Nutritional Status'!#REF!&gt;CR166,$CS$3,IF('Nutritional Status'!#REF!&gt;CP166,$CQ$3,$CP$3))))</f>
        <v>#REF!</v>
      </c>
      <c r="CN166" s="5">
        <v>61</v>
      </c>
      <c r="CO166" s="9" t="e">
        <f t="shared" si="19"/>
        <v>#REF!</v>
      </c>
      <c r="CP166" s="9" t="e">
        <f t="shared" ref="CP166:CU166" si="537">IF($CO166="","",VLOOKUP($CO166,$BV$5:$CJ$173,CP$1))</f>
        <v>#REF!</v>
      </c>
      <c r="CQ166" s="9" t="e">
        <f t="shared" si="537"/>
        <v>#REF!</v>
      </c>
      <c r="CR166" s="9" t="e">
        <f t="shared" si="537"/>
        <v>#REF!</v>
      </c>
      <c r="CS166" s="9" t="e">
        <f t="shared" si="537"/>
        <v>#REF!</v>
      </c>
      <c r="CT166" s="9" t="e">
        <f t="shared" si="537"/>
        <v>#REF!</v>
      </c>
      <c r="CU166" s="9" t="e">
        <f t="shared" si="537"/>
        <v>#REF!</v>
      </c>
      <c r="CV166" s="9"/>
      <c r="CW166" s="5">
        <v>61</v>
      </c>
      <c r="CX166" s="9" t="e">
        <f t="shared" si="21"/>
        <v>#REF!</v>
      </c>
      <c r="CY166" s="9" t="e">
        <f t="shared" ref="CY166:DD166" si="538">IF($CX166="","",VLOOKUP($CX166,$BV$5:$CJ$173,CY$2))</f>
        <v>#REF!</v>
      </c>
      <c r="CZ166" s="9" t="e">
        <f t="shared" si="538"/>
        <v>#REF!</v>
      </c>
      <c r="DA166" s="9" t="e">
        <f t="shared" si="538"/>
        <v>#REF!</v>
      </c>
      <c r="DB166" s="9" t="e">
        <f t="shared" si="538"/>
        <v>#REF!</v>
      </c>
      <c r="DC166" s="9" t="e">
        <f t="shared" si="538"/>
        <v>#REF!</v>
      </c>
      <c r="DD166" s="9" t="e">
        <f t="shared" si="538"/>
        <v>#REF!</v>
      </c>
    </row>
    <row r="167" spans="1:108" ht="15.75" customHeight="1">
      <c r="A167" s="30">
        <v>18.059999999999999</v>
      </c>
      <c r="B167" s="31">
        <v>6</v>
      </c>
      <c r="C167" s="31">
        <v>222</v>
      </c>
      <c r="D167" s="1"/>
      <c r="E167" s="32">
        <v>15.7</v>
      </c>
      <c r="F167" s="32">
        <f t="shared" si="0"/>
        <v>15.799999999999999</v>
      </c>
      <c r="G167" s="32">
        <v>17.3</v>
      </c>
      <c r="H167" s="32">
        <f t="shared" si="2"/>
        <v>17.400000000000002</v>
      </c>
      <c r="I167" s="32">
        <v>29.5</v>
      </c>
      <c r="J167" s="32">
        <f t="shared" si="3"/>
        <v>29.6</v>
      </c>
      <c r="K167" s="33">
        <v>35.5</v>
      </c>
      <c r="L167" s="33">
        <f t="shared" si="4"/>
        <v>35.6</v>
      </c>
      <c r="M167" s="3"/>
      <c r="N167" s="32">
        <v>14.6</v>
      </c>
      <c r="O167" s="32">
        <f t="shared" si="5"/>
        <v>14.7</v>
      </c>
      <c r="P167" s="33">
        <v>16.399999999999999</v>
      </c>
      <c r="Q167" s="33">
        <f t="shared" si="6"/>
        <v>16.5</v>
      </c>
      <c r="R167" s="33">
        <v>29.6</v>
      </c>
      <c r="S167" s="33">
        <f t="shared" si="7"/>
        <v>29.700000000000003</v>
      </c>
      <c r="T167" s="33">
        <v>36.200000000000003</v>
      </c>
      <c r="U167" s="33">
        <f t="shared" si="8"/>
        <v>36.300000000000004</v>
      </c>
      <c r="V167" s="5"/>
      <c r="W167" s="5"/>
      <c r="X167" s="5"/>
      <c r="Y167" s="5">
        <v>62</v>
      </c>
      <c r="Z167" s="5" t="str">
        <f>IF('Nutritional Status'!C110="","",VLOOKUP('Nutritional Status'!#REF!,$A$5:$C$173,3,))</f>
        <v/>
      </c>
      <c r="AA167" s="5" t="str">
        <f t="shared" si="341"/>
        <v/>
      </c>
      <c r="AB167" s="5" t="str">
        <f t="shared" si="342"/>
        <v/>
      </c>
      <c r="AC167" s="5" t="str">
        <f t="shared" si="343"/>
        <v/>
      </c>
      <c r="AD167" s="5" t="str">
        <f t="shared" si="344"/>
        <v/>
      </c>
      <c r="AE167" s="5" t="str">
        <f t="shared" si="345"/>
        <v/>
      </c>
      <c r="AF167" s="5" t="str">
        <f t="shared" si="346"/>
        <v/>
      </c>
      <c r="AG167" s="5" t="str">
        <f t="shared" si="347"/>
        <v/>
      </c>
      <c r="AH167" s="5" t="str">
        <f t="shared" si="348"/>
        <v/>
      </c>
      <c r="AI167" s="5"/>
      <c r="AJ167" s="5" t="e">
        <f t="shared" si="17"/>
        <v>#REF!</v>
      </c>
      <c r="AK167" s="5" t="e">
        <f t="shared" ref="AK167:AR167" si="539">IF($AJ167="","",VLOOKUP($AJ167,$C$5:$U$273,AK$2))</f>
        <v>#REF!</v>
      </c>
      <c r="AL167" s="5" t="e">
        <f t="shared" si="539"/>
        <v>#REF!</v>
      </c>
      <c r="AM167" s="5" t="e">
        <f t="shared" si="539"/>
        <v>#REF!</v>
      </c>
      <c r="AN167" s="5" t="e">
        <f t="shared" si="539"/>
        <v>#REF!</v>
      </c>
      <c r="AO167" s="5" t="e">
        <f t="shared" si="539"/>
        <v>#REF!</v>
      </c>
      <c r="AP167" s="5" t="e">
        <f t="shared" si="539"/>
        <v>#REF!</v>
      </c>
      <c r="AQ167" s="5" t="e">
        <f t="shared" si="539"/>
        <v>#REF!</v>
      </c>
      <c r="AR167" s="5" t="e">
        <f t="shared" si="539"/>
        <v>#REF!</v>
      </c>
      <c r="AS167" s="5"/>
      <c r="AT167" s="5"/>
      <c r="AU167" s="5"/>
      <c r="AV167" s="5"/>
      <c r="AW167" s="5"/>
      <c r="AX167" s="5"/>
      <c r="AY167" s="5"/>
      <c r="AZ167" s="5"/>
      <c r="BA167" s="40" t="str">
        <f t="shared" si="372"/>
        <v/>
      </c>
      <c r="BB167" s="266"/>
      <c r="BC167" s="267"/>
      <c r="BD167" s="267"/>
      <c r="BE167" s="268"/>
      <c r="BF167" s="41"/>
      <c r="BG167" s="43" t="str">
        <f t="shared" si="373"/>
        <v/>
      </c>
      <c r="BH167" s="43"/>
      <c r="BI167" s="43"/>
      <c r="BJ167" s="43" t="str">
        <f t="shared" si="374"/>
        <v/>
      </c>
      <c r="BK167" s="43" t="str">
        <f t="shared" si="375"/>
        <v/>
      </c>
      <c r="BL167" s="43" t="str">
        <f t="shared" si="376"/>
        <v/>
      </c>
      <c r="BM167" s="9"/>
      <c r="BN167" s="9" t="str">
        <f t="shared" si="49"/>
        <v/>
      </c>
      <c r="BO167" s="9">
        <f t="shared" si="50"/>
        <v>5</v>
      </c>
      <c r="BP167" s="9" t="str">
        <f t="shared" si="51"/>
        <v>F</v>
      </c>
      <c r="BQ167" s="9" t="str">
        <f t="shared" si="52"/>
        <v>0</v>
      </c>
      <c r="BR167" s="9"/>
      <c r="BS167" s="9"/>
      <c r="BT167" s="30">
        <v>18.059999999999999</v>
      </c>
      <c r="BU167" s="31">
        <v>6</v>
      </c>
      <c r="BV167" s="31">
        <v>222</v>
      </c>
      <c r="BW167" s="1"/>
      <c r="BX167" s="33">
        <v>1.5409999999999999</v>
      </c>
      <c r="BY167" s="33">
        <v>1.5419999999999998</v>
      </c>
      <c r="BZ167" s="33">
        <v>1.615</v>
      </c>
      <c r="CA167" s="33">
        <v>1.6159999999999999</v>
      </c>
      <c r="CB167" s="33">
        <v>1.911</v>
      </c>
      <c r="CC167" s="33">
        <v>1.9119999999999999</v>
      </c>
      <c r="CD167" s="3"/>
      <c r="CE167" s="34">
        <v>1.4330000000000001</v>
      </c>
      <c r="CF167" s="34">
        <v>1.4340000000000002</v>
      </c>
      <c r="CG167" s="34">
        <v>1.4990000000000001</v>
      </c>
      <c r="CH167" s="34">
        <v>1.5</v>
      </c>
      <c r="CI167" s="34">
        <v>1.7630000000000001</v>
      </c>
      <c r="CJ167" s="34">
        <v>1.764</v>
      </c>
      <c r="CK167" s="9"/>
      <c r="CL167" s="9"/>
      <c r="CM167" s="9" t="e">
        <f>IF('Nutritional Status'!#REF!="","",IF('Nutritional Status'!#REF!&gt;CT167,$CU$3,IF('Nutritional Status'!#REF!&gt;CR167,$CS$3,IF('Nutritional Status'!#REF!&gt;CP167,$CQ$3,$CP$3))))</f>
        <v>#REF!</v>
      </c>
      <c r="CN167" s="5">
        <v>62</v>
      </c>
      <c r="CO167" s="9" t="str">
        <f t="shared" si="19"/>
        <v/>
      </c>
      <c r="CP167" s="9" t="str">
        <f t="shared" ref="CP167:CU167" si="540">IF($CO167="","",VLOOKUP($CO167,$BV$5:$CJ$173,CP$1))</f>
        <v/>
      </c>
      <c r="CQ167" s="9" t="str">
        <f t="shared" si="540"/>
        <v/>
      </c>
      <c r="CR167" s="9" t="str">
        <f t="shared" si="540"/>
        <v/>
      </c>
      <c r="CS167" s="9" t="str">
        <f t="shared" si="540"/>
        <v/>
      </c>
      <c r="CT167" s="9" t="str">
        <f t="shared" si="540"/>
        <v/>
      </c>
      <c r="CU167" s="9" t="str">
        <f t="shared" si="540"/>
        <v/>
      </c>
      <c r="CV167" s="9"/>
      <c r="CW167" s="5">
        <v>62</v>
      </c>
      <c r="CX167" s="9" t="e">
        <f t="shared" si="21"/>
        <v>#REF!</v>
      </c>
      <c r="CY167" s="9" t="e">
        <f t="shared" ref="CY167:DD167" si="541">IF($CX167="","",VLOOKUP($CX167,$BV$5:$CJ$173,CY$2))</f>
        <v>#REF!</v>
      </c>
      <c r="CZ167" s="9" t="e">
        <f t="shared" si="541"/>
        <v>#REF!</v>
      </c>
      <c r="DA167" s="9" t="e">
        <f t="shared" si="541"/>
        <v>#REF!</v>
      </c>
      <c r="DB167" s="9" t="e">
        <f t="shared" si="541"/>
        <v>#REF!</v>
      </c>
      <c r="DC167" s="9" t="e">
        <f t="shared" si="541"/>
        <v>#REF!</v>
      </c>
      <c r="DD167" s="9" t="e">
        <f t="shared" si="541"/>
        <v>#REF!</v>
      </c>
    </row>
    <row r="168" spans="1:108" ht="15.75" customHeight="1">
      <c r="A168" s="30">
        <v>18.07</v>
      </c>
      <c r="B168" s="31">
        <v>7</v>
      </c>
      <c r="C168" s="31">
        <v>223</v>
      </c>
      <c r="D168" s="1"/>
      <c r="E168" s="32">
        <v>15.7</v>
      </c>
      <c r="F168" s="32">
        <f t="shared" si="0"/>
        <v>15.799999999999999</v>
      </c>
      <c r="G168" s="32">
        <v>17.399999999999999</v>
      </c>
      <c r="H168" s="32">
        <f t="shared" si="2"/>
        <v>17.5</v>
      </c>
      <c r="I168" s="32">
        <v>29.5</v>
      </c>
      <c r="J168" s="32">
        <f t="shared" si="3"/>
        <v>29.6</v>
      </c>
      <c r="K168" s="33">
        <v>35.5</v>
      </c>
      <c r="L168" s="33">
        <f t="shared" si="4"/>
        <v>35.6</v>
      </c>
      <c r="M168" s="3"/>
      <c r="N168" s="32">
        <v>14.6</v>
      </c>
      <c r="O168" s="32">
        <f t="shared" si="5"/>
        <v>14.7</v>
      </c>
      <c r="P168" s="33">
        <v>16.399999999999999</v>
      </c>
      <c r="Q168" s="33">
        <f t="shared" si="6"/>
        <v>16.5</v>
      </c>
      <c r="R168" s="33">
        <v>29.6</v>
      </c>
      <c r="S168" s="33">
        <f t="shared" si="7"/>
        <v>29.700000000000003</v>
      </c>
      <c r="T168" s="33">
        <v>36.200000000000003</v>
      </c>
      <c r="U168" s="33">
        <f t="shared" si="8"/>
        <v>36.300000000000004</v>
      </c>
      <c r="V168" s="5"/>
      <c r="W168" s="5"/>
      <c r="X168" s="5"/>
      <c r="Y168" s="5">
        <v>63</v>
      </c>
      <c r="Z168" s="5" t="e">
        <f>IF('Nutritional Status'!#REF!="","",VLOOKUP('Nutritional Status'!#REF!,$A$5:$C$173,3,))</f>
        <v>#REF!</v>
      </c>
      <c r="AA168" s="5" t="e">
        <f t="shared" si="341"/>
        <v>#REF!</v>
      </c>
      <c r="AB168" s="5" t="e">
        <f t="shared" si="342"/>
        <v>#REF!</v>
      </c>
      <c r="AC168" s="5" t="e">
        <f t="shared" si="343"/>
        <v>#REF!</v>
      </c>
      <c r="AD168" s="5" t="e">
        <f t="shared" si="344"/>
        <v>#REF!</v>
      </c>
      <c r="AE168" s="5" t="e">
        <f t="shared" si="345"/>
        <v>#REF!</v>
      </c>
      <c r="AF168" s="5" t="e">
        <f t="shared" si="346"/>
        <v>#REF!</v>
      </c>
      <c r="AG168" s="5" t="e">
        <f t="shared" si="347"/>
        <v>#REF!</v>
      </c>
      <c r="AH168" s="5" t="e">
        <f t="shared" si="348"/>
        <v>#REF!</v>
      </c>
      <c r="AI168" s="5"/>
      <c r="AJ168" s="5" t="e">
        <f t="shared" si="17"/>
        <v>#REF!</v>
      </c>
      <c r="AK168" s="5" t="e">
        <f t="shared" ref="AK168:AR168" si="542">IF($AJ168="","",VLOOKUP($AJ168,$C$5:$U$273,AK$2))</f>
        <v>#REF!</v>
      </c>
      <c r="AL168" s="5" t="e">
        <f t="shared" si="542"/>
        <v>#REF!</v>
      </c>
      <c r="AM168" s="5" t="e">
        <f t="shared" si="542"/>
        <v>#REF!</v>
      </c>
      <c r="AN168" s="5" t="e">
        <f t="shared" si="542"/>
        <v>#REF!</v>
      </c>
      <c r="AO168" s="5" t="e">
        <f t="shared" si="542"/>
        <v>#REF!</v>
      </c>
      <c r="AP168" s="5" t="e">
        <f t="shared" si="542"/>
        <v>#REF!</v>
      </c>
      <c r="AQ168" s="5" t="e">
        <f t="shared" si="542"/>
        <v>#REF!</v>
      </c>
      <c r="AR168" s="5" t="e">
        <f t="shared" si="542"/>
        <v>#REF!</v>
      </c>
      <c r="AS168" s="5"/>
      <c r="AT168" s="5"/>
      <c r="AU168" s="5"/>
      <c r="AV168" s="5"/>
      <c r="AW168" s="5"/>
      <c r="AX168" s="5"/>
      <c r="AY168" s="5"/>
      <c r="AZ168" s="5"/>
      <c r="BA168" s="40" t="str">
        <f t="shared" si="372"/>
        <v/>
      </c>
      <c r="BB168" s="266"/>
      <c r="BC168" s="267"/>
      <c r="BD168" s="267"/>
      <c r="BE168" s="268"/>
      <c r="BF168" s="41"/>
      <c r="BG168" s="43" t="str">
        <f t="shared" si="373"/>
        <v/>
      </c>
      <c r="BH168" s="43"/>
      <c r="BI168" s="43"/>
      <c r="BJ168" s="43" t="str">
        <f t="shared" si="374"/>
        <v/>
      </c>
      <c r="BK168" s="43" t="str">
        <f t="shared" si="375"/>
        <v/>
      </c>
      <c r="BL168" s="43" t="str">
        <f t="shared" si="376"/>
        <v/>
      </c>
      <c r="BM168" s="9"/>
      <c r="BN168" s="9" t="str">
        <f t="shared" si="49"/>
        <v/>
      </c>
      <c r="BO168" s="9">
        <f t="shared" si="50"/>
        <v>5</v>
      </c>
      <c r="BP168" s="9" t="str">
        <f t="shared" si="51"/>
        <v>F</v>
      </c>
      <c r="BQ168" s="9" t="str">
        <f t="shared" si="52"/>
        <v>0</v>
      </c>
      <c r="BR168" s="9"/>
      <c r="BS168" s="9"/>
      <c r="BT168" s="30">
        <v>18.07</v>
      </c>
      <c r="BU168" s="31">
        <v>7</v>
      </c>
      <c r="BV168" s="31">
        <v>223</v>
      </c>
      <c r="BW168" s="1"/>
      <c r="BX168" s="33">
        <v>1.5419999999999998</v>
      </c>
      <c r="BY168" s="33">
        <v>1.5429999999999999</v>
      </c>
      <c r="BZ168" s="33">
        <v>1.6159999999999999</v>
      </c>
      <c r="CA168" s="33">
        <v>1.617</v>
      </c>
      <c r="CB168" s="33">
        <v>1.9119999999999999</v>
      </c>
      <c r="CC168" s="33">
        <v>1.9129999999999998</v>
      </c>
      <c r="CD168" s="3"/>
      <c r="CE168" s="34">
        <v>1.4330000000000001</v>
      </c>
      <c r="CF168" s="34">
        <v>1.4340000000000002</v>
      </c>
      <c r="CG168" s="34">
        <v>1.4990000000000001</v>
      </c>
      <c r="CH168" s="34">
        <v>1.5</v>
      </c>
      <c r="CI168" s="34">
        <v>1.7630000000000001</v>
      </c>
      <c r="CJ168" s="34">
        <v>1.764</v>
      </c>
      <c r="CK168" s="9"/>
      <c r="CL168" s="9"/>
      <c r="CM168" s="9" t="e">
        <f>IF('Nutritional Status'!#REF!="","",IF('Nutritional Status'!#REF!&gt;CT168,$CU$3,IF('Nutritional Status'!#REF!&gt;CR168,$CS$3,IF('Nutritional Status'!#REF!&gt;CP168,$CQ$3,$CP$3))))</f>
        <v>#REF!</v>
      </c>
      <c r="CN168" s="5">
        <v>63</v>
      </c>
      <c r="CO168" s="9" t="e">
        <f t="shared" si="19"/>
        <v>#REF!</v>
      </c>
      <c r="CP168" s="9" t="e">
        <f t="shared" ref="CP168:CU168" si="543">IF($CO168="","",VLOOKUP($CO168,$BV$5:$CJ$173,CP$1))</f>
        <v>#REF!</v>
      </c>
      <c r="CQ168" s="9" t="e">
        <f t="shared" si="543"/>
        <v>#REF!</v>
      </c>
      <c r="CR168" s="9" t="e">
        <f t="shared" si="543"/>
        <v>#REF!</v>
      </c>
      <c r="CS168" s="9" t="e">
        <f t="shared" si="543"/>
        <v>#REF!</v>
      </c>
      <c r="CT168" s="9" t="e">
        <f t="shared" si="543"/>
        <v>#REF!</v>
      </c>
      <c r="CU168" s="9" t="e">
        <f t="shared" si="543"/>
        <v>#REF!</v>
      </c>
      <c r="CV168" s="9"/>
      <c r="CW168" s="5">
        <v>63</v>
      </c>
      <c r="CX168" s="9" t="e">
        <f t="shared" si="21"/>
        <v>#REF!</v>
      </c>
      <c r="CY168" s="9" t="e">
        <f t="shared" ref="CY168:DD168" si="544">IF($CX168="","",VLOOKUP($CX168,$BV$5:$CJ$173,CY$2))</f>
        <v>#REF!</v>
      </c>
      <c r="CZ168" s="9" t="e">
        <f t="shared" si="544"/>
        <v>#REF!</v>
      </c>
      <c r="DA168" s="9" t="e">
        <f t="shared" si="544"/>
        <v>#REF!</v>
      </c>
      <c r="DB168" s="9" t="e">
        <f t="shared" si="544"/>
        <v>#REF!</v>
      </c>
      <c r="DC168" s="9" t="e">
        <f t="shared" si="544"/>
        <v>#REF!</v>
      </c>
      <c r="DD168" s="9" t="e">
        <f t="shared" si="544"/>
        <v>#REF!</v>
      </c>
    </row>
    <row r="169" spans="1:108" ht="15.75" customHeight="1">
      <c r="A169" s="30">
        <v>18.079999999999998</v>
      </c>
      <c r="B169" s="31">
        <v>8</v>
      </c>
      <c r="C169" s="31">
        <v>224</v>
      </c>
      <c r="D169" s="1"/>
      <c r="E169" s="32">
        <v>15.7</v>
      </c>
      <c r="F169" s="32">
        <f t="shared" si="0"/>
        <v>15.799999999999999</v>
      </c>
      <c r="G169" s="32">
        <v>17.399999999999999</v>
      </c>
      <c r="H169" s="32">
        <f t="shared" si="2"/>
        <v>17.5</v>
      </c>
      <c r="I169" s="32">
        <v>29.6</v>
      </c>
      <c r="J169" s="32">
        <f t="shared" si="3"/>
        <v>29.700000000000003</v>
      </c>
      <c r="K169" s="33">
        <v>35.5</v>
      </c>
      <c r="L169" s="33">
        <f t="shared" si="4"/>
        <v>35.6</v>
      </c>
      <c r="M169" s="3"/>
      <c r="N169" s="32">
        <v>14.6</v>
      </c>
      <c r="O169" s="32">
        <f t="shared" si="5"/>
        <v>14.7</v>
      </c>
      <c r="P169" s="33">
        <v>16.399999999999999</v>
      </c>
      <c r="Q169" s="33">
        <f t="shared" si="6"/>
        <v>16.5</v>
      </c>
      <c r="R169" s="33">
        <v>29.6</v>
      </c>
      <c r="S169" s="33">
        <f t="shared" si="7"/>
        <v>29.700000000000003</v>
      </c>
      <c r="T169" s="33">
        <v>36.200000000000003</v>
      </c>
      <c r="U169" s="33">
        <f t="shared" si="8"/>
        <v>36.300000000000004</v>
      </c>
      <c r="V169" s="5"/>
      <c r="W169" s="5"/>
      <c r="X169" s="5"/>
      <c r="Y169" s="5">
        <v>64</v>
      </c>
      <c r="Z169" s="5" t="e">
        <f>IF('Nutritional Status'!#REF!="","",VLOOKUP('Nutritional Status'!#REF!,$A$5:$C$173,3,))</f>
        <v>#REF!</v>
      </c>
      <c r="AA169" s="5" t="e">
        <f t="shared" si="341"/>
        <v>#REF!</v>
      </c>
      <c r="AB169" s="5" t="e">
        <f t="shared" si="342"/>
        <v>#REF!</v>
      </c>
      <c r="AC169" s="5" t="e">
        <f t="shared" si="343"/>
        <v>#REF!</v>
      </c>
      <c r="AD169" s="5" t="e">
        <f t="shared" si="344"/>
        <v>#REF!</v>
      </c>
      <c r="AE169" s="5" t="e">
        <f t="shared" si="345"/>
        <v>#REF!</v>
      </c>
      <c r="AF169" s="5" t="e">
        <f t="shared" si="346"/>
        <v>#REF!</v>
      </c>
      <c r="AG169" s="5" t="e">
        <f t="shared" si="347"/>
        <v>#REF!</v>
      </c>
      <c r="AH169" s="5" t="e">
        <f t="shared" si="348"/>
        <v>#REF!</v>
      </c>
      <c r="AI169" s="5"/>
      <c r="AJ169" s="5" t="e">
        <f t="shared" si="17"/>
        <v>#REF!</v>
      </c>
      <c r="AK169" s="5" t="e">
        <f t="shared" ref="AK169:AR169" si="545">IF($AJ169="","",VLOOKUP($AJ169,$C$5:$U$273,AK$2))</f>
        <v>#REF!</v>
      </c>
      <c r="AL169" s="5" t="e">
        <f t="shared" si="545"/>
        <v>#REF!</v>
      </c>
      <c r="AM169" s="5" t="e">
        <f t="shared" si="545"/>
        <v>#REF!</v>
      </c>
      <c r="AN169" s="5" t="e">
        <f t="shared" si="545"/>
        <v>#REF!</v>
      </c>
      <c r="AO169" s="5" t="e">
        <f t="shared" si="545"/>
        <v>#REF!</v>
      </c>
      <c r="AP169" s="5" t="e">
        <f t="shared" si="545"/>
        <v>#REF!</v>
      </c>
      <c r="AQ169" s="5" t="e">
        <f t="shared" si="545"/>
        <v>#REF!</v>
      </c>
      <c r="AR169" s="5" t="e">
        <f t="shared" si="545"/>
        <v>#REF!</v>
      </c>
      <c r="AS169" s="5"/>
      <c r="AT169" s="5"/>
      <c r="AU169" s="5"/>
      <c r="AV169" s="5"/>
      <c r="AW169" s="5"/>
      <c r="AX169" s="5"/>
      <c r="AY169" s="5"/>
      <c r="AZ169" s="5"/>
      <c r="BA169" s="40" t="str">
        <f t="shared" si="372"/>
        <v/>
      </c>
      <c r="BB169" s="266"/>
      <c r="BC169" s="267"/>
      <c r="BD169" s="267"/>
      <c r="BE169" s="268"/>
      <c r="BF169" s="41"/>
      <c r="BG169" s="43" t="str">
        <f t="shared" si="373"/>
        <v/>
      </c>
      <c r="BH169" s="43"/>
      <c r="BI169" s="43"/>
      <c r="BJ169" s="43" t="str">
        <f t="shared" si="374"/>
        <v/>
      </c>
      <c r="BK169" s="43" t="str">
        <f t="shared" si="375"/>
        <v/>
      </c>
      <c r="BL169" s="43" t="str">
        <f t="shared" si="376"/>
        <v/>
      </c>
      <c r="BM169" s="9"/>
      <c r="BN169" s="9" t="str">
        <f t="shared" si="49"/>
        <v/>
      </c>
      <c r="BO169" s="9">
        <f t="shared" si="50"/>
        <v>5</v>
      </c>
      <c r="BP169" s="9" t="str">
        <f t="shared" si="51"/>
        <v>F</v>
      </c>
      <c r="BQ169" s="9" t="str">
        <f t="shared" si="52"/>
        <v>0</v>
      </c>
      <c r="BR169" s="9"/>
      <c r="BS169" s="9"/>
      <c r="BT169" s="30">
        <v>18.079999999999998</v>
      </c>
      <c r="BU169" s="31">
        <v>8</v>
      </c>
      <c r="BV169" s="31">
        <v>224</v>
      </c>
      <c r="BW169" s="1"/>
      <c r="BX169" s="33">
        <v>1.5430000000000001</v>
      </c>
      <c r="BY169" s="33">
        <v>1.544</v>
      </c>
      <c r="BZ169" s="33">
        <v>1.6159999999999999</v>
      </c>
      <c r="CA169" s="33">
        <v>1.617</v>
      </c>
      <c r="CB169" s="33">
        <v>1.9119999999999999</v>
      </c>
      <c r="CC169" s="33">
        <v>1.9129999999999998</v>
      </c>
      <c r="CD169" s="3"/>
      <c r="CE169" s="34">
        <v>1.4340000000000002</v>
      </c>
      <c r="CF169" s="34">
        <v>1.4350000000000001</v>
      </c>
      <c r="CG169" s="34">
        <v>1.4990000000000001</v>
      </c>
      <c r="CH169" s="34">
        <v>1.5</v>
      </c>
      <c r="CI169" s="34">
        <v>1.7630000000000001</v>
      </c>
      <c r="CJ169" s="34">
        <v>1.764</v>
      </c>
      <c r="CK169" s="9"/>
      <c r="CL169" s="9"/>
      <c r="CM169" s="9" t="e">
        <f>IF('Nutritional Status'!#REF!="","",IF('Nutritional Status'!#REF!&gt;CT169,$CU$3,IF('Nutritional Status'!#REF!&gt;CR169,$CS$3,IF('Nutritional Status'!#REF!&gt;CP169,$CQ$3,$CP$3))))</f>
        <v>#REF!</v>
      </c>
      <c r="CN169" s="5">
        <v>64</v>
      </c>
      <c r="CO169" s="9" t="e">
        <f t="shared" si="19"/>
        <v>#REF!</v>
      </c>
      <c r="CP169" s="9" t="e">
        <f t="shared" ref="CP169:CU169" si="546">IF($CO169="","",VLOOKUP($CO169,$BV$5:$CJ$173,CP$1))</f>
        <v>#REF!</v>
      </c>
      <c r="CQ169" s="9" t="e">
        <f t="shared" si="546"/>
        <v>#REF!</v>
      </c>
      <c r="CR169" s="9" t="e">
        <f t="shared" si="546"/>
        <v>#REF!</v>
      </c>
      <c r="CS169" s="9" t="e">
        <f t="shared" si="546"/>
        <v>#REF!</v>
      </c>
      <c r="CT169" s="9" t="e">
        <f t="shared" si="546"/>
        <v>#REF!</v>
      </c>
      <c r="CU169" s="9" t="e">
        <f t="shared" si="546"/>
        <v>#REF!</v>
      </c>
      <c r="CV169" s="9"/>
      <c r="CW169" s="5">
        <v>64</v>
      </c>
      <c r="CX169" s="9" t="e">
        <f t="shared" si="21"/>
        <v>#REF!</v>
      </c>
      <c r="CY169" s="9" t="e">
        <f t="shared" ref="CY169:DD169" si="547">IF($CX169="","",VLOOKUP($CX169,$BV$5:$CJ$173,CY$2))</f>
        <v>#REF!</v>
      </c>
      <c r="CZ169" s="9" t="e">
        <f t="shared" si="547"/>
        <v>#REF!</v>
      </c>
      <c r="DA169" s="9" t="e">
        <f t="shared" si="547"/>
        <v>#REF!</v>
      </c>
      <c r="DB169" s="9" t="e">
        <f t="shared" si="547"/>
        <v>#REF!</v>
      </c>
      <c r="DC169" s="9" t="e">
        <f t="shared" si="547"/>
        <v>#REF!</v>
      </c>
      <c r="DD169" s="9" t="e">
        <f t="shared" si="547"/>
        <v>#REF!</v>
      </c>
    </row>
    <row r="170" spans="1:108" ht="15.75" customHeight="1">
      <c r="A170" s="30">
        <v>18.09</v>
      </c>
      <c r="B170" s="31">
        <v>9</v>
      </c>
      <c r="C170" s="31">
        <v>225</v>
      </c>
      <c r="D170" s="1"/>
      <c r="E170" s="32">
        <v>15.7</v>
      </c>
      <c r="F170" s="32">
        <f t="shared" si="0"/>
        <v>15.799999999999999</v>
      </c>
      <c r="G170" s="32">
        <v>17.399999999999999</v>
      </c>
      <c r="H170" s="32">
        <f t="shared" si="2"/>
        <v>17.5</v>
      </c>
      <c r="I170" s="32">
        <v>29.6</v>
      </c>
      <c r="J170" s="32">
        <f t="shared" si="3"/>
        <v>29.700000000000003</v>
      </c>
      <c r="K170" s="33">
        <v>35.5</v>
      </c>
      <c r="L170" s="33">
        <f t="shared" si="4"/>
        <v>35.6</v>
      </c>
      <c r="M170" s="3"/>
      <c r="N170" s="32">
        <v>14.6</v>
      </c>
      <c r="O170" s="32">
        <f t="shared" si="5"/>
        <v>14.7</v>
      </c>
      <c r="P170" s="33">
        <v>16.399999999999999</v>
      </c>
      <c r="Q170" s="33">
        <f t="shared" si="6"/>
        <v>16.5</v>
      </c>
      <c r="R170" s="33">
        <v>29.6</v>
      </c>
      <c r="S170" s="33">
        <f t="shared" si="7"/>
        <v>29.700000000000003</v>
      </c>
      <c r="T170" s="33">
        <v>36.200000000000003</v>
      </c>
      <c r="U170" s="33">
        <f t="shared" si="8"/>
        <v>36.300000000000004</v>
      </c>
      <c r="V170" s="5"/>
      <c r="W170" s="5"/>
      <c r="X170" s="5"/>
      <c r="Y170" s="5">
        <v>65</v>
      </c>
      <c r="Z170" s="5" t="e">
        <f>IF('Nutritional Status'!#REF!="","",VLOOKUP('Nutritional Status'!#REF!,$A$5:$C$173,3,))</f>
        <v>#REF!</v>
      </c>
      <c r="AA170" s="5" t="e">
        <f t="shared" si="341"/>
        <v>#REF!</v>
      </c>
      <c r="AB170" s="5" t="e">
        <f t="shared" si="342"/>
        <v>#REF!</v>
      </c>
      <c r="AC170" s="5" t="e">
        <f t="shared" si="343"/>
        <v>#REF!</v>
      </c>
      <c r="AD170" s="5" t="e">
        <f t="shared" si="344"/>
        <v>#REF!</v>
      </c>
      <c r="AE170" s="5" t="e">
        <f t="shared" si="345"/>
        <v>#REF!</v>
      </c>
      <c r="AF170" s="5" t="e">
        <f t="shared" si="346"/>
        <v>#REF!</v>
      </c>
      <c r="AG170" s="5" t="e">
        <f t="shared" si="347"/>
        <v>#REF!</v>
      </c>
      <c r="AH170" s="5" t="e">
        <f t="shared" si="348"/>
        <v>#REF!</v>
      </c>
      <c r="AI170" s="5"/>
      <c r="AJ170" s="5" t="e">
        <f t="shared" si="17"/>
        <v>#REF!</v>
      </c>
      <c r="AK170" s="5" t="e">
        <f t="shared" ref="AK170:AR170" si="548">IF($AJ170="","",VLOOKUP($AJ170,$C$5:$U$273,AK$2))</f>
        <v>#REF!</v>
      </c>
      <c r="AL170" s="5" t="e">
        <f t="shared" si="548"/>
        <v>#REF!</v>
      </c>
      <c r="AM170" s="5" t="e">
        <f t="shared" si="548"/>
        <v>#REF!</v>
      </c>
      <c r="AN170" s="5" t="e">
        <f t="shared" si="548"/>
        <v>#REF!</v>
      </c>
      <c r="AO170" s="5" t="e">
        <f t="shared" si="548"/>
        <v>#REF!</v>
      </c>
      <c r="AP170" s="5" t="e">
        <f t="shared" si="548"/>
        <v>#REF!</v>
      </c>
      <c r="AQ170" s="5" t="e">
        <f t="shared" si="548"/>
        <v>#REF!</v>
      </c>
      <c r="AR170" s="5" t="e">
        <f t="shared" si="548"/>
        <v>#REF!</v>
      </c>
      <c r="AS170" s="5"/>
      <c r="AT170" s="5"/>
      <c r="AU170" s="5"/>
      <c r="AV170" s="5"/>
      <c r="AW170" s="5"/>
      <c r="AX170" s="5"/>
      <c r="AY170" s="5"/>
      <c r="AZ170" s="5"/>
      <c r="BA170" s="40" t="str">
        <f t="shared" si="372"/>
        <v/>
      </c>
      <c r="BB170" s="266"/>
      <c r="BC170" s="267"/>
      <c r="BD170" s="267"/>
      <c r="BE170" s="268"/>
      <c r="BF170" s="41"/>
      <c r="BG170" s="43" t="str">
        <f t="shared" si="373"/>
        <v/>
      </c>
      <c r="BH170" s="43"/>
      <c r="BI170" s="43"/>
      <c r="BJ170" s="43" t="str">
        <f t="shared" si="374"/>
        <v/>
      </c>
      <c r="BK170" s="43" t="str">
        <f t="shared" si="375"/>
        <v/>
      </c>
      <c r="BL170" s="43" t="str">
        <f t="shared" si="376"/>
        <v/>
      </c>
      <c r="BM170" s="9"/>
      <c r="BN170" s="9" t="str">
        <f t="shared" si="49"/>
        <v/>
      </c>
      <c r="BO170" s="9">
        <f t="shared" si="50"/>
        <v>5</v>
      </c>
      <c r="BP170" s="9" t="str">
        <f t="shared" si="51"/>
        <v>F</v>
      </c>
      <c r="BQ170" s="9" t="str">
        <f t="shared" si="52"/>
        <v>0</v>
      </c>
      <c r="BR170" s="9"/>
      <c r="BS170" s="9"/>
      <c r="BT170" s="30">
        <v>18.09</v>
      </c>
      <c r="BU170" s="31">
        <v>9</v>
      </c>
      <c r="BV170" s="31">
        <v>225</v>
      </c>
      <c r="BW170" s="1"/>
      <c r="BX170" s="33">
        <v>1.544</v>
      </c>
      <c r="BY170" s="33">
        <v>1.5449999999999999</v>
      </c>
      <c r="BZ170" s="33">
        <v>1.6170000000000002</v>
      </c>
      <c r="CA170" s="33">
        <v>1.6180000000000001</v>
      </c>
      <c r="CB170" s="33">
        <v>1.9119999999999999</v>
      </c>
      <c r="CC170" s="33">
        <v>1.9129999999999998</v>
      </c>
      <c r="CD170" s="3"/>
      <c r="CE170" s="34">
        <v>1.4340000000000002</v>
      </c>
      <c r="CF170" s="34">
        <v>1.4350000000000001</v>
      </c>
      <c r="CG170" s="34">
        <v>1.4990000000000001</v>
      </c>
      <c r="CH170" s="34">
        <v>1.5</v>
      </c>
      <c r="CI170" s="34">
        <v>1.7630000000000001</v>
      </c>
      <c r="CJ170" s="34">
        <v>1.764</v>
      </c>
      <c r="CK170" s="9"/>
      <c r="CL170" s="9"/>
      <c r="CM170" s="9" t="e">
        <f>IF('Nutritional Status'!#REF!="","",IF('Nutritional Status'!#REF!&gt;CT170,$CU$3,IF('Nutritional Status'!#REF!&gt;CR170,$CS$3,IF('Nutritional Status'!#REF!&gt;CP170,$CQ$3,$CP$3))))</f>
        <v>#REF!</v>
      </c>
      <c r="CN170" s="5">
        <v>65</v>
      </c>
      <c r="CO170" s="9" t="e">
        <f t="shared" si="19"/>
        <v>#REF!</v>
      </c>
      <c r="CP170" s="9" t="e">
        <f t="shared" ref="CP170:CU170" si="549">IF($CO170="","",VLOOKUP($CO170,$BV$5:$CJ$173,CP$1))</f>
        <v>#REF!</v>
      </c>
      <c r="CQ170" s="9" t="e">
        <f t="shared" si="549"/>
        <v>#REF!</v>
      </c>
      <c r="CR170" s="9" t="e">
        <f t="shared" si="549"/>
        <v>#REF!</v>
      </c>
      <c r="CS170" s="9" t="e">
        <f t="shared" si="549"/>
        <v>#REF!</v>
      </c>
      <c r="CT170" s="9" t="e">
        <f t="shared" si="549"/>
        <v>#REF!</v>
      </c>
      <c r="CU170" s="9" t="e">
        <f t="shared" si="549"/>
        <v>#REF!</v>
      </c>
      <c r="CV170" s="9"/>
      <c r="CW170" s="5">
        <v>65</v>
      </c>
      <c r="CX170" s="9" t="e">
        <f t="shared" si="21"/>
        <v>#REF!</v>
      </c>
      <c r="CY170" s="9" t="e">
        <f t="shared" ref="CY170:DD170" si="550">IF($CX170="","",VLOOKUP($CX170,$BV$5:$CJ$173,CY$2))</f>
        <v>#REF!</v>
      </c>
      <c r="CZ170" s="9" t="e">
        <f t="shared" si="550"/>
        <v>#REF!</v>
      </c>
      <c r="DA170" s="9" t="e">
        <f t="shared" si="550"/>
        <v>#REF!</v>
      </c>
      <c r="DB170" s="9" t="e">
        <f t="shared" si="550"/>
        <v>#REF!</v>
      </c>
      <c r="DC170" s="9" t="e">
        <f t="shared" si="550"/>
        <v>#REF!</v>
      </c>
      <c r="DD170" s="9" t="e">
        <f t="shared" si="550"/>
        <v>#REF!</v>
      </c>
    </row>
    <row r="171" spans="1:108" ht="15.75" customHeight="1">
      <c r="A171" s="30">
        <v>18.100000000000001</v>
      </c>
      <c r="B171" s="31">
        <v>10</v>
      </c>
      <c r="C171" s="31">
        <v>226</v>
      </c>
      <c r="D171" s="1"/>
      <c r="E171" s="32">
        <v>15.7</v>
      </c>
      <c r="F171" s="32">
        <f t="shared" si="0"/>
        <v>15.799999999999999</v>
      </c>
      <c r="G171" s="32">
        <v>17.399999999999999</v>
      </c>
      <c r="H171" s="32">
        <f t="shared" si="2"/>
        <v>17.5</v>
      </c>
      <c r="I171" s="32">
        <v>29.6</v>
      </c>
      <c r="J171" s="32">
        <f t="shared" si="3"/>
        <v>29.700000000000003</v>
      </c>
      <c r="K171" s="33">
        <v>35.5</v>
      </c>
      <c r="L171" s="33">
        <f t="shared" si="4"/>
        <v>35.6</v>
      </c>
      <c r="M171" s="3"/>
      <c r="N171" s="32">
        <v>14.6</v>
      </c>
      <c r="O171" s="32">
        <f t="shared" si="5"/>
        <v>14.7</v>
      </c>
      <c r="P171" s="33">
        <v>16.399999999999999</v>
      </c>
      <c r="Q171" s="33">
        <f t="shared" si="6"/>
        <v>16.5</v>
      </c>
      <c r="R171" s="33">
        <v>29.6</v>
      </c>
      <c r="S171" s="33">
        <f t="shared" si="7"/>
        <v>29.700000000000003</v>
      </c>
      <c r="T171" s="33">
        <v>36.200000000000003</v>
      </c>
      <c r="U171" s="33">
        <f t="shared" si="8"/>
        <v>36.300000000000004</v>
      </c>
      <c r="V171" s="5"/>
      <c r="W171" s="5"/>
      <c r="X171" s="5"/>
      <c r="Y171" s="5">
        <v>66</v>
      </c>
      <c r="Z171" s="5" t="e">
        <f>IF('Nutritional Status'!#REF!="","",VLOOKUP('Nutritional Status'!#REF!,$A$5:$C$173,3,))</f>
        <v>#REF!</v>
      </c>
      <c r="AA171" s="5" t="e">
        <f t="shared" si="341"/>
        <v>#REF!</v>
      </c>
      <c r="AB171" s="5" t="e">
        <f t="shared" si="342"/>
        <v>#REF!</v>
      </c>
      <c r="AC171" s="5" t="e">
        <f t="shared" si="343"/>
        <v>#REF!</v>
      </c>
      <c r="AD171" s="5" t="e">
        <f t="shared" si="344"/>
        <v>#REF!</v>
      </c>
      <c r="AE171" s="5" t="e">
        <f t="shared" si="345"/>
        <v>#REF!</v>
      </c>
      <c r="AF171" s="5" t="e">
        <f t="shared" si="346"/>
        <v>#REF!</v>
      </c>
      <c r="AG171" s="5" t="e">
        <f t="shared" si="347"/>
        <v>#REF!</v>
      </c>
      <c r="AH171" s="5" t="e">
        <f t="shared" si="348"/>
        <v>#REF!</v>
      </c>
      <c r="AI171" s="5"/>
      <c r="AJ171" s="5" t="e">
        <f t="shared" si="17"/>
        <v>#REF!</v>
      </c>
      <c r="AK171" s="5" t="e">
        <f t="shared" ref="AK171:AR171" si="551">IF($AJ171="","",VLOOKUP($AJ171,$C$5:$U$273,AK$2))</f>
        <v>#REF!</v>
      </c>
      <c r="AL171" s="5" t="e">
        <f t="shared" si="551"/>
        <v>#REF!</v>
      </c>
      <c r="AM171" s="5" t="e">
        <f t="shared" si="551"/>
        <v>#REF!</v>
      </c>
      <c r="AN171" s="5" t="e">
        <f t="shared" si="551"/>
        <v>#REF!</v>
      </c>
      <c r="AO171" s="5" t="e">
        <f t="shared" si="551"/>
        <v>#REF!</v>
      </c>
      <c r="AP171" s="5" t="e">
        <f t="shared" si="551"/>
        <v>#REF!</v>
      </c>
      <c r="AQ171" s="5" t="e">
        <f t="shared" si="551"/>
        <v>#REF!</v>
      </c>
      <c r="AR171" s="5" t="e">
        <f t="shared" si="551"/>
        <v>#REF!</v>
      </c>
      <c r="AS171" s="5"/>
      <c r="AT171" s="5"/>
      <c r="AU171" s="5"/>
      <c r="AV171" s="5"/>
      <c r="AW171" s="5"/>
      <c r="AX171" s="5"/>
      <c r="AY171" s="5"/>
      <c r="AZ171" s="5"/>
      <c r="BA171" s="40" t="str">
        <f t="shared" si="372"/>
        <v/>
      </c>
      <c r="BB171" s="266"/>
      <c r="BC171" s="267"/>
      <c r="BD171" s="267"/>
      <c r="BE171" s="268"/>
      <c r="BF171" s="41"/>
      <c r="BG171" s="43" t="str">
        <f t="shared" si="373"/>
        <v/>
      </c>
      <c r="BH171" s="43"/>
      <c r="BI171" s="43"/>
      <c r="BJ171" s="43" t="str">
        <f t="shared" si="374"/>
        <v/>
      </c>
      <c r="BK171" s="43" t="str">
        <f t="shared" si="375"/>
        <v/>
      </c>
      <c r="BL171" s="43" t="str">
        <f t="shared" si="376"/>
        <v/>
      </c>
      <c r="BM171" s="9"/>
      <c r="BN171" s="9" t="str">
        <f t="shared" si="49"/>
        <v/>
      </c>
      <c r="BO171" s="9">
        <f t="shared" si="50"/>
        <v>5</v>
      </c>
      <c r="BP171" s="9" t="str">
        <f t="shared" si="51"/>
        <v>F</v>
      </c>
      <c r="BQ171" s="9" t="str">
        <f t="shared" si="52"/>
        <v>0</v>
      </c>
      <c r="BR171" s="9"/>
      <c r="BS171" s="9"/>
      <c r="BT171" s="30">
        <v>18.100000000000001</v>
      </c>
      <c r="BU171" s="31">
        <v>10</v>
      </c>
      <c r="BV171" s="31">
        <v>226</v>
      </c>
      <c r="BW171" s="1"/>
      <c r="BX171" s="33">
        <v>1.544</v>
      </c>
      <c r="BY171" s="33">
        <v>1.5449999999999999</v>
      </c>
      <c r="BZ171" s="33">
        <v>1.6170000000000002</v>
      </c>
      <c r="CA171" s="33">
        <v>1.6180000000000001</v>
      </c>
      <c r="CB171" s="33">
        <v>1.911</v>
      </c>
      <c r="CC171" s="33">
        <v>1.9119999999999999</v>
      </c>
      <c r="CD171" s="3"/>
      <c r="CE171" s="34">
        <v>1.4340000000000002</v>
      </c>
      <c r="CF171" s="34">
        <v>1.4350000000000001</v>
      </c>
      <c r="CG171" s="34">
        <v>1.4990000000000001</v>
      </c>
      <c r="CH171" s="34">
        <v>1.5</v>
      </c>
      <c r="CI171" s="34">
        <v>1.7630000000000001</v>
      </c>
      <c r="CJ171" s="34">
        <v>1.764</v>
      </c>
      <c r="CK171" s="9"/>
      <c r="CL171" s="9"/>
      <c r="CM171" s="9" t="e">
        <f>IF('Nutritional Status'!#REF!="","",IF('Nutritional Status'!#REF!&gt;CT171,$CU$3,IF('Nutritional Status'!#REF!&gt;CR171,$CS$3,IF('Nutritional Status'!#REF!&gt;CP171,$CQ$3,$CP$3))))</f>
        <v>#REF!</v>
      </c>
      <c r="CN171" s="5">
        <v>66</v>
      </c>
      <c r="CO171" s="9" t="e">
        <f t="shared" si="19"/>
        <v>#REF!</v>
      </c>
      <c r="CP171" s="9" t="e">
        <f t="shared" ref="CP171:CU171" si="552">IF($CO171="","",VLOOKUP($CO171,$BV$5:$CJ$173,CP$1))</f>
        <v>#REF!</v>
      </c>
      <c r="CQ171" s="9" t="e">
        <f t="shared" si="552"/>
        <v>#REF!</v>
      </c>
      <c r="CR171" s="9" t="e">
        <f t="shared" si="552"/>
        <v>#REF!</v>
      </c>
      <c r="CS171" s="9" t="e">
        <f t="shared" si="552"/>
        <v>#REF!</v>
      </c>
      <c r="CT171" s="9" t="e">
        <f t="shared" si="552"/>
        <v>#REF!</v>
      </c>
      <c r="CU171" s="9" t="e">
        <f t="shared" si="552"/>
        <v>#REF!</v>
      </c>
      <c r="CV171" s="9"/>
      <c r="CW171" s="5">
        <v>66</v>
      </c>
      <c r="CX171" s="9" t="e">
        <f t="shared" si="21"/>
        <v>#REF!</v>
      </c>
      <c r="CY171" s="9" t="e">
        <f t="shared" ref="CY171:DD171" si="553">IF($CX171="","",VLOOKUP($CX171,$BV$5:$CJ$173,CY$2))</f>
        <v>#REF!</v>
      </c>
      <c r="CZ171" s="9" t="e">
        <f t="shared" si="553"/>
        <v>#REF!</v>
      </c>
      <c r="DA171" s="9" t="e">
        <f t="shared" si="553"/>
        <v>#REF!</v>
      </c>
      <c r="DB171" s="9" t="e">
        <f t="shared" si="553"/>
        <v>#REF!</v>
      </c>
      <c r="DC171" s="9" t="e">
        <f t="shared" si="553"/>
        <v>#REF!</v>
      </c>
      <c r="DD171" s="9" t="e">
        <f t="shared" si="553"/>
        <v>#REF!</v>
      </c>
    </row>
    <row r="172" spans="1:108" ht="15.75" customHeight="1">
      <c r="A172" s="30">
        <v>18.11</v>
      </c>
      <c r="B172" s="31">
        <v>11</v>
      </c>
      <c r="C172" s="31">
        <v>227</v>
      </c>
      <c r="D172" s="1"/>
      <c r="E172" s="32">
        <v>15.7</v>
      </c>
      <c r="F172" s="32">
        <f t="shared" si="0"/>
        <v>15.799999999999999</v>
      </c>
      <c r="G172" s="32">
        <v>17.399999999999999</v>
      </c>
      <c r="H172" s="32">
        <f t="shared" si="2"/>
        <v>17.5</v>
      </c>
      <c r="I172" s="32">
        <v>29.7</v>
      </c>
      <c r="J172" s="32">
        <f t="shared" si="3"/>
        <v>29.8</v>
      </c>
      <c r="K172" s="33">
        <v>35.5</v>
      </c>
      <c r="L172" s="33">
        <f t="shared" si="4"/>
        <v>35.6</v>
      </c>
      <c r="M172" s="3"/>
      <c r="N172" s="32">
        <v>14.6</v>
      </c>
      <c r="O172" s="32">
        <f t="shared" si="5"/>
        <v>14.7</v>
      </c>
      <c r="P172" s="33">
        <v>16.399999999999999</v>
      </c>
      <c r="Q172" s="33">
        <f t="shared" si="6"/>
        <v>16.5</v>
      </c>
      <c r="R172" s="33">
        <v>29.7</v>
      </c>
      <c r="S172" s="33">
        <f t="shared" si="7"/>
        <v>29.8</v>
      </c>
      <c r="T172" s="33">
        <v>36.200000000000003</v>
      </c>
      <c r="U172" s="33">
        <f t="shared" si="8"/>
        <v>36.300000000000004</v>
      </c>
      <c r="V172" s="5"/>
      <c r="W172" s="5"/>
      <c r="X172" s="5"/>
      <c r="Y172" s="5">
        <v>67</v>
      </c>
      <c r="Z172" s="5" t="e">
        <f>IF('Nutritional Status'!#REF!="","",VLOOKUP('Nutritional Status'!#REF!,$A$5:$C$173,3,))</f>
        <v>#REF!</v>
      </c>
      <c r="AA172" s="5" t="e">
        <f t="shared" si="341"/>
        <v>#REF!</v>
      </c>
      <c r="AB172" s="5" t="e">
        <f t="shared" si="342"/>
        <v>#REF!</v>
      </c>
      <c r="AC172" s="5" t="e">
        <f t="shared" si="343"/>
        <v>#REF!</v>
      </c>
      <c r="AD172" s="5" t="e">
        <f t="shared" si="344"/>
        <v>#REF!</v>
      </c>
      <c r="AE172" s="5" t="e">
        <f t="shared" si="345"/>
        <v>#REF!</v>
      </c>
      <c r="AF172" s="5" t="e">
        <f t="shared" si="346"/>
        <v>#REF!</v>
      </c>
      <c r="AG172" s="5" t="e">
        <f t="shared" si="347"/>
        <v>#REF!</v>
      </c>
      <c r="AH172" s="5" t="e">
        <f t="shared" si="348"/>
        <v>#REF!</v>
      </c>
      <c r="AI172" s="5"/>
      <c r="AJ172" s="5" t="e">
        <f t="shared" si="17"/>
        <v>#REF!</v>
      </c>
      <c r="AK172" s="5" t="e">
        <f t="shared" ref="AK172:AR172" si="554">IF($AJ172="","",VLOOKUP($AJ172,$C$5:$U$273,AK$2))</f>
        <v>#REF!</v>
      </c>
      <c r="AL172" s="5" t="e">
        <f t="shared" si="554"/>
        <v>#REF!</v>
      </c>
      <c r="AM172" s="5" t="e">
        <f t="shared" si="554"/>
        <v>#REF!</v>
      </c>
      <c r="AN172" s="5" t="e">
        <f t="shared" si="554"/>
        <v>#REF!</v>
      </c>
      <c r="AO172" s="5" t="e">
        <f t="shared" si="554"/>
        <v>#REF!</v>
      </c>
      <c r="AP172" s="5" t="e">
        <f t="shared" si="554"/>
        <v>#REF!</v>
      </c>
      <c r="AQ172" s="5" t="e">
        <f t="shared" si="554"/>
        <v>#REF!</v>
      </c>
      <c r="AR172" s="5" t="e">
        <f t="shared" si="554"/>
        <v>#REF!</v>
      </c>
      <c r="AS172" s="5"/>
      <c r="AT172" s="5"/>
      <c r="AU172" s="5"/>
      <c r="AV172" s="5"/>
      <c r="AW172" s="5"/>
      <c r="AX172" s="5"/>
      <c r="AY172" s="5"/>
      <c r="AZ172" s="5"/>
      <c r="BA172" s="40" t="str">
        <f t="shared" si="372"/>
        <v/>
      </c>
      <c r="BB172" s="266"/>
      <c r="BC172" s="267"/>
      <c r="BD172" s="267"/>
      <c r="BE172" s="268"/>
      <c r="BF172" s="41"/>
      <c r="BG172" s="43" t="str">
        <f t="shared" si="373"/>
        <v/>
      </c>
      <c r="BH172" s="43"/>
      <c r="BI172" s="43"/>
      <c r="BJ172" s="43" t="str">
        <f t="shared" si="374"/>
        <v/>
      </c>
      <c r="BK172" s="43" t="str">
        <f t="shared" si="375"/>
        <v/>
      </c>
      <c r="BL172" s="43" t="str">
        <f t="shared" si="376"/>
        <v/>
      </c>
      <c r="BM172" s="9"/>
      <c r="BN172" s="9" t="str">
        <f t="shared" si="49"/>
        <v/>
      </c>
      <c r="BO172" s="9">
        <f t="shared" si="50"/>
        <v>5</v>
      </c>
      <c r="BP172" s="9" t="str">
        <f t="shared" si="51"/>
        <v>F</v>
      </c>
      <c r="BQ172" s="9" t="str">
        <f t="shared" si="52"/>
        <v>0</v>
      </c>
      <c r="BR172" s="9"/>
      <c r="BS172" s="9"/>
      <c r="BT172" s="30">
        <v>18.11</v>
      </c>
      <c r="BU172" s="31">
        <v>11</v>
      </c>
      <c r="BV172" s="31">
        <v>227</v>
      </c>
      <c r="BW172" s="1"/>
      <c r="BX172" s="33">
        <v>1.5449999999999999</v>
      </c>
      <c r="BY172" s="33">
        <v>1.546</v>
      </c>
      <c r="BZ172" s="33">
        <v>1.6180000000000001</v>
      </c>
      <c r="CA172" s="33">
        <v>1.619</v>
      </c>
      <c r="CB172" s="33">
        <v>1.911</v>
      </c>
      <c r="CC172" s="33">
        <v>1.9119999999999999</v>
      </c>
      <c r="CD172" s="3"/>
      <c r="CE172" s="34">
        <v>1.4340000000000002</v>
      </c>
      <c r="CF172" s="34">
        <v>1.4350000000000001</v>
      </c>
      <c r="CG172" s="34">
        <v>1.5</v>
      </c>
      <c r="CH172" s="34">
        <v>1.5009999999999999</v>
      </c>
      <c r="CI172" s="34">
        <v>1.7619999999999998</v>
      </c>
      <c r="CJ172" s="34">
        <v>1.7629999999999999</v>
      </c>
      <c r="CK172" s="9"/>
      <c r="CL172" s="9"/>
      <c r="CM172" s="9" t="e">
        <f>IF('Nutritional Status'!#REF!="","",IF('Nutritional Status'!#REF!&gt;CT172,$CU$3,IF('Nutritional Status'!#REF!&gt;CR172,$CS$3,IF('Nutritional Status'!#REF!&gt;CP172,$CQ$3,$CP$3))))</f>
        <v>#REF!</v>
      </c>
      <c r="CN172" s="5">
        <v>67</v>
      </c>
      <c r="CO172" s="9" t="e">
        <f t="shared" si="19"/>
        <v>#REF!</v>
      </c>
      <c r="CP172" s="9" t="e">
        <f t="shared" ref="CP172:CU172" si="555">IF($CO172="","",VLOOKUP($CO172,$BV$5:$CJ$173,CP$1))</f>
        <v>#REF!</v>
      </c>
      <c r="CQ172" s="9" t="e">
        <f t="shared" si="555"/>
        <v>#REF!</v>
      </c>
      <c r="CR172" s="9" t="e">
        <f t="shared" si="555"/>
        <v>#REF!</v>
      </c>
      <c r="CS172" s="9" t="e">
        <f t="shared" si="555"/>
        <v>#REF!</v>
      </c>
      <c r="CT172" s="9" t="e">
        <f t="shared" si="555"/>
        <v>#REF!</v>
      </c>
      <c r="CU172" s="9" t="e">
        <f t="shared" si="555"/>
        <v>#REF!</v>
      </c>
      <c r="CV172" s="9"/>
      <c r="CW172" s="5">
        <v>67</v>
      </c>
      <c r="CX172" s="9" t="e">
        <f t="shared" si="21"/>
        <v>#REF!</v>
      </c>
      <c r="CY172" s="9" t="e">
        <f t="shared" ref="CY172:DD172" si="556">IF($CX172="","",VLOOKUP($CX172,$BV$5:$CJ$173,CY$2))</f>
        <v>#REF!</v>
      </c>
      <c r="CZ172" s="9" t="e">
        <f t="shared" si="556"/>
        <v>#REF!</v>
      </c>
      <c r="DA172" s="9" t="e">
        <f t="shared" si="556"/>
        <v>#REF!</v>
      </c>
      <c r="DB172" s="9" t="e">
        <f t="shared" si="556"/>
        <v>#REF!</v>
      </c>
      <c r="DC172" s="9" t="e">
        <f t="shared" si="556"/>
        <v>#REF!</v>
      </c>
      <c r="DD172" s="9" t="e">
        <f t="shared" si="556"/>
        <v>#REF!</v>
      </c>
    </row>
    <row r="173" spans="1:108" ht="15.75" customHeight="1">
      <c r="A173" s="30">
        <v>19</v>
      </c>
      <c r="B173" s="31">
        <v>0</v>
      </c>
      <c r="C173" s="31">
        <v>228</v>
      </c>
      <c r="D173" s="1"/>
      <c r="E173" s="32">
        <v>15.8</v>
      </c>
      <c r="F173" s="32">
        <f t="shared" si="0"/>
        <v>15.9</v>
      </c>
      <c r="G173" s="32">
        <v>17.5</v>
      </c>
      <c r="H173" s="32">
        <f t="shared" si="2"/>
        <v>17.600000000000001</v>
      </c>
      <c r="I173" s="32">
        <v>29.7</v>
      </c>
      <c r="J173" s="32">
        <f t="shared" si="3"/>
        <v>29.8</v>
      </c>
      <c r="K173" s="33">
        <v>35.5</v>
      </c>
      <c r="L173" s="33">
        <f t="shared" si="4"/>
        <v>35.6</v>
      </c>
      <c r="M173" s="3"/>
      <c r="N173" s="32">
        <v>14.6</v>
      </c>
      <c r="O173" s="32">
        <f t="shared" si="5"/>
        <v>14.7</v>
      </c>
      <c r="P173" s="33">
        <v>16.399999999999999</v>
      </c>
      <c r="Q173" s="33">
        <f t="shared" si="6"/>
        <v>16.5</v>
      </c>
      <c r="R173" s="33">
        <v>29.7</v>
      </c>
      <c r="S173" s="33">
        <f t="shared" si="7"/>
        <v>29.8</v>
      </c>
      <c r="T173" s="33">
        <v>36.200000000000003</v>
      </c>
      <c r="U173" s="33">
        <f t="shared" si="8"/>
        <v>36.300000000000004</v>
      </c>
      <c r="V173" s="5"/>
      <c r="W173" s="5"/>
      <c r="X173" s="5"/>
      <c r="Y173" s="5">
        <v>68</v>
      </c>
      <c r="Z173" s="5" t="e">
        <f>IF('Nutritional Status'!#REF!="","",VLOOKUP('Nutritional Status'!#REF!,$A$5:$C$173,3,))</f>
        <v>#REF!</v>
      </c>
      <c r="AA173" s="5" t="e">
        <f t="shared" si="341"/>
        <v>#REF!</v>
      </c>
      <c r="AB173" s="5" t="e">
        <f t="shared" si="342"/>
        <v>#REF!</v>
      </c>
      <c r="AC173" s="5" t="e">
        <f t="shared" si="343"/>
        <v>#REF!</v>
      </c>
      <c r="AD173" s="5" t="e">
        <f t="shared" si="344"/>
        <v>#REF!</v>
      </c>
      <c r="AE173" s="5" t="e">
        <f t="shared" si="345"/>
        <v>#REF!</v>
      </c>
      <c r="AF173" s="5" t="e">
        <f t="shared" si="346"/>
        <v>#REF!</v>
      </c>
      <c r="AG173" s="5" t="e">
        <f t="shared" si="347"/>
        <v>#REF!</v>
      </c>
      <c r="AH173" s="5" t="e">
        <f t="shared" si="348"/>
        <v>#REF!</v>
      </c>
      <c r="AI173" s="5"/>
      <c r="AJ173" s="5" t="e">
        <f t="shared" si="17"/>
        <v>#REF!</v>
      </c>
      <c r="AK173" s="5" t="e">
        <f t="shared" ref="AK173:AR173" si="557">IF($AJ173="","",VLOOKUP($AJ173,$C$5:$U$273,AK$2))</f>
        <v>#REF!</v>
      </c>
      <c r="AL173" s="5" t="e">
        <f t="shared" si="557"/>
        <v>#REF!</v>
      </c>
      <c r="AM173" s="5" t="e">
        <f t="shared" si="557"/>
        <v>#REF!</v>
      </c>
      <c r="AN173" s="5" t="e">
        <f t="shared" si="557"/>
        <v>#REF!</v>
      </c>
      <c r="AO173" s="5" t="e">
        <f t="shared" si="557"/>
        <v>#REF!</v>
      </c>
      <c r="AP173" s="5" t="e">
        <f t="shared" si="557"/>
        <v>#REF!</v>
      </c>
      <c r="AQ173" s="5" t="e">
        <f t="shared" si="557"/>
        <v>#REF!</v>
      </c>
      <c r="AR173" s="5" t="e">
        <f t="shared" si="557"/>
        <v>#REF!</v>
      </c>
      <c r="AS173" s="5"/>
      <c r="AT173" s="5"/>
      <c r="AU173" s="5"/>
      <c r="AV173" s="5"/>
      <c r="AW173" s="5"/>
      <c r="AX173" s="5"/>
      <c r="AY173" s="5"/>
      <c r="AZ173" s="5"/>
      <c r="BA173" s="40" t="str">
        <f t="shared" si="372"/>
        <v/>
      </c>
      <c r="BB173" s="266"/>
      <c r="BC173" s="267"/>
      <c r="BD173" s="267"/>
      <c r="BE173" s="268"/>
      <c r="BF173" s="41"/>
      <c r="BG173" s="43" t="str">
        <f t="shared" si="373"/>
        <v/>
      </c>
      <c r="BH173" s="43"/>
      <c r="BI173" s="43"/>
      <c r="BJ173" s="43" t="str">
        <f t="shared" si="374"/>
        <v/>
      </c>
      <c r="BK173" s="43" t="str">
        <f t="shared" si="375"/>
        <v/>
      </c>
      <c r="BL173" s="43" t="str">
        <f t="shared" si="376"/>
        <v/>
      </c>
      <c r="BM173" s="9"/>
      <c r="BN173" s="9" t="str">
        <f t="shared" si="49"/>
        <v/>
      </c>
      <c r="BO173" s="9">
        <f t="shared" si="50"/>
        <v>5</v>
      </c>
      <c r="BP173" s="9" t="str">
        <f t="shared" si="51"/>
        <v>F</v>
      </c>
      <c r="BQ173" s="9" t="str">
        <f t="shared" si="52"/>
        <v>0</v>
      </c>
      <c r="BR173" s="9"/>
      <c r="BS173" s="9"/>
      <c r="BT173" s="30">
        <v>19</v>
      </c>
      <c r="BU173" s="31">
        <v>0</v>
      </c>
      <c r="BV173" s="31">
        <v>228</v>
      </c>
      <c r="BW173" s="1"/>
      <c r="BX173" s="33">
        <v>1.5449999999999999</v>
      </c>
      <c r="BY173" s="33">
        <v>1.546</v>
      </c>
      <c r="BZ173" s="33">
        <v>1.6180000000000001</v>
      </c>
      <c r="CA173" s="33">
        <v>1.619</v>
      </c>
      <c r="CB173" s="33">
        <v>1.911</v>
      </c>
      <c r="CC173" s="33">
        <v>1.9119999999999999</v>
      </c>
      <c r="CD173" s="3"/>
      <c r="CE173" s="34">
        <v>1.4340000000000002</v>
      </c>
      <c r="CF173" s="34">
        <v>1.4350000000000001</v>
      </c>
      <c r="CG173" s="34">
        <v>1.5</v>
      </c>
      <c r="CH173" s="34">
        <v>1.5009999999999999</v>
      </c>
      <c r="CI173" s="34">
        <v>1.7619999999999998</v>
      </c>
      <c r="CJ173" s="34">
        <v>1.7629999999999999</v>
      </c>
      <c r="CK173" s="9"/>
      <c r="CL173" s="9"/>
      <c r="CM173" s="9" t="e">
        <f>IF('Nutritional Status'!#REF!="","",IF('Nutritional Status'!#REF!&gt;CT173,$CU$3,IF('Nutritional Status'!#REF!&gt;CR173,$CS$3,IF('Nutritional Status'!#REF!&gt;CP173,$CQ$3,$CP$3))))</f>
        <v>#REF!</v>
      </c>
      <c r="CN173" s="5">
        <v>68</v>
      </c>
      <c r="CO173" s="9" t="e">
        <f t="shared" si="19"/>
        <v>#REF!</v>
      </c>
      <c r="CP173" s="9" t="e">
        <f t="shared" ref="CP173:CU173" si="558">IF($CO173="","",VLOOKUP($CO173,$BV$5:$CJ$173,CP$1))</f>
        <v>#REF!</v>
      </c>
      <c r="CQ173" s="9" t="e">
        <f t="shared" si="558"/>
        <v>#REF!</v>
      </c>
      <c r="CR173" s="9" t="e">
        <f t="shared" si="558"/>
        <v>#REF!</v>
      </c>
      <c r="CS173" s="9" t="e">
        <f t="shared" si="558"/>
        <v>#REF!</v>
      </c>
      <c r="CT173" s="9" t="e">
        <f t="shared" si="558"/>
        <v>#REF!</v>
      </c>
      <c r="CU173" s="9" t="e">
        <f t="shared" si="558"/>
        <v>#REF!</v>
      </c>
      <c r="CV173" s="9"/>
      <c r="CW173" s="5">
        <v>68</v>
      </c>
      <c r="CX173" s="9" t="e">
        <f t="shared" si="21"/>
        <v>#REF!</v>
      </c>
      <c r="CY173" s="9" t="e">
        <f t="shared" ref="CY173:DD173" si="559">IF($CX173="","",VLOOKUP($CX173,$BV$5:$CJ$173,CY$2))</f>
        <v>#REF!</v>
      </c>
      <c r="CZ173" s="9" t="e">
        <f t="shared" si="559"/>
        <v>#REF!</v>
      </c>
      <c r="DA173" s="9" t="e">
        <f t="shared" si="559"/>
        <v>#REF!</v>
      </c>
      <c r="DB173" s="9" t="e">
        <f t="shared" si="559"/>
        <v>#REF!</v>
      </c>
      <c r="DC173" s="9" t="e">
        <f t="shared" si="559"/>
        <v>#REF!</v>
      </c>
      <c r="DD173" s="9" t="e">
        <f t="shared" si="559"/>
        <v>#REF!</v>
      </c>
    </row>
    <row r="174" spans="1:108" ht="15.75" customHeight="1">
      <c r="A174" s="30"/>
      <c r="B174" s="31"/>
      <c r="C174" s="31"/>
      <c r="D174" s="1"/>
      <c r="E174" s="32"/>
      <c r="F174" s="32"/>
      <c r="G174" s="32"/>
      <c r="H174" s="32"/>
      <c r="I174" s="32"/>
      <c r="J174" s="32"/>
      <c r="K174" s="33"/>
      <c r="L174" s="33"/>
      <c r="M174" s="3"/>
      <c r="N174" s="32"/>
      <c r="O174" s="32"/>
      <c r="P174" s="33"/>
      <c r="Q174" s="33"/>
      <c r="R174" s="33"/>
      <c r="S174" s="33"/>
      <c r="T174" s="33"/>
      <c r="U174" s="33"/>
      <c r="V174" s="5"/>
      <c r="W174" s="5"/>
      <c r="X174" s="5"/>
      <c r="Y174" s="5">
        <v>69</v>
      </c>
      <c r="Z174" s="5" t="str">
        <f>IF('Nutritional Status'!C111="","",VLOOKUP('Nutritional Status'!#REF!,$A$5:$C$173,3,))</f>
        <v/>
      </c>
      <c r="AA174" s="5" t="str">
        <f t="shared" si="341"/>
        <v/>
      </c>
      <c r="AB174" s="5" t="str">
        <f t="shared" si="342"/>
        <v/>
      </c>
      <c r="AC174" s="5" t="str">
        <f t="shared" si="343"/>
        <v/>
      </c>
      <c r="AD174" s="5" t="str">
        <f t="shared" si="344"/>
        <v/>
      </c>
      <c r="AE174" s="5" t="str">
        <f t="shared" si="345"/>
        <v/>
      </c>
      <c r="AF174" s="5" t="str">
        <f t="shared" si="346"/>
        <v/>
      </c>
      <c r="AG174" s="5" t="str">
        <f t="shared" si="347"/>
        <v/>
      </c>
      <c r="AH174" s="5" t="str">
        <f t="shared" si="348"/>
        <v/>
      </c>
      <c r="AI174" s="5"/>
      <c r="AJ174" s="5" t="e">
        <f t="shared" si="17"/>
        <v>#REF!</v>
      </c>
      <c r="AK174" s="5" t="e">
        <f t="shared" ref="AK174:AR174" si="560">IF($AJ174="","",VLOOKUP($AJ174,$C$5:$U$273,AK$2))</f>
        <v>#REF!</v>
      </c>
      <c r="AL174" s="5" t="e">
        <f t="shared" si="560"/>
        <v>#REF!</v>
      </c>
      <c r="AM174" s="5" t="e">
        <f t="shared" si="560"/>
        <v>#REF!</v>
      </c>
      <c r="AN174" s="5" t="e">
        <f t="shared" si="560"/>
        <v>#REF!</v>
      </c>
      <c r="AO174" s="5" t="e">
        <f t="shared" si="560"/>
        <v>#REF!</v>
      </c>
      <c r="AP174" s="5" t="e">
        <f t="shared" si="560"/>
        <v>#REF!</v>
      </c>
      <c r="AQ174" s="5" t="e">
        <f t="shared" si="560"/>
        <v>#REF!</v>
      </c>
      <c r="AR174" s="5" t="e">
        <f t="shared" si="560"/>
        <v>#REF!</v>
      </c>
      <c r="AS174" s="5"/>
      <c r="AT174" s="5"/>
      <c r="AU174" s="5"/>
      <c r="AV174" s="5"/>
      <c r="AW174" s="5"/>
      <c r="AX174" s="5"/>
      <c r="AY174" s="5"/>
      <c r="AZ174" s="5"/>
      <c r="BA174" s="40" t="str">
        <f t="shared" si="372"/>
        <v/>
      </c>
      <c r="BB174" s="266"/>
      <c r="BC174" s="267"/>
      <c r="BD174" s="267"/>
      <c r="BE174" s="268"/>
      <c r="BF174" s="41"/>
      <c r="BG174" s="43" t="str">
        <f t="shared" si="373"/>
        <v/>
      </c>
      <c r="BH174" s="43"/>
      <c r="BI174" s="43"/>
      <c r="BJ174" s="43" t="str">
        <f t="shared" si="374"/>
        <v/>
      </c>
      <c r="BK174" s="43" t="str">
        <f t="shared" si="375"/>
        <v/>
      </c>
      <c r="BL174" s="43" t="str">
        <f t="shared" si="376"/>
        <v/>
      </c>
      <c r="BM174" s="9"/>
      <c r="BN174" s="9" t="str">
        <f t="shared" si="49"/>
        <v/>
      </c>
      <c r="BO174" s="9">
        <f t="shared" si="50"/>
        <v>5</v>
      </c>
      <c r="BP174" s="9" t="str">
        <f t="shared" si="51"/>
        <v>F</v>
      </c>
      <c r="BQ174" s="9" t="str">
        <f t="shared" si="52"/>
        <v>0</v>
      </c>
      <c r="BR174" s="9"/>
      <c r="BS174" s="9"/>
      <c r="BT174" s="30"/>
      <c r="BU174" s="31"/>
      <c r="BV174" s="31"/>
      <c r="BW174" s="1"/>
      <c r="BX174" s="45"/>
      <c r="BY174" s="46"/>
      <c r="BZ174" s="47"/>
      <c r="CA174" s="48"/>
      <c r="CB174" s="49"/>
      <c r="CC174" s="50"/>
      <c r="CD174" s="3"/>
      <c r="CE174" s="45"/>
      <c r="CF174" s="46"/>
      <c r="CG174" s="47"/>
      <c r="CH174" s="48"/>
      <c r="CI174" s="49"/>
      <c r="CJ174" s="50"/>
      <c r="CK174" s="9"/>
      <c r="CL174" s="9"/>
      <c r="CM174" s="9" t="e">
        <f>IF('Nutritional Status'!#REF!="","",IF('Nutritional Status'!#REF!&gt;CT174,$CU$3,IF('Nutritional Status'!#REF!&gt;CR174,$CS$3,IF('Nutritional Status'!#REF!&gt;CP174,$CQ$3,$CP$3))))</f>
        <v>#REF!</v>
      </c>
      <c r="CN174" s="5">
        <v>69</v>
      </c>
      <c r="CO174" s="9" t="str">
        <f t="shared" si="19"/>
        <v/>
      </c>
      <c r="CP174" s="9" t="str">
        <f t="shared" ref="CP174:CU174" si="561">IF($CO174="","",VLOOKUP($CO174,$BV$5:$CJ$173,CP$1))</f>
        <v/>
      </c>
      <c r="CQ174" s="9" t="str">
        <f t="shared" si="561"/>
        <v/>
      </c>
      <c r="CR174" s="9" t="str">
        <f t="shared" si="561"/>
        <v/>
      </c>
      <c r="CS174" s="9" t="str">
        <f t="shared" si="561"/>
        <v/>
      </c>
      <c r="CT174" s="9" t="str">
        <f t="shared" si="561"/>
        <v/>
      </c>
      <c r="CU174" s="9" t="str">
        <f t="shared" si="561"/>
        <v/>
      </c>
      <c r="CV174" s="9"/>
      <c r="CW174" s="5">
        <v>69</v>
      </c>
      <c r="CX174" s="9" t="e">
        <f t="shared" si="21"/>
        <v>#REF!</v>
      </c>
      <c r="CY174" s="9" t="e">
        <f t="shared" ref="CY174:DD174" si="562">IF($CX174="","",VLOOKUP($CX174,$BV$5:$CJ$173,CY$2))</f>
        <v>#REF!</v>
      </c>
      <c r="CZ174" s="9" t="e">
        <f t="shared" si="562"/>
        <v>#REF!</v>
      </c>
      <c r="DA174" s="9" t="e">
        <f t="shared" si="562"/>
        <v>#REF!</v>
      </c>
      <c r="DB174" s="9" t="e">
        <f t="shared" si="562"/>
        <v>#REF!</v>
      </c>
      <c r="DC174" s="9" t="e">
        <f t="shared" si="562"/>
        <v>#REF!</v>
      </c>
      <c r="DD174" s="9" t="e">
        <f t="shared" si="562"/>
        <v>#REF!</v>
      </c>
    </row>
    <row r="175" spans="1:108" ht="15.75" customHeight="1">
      <c r="A175" s="30"/>
      <c r="B175" s="31"/>
      <c r="C175" s="31"/>
      <c r="D175" s="1"/>
      <c r="E175" s="32"/>
      <c r="F175" s="32"/>
      <c r="G175" s="32"/>
      <c r="H175" s="32"/>
      <c r="I175" s="32"/>
      <c r="J175" s="32"/>
      <c r="K175" s="33"/>
      <c r="L175" s="33"/>
      <c r="M175" s="3"/>
      <c r="N175" s="32"/>
      <c r="O175" s="32"/>
      <c r="P175" s="33"/>
      <c r="Q175" s="33"/>
      <c r="R175" s="33"/>
      <c r="S175" s="33"/>
      <c r="T175" s="33"/>
      <c r="U175" s="33"/>
      <c r="V175" s="5"/>
      <c r="W175" s="5"/>
      <c r="X175" s="5"/>
      <c r="Y175" s="5">
        <v>70</v>
      </c>
      <c r="Z175" s="5" t="e">
        <f>IF('Nutritional Status'!#REF!="","",VLOOKUP('Nutritional Status'!#REF!,$A$5:$C$173,3,))</f>
        <v>#REF!</v>
      </c>
      <c r="AA175" s="5" t="e">
        <f t="shared" si="341"/>
        <v>#REF!</v>
      </c>
      <c r="AB175" s="5" t="e">
        <f t="shared" si="342"/>
        <v>#REF!</v>
      </c>
      <c r="AC175" s="5" t="e">
        <f t="shared" si="343"/>
        <v>#REF!</v>
      </c>
      <c r="AD175" s="5" t="e">
        <f t="shared" si="344"/>
        <v>#REF!</v>
      </c>
      <c r="AE175" s="5" t="e">
        <f t="shared" si="345"/>
        <v>#REF!</v>
      </c>
      <c r="AF175" s="5" t="e">
        <f t="shared" si="346"/>
        <v>#REF!</v>
      </c>
      <c r="AG175" s="5" t="e">
        <f t="shared" si="347"/>
        <v>#REF!</v>
      </c>
      <c r="AH175" s="5" t="e">
        <f t="shared" si="348"/>
        <v>#REF!</v>
      </c>
      <c r="AI175" s="5"/>
      <c r="AJ175" s="5" t="e">
        <f t="shared" si="17"/>
        <v>#REF!</v>
      </c>
      <c r="AK175" s="5" t="e">
        <f t="shared" ref="AK175:AR175" si="563">IF($AJ175="","",VLOOKUP($AJ175,$C$5:$U$273,AK$2))</f>
        <v>#REF!</v>
      </c>
      <c r="AL175" s="5" t="e">
        <f t="shared" si="563"/>
        <v>#REF!</v>
      </c>
      <c r="AM175" s="5" t="e">
        <f t="shared" si="563"/>
        <v>#REF!</v>
      </c>
      <c r="AN175" s="5" t="e">
        <f t="shared" si="563"/>
        <v>#REF!</v>
      </c>
      <c r="AO175" s="5" t="e">
        <f t="shared" si="563"/>
        <v>#REF!</v>
      </c>
      <c r="AP175" s="5" t="e">
        <f t="shared" si="563"/>
        <v>#REF!</v>
      </c>
      <c r="AQ175" s="5" t="e">
        <f t="shared" si="563"/>
        <v>#REF!</v>
      </c>
      <c r="AR175" s="5" t="e">
        <f t="shared" si="563"/>
        <v>#REF!</v>
      </c>
      <c r="AS175" s="5"/>
      <c r="AT175" s="5"/>
      <c r="AU175" s="5"/>
      <c r="AV175" s="5"/>
      <c r="AW175" s="5"/>
      <c r="AX175" s="5"/>
      <c r="AY175" s="5"/>
      <c r="AZ175" s="5"/>
      <c r="BA175" s="40" t="str">
        <f t="shared" si="372"/>
        <v/>
      </c>
      <c r="BB175" s="266"/>
      <c r="BC175" s="267"/>
      <c r="BD175" s="267"/>
      <c r="BE175" s="268"/>
      <c r="BF175" s="41"/>
      <c r="BG175" s="43" t="str">
        <f t="shared" si="373"/>
        <v/>
      </c>
      <c r="BH175" s="43"/>
      <c r="BI175" s="43"/>
      <c r="BJ175" s="43" t="str">
        <f t="shared" si="374"/>
        <v/>
      </c>
      <c r="BK175" s="43" t="str">
        <f t="shared" si="375"/>
        <v/>
      </c>
      <c r="BL175" s="43" t="str">
        <f t="shared" si="376"/>
        <v/>
      </c>
      <c r="BM175" s="9"/>
      <c r="BN175" s="9" t="str">
        <f t="shared" si="49"/>
        <v/>
      </c>
      <c r="BO175" s="9">
        <f t="shared" si="50"/>
        <v>5</v>
      </c>
      <c r="BP175" s="9" t="str">
        <f t="shared" si="51"/>
        <v>F</v>
      </c>
      <c r="BQ175" s="9" t="str">
        <f t="shared" si="52"/>
        <v>0</v>
      </c>
      <c r="BR175" s="9"/>
      <c r="BS175" s="9"/>
      <c r="BT175" s="30"/>
      <c r="BU175" s="31"/>
      <c r="BV175" s="31"/>
      <c r="BW175" s="1"/>
      <c r="BX175" s="51"/>
      <c r="BY175" s="52"/>
      <c r="BZ175" s="53"/>
      <c r="CA175" s="54"/>
      <c r="CB175" s="55"/>
      <c r="CC175" s="56"/>
      <c r="CD175" s="3"/>
      <c r="CE175" s="51"/>
      <c r="CF175" s="52"/>
      <c r="CG175" s="53"/>
      <c r="CH175" s="54"/>
      <c r="CI175" s="55"/>
      <c r="CJ175" s="56"/>
      <c r="CK175" s="9"/>
      <c r="CL175" s="9"/>
      <c r="CM175" s="9" t="e">
        <f>IF('Nutritional Status'!#REF!="","",IF('Nutritional Status'!#REF!&gt;CT175,$CU$3,IF('Nutritional Status'!#REF!&gt;CR175,$CS$3,IF('Nutritional Status'!#REF!&gt;CP175,$CQ$3,$CP$3))))</f>
        <v>#REF!</v>
      </c>
      <c r="CN175" s="5">
        <v>70</v>
      </c>
      <c r="CO175" s="9" t="e">
        <f t="shared" si="19"/>
        <v>#REF!</v>
      </c>
      <c r="CP175" s="9" t="e">
        <f t="shared" ref="CP175:CU175" si="564">IF($CO175="","",VLOOKUP($CO175,$BV$5:$CJ$173,CP$1))</f>
        <v>#REF!</v>
      </c>
      <c r="CQ175" s="9" t="e">
        <f t="shared" si="564"/>
        <v>#REF!</v>
      </c>
      <c r="CR175" s="9" t="e">
        <f t="shared" si="564"/>
        <v>#REF!</v>
      </c>
      <c r="CS175" s="9" t="e">
        <f t="shared" si="564"/>
        <v>#REF!</v>
      </c>
      <c r="CT175" s="9" t="e">
        <f t="shared" si="564"/>
        <v>#REF!</v>
      </c>
      <c r="CU175" s="9" t="e">
        <f t="shared" si="564"/>
        <v>#REF!</v>
      </c>
      <c r="CV175" s="9"/>
      <c r="CW175" s="5">
        <v>70</v>
      </c>
      <c r="CX175" s="9" t="e">
        <f t="shared" si="21"/>
        <v>#REF!</v>
      </c>
      <c r="CY175" s="9" t="e">
        <f t="shared" ref="CY175:DD175" si="565">IF($CX175="","",VLOOKUP($CX175,$BV$5:$CJ$173,CY$2))</f>
        <v>#REF!</v>
      </c>
      <c r="CZ175" s="9" t="e">
        <f t="shared" si="565"/>
        <v>#REF!</v>
      </c>
      <c r="DA175" s="9" t="e">
        <f t="shared" si="565"/>
        <v>#REF!</v>
      </c>
      <c r="DB175" s="9" t="e">
        <f t="shared" si="565"/>
        <v>#REF!</v>
      </c>
      <c r="DC175" s="9" t="e">
        <f t="shared" si="565"/>
        <v>#REF!</v>
      </c>
      <c r="DD175" s="9" t="e">
        <f t="shared" si="565"/>
        <v>#REF!</v>
      </c>
    </row>
    <row r="176" spans="1:108" ht="15.75" customHeight="1">
      <c r="A176" s="30"/>
      <c r="B176" s="31"/>
      <c r="C176" s="31"/>
      <c r="D176" s="1"/>
      <c r="E176" s="32"/>
      <c r="F176" s="32"/>
      <c r="G176" s="32"/>
      <c r="H176" s="32"/>
      <c r="I176" s="32"/>
      <c r="J176" s="32"/>
      <c r="K176" s="33"/>
      <c r="L176" s="33"/>
      <c r="M176" s="3"/>
      <c r="N176" s="32"/>
      <c r="O176" s="32"/>
      <c r="P176" s="33"/>
      <c r="Q176" s="33"/>
      <c r="R176" s="33"/>
      <c r="S176" s="33"/>
      <c r="T176" s="33"/>
      <c r="U176" s="33"/>
      <c r="V176" s="5"/>
      <c r="W176" s="5"/>
      <c r="X176" s="5"/>
      <c r="Y176" s="5">
        <v>71</v>
      </c>
      <c r="Z176" s="5" t="e">
        <f>IF('Nutritional Status'!#REF!="","",VLOOKUP('Nutritional Status'!#REF!,$A$5:$C$173,3,))</f>
        <v>#REF!</v>
      </c>
      <c r="AA176" s="5" t="e">
        <f t="shared" si="341"/>
        <v>#REF!</v>
      </c>
      <c r="AB176" s="5" t="e">
        <f t="shared" si="342"/>
        <v>#REF!</v>
      </c>
      <c r="AC176" s="5" t="e">
        <f t="shared" si="343"/>
        <v>#REF!</v>
      </c>
      <c r="AD176" s="5" t="e">
        <f t="shared" si="344"/>
        <v>#REF!</v>
      </c>
      <c r="AE176" s="5" t="e">
        <f t="shared" si="345"/>
        <v>#REF!</v>
      </c>
      <c r="AF176" s="5" t="e">
        <f t="shared" si="346"/>
        <v>#REF!</v>
      </c>
      <c r="AG176" s="5" t="e">
        <f t="shared" si="347"/>
        <v>#REF!</v>
      </c>
      <c r="AH176" s="5" t="e">
        <f t="shared" si="348"/>
        <v>#REF!</v>
      </c>
      <c r="AI176" s="5"/>
      <c r="AJ176" s="5" t="e">
        <f t="shared" si="17"/>
        <v>#REF!</v>
      </c>
      <c r="AK176" s="5" t="e">
        <f t="shared" ref="AK176:AR176" si="566">IF($AJ176="","",VLOOKUP($AJ176,$C$5:$U$273,AK$2))</f>
        <v>#REF!</v>
      </c>
      <c r="AL176" s="5" t="e">
        <f t="shared" si="566"/>
        <v>#REF!</v>
      </c>
      <c r="AM176" s="5" t="e">
        <f t="shared" si="566"/>
        <v>#REF!</v>
      </c>
      <c r="AN176" s="5" t="e">
        <f t="shared" si="566"/>
        <v>#REF!</v>
      </c>
      <c r="AO176" s="5" t="e">
        <f t="shared" si="566"/>
        <v>#REF!</v>
      </c>
      <c r="AP176" s="5" t="e">
        <f t="shared" si="566"/>
        <v>#REF!</v>
      </c>
      <c r="AQ176" s="5" t="e">
        <f t="shared" si="566"/>
        <v>#REF!</v>
      </c>
      <c r="AR176" s="5" t="e">
        <f t="shared" si="566"/>
        <v>#REF!</v>
      </c>
      <c r="AS176" s="5"/>
      <c r="AT176" s="5"/>
      <c r="AU176" s="5"/>
      <c r="AV176" s="5"/>
      <c r="AW176" s="5"/>
      <c r="AX176" s="5"/>
      <c r="AY176" s="5"/>
      <c r="AZ176" s="5"/>
      <c r="BA176" s="40" t="str">
        <f t="shared" si="372"/>
        <v/>
      </c>
      <c r="BB176" s="266"/>
      <c r="BC176" s="267"/>
      <c r="BD176" s="267"/>
      <c r="BE176" s="268"/>
      <c r="BF176" s="41"/>
      <c r="BG176" s="43" t="str">
        <f t="shared" si="373"/>
        <v/>
      </c>
      <c r="BH176" s="43"/>
      <c r="BI176" s="43"/>
      <c r="BJ176" s="43" t="str">
        <f t="shared" si="374"/>
        <v/>
      </c>
      <c r="BK176" s="43" t="str">
        <f t="shared" si="375"/>
        <v/>
      </c>
      <c r="BL176" s="43" t="str">
        <f t="shared" si="376"/>
        <v/>
      </c>
      <c r="BM176" s="9"/>
      <c r="BN176" s="9" t="str">
        <f t="shared" si="49"/>
        <v/>
      </c>
      <c r="BO176" s="9">
        <f t="shared" si="50"/>
        <v>5</v>
      </c>
      <c r="BP176" s="9" t="str">
        <f t="shared" si="51"/>
        <v>F</v>
      </c>
      <c r="BQ176" s="9" t="str">
        <f t="shared" si="52"/>
        <v>0</v>
      </c>
      <c r="BR176" s="9"/>
      <c r="BS176" s="9"/>
      <c r="BT176" s="30"/>
      <c r="BU176" s="31"/>
      <c r="BV176" s="31"/>
      <c r="BW176" s="1"/>
      <c r="BX176" s="32"/>
      <c r="BY176" s="32"/>
      <c r="BZ176" s="32"/>
      <c r="CA176" s="32"/>
      <c r="CB176" s="32"/>
      <c r="CC176" s="32"/>
      <c r="CD176" s="3"/>
      <c r="CE176" s="32"/>
      <c r="CF176" s="32"/>
      <c r="CG176" s="32"/>
      <c r="CH176" s="32"/>
      <c r="CI176" s="32"/>
      <c r="CJ176" s="32"/>
      <c r="CK176" s="9"/>
      <c r="CL176" s="9"/>
      <c r="CM176" s="9" t="e">
        <f>IF('Nutritional Status'!#REF!="","",IF('Nutritional Status'!#REF!&gt;CT176,$CU$3,IF('Nutritional Status'!#REF!&gt;CR176,$CS$3,IF('Nutritional Status'!#REF!&gt;CP176,$CQ$3,$CP$3))))</f>
        <v>#REF!</v>
      </c>
      <c r="CN176" s="5">
        <v>71</v>
      </c>
      <c r="CO176" s="9" t="e">
        <f t="shared" si="19"/>
        <v>#REF!</v>
      </c>
      <c r="CP176" s="9" t="e">
        <f t="shared" ref="CP176:CU176" si="567">IF($CO176="","",VLOOKUP($CO176,$BV$5:$CJ$173,CP$1))</f>
        <v>#REF!</v>
      </c>
      <c r="CQ176" s="9" t="e">
        <f t="shared" si="567"/>
        <v>#REF!</v>
      </c>
      <c r="CR176" s="9" t="e">
        <f t="shared" si="567"/>
        <v>#REF!</v>
      </c>
      <c r="CS176" s="9" t="e">
        <f t="shared" si="567"/>
        <v>#REF!</v>
      </c>
      <c r="CT176" s="9" t="e">
        <f t="shared" si="567"/>
        <v>#REF!</v>
      </c>
      <c r="CU176" s="9" t="e">
        <f t="shared" si="567"/>
        <v>#REF!</v>
      </c>
      <c r="CV176" s="9"/>
      <c r="CW176" s="5">
        <v>71</v>
      </c>
      <c r="CX176" s="9" t="e">
        <f t="shared" si="21"/>
        <v>#REF!</v>
      </c>
      <c r="CY176" s="9" t="e">
        <f t="shared" ref="CY176:DD176" si="568">IF($CX176="","",VLOOKUP($CX176,$BV$5:$CJ$173,CY$2))</f>
        <v>#REF!</v>
      </c>
      <c r="CZ176" s="9" t="e">
        <f t="shared" si="568"/>
        <v>#REF!</v>
      </c>
      <c r="DA176" s="9" t="e">
        <f t="shared" si="568"/>
        <v>#REF!</v>
      </c>
      <c r="DB176" s="9" t="e">
        <f t="shared" si="568"/>
        <v>#REF!</v>
      </c>
      <c r="DC176" s="9" t="e">
        <f t="shared" si="568"/>
        <v>#REF!</v>
      </c>
      <c r="DD176" s="9" t="e">
        <f t="shared" si="568"/>
        <v>#REF!</v>
      </c>
    </row>
    <row r="177" spans="1:108" ht="15.75" customHeight="1">
      <c r="A177" s="30"/>
      <c r="B177" s="31"/>
      <c r="C177" s="31"/>
      <c r="D177" s="1"/>
      <c r="E177" s="32"/>
      <c r="F177" s="32"/>
      <c r="G177" s="32"/>
      <c r="H177" s="32"/>
      <c r="I177" s="32"/>
      <c r="J177" s="32"/>
      <c r="K177" s="33"/>
      <c r="L177" s="33"/>
      <c r="M177" s="3"/>
      <c r="N177" s="32"/>
      <c r="O177" s="32"/>
      <c r="P177" s="33"/>
      <c r="Q177" s="33"/>
      <c r="R177" s="33"/>
      <c r="S177" s="33"/>
      <c r="T177" s="33"/>
      <c r="U177" s="33"/>
      <c r="V177" s="5"/>
      <c r="W177" s="5"/>
      <c r="X177" s="5"/>
      <c r="Y177" s="5">
        <v>72</v>
      </c>
      <c r="Z177" s="5" t="e">
        <f>IF('Nutritional Status'!#REF!="","",VLOOKUP('Nutritional Status'!#REF!,$A$5:$C$173,3,))</f>
        <v>#REF!</v>
      </c>
      <c r="AA177" s="5" t="e">
        <f t="shared" si="341"/>
        <v>#REF!</v>
      </c>
      <c r="AB177" s="5" t="e">
        <f t="shared" si="342"/>
        <v>#REF!</v>
      </c>
      <c r="AC177" s="5" t="e">
        <f t="shared" si="343"/>
        <v>#REF!</v>
      </c>
      <c r="AD177" s="5" t="e">
        <f t="shared" si="344"/>
        <v>#REF!</v>
      </c>
      <c r="AE177" s="5" t="e">
        <f t="shared" si="345"/>
        <v>#REF!</v>
      </c>
      <c r="AF177" s="5" t="e">
        <f t="shared" si="346"/>
        <v>#REF!</v>
      </c>
      <c r="AG177" s="5" t="e">
        <f t="shared" si="347"/>
        <v>#REF!</v>
      </c>
      <c r="AH177" s="5" t="e">
        <f t="shared" si="348"/>
        <v>#REF!</v>
      </c>
      <c r="AI177" s="5"/>
      <c r="AJ177" s="5" t="e">
        <f t="shared" si="17"/>
        <v>#REF!</v>
      </c>
      <c r="AK177" s="5" t="e">
        <f t="shared" ref="AK177:AR177" si="569">IF($AJ177="","",VLOOKUP($AJ177,$C$5:$U$273,AK$2))</f>
        <v>#REF!</v>
      </c>
      <c r="AL177" s="5" t="e">
        <f t="shared" si="569"/>
        <v>#REF!</v>
      </c>
      <c r="AM177" s="5" t="e">
        <f t="shared" si="569"/>
        <v>#REF!</v>
      </c>
      <c r="AN177" s="5" t="e">
        <f t="shared" si="569"/>
        <v>#REF!</v>
      </c>
      <c r="AO177" s="5" t="e">
        <f t="shared" si="569"/>
        <v>#REF!</v>
      </c>
      <c r="AP177" s="5" t="e">
        <f t="shared" si="569"/>
        <v>#REF!</v>
      </c>
      <c r="AQ177" s="5" t="e">
        <f t="shared" si="569"/>
        <v>#REF!</v>
      </c>
      <c r="AR177" s="5" t="e">
        <f t="shared" si="569"/>
        <v>#REF!</v>
      </c>
      <c r="AS177" s="5"/>
      <c r="AT177" s="5"/>
      <c r="AU177" s="5"/>
      <c r="AV177" s="5"/>
      <c r="AW177" s="5"/>
      <c r="AX177" s="5"/>
      <c r="AY177" s="5"/>
      <c r="AZ177" s="5"/>
      <c r="BA177" s="40" t="str">
        <f t="shared" si="372"/>
        <v/>
      </c>
      <c r="BB177" s="266"/>
      <c r="BC177" s="267"/>
      <c r="BD177" s="267"/>
      <c r="BE177" s="268"/>
      <c r="BF177" s="41"/>
      <c r="BG177" s="43" t="str">
        <f t="shared" si="373"/>
        <v/>
      </c>
      <c r="BH177" s="43"/>
      <c r="BI177" s="43"/>
      <c r="BJ177" s="43" t="str">
        <f t="shared" si="374"/>
        <v/>
      </c>
      <c r="BK177" s="43" t="str">
        <f t="shared" si="375"/>
        <v/>
      </c>
      <c r="BL177" s="43" t="str">
        <f t="shared" si="376"/>
        <v/>
      </c>
      <c r="BM177" s="9"/>
      <c r="BN177" s="9" t="str">
        <f t="shared" si="49"/>
        <v/>
      </c>
      <c r="BO177" s="9">
        <f t="shared" si="50"/>
        <v>5</v>
      </c>
      <c r="BP177" s="9" t="str">
        <f t="shared" si="51"/>
        <v>F</v>
      </c>
      <c r="BQ177" s="9" t="str">
        <f t="shared" si="52"/>
        <v>0</v>
      </c>
      <c r="BR177" s="9"/>
      <c r="BS177" s="9"/>
      <c r="BT177" s="30"/>
      <c r="BU177" s="31"/>
      <c r="BV177" s="31"/>
      <c r="BW177" s="1"/>
      <c r="BX177" s="32"/>
      <c r="BY177" s="32"/>
      <c r="BZ177" s="32"/>
      <c r="CA177" s="32"/>
      <c r="CB177" s="32"/>
      <c r="CC177" s="32"/>
      <c r="CD177" s="3"/>
      <c r="CE177" s="32"/>
      <c r="CF177" s="32"/>
      <c r="CG177" s="32"/>
      <c r="CH177" s="32"/>
      <c r="CI177" s="32"/>
      <c r="CJ177" s="32"/>
      <c r="CK177" s="9"/>
      <c r="CL177" s="9"/>
      <c r="CM177" s="9" t="e">
        <f>IF('Nutritional Status'!#REF!="","",IF('Nutritional Status'!#REF!&gt;CT177,$CU$3,IF('Nutritional Status'!#REF!&gt;CR177,$CS$3,IF('Nutritional Status'!#REF!&gt;CP177,$CQ$3,$CP$3))))</f>
        <v>#REF!</v>
      </c>
      <c r="CN177" s="5">
        <v>72</v>
      </c>
      <c r="CO177" s="9" t="e">
        <f t="shared" si="19"/>
        <v>#REF!</v>
      </c>
      <c r="CP177" s="9" t="e">
        <f t="shared" ref="CP177:CU177" si="570">IF($CO177="","",VLOOKUP($CO177,$BV$5:$CJ$173,CP$1))</f>
        <v>#REF!</v>
      </c>
      <c r="CQ177" s="9" t="e">
        <f t="shared" si="570"/>
        <v>#REF!</v>
      </c>
      <c r="CR177" s="9" t="e">
        <f t="shared" si="570"/>
        <v>#REF!</v>
      </c>
      <c r="CS177" s="9" t="e">
        <f t="shared" si="570"/>
        <v>#REF!</v>
      </c>
      <c r="CT177" s="9" t="e">
        <f t="shared" si="570"/>
        <v>#REF!</v>
      </c>
      <c r="CU177" s="9" t="e">
        <f t="shared" si="570"/>
        <v>#REF!</v>
      </c>
      <c r="CV177" s="9"/>
      <c r="CW177" s="5">
        <v>72</v>
      </c>
      <c r="CX177" s="9" t="e">
        <f t="shared" si="21"/>
        <v>#REF!</v>
      </c>
      <c r="CY177" s="9" t="e">
        <f t="shared" ref="CY177:DD177" si="571">IF($CX177="","",VLOOKUP($CX177,$BV$5:$CJ$173,CY$2))</f>
        <v>#REF!</v>
      </c>
      <c r="CZ177" s="9" t="e">
        <f t="shared" si="571"/>
        <v>#REF!</v>
      </c>
      <c r="DA177" s="9" t="e">
        <f t="shared" si="571"/>
        <v>#REF!</v>
      </c>
      <c r="DB177" s="9" t="e">
        <f t="shared" si="571"/>
        <v>#REF!</v>
      </c>
      <c r="DC177" s="9" t="e">
        <f t="shared" si="571"/>
        <v>#REF!</v>
      </c>
      <c r="DD177" s="9" t="e">
        <f t="shared" si="571"/>
        <v>#REF!</v>
      </c>
    </row>
    <row r="178" spans="1:108" ht="15.75" customHeight="1">
      <c r="A178" s="30"/>
      <c r="B178" s="31"/>
      <c r="C178" s="31"/>
      <c r="D178" s="1"/>
      <c r="E178" s="32"/>
      <c r="F178" s="32"/>
      <c r="G178" s="32"/>
      <c r="H178" s="32"/>
      <c r="I178" s="32"/>
      <c r="J178" s="32"/>
      <c r="K178" s="33"/>
      <c r="L178" s="33"/>
      <c r="M178" s="3"/>
      <c r="N178" s="32"/>
      <c r="O178" s="32"/>
      <c r="P178" s="33"/>
      <c r="Q178" s="33"/>
      <c r="R178" s="33"/>
      <c r="S178" s="33"/>
      <c r="T178" s="33"/>
      <c r="U178" s="33"/>
      <c r="V178" s="5"/>
      <c r="W178" s="5"/>
      <c r="X178" s="5"/>
      <c r="Y178" s="5">
        <v>73</v>
      </c>
      <c r="Z178" s="5" t="e">
        <f>IF('Nutritional Status'!#REF!="","",VLOOKUP('Nutritional Status'!#REF!,$A$5:$C$173,3,))</f>
        <v>#REF!</v>
      </c>
      <c r="AA178" s="5" t="e">
        <f t="shared" si="341"/>
        <v>#REF!</v>
      </c>
      <c r="AB178" s="5" t="e">
        <f t="shared" si="342"/>
        <v>#REF!</v>
      </c>
      <c r="AC178" s="5" t="e">
        <f t="shared" si="343"/>
        <v>#REF!</v>
      </c>
      <c r="AD178" s="5" t="e">
        <f t="shared" si="344"/>
        <v>#REF!</v>
      </c>
      <c r="AE178" s="5" t="e">
        <f t="shared" si="345"/>
        <v>#REF!</v>
      </c>
      <c r="AF178" s="5" t="e">
        <f t="shared" si="346"/>
        <v>#REF!</v>
      </c>
      <c r="AG178" s="5" t="e">
        <f t="shared" si="347"/>
        <v>#REF!</v>
      </c>
      <c r="AH178" s="5" t="e">
        <f t="shared" si="348"/>
        <v>#REF!</v>
      </c>
      <c r="AI178" s="5"/>
      <c r="AJ178" s="5" t="e">
        <f t="shared" si="17"/>
        <v>#REF!</v>
      </c>
      <c r="AK178" s="5" t="e">
        <f t="shared" ref="AK178:AR178" si="572">IF($AJ178="","",VLOOKUP($AJ178,$C$5:$U$273,AK$2))</f>
        <v>#REF!</v>
      </c>
      <c r="AL178" s="5" t="e">
        <f t="shared" si="572"/>
        <v>#REF!</v>
      </c>
      <c r="AM178" s="5" t="e">
        <f t="shared" si="572"/>
        <v>#REF!</v>
      </c>
      <c r="AN178" s="5" t="e">
        <f t="shared" si="572"/>
        <v>#REF!</v>
      </c>
      <c r="AO178" s="5" t="e">
        <f t="shared" si="572"/>
        <v>#REF!</v>
      </c>
      <c r="AP178" s="5" t="e">
        <f t="shared" si="572"/>
        <v>#REF!</v>
      </c>
      <c r="AQ178" s="5" t="e">
        <f t="shared" si="572"/>
        <v>#REF!</v>
      </c>
      <c r="AR178" s="5" t="e">
        <f t="shared" si="572"/>
        <v>#REF!</v>
      </c>
      <c r="AS178" s="5"/>
      <c r="AT178" s="5"/>
      <c r="AU178" s="5"/>
      <c r="AV178" s="5"/>
      <c r="AW178" s="5"/>
      <c r="AX178" s="5"/>
      <c r="AY178" s="5"/>
      <c r="AZ178" s="5"/>
      <c r="BA178" s="40" t="str">
        <f t="shared" si="372"/>
        <v/>
      </c>
      <c r="BB178" s="266"/>
      <c r="BC178" s="267"/>
      <c r="BD178" s="267"/>
      <c r="BE178" s="268"/>
      <c r="BF178" s="41"/>
      <c r="BG178" s="43" t="str">
        <f t="shared" si="373"/>
        <v/>
      </c>
      <c r="BH178" s="43"/>
      <c r="BI178" s="43"/>
      <c r="BJ178" s="43" t="str">
        <f t="shared" si="374"/>
        <v/>
      </c>
      <c r="BK178" s="43" t="str">
        <f t="shared" si="375"/>
        <v/>
      </c>
      <c r="BL178" s="43" t="str">
        <f t="shared" si="376"/>
        <v/>
      </c>
      <c r="BM178" s="9"/>
      <c r="BN178" s="9" t="str">
        <f t="shared" si="49"/>
        <v/>
      </c>
      <c r="BO178" s="9">
        <f t="shared" si="50"/>
        <v>5</v>
      </c>
      <c r="BP178" s="9" t="str">
        <f t="shared" si="51"/>
        <v>F</v>
      </c>
      <c r="BQ178" s="9" t="str">
        <f t="shared" si="52"/>
        <v>0</v>
      </c>
      <c r="BR178" s="9"/>
      <c r="BS178" s="9"/>
      <c r="BT178" s="30"/>
      <c r="BU178" s="31"/>
      <c r="BV178" s="31"/>
      <c r="BW178" s="1"/>
      <c r="BX178" s="32"/>
      <c r="BY178" s="32"/>
      <c r="BZ178" s="32"/>
      <c r="CA178" s="32"/>
      <c r="CB178" s="32"/>
      <c r="CC178" s="32"/>
      <c r="CD178" s="3"/>
      <c r="CE178" s="32"/>
      <c r="CF178" s="32"/>
      <c r="CG178" s="32"/>
      <c r="CH178" s="32"/>
      <c r="CI178" s="32"/>
      <c r="CJ178" s="32"/>
      <c r="CK178" s="9"/>
      <c r="CL178" s="9"/>
      <c r="CM178" s="9" t="e">
        <f>IF('Nutritional Status'!#REF!="","",IF('Nutritional Status'!#REF!&gt;CT178,$CU$3,IF('Nutritional Status'!#REF!&gt;CR178,$CS$3,IF('Nutritional Status'!#REF!&gt;CP178,$CQ$3,$CP$3))))</f>
        <v>#REF!</v>
      </c>
      <c r="CN178" s="5">
        <v>73</v>
      </c>
      <c r="CO178" s="9" t="e">
        <f t="shared" si="19"/>
        <v>#REF!</v>
      </c>
      <c r="CP178" s="9" t="e">
        <f t="shared" ref="CP178:CU178" si="573">IF($CO178="","",VLOOKUP($CO178,$BV$5:$CJ$173,CP$1))</f>
        <v>#REF!</v>
      </c>
      <c r="CQ178" s="9" t="e">
        <f t="shared" si="573"/>
        <v>#REF!</v>
      </c>
      <c r="CR178" s="9" t="e">
        <f t="shared" si="573"/>
        <v>#REF!</v>
      </c>
      <c r="CS178" s="9" t="e">
        <f t="shared" si="573"/>
        <v>#REF!</v>
      </c>
      <c r="CT178" s="9" t="e">
        <f t="shared" si="573"/>
        <v>#REF!</v>
      </c>
      <c r="CU178" s="9" t="e">
        <f t="shared" si="573"/>
        <v>#REF!</v>
      </c>
      <c r="CV178" s="9"/>
      <c r="CW178" s="5">
        <v>73</v>
      </c>
      <c r="CX178" s="9" t="e">
        <f t="shared" si="21"/>
        <v>#REF!</v>
      </c>
      <c r="CY178" s="9" t="e">
        <f t="shared" ref="CY178:DD178" si="574">IF($CX178="","",VLOOKUP($CX178,$BV$5:$CJ$173,CY$2))</f>
        <v>#REF!</v>
      </c>
      <c r="CZ178" s="9" t="e">
        <f t="shared" si="574"/>
        <v>#REF!</v>
      </c>
      <c r="DA178" s="9" t="e">
        <f t="shared" si="574"/>
        <v>#REF!</v>
      </c>
      <c r="DB178" s="9" t="e">
        <f t="shared" si="574"/>
        <v>#REF!</v>
      </c>
      <c r="DC178" s="9" t="e">
        <f t="shared" si="574"/>
        <v>#REF!</v>
      </c>
      <c r="DD178" s="9" t="e">
        <f t="shared" si="574"/>
        <v>#REF!</v>
      </c>
    </row>
    <row r="179" spans="1:108" ht="15.75" customHeight="1">
      <c r="A179" s="30"/>
      <c r="B179" s="31"/>
      <c r="C179" s="31"/>
      <c r="D179" s="1"/>
      <c r="E179" s="32"/>
      <c r="F179" s="32"/>
      <c r="G179" s="32"/>
      <c r="H179" s="32"/>
      <c r="I179" s="32"/>
      <c r="J179" s="32"/>
      <c r="K179" s="33"/>
      <c r="L179" s="33"/>
      <c r="M179" s="3"/>
      <c r="N179" s="32"/>
      <c r="O179" s="32"/>
      <c r="P179" s="33"/>
      <c r="Q179" s="33"/>
      <c r="R179" s="33"/>
      <c r="S179" s="33"/>
      <c r="T179" s="33"/>
      <c r="U179" s="33"/>
      <c r="V179" s="5"/>
      <c r="W179" s="5"/>
      <c r="X179" s="5"/>
      <c r="Y179" s="5">
        <v>74</v>
      </c>
      <c r="Z179" s="5" t="str">
        <f>IF('Nutritional Status'!C112="","",VLOOKUP('Nutritional Status'!#REF!,$A$5:$C$173,3,))</f>
        <v/>
      </c>
      <c r="AA179" s="5" t="str">
        <f t="shared" si="341"/>
        <v/>
      </c>
      <c r="AB179" s="5" t="str">
        <f t="shared" si="342"/>
        <v/>
      </c>
      <c r="AC179" s="5" t="str">
        <f t="shared" si="343"/>
        <v/>
      </c>
      <c r="AD179" s="5" t="str">
        <f t="shared" si="344"/>
        <v/>
      </c>
      <c r="AE179" s="5" t="str">
        <f t="shared" si="345"/>
        <v/>
      </c>
      <c r="AF179" s="5" t="str">
        <f t="shared" si="346"/>
        <v/>
      </c>
      <c r="AG179" s="5" t="str">
        <f t="shared" si="347"/>
        <v/>
      </c>
      <c r="AH179" s="5" t="str">
        <f t="shared" si="348"/>
        <v/>
      </c>
      <c r="AI179" s="5"/>
      <c r="AJ179" s="5" t="e">
        <f t="shared" si="17"/>
        <v>#REF!</v>
      </c>
      <c r="AK179" s="5" t="e">
        <f t="shared" ref="AK179:AR179" si="575">IF($AJ179="","",VLOOKUP($AJ179,$C$5:$U$273,AK$2))</f>
        <v>#REF!</v>
      </c>
      <c r="AL179" s="5" t="e">
        <f t="shared" si="575"/>
        <v>#REF!</v>
      </c>
      <c r="AM179" s="5" t="e">
        <f t="shared" si="575"/>
        <v>#REF!</v>
      </c>
      <c r="AN179" s="5" t="e">
        <f t="shared" si="575"/>
        <v>#REF!</v>
      </c>
      <c r="AO179" s="5" t="e">
        <f t="shared" si="575"/>
        <v>#REF!</v>
      </c>
      <c r="AP179" s="5" t="e">
        <f t="shared" si="575"/>
        <v>#REF!</v>
      </c>
      <c r="AQ179" s="5" t="e">
        <f t="shared" si="575"/>
        <v>#REF!</v>
      </c>
      <c r="AR179" s="5" t="e">
        <f t="shared" si="575"/>
        <v>#REF!</v>
      </c>
      <c r="AS179" s="5"/>
      <c r="AT179" s="5"/>
      <c r="AU179" s="5"/>
      <c r="AV179" s="5"/>
      <c r="AW179" s="5"/>
      <c r="AX179" s="5"/>
      <c r="AY179" s="5"/>
      <c r="AZ179" s="5"/>
      <c r="BA179" s="40" t="str">
        <f t="shared" si="372"/>
        <v/>
      </c>
      <c r="BB179" s="266"/>
      <c r="BC179" s="267"/>
      <c r="BD179" s="267"/>
      <c r="BE179" s="268"/>
      <c r="BF179" s="41"/>
      <c r="BG179" s="43" t="str">
        <f t="shared" si="373"/>
        <v/>
      </c>
      <c r="BH179" s="43"/>
      <c r="BI179" s="43"/>
      <c r="BJ179" s="43" t="str">
        <f t="shared" si="374"/>
        <v/>
      </c>
      <c r="BK179" s="43" t="str">
        <f t="shared" si="375"/>
        <v/>
      </c>
      <c r="BL179" s="43" t="str">
        <f t="shared" si="376"/>
        <v/>
      </c>
      <c r="BM179" s="9"/>
      <c r="BN179" s="9" t="str">
        <f t="shared" si="49"/>
        <v/>
      </c>
      <c r="BO179" s="9">
        <f t="shared" si="50"/>
        <v>5</v>
      </c>
      <c r="BP179" s="9" t="str">
        <f t="shared" si="51"/>
        <v>F</v>
      </c>
      <c r="BQ179" s="9" t="str">
        <f t="shared" si="52"/>
        <v>0</v>
      </c>
      <c r="BR179" s="9"/>
      <c r="BS179" s="9"/>
      <c r="BT179" s="30"/>
      <c r="BU179" s="31"/>
      <c r="BV179" s="31"/>
      <c r="BW179" s="1"/>
      <c r="BX179" s="32"/>
      <c r="BY179" s="32"/>
      <c r="BZ179" s="32"/>
      <c r="CA179" s="32"/>
      <c r="CB179" s="32"/>
      <c r="CC179" s="32"/>
      <c r="CD179" s="3"/>
      <c r="CE179" s="32"/>
      <c r="CF179" s="32"/>
      <c r="CG179" s="32"/>
      <c r="CH179" s="32"/>
      <c r="CI179" s="32"/>
      <c r="CJ179" s="32"/>
      <c r="CK179" s="9"/>
      <c r="CL179" s="9"/>
      <c r="CM179" s="9" t="e">
        <f>IF('Nutritional Status'!#REF!="","",IF('Nutritional Status'!#REF!&gt;CT179,$CU$3,IF('Nutritional Status'!#REF!&gt;CR179,$CS$3,IF('Nutritional Status'!#REF!&gt;CP179,$CQ$3,$CP$3))))</f>
        <v>#REF!</v>
      </c>
      <c r="CN179" s="5">
        <v>74</v>
      </c>
      <c r="CO179" s="9" t="str">
        <f t="shared" si="19"/>
        <v/>
      </c>
      <c r="CP179" s="9" t="str">
        <f t="shared" ref="CP179:CU179" si="576">IF($CO179="","",VLOOKUP($CO179,$BV$5:$CJ$173,CP$1))</f>
        <v/>
      </c>
      <c r="CQ179" s="9" t="str">
        <f t="shared" si="576"/>
        <v/>
      </c>
      <c r="CR179" s="9" t="str">
        <f t="shared" si="576"/>
        <v/>
      </c>
      <c r="CS179" s="9" t="str">
        <f t="shared" si="576"/>
        <v/>
      </c>
      <c r="CT179" s="9" t="str">
        <f t="shared" si="576"/>
        <v/>
      </c>
      <c r="CU179" s="9" t="str">
        <f t="shared" si="576"/>
        <v/>
      </c>
      <c r="CV179" s="9"/>
      <c r="CW179" s="5">
        <v>74</v>
      </c>
      <c r="CX179" s="9" t="e">
        <f t="shared" si="21"/>
        <v>#REF!</v>
      </c>
      <c r="CY179" s="9" t="e">
        <f t="shared" ref="CY179:DD179" si="577">IF($CX179="","",VLOOKUP($CX179,$BV$5:$CJ$173,CY$2))</f>
        <v>#REF!</v>
      </c>
      <c r="CZ179" s="9" t="e">
        <f t="shared" si="577"/>
        <v>#REF!</v>
      </c>
      <c r="DA179" s="9" t="e">
        <f t="shared" si="577"/>
        <v>#REF!</v>
      </c>
      <c r="DB179" s="9" t="e">
        <f t="shared" si="577"/>
        <v>#REF!</v>
      </c>
      <c r="DC179" s="9" t="e">
        <f t="shared" si="577"/>
        <v>#REF!</v>
      </c>
      <c r="DD179" s="9" t="e">
        <f t="shared" si="577"/>
        <v>#REF!</v>
      </c>
    </row>
    <row r="180" spans="1:108" ht="15.75" customHeight="1">
      <c r="A180" s="30"/>
      <c r="B180" s="31"/>
      <c r="C180" s="31"/>
      <c r="D180" s="1"/>
      <c r="E180" s="32"/>
      <c r="F180" s="32"/>
      <c r="G180" s="32"/>
      <c r="H180" s="32"/>
      <c r="I180" s="32"/>
      <c r="J180" s="32"/>
      <c r="K180" s="33"/>
      <c r="L180" s="33"/>
      <c r="M180" s="3"/>
      <c r="N180" s="32"/>
      <c r="O180" s="32"/>
      <c r="P180" s="33"/>
      <c r="Q180" s="33"/>
      <c r="R180" s="33"/>
      <c r="S180" s="33"/>
      <c r="T180" s="33"/>
      <c r="U180" s="33"/>
      <c r="V180" s="5"/>
      <c r="W180" s="5"/>
      <c r="X180" s="5"/>
      <c r="Y180" s="5">
        <v>75</v>
      </c>
      <c r="Z180" s="5" t="e">
        <f>IF('Nutritional Status'!#REF!="","",VLOOKUP('Nutritional Status'!#REF!,$A$5:$C$173,3,))</f>
        <v>#REF!</v>
      </c>
      <c r="AA180" s="5" t="e">
        <f t="shared" si="341"/>
        <v>#REF!</v>
      </c>
      <c r="AB180" s="5" t="e">
        <f t="shared" si="342"/>
        <v>#REF!</v>
      </c>
      <c r="AC180" s="5" t="e">
        <f t="shared" si="343"/>
        <v>#REF!</v>
      </c>
      <c r="AD180" s="5" t="e">
        <f t="shared" si="344"/>
        <v>#REF!</v>
      </c>
      <c r="AE180" s="5" t="e">
        <f t="shared" si="345"/>
        <v>#REF!</v>
      </c>
      <c r="AF180" s="5" t="e">
        <f t="shared" si="346"/>
        <v>#REF!</v>
      </c>
      <c r="AG180" s="5" t="e">
        <f t="shared" si="347"/>
        <v>#REF!</v>
      </c>
      <c r="AH180" s="5" t="e">
        <f t="shared" si="348"/>
        <v>#REF!</v>
      </c>
      <c r="AI180" s="5"/>
      <c r="AJ180" s="5" t="e">
        <f t="shared" si="17"/>
        <v>#REF!</v>
      </c>
      <c r="AK180" s="5" t="e">
        <f t="shared" ref="AK180:AR180" si="578">IF($AJ180="","",VLOOKUP($AJ180,$C$5:$U$273,AK$2))</f>
        <v>#REF!</v>
      </c>
      <c r="AL180" s="5" t="e">
        <f t="shared" si="578"/>
        <v>#REF!</v>
      </c>
      <c r="AM180" s="5" t="e">
        <f t="shared" si="578"/>
        <v>#REF!</v>
      </c>
      <c r="AN180" s="5" t="e">
        <f t="shared" si="578"/>
        <v>#REF!</v>
      </c>
      <c r="AO180" s="5" t="e">
        <f t="shared" si="578"/>
        <v>#REF!</v>
      </c>
      <c r="AP180" s="5" t="e">
        <f t="shared" si="578"/>
        <v>#REF!</v>
      </c>
      <c r="AQ180" s="5" t="e">
        <f t="shared" si="578"/>
        <v>#REF!</v>
      </c>
      <c r="AR180" s="5" t="e">
        <f t="shared" si="578"/>
        <v>#REF!</v>
      </c>
      <c r="AS180" s="5"/>
      <c r="AT180" s="5"/>
      <c r="AU180" s="5"/>
      <c r="AV180" s="5"/>
      <c r="AW180" s="5"/>
      <c r="AX180" s="5"/>
      <c r="AY180" s="5"/>
      <c r="AZ180" s="5"/>
      <c r="BA180" s="40" t="str">
        <f t="shared" si="372"/>
        <v/>
      </c>
      <c r="BB180" s="266"/>
      <c r="BC180" s="267"/>
      <c r="BD180" s="267"/>
      <c r="BE180" s="268"/>
      <c r="BF180" s="41"/>
      <c r="BG180" s="43" t="str">
        <f t="shared" si="373"/>
        <v/>
      </c>
      <c r="BH180" s="43"/>
      <c r="BI180" s="43"/>
      <c r="BJ180" s="43" t="str">
        <f t="shared" si="374"/>
        <v/>
      </c>
      <c r="BK180" s="43" t="str">
        <f t="shared" si="375"/>
        <v/>
      </c>
      <c r="BL180" s="43" t="str">
        <f t="shared" si="376"/>
        <v/>
      </c>
      <c r="BM180" s="9"/>
      <c r="BN180" s="9" t="str">
        <f t="shared" si="49"/>
        <v/>
      </c>
      <c r="BO180" s="9">
        <f t="shared" si="50"/>
        <v>5</v>
      </c>
      <c r="BP180" s="9" t="str">
        <f t="shared" si="51"/>
        <v>F</v>
      </c>
      <c r="BQ180" s="9" t="str">
        <f t="shared" si="52"/>
        <v>0</v>
      </c>
      <c r="BR180" s="9"/>
      <c r="BS180" s="9"/>
      <c r="BT180" s="30"/>
      <c r="BU180" s="31"/>
      <c r="BV180" s="31"/>
      <c r="BW180" s="1"/>
      <c r="BX180" s="32"/>
      <c r="BY180" s="32"/>
      <c r="BZ180" s="32"/>
      <c r="CA180" s="32"/>
      <c r="CB180" s="32"/>
      <c r="CC180" s="32"/>
      <c r="CD180" s="3"/>
      <c r="CE180" s="32"/>
      <c r="CF180" s="32"/>
      <c r="CG180" s="32"/>
      <c r="CH180" s="32"/>
      <c r="CI180" s="32"/>
      <c r="CJ180" s="32"/>
      <c r="CK180" s="9"/>
      <c r="CL180" s="9"/>
      <c r="CM180" s="9" t="e">
        <f>IF('Nutritional Status'!#REF!="","",IF('Nutritional Status'!#REF!&gt;CT180,$CU$3,IF('Nutritional Status'!#REF!&gt;CR180,$CS$3,IF('Nutritional Status'!#REF!&gt;CP180,$CQ$3,$CP$3))))</f>
        <v>#REF!</v>
      </c>
      <c r="CN180" s="5">
        <v>75</v>
      </c>
      <c r="CO180" s="9" t="e">
        <f t="shared" si="19"/>
        <v>#REF!</v>
      </c>
      <c r="CP180" s="9" t="e">
        <f t="shared" ref="CP180:CU180" si="579">IF($CO180="","",VLOOKUP($CO180,$BV$5:$CJ$173,CP$1))</f>
        <v>#REF!</v>
      </c>
      <c r="CQ180" s="9" t="e">
        <f t="shared" si="579"/>
        <v>#REF!</v>
      </c>
      <c r="CR180" s="9" t="e">
        <f t="shared" si="579"/>
        <v>#REF!</v>
      </c>
      <c r="CS180" s="9" t="e">
        <f t="shared" si="579"/>
        <v>#REF!</v>
      </c>
      <c r="CT180" s="9" t="e">
        <f t="shared" si="579"/>
        <v>#REF!</v>
      </c>
      <c r="CU180" s="9" t="e">
        <f t="shared" si="579"/>
        <v>#REF!</v>
      </c>
      <c r="CV180" s="9"/>
      <c r="CW180" s="5">
        <v>75</v>
      </c>
      <c r="CX180" s="9" t="e">
        <f t="shared" si="21"/>
        <v>#REF!</v>
      </c>
      <c r="CY180" s="9" t="e">
        <f t="shared" ref="CY180:DD180" si="580">IF($CX180="","",VLOOKUP($CX180,$BV$5:$CJ$173,CY$2))</f>
        <v>#REF!</v>
      </c>
      <c r="CZ180" s="9" t="e">
        <f t="shared" si="580"/>
        <v>#REF!</v>
      </c>
      <c r="DA180" s="9" t="e">
        <f t="shared" si="580"/>
        <v>#REF!</v>
      </c>
      <c r="DB180" s="9" t="e">
        <f t="shared" si="580"/>
        <v>#REF!</v>
      </c>
      <c r="DC180" s="9" t="e">
        <f t="shared" si="580"/>
        <v>#REF!</v>
      </c>
      <c r="DD180" s="9" t="e">
        <f t="shared" si="580"/>
        <v>#REF!</v>
      </c>
    </row>
    <row r="181" spans="1:108" ht="15.75" customHeight="1">
      <c r="A181" s="30"/>
      <c r="B181" s="31"/>
      <c r="C181" s="31"/>
      <c r="D181" s="1"/>
      <c r="E181" s="32"/>
      <c r="F181" s="32"/>
      <c r="G181" s="32"/>
      <c r="H181" s="32"/>
      <c r="I181" s="32"/>
      <c r="J181" s="32"/>
      <c r="K181" s="33"/>
      <c r="L181" s="33"/>
      <c r="M181" s="3"/>
      <c r="N181" s="32"/>
      <c r="O181" s="32"/>
      <c r="P181" s="33"/>
      <c r="Q181" s="33"/>
      <c r="R181" s="33"/>
      <c r="S181" s="33"/>
      <c r="T181" s="33"/>
      <c r="U181" s="33"/>
      <c r="V181" s="5"/>
      <c r="W181" s="5"/>
      <c r="X181" s="5"/>
      <c r="Y181" s="5">
        <v>76</v>
      </c>
      <c r="Z181" s="5" t="e">
        <f>IF('Nutritional Status'!#REF!="","",VLOOKUP('Nutritional Status'!#REF!,$A$5:$C$173,3,))</f>
        <v>#REF!</v>
      </c>
      <c r="AA181" s="5" t="e">
        <f t="shared" si="341"/>
        <v>#REF!</v>
      </c>
      <c r="AB181" s="5" t="e">
        <f t="shared" si="342"/>
        <v>#REF!</v>
      </c>
      <c r="AC181" s="5" t="e">
        <f t="shared" si="343"/>
        <v>#REF!</v>
      </c>
      <c r="AD181" s="5" t="e">
        <f t="shared" si="344"/>
        <v>#REF!</v>
      </c>
      <c r="AE181" s="5" t="e">
        <f t="shared" si="345"/>
        <v>#REF!</v>
      </c>
      <c r="AF181" s="5" t="e">
        <f t="shared" si="346"/>
        <v>#REF!</v>
      </c>
      <c r="AG181" s="5" t="e">
        <f t="shared" si="347"/>
        <v>#REF!</v>
      </c>
      <c r="AH181" s="5" t="e">
        <f t="shared" si="348"/>
        <v>#REF!</v>
      </c>
      <c r="AI181" s="5"/>
      <c r="AJ181" s="5" t="e">
        <f t="shared" si="17"/>
        <v>#REF!</v>
      </c>
      <c r="AK181" s="5" t="e">
        <f t="shared" ref="AK181:AR181" si="581">IF($AJ181="","",VLOOKUP($AJ181,$C$5:$U$273,AK$2))</f>
        <v>#REF!</v>
      </c>
      <c r="AL181" s="5" t="e">
        <f t="shared" si="581"/>
        <v>#REF!</v>
      </c>
      <c r="AM181" s="5" t="e">
        <f t="shared" si="581"/>
        <v>#REF!</v>
      </c>
      <c r="AN181" s="5" t="e">
        <f t="shared" si="581"/>
        <v>#REF!</v>
      </c>
      <c r="AO181" s="5" t="e">
        <f t="shared" si="581"/>
        <v>#REF!</v>
      </c>
      <c r="AP181" s="5" t="e">
        <f t="shared" si="581"/>
        <v>#REF!</v>
      </c>
      <c r="AQ181" s="5" t="e">
        <f t="shared" si="581"/>
        <v>#REF!</v>
      </c>
      <c r="AR181" s="5" t="e">
        <f t="shared" si="581"/>
        <v>#REF!</v>
      </c>
      <c r="AS181" s="5"/>
      <c r="AT181" s="5"/>
      <c r="AU181" s="5"/>
      <c r="AV181" s="5"/>
      <c r="AW181" s="5"/>
      <c r="AX181" s="5"/>
      <c r="AY181" s="5"/>
      <c r="AZ181" s="5"/>
      <c r="BA181" s="40" t="str">
        <f t="shared" si="372"/>
        <v/>
      </c>
      <c r="BB181" s="266"/>
      <c r="BC181" s="267"/>
      <c r="BD181" s="267"/>
      <c r="BE181" s="268"/>
      <c r="BF181" s="41"/>
      <c r="BG181" s="43" t="str">
        <f t="shared" si="373"/>
        <v/>
      </c>
      <c r="BH181" s="43"/>
      <c r="BI181" s="43"/>
      <c r="BJ181" s="43" t="str">
        <f t="shared" si="374"/>
        <v/>
      </c>
      <c r="BK181" s="43" t="str">
        <f t="shared" si="375"/>
        <v/>
      </c>
      <c r="BL181" s="43" t="str">
        <f t="shared" si="376"/>
        <v/>
      </c>
      <c r="BM181" s="9"/>
      <c r="BN181" s="9" t="str">
        <f t="shared" si="49"/>
        <v/>
      </c>
      <c r="BO181" s="9">
        <f t="shared" si="50"/>
        <v>5</v>
      </c>
      <c r="BP181" s="9" t="str">
        <f t="shared" si="51"/>
        <v>F</v>
      </c>
      <c r="BQ181" s="9" t="str">
        <f t="shared" si="52"/>
        <v>0</v>
      </c>
      <c r="BR181" s="9"/>
      <c r="BS181" s="9"/>
      <c r="BT181" s="30"/>
      <c r="BU181" s="31"/>
      <c r="BV181" s="31"/>
      <c r="BW181" s="1"/>
      <c r="BX181" s="32"/>
      <c r="BY181" s="32"/>
      <c r="BZ181" s="32"/>
      <c r="CA181" s="32"/>
      <c r="CB181" s="32"/>
      <c r="CC181" s="32"/>
      <c r="CD181" s="3"/>
      <c r="CE181" s="32"/>
      <c r="CF181" s="32"/>
      <c r="CG181" s="32"/>
      <c r="CH181" s="32"/>
      <c r="CI181" s="32"/>
      <c r="CJ181" s="32"/>
      <c r="CK181" s="9"/>
      <c r="CL181" s="9"/>
      <c r="CM181" s="9" t="e">
        <f>IF('Nutritional Status'!#REF!="","",IF('Nutritional Status'!#REF!&gt;CT181,$CU$3,IF('Nutritional Status'!#REF!&gt;CR181,$CS$3,IF('Nutritional Status'!#REF!&gt;CP181,$CQ$3,$CP$3))))</f>
        <v>#REF!</v>
      </c>
      <c r="CN181" s="5">
        <v>76</v>
      </c>
      <c r="CO181" s="9" t="e">
        <f t="shared" si="19"/>
        <v>#REF!</v>
      </c>
      <c r="CP181" s="9" t="e">
        <f t="shared" ref="CP181:CU181" si="582">IF($CO181="","",VLOOKUP($CO181,$BV$5:$CJ$173,CP$1))</f>
        <v>#REF!</v>
      </c>
      <c r="CQ181" s="9" t="e">
        <f t="shared" si="582"/>
        <v>#REF!</v>
      </c>
      <c r="CR181" s="9" t="e">
        <f t="shared" si="582"/>
        <v>#REF!</v>
      </c>
      <c r="CS181" s="9" t="e">
        <f t="shared" si="582"/>
        <v>#REF!</v>
      </c>
      <c r="CT181" s="9" t="e">
        <f t="shared" si="582"/>
        <v>#REF!</v>
      </c>
      <c r="CU181" s="9" t="e">
        <f t="shared" si="582"/>
        <v>#REF!</v>
      </c>
      <c r="CV181" s="9"/>
      <c r="CW181" s="5">
        <v>76</v>
      </c>
      <c r="CX181" s="9" t="e">
        <f t="shared" si="21"/>
        <v>#REF!</v>
      </c>
      <c r="CY181" s="9" t="e">
        <f t="shared" ref="CY181:DD181" si="583">IF($CX181="","",VLOOKUP($CX181,$BV$5:$CJ$173,CY$2))</f>
        <v>#REF!</v>
      </c>
      <c r="CZ181" s="9" t="e">
        <f t="shared" si="583"/>
        <v>#REF!</v>
      </c>
      <c r="DA181" s="9" t="e">
        <f t="shared" si="583"/>
        <v>#REF!</v>
      </c>
      <c r="DB181" s="9" t="e">
        <f t="shared" si="583"/>
        <v>#REF!</v>
      </c>
      <c r="DC181" s="9" t="e">
        <f t="shared" si="583"/>
        <v>#REF!</v>
      </c>
      <c r="DD181" s="9" t="e">
        <f t="shared" si="583"/>
        <v>#REF!</v>
      </c>
    </row>
    <row r="182" spans="1:108" ht="15.75" customHeight="1">
      <c r="A182" s="30"/>
      <c r="B182" s="31"/>
      <c r="C182" s="31"/>
      <c r="D182" s="1"/>
      <c r="E182" s="32"/>
      <c r="F182" s="32"/>
      <c r="G182" s="32"/>
      <c r="H182" s="32"/>
      <c r="I182" s="32"/>
      <c r="J182" s="32"/>
      <c r="K182" s="33"/>
      <c r="L182" s="33"/>
      <c r="M182" s="3"/>
      <c r="N182" s="32"/>
      <c r="O182" s="32"/>
      <c r="P182" s="33"/>
      <c r="Q182" s="33"/>
      <c r="R182" s="33"/>
      <c r="S182" s="33"/>
      <c r="T182" s="33"/>
      <c r="U182" s="33"/>
      <c r="V182" s="5"/>
      <c r="W182" s="5"/>
      <c r="X182" s="5"/>
      <c r="Y182" s="5">
        <v>77</v>
      </c>
      <c r="Z182" s="5" t="e">
        <f>IF('Nutritional Status'!#REF!="","",VLOOKUP('Nutritional Status'!#REF!,$A$5:$C$173,3,))</f>
        <v>#REF!</v>
      </c>
      <c r="AA182" s="5" t="e">
        <f t="shared" si="341"/>
        <v>#REF!</v>
      </c>
      <c r="AB182" s="5" t="e">
        <f t="shared" si="342"/>
        <v>#REF!</v>
      </c>
      <c r="AC182" s="5" t="e">
        <f t="shared" si="343"/>
        <v>#REF!</v>
      </c>
      <c r="AD182" s="5" t="e">
        <f t="shared" si="344"/>
        <v>#REF!</v>
      </c>
      <c r="AE182" s="5" t="e">
        <f t="shared" si="345"/>
        <v>#REF!</v>
      </c>
      <c r="AF182" s="5" t="e">
        <f t="shared" si="346"/>
        <v>#REF!</v>
      </c>
      <c r="AG182" s="5" t="e">
        <f t="shared" si="347"/>
        <v>#REF!</v>
      </c>
      <c r="AH182" s="5" t="e">
        <f t="shared" si="348"/>
        <v>#REF!</v>
      </c>
      <c r="AI182" s="5"/>
      <c r="AJ182" s="5" t="e">
        <f t="shared" si="17"/>
        <v>#REF!</v>
      </c>
      <c r="AK182" s="5" t="e">
        <f t="shared" ref="AK182:AR182" si="584">IF($AJ182="","",VLOOKUP($AJ182,$C$5:$U$273,AK$2))</f>
        <v>#REF!</v>
      </c>
      <c r="AL182" s="5" t="e">
        <f t="shared" si="584"/>
        <v>#REF!</v>
      </c>
      <c r="AM182" s="5" t="e">
        <f t="shared" si="584"/>
        <v>#REF!</v>
      </c>
      <c r="AN182" s="5" t="e">
        <f t="shared" si="584"/>
        <v>#REF!</v>
      </c>
      <c r="AO182" s="5" t="e">
        <f t="shared" si="584"/>
        <v>#REF!</v>
      </c>
      <c r="AP182" s="5" t="e">
        <f t="shared" si="584"/>
        <v>#REF!</v>
      </c>
      <c r="AQ182" s="5" t="e">
        <f t="shared" si="584"/>
        <v>#REF!</v>
      </c>
      <c r="AR182" s="5" t="e">
        <f t="shared" si="584"/>
        <v>#REF!</v>
      </c>
      <c r="AS182" s="5"/>
      <c r="AT182" s="5"/>
      <c r="AU182" s="5"/>
      <c r="AV182" s="5"/>
      <c r="AW182" s="5"/>
      <c r="AX182" s="5"/>
      <c r="AY182" s="5"/>
      <c r="AZ182" s="5"/>
      <c r="BA182" s="40" t="str">
        <f t="shared" si="372"/>
        <v/>
      </c>
      <c r="BB182" s="266"/>
      <c r="BC182" s="267"/>
      <c r="BD182" s="267"/>
      <c r="BE182" s="268"/>
      <c r="BF182" s="41"/>
      <c r="BG182" s="43" t="str">
        <f t="shared" si="373"/>
        <v/>
      </c>
      <c r="BH182" s="43"/>
      <c r="BI182" s="43"/>
      <c r="BJ182" s="43" t="str">
        <f t="shared" si="374"/>
        <v/>
      </c>
      <c r="BK182" s="43" t="str">
        <f t="shared" si="375"/>
        <v/>
      </c>
      <c r="BL182" s="43" t="str">
        <f t="shared" si="376"/>
        <v/>
      </c>
      <c r="BM182" s="9"/>
      <c r="BN182" s="9" t="str">
        <f t="shared" si="49"/>
        <v/>
      </c>
      <c r="BO182" s="9">
        <f t="shared" si="50"/>
        <v>5</v>
      </c>
      <c r="BP182" s="9" t="str">
        <f t="shared" si="51"/>
        <v>F</v>
      </c>
      <c r="BQ182" s="9" t="str">
        <f t="shared" si="52"/>
        <v>0</v>
      </c>
      <c r="BR182" s="9"/>
      <c r="BS182" s="9"/>
      <c r="BT182" s="30"/>
      <c r="BU182" s="31"/>
      <c r="BV182" s="31"/>
      <c r="BW182" s="1"/>
      <c r="BX182" s="32"/>
      <c r="BY182" s="32"/>
      <c r="BZ182" s="32"/>
      <c r="CA182" s="32"/>
      <c r="CB182" s="32"/>
      <c r="CC182" s="32"/>
      <c r="CD182" s="3"/>
      <c r="CE182" s="32"/>
      <c r="CF182" s="32"/>
      <c r="CG182" s="32"/>
      <c r="CH182" s="32"/>
      <c r="CI182" s="32"/>
      <c r="CJ182" s="32"/>
      <c r="CK182" s="9"/>
      <c r="CL182" s="9"/>
      <c r="CM182" s="9" t="e">
        <f>IF('Nutritional Status'!#REF!="","",IF('Nutritional Status'!#REF!&gt;CT182,$CU$3,IF('Nutritional Status'!#REF!&gt;CR182,$CS$3,IF('Nutritional Status'!#REF!&gt;CP182,$CQ$3,$CP$3))))</f>
        <v>#REF!</v>
      </c>
      <c r="CN182" s="5">
        <v>77</v>
      </c>
      <c r="CO182" s="9" t="e">
        <f t="shared" si="19"/>
        <v>#REF!</v>
      </c>
      <c r="CP182" s="9" t="e">
        <f t="shared" ref="CP182:CU182" si="585">IF($CO182="","",VLOOKUP($CO182,$BV$5:$CJ$173,CP$1))</f>
        <v>#REF!</v>
      </c>
      <c r="CQ182" s="9" t="e">
        <f t="shared" si="585"/>
        <v>#REF!</v>
      </c>
      <c r="CR182" s="9" t="e">
        <f t="shared" si="585"/>
        <v>#REF!</v>
      </c>
      <c r="CS182" s="9" t="e">
        <f t="shared" si="585"/>
        <v>#REF!</v>
      </c>
      <c r="CT182" s="9" t="e">
        <f t="shared" si="585"/>
        <v>#REF!</v>
      </c>
      <c r="CU182" s="9" t="e">
        <f t="shared" si="585"/>
        <v>#REF!</v>
      </c>
      <c r="CV182" s="9"/>
      <c r="CW182" s="5">
        <v>77</v>
      </c>
      <c r="CX182" s="9" t="e">
        <f t="shared" si="21"/>
        <v>#REF!</v>
      </c>
      <c r="CY182" s="9" t="e">
        <f t="shared" ref="CY182:DD182" si="586">IF($CX182="","",VLOOKUP($CX182,$BV$5:$CJ$173,CY$2))</f>
        <v>#REF!</v>
      </c>
      <c r="CZ182" s="9" t="e">
        <f t="shared" si="586"/>
        <v>#REF!</v>
      </c>
      <c r="DA182" s="9" t="e">
        <f t="shared" si="586"/>
        <v>#REF!</v>
      </c>
      <c r="DB182" s="9" t="e">
        <f t="shared" si="586"/>
        <v>#REF!</v>
      </c>
      <c r="DC182" s="9" t="e">
        <f t="shared" si="586"/>
        <v>#REF!</v>
      </c>
      <c r="DD182" s="9" t="e">
        <f t="shared" si="586"/>
        <v>#REF!</v>
      </c>
    </row>
    <row r="183" spans="1:108" ht="15.75" customHeight="1">
      <c r="A183" s="30"/>
      <c r="B183" s="31"/>
      <c r="C183" s="31"/>
      <c r="D183" s="1"/>
      <c r="E183" s="32"/>
      <c r="F183" s="32"/>
      <c r="G183" s="32"/>
      <c r="H183" s="32"/>
      <c r="I183" s="32"/>
      <c r="J183" s="32"/>
      <c r="K183" s="33"/>
      <c r="L183" s="33"/>
      <c r="M183" s="3"/>
      <c r="N183" s="32"/>
      <c r="O183" s="32"/>
      <c r="P183" s="33"/>
      <c r="Q183" s="33"/>
      <c r="R183" s="33"/>
      <c r="S183" s="33"/>
      <c r="T183" s="33"/>
      <c r="U183" s="33"/>
      <c r="V183" s="5"/>
      <c r="W183" s="5"/>
      <c r="X183" s="5"/>
      <c r="Y183" s="5">
        <v>78</v>
      </c>
      <c r="Z183" s="5" t="e">
        <f>IF('Nutritional Status'!#REF!="","",VLOOKUP('Nutritional Status'!#REF!,$A$5:$C$173,3,))</f>
        <v>#REF!</v>
      </c>
      <c r="AA183" s="5" t="e">
        <f t="shared" si="341"/>
        <v>#REF!</v>
      </c>
      <c r="AB183" s="5" t="e">
        <f t="shared" si="342"/>
        <v>#REF!</v>
      </c>
      <c r="AC183" s="5" t="e">
        <f t="shared" si="343"/>
        <v>#REF!</v>
      </c>
      <c r="AD183" s="5" t="e">
        <f t="shared" si="344"/>
        <v>#REF!</v>
      </c>
      <c r="AE183" s="5" t="e">
        <f t="shared" si="345"/>
        <v>#REF!</v>
      </c>
      <c r="AF183" s="5" t="e">
        <f t="shared" si="346"/>
        <v>#REF!</v>
      </c>
      <c r="AG183" s="5" t="e">
        <f t="shared" si="347"/>
        <v>#REF!</v>
      </c>
      <c r="AH183" s="5" t="e">
        <f t="shared" si="348"/>
        <v>#REF!</v>
      </c>
      <c r="AI183" s="5"/>
      <c r="AJ183" s="5" t="e">
        <f t="shared" si="17"/>
        <v>#REF!</v>
      </c>
      <c r="AK183" s="5" t="e">
        <f t="shared" ref="AK183:AR183" si="587">IF($AJ183="","",VLOOKUP($AJ183,$C$5:$U$273,AK$2))</f>
        <v>#REF!</v>
      </c>
      <c r="AL183" s="5" t="e">
        <f t="shared" si="587"/>
        <v>#REF!</v>
      </c>
      <c r="AM183" s="5" t="e">
        <f t="shared" si="587"/>
        <v>#REF!</v>
      </c>
      <c r="AN183" s="5" t="e">
        <f t="shared" si="587"/>
        <v>#REF!</v>
      </c>
      <c r="AO183" s="5" t="e">
        <f t="shared" si="587"/>
        <v>#REF!</v>
      </c>
      <c r="AP183" s="5" t="e">
        <f t="shared" si="587"/>
        <v>#REF!</v>
      </c>
      <c r="AQ183" s="5" t="e">
        <f t="shared" si="587"/>
        <v>#REF!</v>
      </c>
      <c r="AR183" s="5" t="e">
        <f t="shared" si="587"/>
        <v>#REF!</v>
      </c>
      <c r="AS183" s="5"/>
      <c r="AT183" s="5"/>
      <c r="AU183" s="5"/>
      <c r="AV183" s="5"/>
      <c r="AW183" s="5"/>
      <c r="AX183" s="5"/>
      <c r="AY183" s="5"/>
      <c r="AZ183" s="5"/>
      <c r="BA183" s="40" t="str">
        <f t="shared" si="372"/>
        <v/>
      </c>
      <c r="BB183" s="266"/>
      <c r="BC183" s="267"/>
      <c r="BD183" s="267"/>
      <c r="BE183" s="268"/>
      <c r="BF183" s="41"/>
      <c r="BG183" s="43" t="str">
        <f t="shared" si="373"/>
        <v/>
      </c>
      <c r="BH183" s="43"/>
      <c r="BI183" s="43"/>
      <c r="BJ183" s="43" t="str">
        <f t="shared" si="374"/>
        <v/>
      </c>
      <c r="BK183" s="43" t="str">
        <f t="shared" si="375"/>
        <v/>
      </c>
      <c r="BL183" s="43" t="str">
        <f t="shared" si="376"/>
        <v/>
      </c>
      <c r="BM183" s="9"/>
      <c r="BN183" s="9" t="str">
        <f t="shared" si="49"/>
        <v/>
      </c>
      <c r="BO183" s="9">
        <f t="shared" si="50"/>
        <v>5</v>
      </c>
      <c r="BP183" s="9" t="str">
        <f t="shared" si="51"/>
        <v>F</v>
      </c>
      <c r="BQ183" s="9" t="str">
        <f t="shared" si="52"/>
        <v>0</v>
      </c>
      <c r="BR183" s="9"/>
      <c r="BS183" s="9"/>
      <c r="BT183" s="30"/>
      <c r="BU183" s="31"/>
      <c r="BV183" s="31"/>
      <c r="BW183" s="1"/>
      <c r="BX183" s="32"/>
      <c r="BY183" s="32"/>
      <c r="BZ183" s="32"/>
      <c r="CA183" s="32"/>
      <c r="CB183" s="32"/>
      <c r="CC183" s="32"/>
      <c r="CD183" s="3"/>
      <c r="CE183" s="32"/>
      <c r="CF183" s="32"/>
      <c r="CG183" s="32"/>
      <c r="CH183" s="32"/>
      <c r="CI183" s="32"/>
      <c r="CJ183" s="32"/>
      <c r="CK183" s="9"/>
      <c r="CL183" s="9"/>
      <c r="CM183" s="9" t="e">
        <f>IF('Nutritional Status'!#REF!="","",IF('Nutritional Status'!#REF!&gt;CT183,$CU$3,IF('Nutritional Status'!#REF!&gt;CR183,$CS$3,IF('Nutritional Status'!#REF!&gt;CP183,$CQ$3,$CP$3))))</f>
        <v>#REF!</v>
      </c>
      <c r="CN183" s="5">
        <v>78</v>
      </c>
      <c r="CO183" s="9" t="e">
        <f t="shared" si="19"/>
        <v>#REF!</v>
      </c>
      <c r="CP183" s="9" t="e">
        <f t="shared" ref="CP183:CU183" si="588">IF($CO183="","",VLOOKUP($CO183,$BV$5:$CJ$173,CP$1))</f>
        <v>#REF!</v>
      </c>
      <c r="CQ183" s="9" t="e">
        <f t="shared" si="588"/>
        <v>#REF!</v>
      </c>
      <c r="CR183" s="9" t="e">
        <f t="shared" si="588"/>
        <v>#REF!</v>
      </c>
      <c r="CS183" s="9" t="e">
        <f t="shared" si="588"/>
        <v>#REF!</v>
      </c>
      <c r="CT183" s="9" t="e">
        <f t="shared" si="588"/>
        <v>#REF!</v>
      </c>
      <c r="CU183" s="9" t="e">
        <f t="shared" si="588"/>
        <v>#REF!</v>
      </c>
      <c r="CV183" s="9"/>
      <c r="CW183" s="5">
        <v>78</v>
      </c>
      <c r="CX183" s="9" t="e">
        <f t="shared" si="21"/>
        <v>#REF!</v>
      </c>
      <c r="CY183" s="9" t="e">
        <f t="shared" ref="CY183:DD183" si="589">IF($CX183="","",VLOOKUP($CX183,$BV$5:$CJ$173,CY$2))</f>
        <v>#REF!</v>
      </c>
      <c r="CZ183" s="9" t="e">
        <f t="shared" si="589"/>
        <v>#REF!</v>
      </c>
      <c r="DA183" s="9" t="e">
        <f t="shared" si="589"/>
        <v>#REF!</v>
      </c>
      <c r="DB183" s="9" t="e">
        <f t="shared" si="589"/>
        <v>#REF!</v>
      </c>
      <c r="DC183" s="9" t="e">
        <f t="shared" si="589"/>
        <v>#REF!</v>
      </c>
      <c r="DD183" s="9" t="e">
        <f t="shared" si="589"/>
        <v>#REF!</v>
      </c>
    </row>
    <row r="184" spans="1:108" ht="15.75" customHeight="1">
      <c r="A184" s="30"/>
      <c r="B184" s="31"/>
      <c r="C184" s="31"/>
      <c r="D184" s="1"/>
      <c r="E184" s="32"/>
      <c r="F184" s="32"/>
      <c r="G184" s="32"/>
      <c r="H184" s="32"/>
      <c r="I184" s="32"/>
      <c r="J184" s="32"/>
      <c r="K184" s="33"/>
      <c r="L184" s="33"/>
      <c r="M184" s="3"/>
      <c r="N184" s="32"/>
      <c r="O184" s="32"/>
      <c r="P184" s="33"/>
      <c r="Q184" s="33"/>
      <c r="R184" s="33"/>
      <c r="S184" s="33"/>
      <c r="T184" s="33"/>
      <c r="U184" s="33"/>
      <c r="V184" s="5"/>
      <c r="W184" s="5"/>
      <c r="X184" s="5"/>
      <c r="Y184" s="5">
        <v>79</v>
      </c>
      <c r="Z184" s="5" t="e">
        <f>IF('Nutritional Status'!#REF!="","",VLOOKUP('Nutritional Status'!#REF!,$A$5:$C$173,3,))</f>
        <v>#REF!</v>
      </c>
      <c r="AA184" s="5" t="e">
        <f t="shared" si="341"/>
        <v>#REF!</v>
      </c>
      <c r="AB184" s="5" t="e">
        <f t="shared" si="342"/>
        <v>#REF!</v>
      </c>
      <c r="AC184" s="5" t="e">
        <f t="shared" si="343"/>
        <v>#REF!</v>
      </c>
      <c r="AD184" s="5" t="e">
        <f t="shared" si="344"/>
        <v>#REF!</v>
      </c>
      <c r="AE184" s="5" t="e">
        <f t="shared" si="345"/>
        <v>#REF!</v>
      </c>
      <c r="AF184" s="5" t="e">
        <f t="shared" si="346"/>
        <v>#REF!</v>
      </c>
      <c r="AG184" s="5" t="e">
        <f t="shared" si="347"/>
        <v>#REF!</v>
      </c>
      <c r="AH184" s="5" t="e">
        <f t="shared" si="348"/>
        <v>#REF!</v>
      </c>
      <c r="AI184" s="5"/>
      <c r="AJ184" s="5" t="e">
        <f t="shared" si="17"/>
        <v>#REF!</v>
      </c>
      <c r="AK184" s="5" t="e">
        <f t="shared" ref="AK184:AR184" si="590">IF($AJ184="","",VLOOKUP($AJ184,$C$5:$U$273,AK$2))</f>
        <v>#REF!</v>
      </c>
      <c r="AL184" s="5" t="e">
        <f t="shared" si="590"/>
        <v>#REF!</v>
      </c>
      <c r="AM184" s="5" t="e">
        <f t="shared" si="590"/>
        <v>#REF!</v>
      </c>
      <c r="AN184" s="5" t="e">
        <f t="shared" si="590"/>
        <v>#REF!</v>
      </c>
      <c r="AO184" s="5" t="e">
        <f t="shared" si="590"/>
        <v>#REF!</v>
      </c>
      <c r="AP184" s="5" t="e">
        <f t="shared" si="590"/>
        <v>#REF!</v>
      </c>
      <c r="AQ184" s="5" t="e">
        <f t="shared" si="590"/>
        <v>#REF!</v>
      </c>
      <c r="AR184" s="5" t="e">
        <f t="shared" si="590"/>
        <v>#REF!</v>
      </c>
      <c r="AS184" s="5"/>
      <c r="AT184" s="5"/>
      <c r="AU184" s="5"/>
      <c r="AV184" s="5"/>
      <c r="AW184" s="5"/>
      <c r="AX184" s="5"/>
      <c r="AY184" s="5"/>
      <c r="AZ184" s="5"/>
      <c r="BA184" s="40" t="str">
        <f t="shared" si="372"/>
        <v/>
      </c>
      <c r="BB184" s="266"/>
      <c r="BC184" s="267"/>
      <c r="BD184" s="267"/>
      <c r="BE184" s="268"/>
      <c r="BF184" s="41"/>
      <c r="BG184" s="43" t="str">
        <f t="shared" si="373"/>
        <v/>
      </c>
      <c r="BH184" s="43"/>
      <c r="BI184" s="43"/>
      <c r="BJ184" s="43" t="str">
        <f t="shared" si="374"/>
        <v/>
      </c>
      <c r="BK184" s="43" t="str">
        <f t="shared" si="375"/>
        <v/>
      </c>
      <c r="BL184" s="43" t="str">
        <f t="shared" si="376"/>
        <v/>
      </c>
      <c r="BM184" s="9"/>
      <c r="BN184" s="9" t="str">
        <f t="shared" si="49"/>
        <v/>
      </c>
      <c r="BO184" s="9">
        <f t="shared" si="50"/>
        <v>5</v>
      </c>
      <c r="BP184" s="9" t="str">
        <f t="shared" si="51"/>
        <v>F</v>
      </c>
      <c r="BQ184" s="9" t="str">
        <f t="shared" si="52"/>
        <v>0</v>
      </c>
      <c r="BR184" s="9"/>
      <c r="BS184" s="9"/>
      <c r="BT184" s="30"/>
      <c r="BU184" s="31"/>
      <c r="BV184" s="31"/>
      <c r="BW184" s="1"/>
      <c r="BX184" s="32"/>
      <c r="BY184" s="32"/>
      <c r="BZ184" s="32"/>
      <c r="CA184" s="32"/>
      <c r="CB184" s="32"/>
      <c r="CC184" s="32"/>
      <c r="CD184" s="3"/>
      <c r="CE184" s="32"/>
      <c r="CF184" s="32"/>
      <c r="CG184" s="32"/>
      <c r="CH184" s="32"/>
      <c r="CI184" s="32"/>
      <c r="CJ184" s="32"/>
      <c r="CK184" s="9"/>
      <c r="CL184" s="9"/>
      <c r="CM184" s="9" t="e">
        <f>IF('Nutritional Status'!#REF!="","",IF('Nutritional Status'!#REF!&gt;CT184,$CU$3,IF('Nutritional Status'!#REF!&gt;CR184,$CS$3,IF('Nutritional Status'!#REF!&gt;CP184,$CQ$3,$CP$3))))</f>
        <v>#REF!</v>
      </c>
      <c r="CN184" s="5">
        <v>79</v>
      </c>
      <c r="CO184" s="9" t="e">
        <f t="shared" si="19"/>
        <v>#REF!</v>
      </c>
      <c r="CP184" s="9" t="e">
        <f t="shared" ref="CP184:CU184" si="591">IF($CO184="","",VLOOKUP($CO184,$BV$5:$CJ$173,CP$1))</f>
        <v>#REF!</v>
      </c>
      <c r="CQ184" s="9" t="e">
        <f t="shared" si="591"/>
        <v>#REF!</v>
      </c>
      <c r="CR184" s="9" t="e">
        <f t="shared" si="591"/>
        <v>#REF!</v>
      </c>
      <c r="CS184" s="9" t="e">
        <f t="shared" si="591"/>
        <v>#REF!</v>
      </c>
      <c r="CT184" s="9" t="e">
        <f t="shared" si="591"/>
        <v>#REF!</v>
      </c>
      <c r="CU184" s="9" t="e">
        <f t="shared" si="591"/>
        <v>#REF!</v>
      </c>
      <c r="CV184" s="9"/>
      <c r="CW184" s="5">
        <v>79</v>
      </c>
      <c r="CX184" s="9" t="e">
        <f t="shared" si="21"/>
        <v>#REF!</v>
      </c>
      <c r="CY184" s="9" t="e">
        <f t="shared" ref="CY184:DD184" si="592">IF($CX184="","",VLOOKUP($CX184,$BV$5:$CJ$173,CY$2))</f>
        <v>#REF!</v>
      </c>
      <c r="CZ184" s="9" t="e">
        <f t="shared" si="592"/>
        <v>#REF!</v>
      </c>
      <c r="DA184" s="9" t="e">
        <f t="shared" si="592"/>
        <v>#REF!</v>
      </c>
      <c r="DB184" s="9" t="e">
        <f t="shared" si="592"/>
        <v>#REF!</v>
      </c>
      <c r="DC184" s="9" t="e">
        <f t="shared" si="592"/>
        <v>#REF!</v>
      </c>
      <c r="DD184" s="9" t="e">
        <f t="shared" si="592"/>
        <v>#REF!</v>
      </c>
    </row>
    <row r="185" spans="1:108" ht="15.75" customHeight="1">
      <c r="A185" s="30"/>
      <c r="B185" s="31"/>
      <c r="C185" s="31"/>
      <c r="D185" s="1"/>
      <c r="E185" s="32"/>
      <c r="F185" s="32"/>
      <c r="G185" s="32"/>
      <c r="H185" s="32"/>
      <c r="I185" s="32"/>
      <c r="J185" s="32"/>
      <c r="K185" s="33"/>
      <c r="L185" s="33"/>
      <c r="M185" s="3"/>
      <c r="N185" s="32"/>
      <c r="O185" s="32"/>
      <c r="P185" s="33"/>
      <c r="Q185" s="33"/>
      <c r="R185" s="33"/>
      <c r="S185" s="33"/>
      <c r="T185" s="33"/>
      <c r="U185" s="33"/>
      <c r="V185" s="5"/>
      <c r="W185" s="5"/>
      <c r="X185" s="5"/>
      <c r="Y185" s="5">
        <v>80</v>
      </c>
      <c r="Z185" s="5" t="e">
        <f>IF('Nutritional Status'!#REF!="","",VLOOKUP('Nutritional Status'!#REF!,$A$5:$C$173,3,))</f>
        <v>#REF!</v>
      </c>
      <c r="AA185" s="5" t="e">
        <f t="shared" si="341"/>
        <v>#REF!</v>
      </c>
      <c r="AB185" s="5" t="e">
        <f t="shared" si="342"/>
        <v>#REF!</v>
      </c>
      <c r="AC185" s="5" t="e">
        <f t="shared" si="343"/>
        <v>#REF!</v>
      </c>
      <c r="AD185" s="5" t="e">
        <f t="shared" si="344"/>
        <v>#REF!</v>
      </c>
      <c r="AE185" s="5" t="e">
        <f t="shared" si="345"/>
        <v>#REF!</v>
      </c>
      <c r="AF185" s="5" t="e">
        <f t="shared" si="346"/>
        <v>#REF!</v>
      </c>
      <c r="AG185" s="5" t="e">
        <f t="shared" si="347"/>
        <v>#REF!</v>
      </c>
      <c r="AH185" s="5" t="e">
        <f t="shared" si="348"/>
        <v>#REF!</v>
      </c>
      <c r="AI185" s="5"/>
      <c r="AJ185" s="5" t="e">
        <f t="shared" si="17"/>
        <v>#REF!</v>
      </c>
      <c r="AK185" s="5" t="e">
        <f t="shared" ref="AK185:AR185" si="593">IF($AJ185="","",VLOOKUP($AJ185,$C$5:$U$273,AK$2))</f>
        <v>#REF!</v>
      </c>
      <c r="AL185" s="5" t="e">
        <f t="shared" si="593"/>
        <v>#REF!</v>
      </c>
      <c r="AM185" s="5" t="e">
        <f t="shared" si="593"/>
        <v>#REF!</v>
      </c>
      <c r="AN185" s="5" t="e">
        <f t="shared" si="593"/>
        <v>#REF!</v>
      </c>
      <c r="AO185" s="5" t="e">
        <f t="shared" si="593"/>
        <v>#REF!</v>
      </c>
      <c r="AP185" s="5" t="e">
        <f t="shared" si="593"/>
        <v>#REF!</v>
      </c>
      <c r="AQ185" s="5" t="e">
        <f t="shared" si="593"/>
        <v>#REF!</v>
      </c>
      <c r="AR185" s="5" t="e">
        <f t="shared" si="593"/>
        <v>#REF!</v>
      </c>
      <c r="AS185" s="5"/>
      <c r="AT185" s="5"/>
      <c r="AU185" s="5"/>
      <c r="AV185" s="5"/>
      <c r="AW185" s="5"/>
      <c r="AX185" s="5"/>
      <c r="AY185" s="5"/>
      <c r="AZ185" s="5"/>
      <c r="BA185" s="40" t="str">
        <f t="shared" si="372"/>
        <v/>
      </c>
      <c r="BB185" s="266"/>
      <c r="BC185" s="267"/>
      <c r="BD185" s="267"/>
      <c r="BE185" s="268"/>
      <c r="BF185" s="41"/>
      <c r="BG185" s="43" t="str">
        <f t="shared" si="373"/>
        <v/>
      </c>
      <c r="BH185" s="43"/>
      <c r="BI185" s="43"/>
      <c r="BJ185" s="43" t="str">
        <f t="shared" si="374"/>
        <v/>
      </c>
      <c r="BK185" s="43" t="str">
        <f t="shared" si="375"/>
        <v/>
      </c>
      <c r="BL185" s="43" t="str">
        <f t="shared" si="376"/>
        <v/>
      </c>
      <c r="BM185" s="9"/>
      <c r="BN185" s="9" t="str">
        <f t="shared" si="49"/>
        <v/>
      </c>
      <c r="BO185" s="9">
        <f t="shared" si="50"/>
        <v>5</v>
      </c>
      <c r="BP185" s="9" t="str">
        <f t="shared" si="51"/>
        <v>F</v>
      </c>
      <c r="BQ185" s="9" t="str">
        <f t="shared" si="52"/>
        <v>0</v>
      </c>
      <c r="BR185" s="9"/>
      <c r="BS185" s="9"/>
      <c r="BT185" s="30"/>
      <c r="BU185" s="31"/>
      <c r="BV185" s="31"/>
      <c r="BW185" s="1"/>
      <c r="BX185" s="32"/>
      <c r="BY185" s="32"/>
      <c r="BZ185" s="32"/>
      <c r="CA185" s="32"/>
      <c r="CB185" s="32"/>
      <c r="CC185" s="32"/>
      <c r="CD185" s="3"/>
      <c r="CE185" s="32"/>
      <c r="CF185" s="32"/>
      <c r="CG185" s="32"/>
      <c r="CH185" s="32"/>
      <c r="CI185" s="32"/>
      <c r="CJ185" s="32"/>
      <c r="CK185" s="9"/>
      <c r="CL185" s="9"/>
      <c r="CM185" s="9" t="e">
        <f>IF('Nutritional Status'!#REF!="","",IF('Nutritional Status'!#REF!&gt;CT185,$CU$3,IF('Nutritional Status'!#REF!&gt;CR185,$CS$3,IF('Nutritional Status'!#REF!&gt;CP185,$CQ$3,$CP$3))))</f>
        <v>#REF!</v>
      </c>
      <c r="CN185" s="5">
        <v>80</v>
      </c>
      <c r="CO185" s="9" t="e">
        <f t="shared" si="19"/>
        <v>#REF!</v>
      </c>
      <c r="CP185" s="9" t="e">
        <f t="shared" ref="CP185:CU185" si="594">IF($CO185="","",VLOOKUP($CO185,$BV$5:$CJ$173,CP$1))</f>
        <v>#REF!</v>
      </c>
      <c r="CQ185" s="9" t="e">
        <f t="shared" si="594"/>
        <v>#REF!</v>
      </c>
      <c r="CR185" s="9" t="e">
        <f t="shared" si="594"/>
        <v>#REF!</v>
      </c>
      <c r="CS185" s="9" t="e">
        <f t="shared" si="594"/>
        <v>#REF!</v>
      </c>
      <c r="CT185" s="9" t="e">
        <f t="shared" si="594"/>
        <v>#REF!</v>
      </c>
      <c r="CU185" s="9" t="e">
        <f t="shared" si="594"/>
        <v>#REF!</v>
      </c>
      <c r="CV185" s="9"/>
      <c r="CW185" s="5">
        <v>80</v>
      </c>
      <c r="CX185" s="9" t="e">
        <f t="shared" si="21"/>
        <v>#REF!</v>
      </c>
      <c r="CY185" s="9" t="e">
        <f t="shared" ref="CY185:DD185" si="595">IF($CX185="","",VLOOKUP($CX185,$BV$5:$CJ$173,CY$2))</f>
        <v>#REF!</v>
      </c>
      <c r="CZ185" s="9" t="e">
        <f t="shared" si="595"/>
        <v>#REF!</v>
      </c>
      <c r="DA185" s="9" t="e">
        <f t="shared" si="595"/>
        <v>#REF!</v>
      </c>
      <c r="DB185" s="9" t="e">
        <f t="shared" si="595"/>
        <v>#REF!</v>
      </c>
      <c r="DC185" s="9" t="e">
        <f t="shared" si="595"/>
        <v>#REF!</v>
      </c>
      <c r="DD185" s="9" t="e">
        <f t="shared" si="595"/>
        <v>#REF!</v>
      </c>
    </row>
    <row r="186" spans="1:108" ht="15.75" customHeight="1">
      <c r="A186" s="30"/>
      <c r="B186" s="31"/>
      <c r="C186" s="31"/>
      <c r="D186" s="1"/>
      <c r="E186" s="32"/>
      <c r="F186" s="32"/>
      <c r="G186" s="32"/>
      <c r="H186" s="32"/>
      <c r="I186" s="32"/>
      <c r="J186" s="32"/>
      <c r="K186" s="33"/>
      <c r="L186" s="33"/>
      <c r="M186" s="3"/>
      <c r="N186" s="32"/>
      <c r="O186" s="32"/>
      <c r="P186" s="33"/>
      <c r="Q186" s="33"/>
      <c r="R186" s="33"/>
      <c r="S186" s="33"/>
      <c r="T186" s="33"/>
      <c r="U186" s="33"/>
      <c r="V186" s="5"/>
      <c r="W186" s="5"/>
      <c r="X186" s="5"/>
      <c r="Y186" s="5">
        <v>81</v>
      </c>
      <c r="Z186" s="5" t="e">
        <f>IF('Nutritional Status'!#REF!="","",VLOOKUP('Nutritional Status'!#REF!,$A$5:$C$173,3,))</f>
        <v>#REF!</v>
      </c>
      <c r="AA186" s="5" t="e">
        <f t="shared" si="341"/>
        <v>#REF!</v>
      </c>
      <c r="AB186" s="5" t="e">
        <f t="shared" si="342"/>
        <v>#REF!</v>
      </c>
      <c r="AC186" s="5" t="e">
        <f t="shared" si="343"/>
        <v>#REF!</v>
      </c>
      <c r="AD186" s="5" t="e">
        <f t="shared" si="344"/>
        <v>#REF!</v>
      </c>
      <c r="AE186" s="5" t="e">
        <f t="shared" si="345"/>
        <v>#REF!</v>
      </c>
      <c r="AF186" s="5" t="e">
        <f t="shared" si="346"/>
        <v>#REF!</v>
      </c>
      <c r="AG186" s="5" t="e">
        <f t="shared" si="347"/>
        <v>#REF!</v>
      </c>
      <c r="AH186" s="5" t="e">
        <f t="shared" si="348"/>
        <v>#REF!</v>
      </c>
      <c r="AI186" s="5"/>
      <c r="AJ186" s="5" t="e">
        <f t="shared" si="17"/>
        <v>#REF!</v>
      </c>
      <c r="AK186" s="5" t="e">
        <f t="shared" ref="AK186:AR186" si="596">IF($AJ186="","",VLOOKUP($AJ186,$C$5:$U$273,AK$2))</f>
        <v>#REF!</v>
      </c>
      <c r="AL186" s="5" t="e">
        <f t="shared" si="596"/>
        <v>#REF!</v>
      </c>
      <c r="AM186" s="5" t="e">
        <f t="shared" si="596"/>
        <v>#REF!</v>
      </c>
      <c r="AN186" s="5" t="e">
        <f t="shared" si="596"/>
        <v>#REF!</v>
      </c>
      <c r="AO186" s="5" t="e">
        <f t="shared" si="596"/>
        <v>#REF!</v>
      </c>
      <c r="AP186" s="5" t="e">
        <f t="shared" si="596"/>
        <v>#REF!</v>
      </c>
      <c r="AQ186" s="5" t="e">
        <f t="shared" si="596"/>
        <v>#REF!</v>
      </c>
      <c r="AR186" s="5" t="e">
        <f t="shared" si="596"/>
        <v>#REF!</v>
      </c>
      <c r="AS186" s="5"/>
      <c r="AT186" s="5"/>
      <c r="AU186" s="5"/>
      <c r="AV186" s="5"/>
      <c r="AW186" s="5"/>
      <c r="AX186" s="5"/>
      <c r="AY186" s="5"/>
      <c r="AZ186" s="5"/>
      <c r="BA186" s="40" t="str">
        <f t="shared" si="372"/>
        <v/>
      </c>
      <c r="BB186" s="266"/>
      <c r="BC186" s="267"/>
      <c r="BD186" s="267"/>
      <c r="BE186" s="268"/>
      <c r="BF186" s="41"/>
      <c r="BG186" s="43" t="str">
        <f t="shared" si="373"/>
        <v/>
      </c>
      <c r="BH186" s="43"/>
      <c r="BI186" s="43"/>
      <c r="BJ186" s="43" t="str">
        <f t="shared" si="374"/>
        <v/>
      </c>
      <c r="BK186" s="43" t="str">
        <f t="shared" si="375"/>
        <v/>
      </c>
      <c r="BL186" s="43" t="str">
        <f t="shared" si="376"/>
        <v/>
      </c>
      <c r="BM186" s="9"/>
      <c r="BN186" s="9" t="str">
        <f t="shared" si="49"/>
        <v/>
      </c>
      <c r="BO186" s="9">
        <f t="shared" si="50"/>
        <v>5</v>
      </c>
      <c r="BP186" s="9" t="str">
        <f t="shared" si="51"/>
        <v>F</v>
      </c>
      <c r="BQ186" s="9" t="str">
        <f t="shared" si="52"/>
        <v>0</v>
      </c>
      <c r="BR186" s="9"/>
      <c r="BS186" s="9"/>
      <c r="BT186" s="30"/>
      <c r="BU186" s="31"/>
      <c r="BV186" s="31"/>
      <c r="BW186" s="1"/>
      <c r="BX186" s="32"/>
      <c r="BY186" s="32"/>
      <c r="BZ186" s="32"/>
      <c r="CA186" s="32"/>
      <c r="CB186" s="32"/>
      <c r="CC186" s="32"/>
      <c r="CD186" s="3"/>
      <c r="CE186" s="32"/>
      <c r="CF186" s="32"/>
      <c r="CG186" s="32"/>
      <c r="CH186" s="32"/>
      <c r="CI186" s="32"/>
      <c r="CJ186" s="32"/>
      <c r="CK186" s="9"/>
      <c r="CL186" s="9"/>
      <c r="CM186" s="9" t="e">
        <f>IF('Nutritional Status'!#REF!="","",IF('Nutritional Status'!#REF!&gt;CT186,$CU$3,IF('Nutritional Status'!#REF!&gt;CR186,$CS$3,IF('Nutritional Status'!#REF!&gt;CP186,$CQ$3,$CP$3))))</f>
        <v>#REF!</v>
      </c>
      <c r="CN186" s="5">
        <v>81</v>
      </c>
      <c r="CO186" s="9" t="e">
        <f t="shared" si="19"/>
        <v>#REF!</v>
      </c>
      <c r="CP186" s="9" t="e">
        <f t="shared" ref="CP186:CU186" si="597">IF($CO186="","",VLOOKUP($CO186,$BV$5:$CJ$173,CP$1))</f>
        <v>#REF!</v>
      </c>
      <c r="CQ186" s="9" t="e">
        <f t="shared" si="597"/>
        <v>#REF!</v>
      </c>
      <c r="CR186" s="9" t="e">
        <f t="shared" si="597"/>
        <v>#REF!</v>
      </c>
      <c r="CS186" s="9" t="e">
        <f t="shared" si="597"/>
        <v>#REF!</v>
      </c>
      <c r="CT186" s="9" t="e">
        <f t="shared" si="597"/>
        <v>#REF!</v>
      </c>
      <c r="CU186" s="9" t="e">
        <f t="shared" si="597"/>
        <v>#REF!</v>
      </c>
      <c r="CV186" s="9"/>
      <c r="CW186" s="5">
        <v>81</v>
      </c>
      <c r="CX186" s="9" t="e">
        <f t="shared" si="21"/>
        <v>#REF!</v>
      </c>
      <c r="CY186" s="9" t="e">
        <f t="shared" ref="CY186:DD186" si="598">IF($CX186="","",VLOOKUP($CX186,$BV$5:$CJ$173,CY$2))</f>
        <v>#REF!</v>
      </c>
      <c r="CZ186" s="9" t="e">
        <f t="shared" si="598"/>
        <v>#REF!</v>
      </c>
      <c r="DA186" s="9" t="e">
        <f t="shared" si="598"/>
        <v>#REF!</v>
      </c>
      <c r="DB186" s="9" t="e">
        <f t="shared" si="598"/>
        <v>#REF!</v>
      </c>
      <c r="DC186" s="9" t="e">
        <f t="shared" si="598"/>
        <v>#REF!</v>
      </c>
      <c r="DD186" s="9" t="e">
        <f t="shared" si="598"/>
        <v>#REF!</v>
      </c>
    </row>
    <row r="187" spans="1:108" ht="15.75" customHeight="1">
      <c r="A187" s="30"/>
      <c r="B187" s="31"/>
      <c r="C187" s="31"/>
      <c r="D187" s="1"/>
      <c r="E187" s="32"/>
      <c r="F187" s="32"/>
      <c r="G187" s="32"/>
      <c r="H187" s="32"/>
      <c r="I187" s="32"/>
      <c r="J187" s="32"/>
      <c r="K187" s="33"/>
      <c r="L187" s="33"/>
      <c r="M187" s="3"/>
      <c r="N187" s="32"/>
      <c r="O187" s="32"/>
      <c r="P187" s="33"/>
      <c r="Q187" s="33"/>
      <c r="R187" s="33"/>
      <c r="S187" s="33"/>
      <c r="T187" s="33"/>
      <c r="U187" s="33"/>
      <c r="V187" s="5"/>
      <c r="W187" s="5"/>
      <c r="X187" s="5"/>
      <c r="Y187" s="5">
        <v>82</v>
      </c>
      <c r="Z187" s="5" t="e">
        <f>IF('Nutritional Status'!#REF!="","",VLOOKUP('Nutritional Status'!#REF!,$A$5:$C$173,3,))</f>
        <v>#REF!</v>
      </c>
      <c r="AA187" s="5" t="e">
        <f t="shared" si="341"/>
        <v>#REF!</v>
      </c>
      <c r="AB187" s="5" t="e">
        <f t="shared" si="342"/>
        <v>#REF!</v>
      </c>
      <c r="AC187" s="5" t="e">
        <f t="shared" si="343"/>
        <v>#REF!</v>
      </c>
      <c r="AD187" s="5" t="e">
        <f t="shared" si="344"/>
        <v>#REF!</v>
      </c>
      <c r="AE187" s="5" t="e">
        <f t="shared" si="345"/>
        <v>#REF!</v>
      </c>
      <c r="AF187" s="5" t="e">
        <f t="shared" si="346"/>
        <v>#REF!</v>
      </c>
      <c r="AG187" s="5" t="e">
        <f t="shared" si="347"/>
        <v>#REF!</v>
      </c>
      <c r="AH187" s="5" t="e">
        <f t="shared" si="348"/>
        <v>#REF!</v>
      </c>
      <c r="AI187" s="5"/>
      <c r="AJ187" s="5" t="e">
        <f t="shared" si="17"/>
        <v>#REF!</v>
      </c>
      <c r="AK187" s="5" t="e">
        <f t="shared" ref="AK187:AR187" si="599">IF($AJ187="","",VLOOKUP($AJ187,$C$5:$U$273,AK$2))</f>
        <v>#REF!</v>
      </c>
      <c r="AL187" s="5" t="e">
        <f t="shared" si="599"/>
        <v>#REF!</v>
      </c>
      <c r="AM187" s="5" t="e">
        <f t="shared" si="599"/>
        <v>#REF!</v>
      </c>
      <c r="AN187" s="5" t="e">
        <f t="shared" si="599"/>
        <v>#REF!</v>
      </c>
      <c r="AO187" s="5" t="e">
        <f t="shared" si="599"/>
        <v>#REF!</v>
      </c>
      <c r="AP187" s="5" t="e">
        <f t="shared" si="599"/>
        <v>#REF!</v>
      </c>
      <c r="AQ187" s="5" t="e">
        <f t="shared" si="599"/>
        <v>#REF!</v>
      </c>
      <c r="AR187" s="5" t="e">
        <f t="shared" si="599"/>
        <v>#REF!</v>
      </c>
      <c r="AS187" s="5"/>
      <c r="AT187" s="5"/>
      <c r="AU187" s="5"/>
      <c r="AV187" s="5"/>
      <c r="AW187" s="5"/>
      <c r="AX187" s="5"/>
      <c r="AY187" s="5"/>
      <c r="AZ187" s="5"/>
      <c r="BA187" s="40" t="str">
        <f t="shared" si="372"/>
        <v/>
      </c>
      <c r="BB187" s="266"/>
      <c r="BC187" s="267"/>
      <c r="BD187" s="267"/>
      <c r="BE187" s="268"/>
      <c r="BF187" s="41"/>
      <c r="BG187" s="43" t="str">
        <f t="shared" si="373"/>
        <v/>
      </c>
      <c r="BH187" s="43"/>
      <c r="BI187" s="43"/>
      <c r="BJ187" s="43" t="str">
        <f t="shared" si="374"/>
        <v/>
      </c>
      <c r="BK187" s="43" t="str">
        <f t="shared" si="375"/>
        <v/>
      </c>
      <c r="BL187" s="43" t="str">
        <f t="shared" si="376"/>
        <v/>
      </c>
      <c r="BM187" s="9"/>
      <c r="BN187" s="9" t="str">
        <f t="shared" si="49"/>
        <v/>
      </c>
      <c r="BO187" s="9">
        <f t="shared" si="50"/>
        <v>5</v>
      </c>
      <c r="BP187" s="9" t="str">
        <f t="shared" si="51"/>
        <v>F</v>
      </c>
      <c r="BQ187" s="9" t="str">
        <f t="shared" si="52"/>
        <v>0</v>
      </c>
      <c r="BR187" s="9"/>
      <c r="BS187" s="9"/>
      <c r="BT187" s="30"/>
      <c r="BU187" s="31"/>
      <c r="BV187" s="31"/>
      <c r="BW187" s="1"/>
      <c r="BX187" s="32"/>
      <c r="BY187" s="32"/>
      <c r="BZ187" s="32"/>
      <c r="CA187" s="32"/>
      <c r="CB187" s="32"/>
      <c r="CC187" s="32"/>
      <c r="CD187" s="3"/>
      <c r="CE187" s="32"/>
      <c r="CF187" s="32"/>
      <c r="CG187" s="32"/>
      <c r="CH187" s="32"/>
      <c r="CI187" s="32"/>
      <c r="CJ187" s="32"/>
      <c r="CK187" s="9"/>
      <c r="CL187" s="9"/>
      <c r="CM187" s="9" t="e">
        <f>IF('Nutritional Status'!#REF!="","",IF('Nutritional Status'!#REF!&gt;CT187,$CU$3,IF('Nutritional Status'!#REF!&gt;CR187,$CS$3,IF('Nutritional Status'!#REF!&gt;CP187,$CQ$3,$CP$3))))</f>
        <v>#REF!</v>
      </c>
      <c r="CN187" s="5">
        <v>82</v>
      </c>
      <c r="CO187" s="9" t="e">
        <f t="shared" si="19"/>
        <v>#REF!</v>
      </c>
      <c r="CP187" s="9" t="e">
        <f t="shared" ref="CP187:CU187" si="600">IF($CO187="","",VLOOKUP($CO187,$BV$5:$CJ$173,CP$1))</f>
        <v>#REF!</v>
      </c>
      <c r="CQ187" s="9" t="e">
        <f t="shared" si="600"/>
        <v>#REF!</v>
      </c>
      <c r="CR187" s="9" t="e">
        <f t="shared" si="600"/>
        <v>#REF!</v>
      </c>
      <c r="CS187" s="9" t="e">
        <f t="shared" si="600"/>
        <v>#REF!</v>
      </c>
      <c r="CT187" s="9" t="e">
        <f t="shared" si="600"/>
        <v>#REF!</v>
      </c>
      <c r="CU187" s="9" t="e">
        <f t="shared" si="600"/>
        <v>#REF!</v>
      </c>
      <c r="CV187" s="9"/>
      <c r="CW187" s="5">
        <v>82</v>
      </c>
      <c r="CX187" s="9" t="e">
        <f t="shared" si="21"/>
        <v>#REF!</v>
      </c>
      <c r="CY187" s="9" t="e">
        <f t="shared" ref="CY187:DD187" si="601">IF($CX187="","",VLOOKUP($CX187,$BV$5:$CJ$173,CY$2))</f>
        <v>#REF!</v>
      </c>
      <c r="CZ187" s="9" t="e">
        <f t="shared" si="601"/>
        <v>#REF!</v>
      </c>
      <c r="DA187" s="9" t="e">
        <f t="shared" si="601"/>
        <v>#REF!</v>
      </c>
      <c r="DB187" s="9" t="e">
        <f t="shared" si="601"/>
        <v>#REF!</v>
      </c>
      <c r="DC187" s="9" t="e">
        <f t="shared" si="601"/>
        <v>#REF!</v>
      </c>
      <c r="DD187" s="9" t="e">
        <f t="shared" si="601"/>
        <v>#REF!</v>
      </c>
    </row>
    <row r="188" spans="1:108" ht="15.75" customHeight="1">
      <c r="A188" s="30"/>
      <c r="B188" s="31"/>
      <c r="C188" s="31"/>
      <c r="D188" s="1"/>
      <c r="E188" s="32"/>
      <c r="F188" s="32"/>
      <c r="G188" s="32"/>
      <c r="H188" s="32"/>
      <c r="I188" s="32"/>
      <c r="J188" s="32"/>
      <c r="K188" s="33"/>
      <c r="L188" s="33"/>
      <c r="M188" s="3"/>
      <c r="N188" s="32"/>
      <c r="O188" s="32"/>
      <c r="P188" s="33"/>
      <c r="Q188" s="33"/>
      <c r="R188" s="33"/>
      <c r="S188" s="33"/>
      <c r="T188" s="33"/>
      <c r="U188" s="33"/>
      <c r="V188" s="5"/>
      <c r="W188" s="5"/>
      <c r="X188" s="5"/>
      <c r="Y188" s="5">
        <v>83</v>
      </c>
      <c r="Z188" s="5" t="e">
        <f>IF('Nutritional Status'!#REF!="","",VLOOKUP('Nutritional Status'!#REF!,$A$5:$C$173,3,))</f>
        <v>#REF!</v>
      </c>
      <c r="AA188" s="5" t="e">
        <f t="shared" si="341"/>
        <v>#REF!</v>
      </c>
      <c r="AB188" s="5" t="e">
        <f t="shared" si="342"/>
        <v>#REF!</v>
      </c>
      <c r="AC188" s="5" t="e">
        <f t="shared" si="343"/>
        <v>#REF!</v>
      </c>
      <c r="AD188" s="5" t="e">
        <f t="shared" si="344"/>
        <v>#REF!</v>
      </c>
      <c r="AE188" s="5" t="e">
        <f t="shared" si="345"/>
        <v>#REF!</v>
      </c>
      <c r="AF188" s="5" t="e">
        <f t="shared" si="346"/>
        <v>#REF!</v>
      </c>
      <c r="AG188" s="5" t="e">
        <f t="shared" si="347"/>
        <v>#REF!</v>
      </c>
      <c r="AH188" s="5" t="e">
        <f t="shared" si="348"/>
        <v>#REF!</v>
      </c>
      <c r="AI188" s="5"/>
      <c r="AJ188" s="5" t="e">
        <f t="shared" si="17"/>
        <v>#REF!</v>
      </c>
      <c r="AK188" s="5" t="e">
        <f t="shared" ref="AK188:AR188" si="602">IF($AJ188="","",VLOOKUP($AJ188,$C$5:$U$273,AK$2))</f>
        <v>#REF!</v>
      </c>
      <c r="AL188" s="5" t="e">
        <f t="shared" si="602"/>
        <v>#REF!</v>
      </c>
      <c r="AM188" s="5" t="e">
        <f t="shared" si="602"/>
        <v>#REF!</v>
      </c>
      <c r="AN188" s="5" t="e">
        <f t="shared" si="602"/>
        <v>#REF!</v>
      </c>
      <c r="AO188" s="5" t="e">
        <f t="shared" si="602"/>
        <v>#REF!</v>
      </c>
      <c r="AP188" s="5" t="e">
        <f t="shared" si="602"/>
        <v>#REF!</v>
      </c>
      <c r="AQ188" s="5" t="e">
        <f t="shared" si="602"/>
        <v>#REF!</v>
      </c>
      <c r="AR188" s="5" t="e">
        <f t="shared" si="602"/>
        <v>#REF!</v>
      </c>
      <c r="AS188" s="5"/>
      <c r="AT188" s="5"/>
      <c r="AU188" s="5"/>
      <c r="AV188" s="5"/>
      <c r="AW188" s="5"/>
      <c r="AX188" s="5"/>
      <c r="AY188" s="5"/>
      <c r="AZ188" s="5"/>
      <c r="BA188" s="40" t="str">
        <f t="shared" si="372"/>
        <v/>
      </c>
      <c r="BB188" s="266"/>
      <c r="BC188" s="267"/>
      <c r="BD188" s="267"/>
      <c r="BE188" s="268"/>
      <c r="BF188" s="41"/>
      <c r="BG188" s="43" t="str">
        <f t="shared" si="373"/>
        <v/>
      </c>
      <c r="BH188" s="43"/>
      <c r="BI188" s="43"/>
      <c r="BJ188" s="43" t="str">
        <f t="shared" si="374"/>
        <v/>
      </c>
      <c r="BK188" s="43" t="str">
        <f t="shared" si="375"/>
        <v/>
      </c>
      <c r="BL188" s="43" t="str">
        <f t="shared" si="376"/>
        <v/>
      </c>
      <c r="BM188" s="9"/>
      <c r="BN188" s="9" t="str">
        <f t="shared" si="49"/>
        <v/>
      </c>
      <c r="BO188" s="9">
        <f t="shared" si="50"/>
        <v>5</v>
      </c>
      <c r="BP188" s="9" t="str">
        <f t="shared" si="51"/>
        <v>F</v>
      </c>
      <c r="BQ188" s="9" t="str">
        <f t="shared" si="52"/>
        <v>0</v>
      </c>
      <c r="BR188" s="9"/>
      <c r="BS188" s="9"/>
      <c r="BT188" s="30"/>
      <c r="BU188" s="31"/>
      <c r="BV188" s="31"/>
      <c r="BW188" s="1"/>
      <c r="BX188" s="32"/>
      <c r="BY188" s="32"/>
      <c r="BZ188" s="32"/>
      <c r="CA188" s="32"/>
      <c r="CB188" s="32"/>
      <c r="CC188" s="32"/>
      <c r="CD188" s="3"/>
      <c r="CE188" s="32"/>
      <c r="CF188" s="32"/>
      <c r="CG188" s="32"/>
      <c r="CH188" s="32"/>
      <c r="CI188" s="32"/>
      <c r="CJ188" s="32"/>
      <c r="CK188" s="9"/>
      <c r="CL188" s="9"/>
      <c r="CM188" s="9" t="e">
        <f>IF('Nutritional Status'!#REF!="","",IF('Nutritional Status'!#REF!&gt;CT188,$CU$3,IF('Nutritional Status'!#REF!&gt;CR188,$CS$3,IF('Nutritional Status'!#REF!&gt;CP188,$CQ$3,$CP$3))))</f>
        <v>#REF!</v>
      </c>
      <c r="CN188" s="5">
        <v>83</v>
      </c>
      <c r="CO188" s="9" t="e">
        <f t="shared" si="19"/>
        <v>#REF!</v>
      </c>
      <c r="CP188" s="9" t="e">
        <f t="shared" ref="CP188:CU188" si="603">IF($CO188="","",VLOOKUP($CO188,$BV$5:$CJ$173,CP$1))</f>
        <v>#REF!</v>
      </c>
      <c r="CQ188" s="9" t="e">
        <f t="shared" si="603"/>
        <v>#REF!</v>
      </c>
      <c r="CR188" s="9" t="e">
        <f t="shared" si="603"/>
        <v>#REF!</v>
      </c>
      <c r="CS188" s="9" t="e">
        <f t="shared" si="603"/>
        <v>#REF!</v>
      </c>
      <c r="CT188" s="9" t="e">
        <f t="shared" si="603"/>
        <v>#REF!</v>
      </c>
      <c r="CU188" s="9" t="e">
        <f t="shared" si="603"/>
        <v>#REF!</v>
      </c>
      <c r="CV188" s="9"/>
      <c r="CW188" s="5">
        <v>83</v>
      </c>
      <c r="CX188" s="9" t="e">
        <f t="shared" si="21"/>
        <v>#REF!</v>
      </c>
      <c r="CY188" s="9" t="e">
        <f t="shared" ref="CY188:DD188" si="604">IF($CX188="","",VLOOKUP($CX188,$BV$5:$CJ$173,CY$2))</f>
        <v>#REF!</v>
      </c>
      <c r="CZ188" s="9" t="e">
        <f t="shared" si="604"/>
        <v>#REF!</v>
      </c>
      <c r="DA188" s="9" t="e">
        <f t="shared" si="604"/>
        <v>#REF!</v>
      </c>
      <c r="DB188" s="9" t="e">
        <f t="shared" si="604"/>
        <v>#REF!</v>
      </c>
      <c r="DC188" s="9" t="e">
        <f t="shared" si="604"/>
        <v>#REF!</v>
      </c>
      <c r="DD188" s="9" t="e">
        <f t="shared" si="604"/>
        <v>#REF!</v>
      </c>
    </row>
    <row r="189" spans="1:108" ht="15.75" customHeight="1">
      <c r="A189" s="30"/>
      <c r="B189" s="31"/>
      <c r="C189" s="31"/>
      <c r="D189" s="1"/>
      <c r="E189" s="32"/>
      <c r="F189" s="32"/>
      <c r="G189" s="32"/>
      <c r="H189" s="32"/>
      <c r="I189" s="32"/>
      <c r="J189" s="32"/>
      <c r="K189" s="33"/>
      <c r="L189" s="33"/>
      <c r="M189" s="3"/>
      <c r="N189" s="32"/>
      <c r="O189" s="32"/>
      <c r="P189" s="33"/>
      <c r="Q189" s="33"/>
      <c r="R189" s="33"/>
      <c r="S189" s="33"/>
      <c r="T189" s="33"/>
      <c r="U189" s="33"/>
      <c r="V189" s="5"/>
      <c r="W189" s="5"/>
      <c r="X189" s="5"/>
      <c r="Y189" s="5">
        <v>84</v>
      </c>
      <c r="Z189" s="5" t="e">
        <f>IF('Nutritional Status'!#REF!="","",VLOOKUP('Nutritional Status'!#REF!,$A$5:$C$173,3,))</f>
        <v>#REF!</v>
      </c>
      <c r="AA189" s="5" t="e">
        <f t="shared" si="341"/>
        <v>#REF!</v>
      </c>
      <c r="AB189" s="5" t="e">
        <f t="shared" si="342"/>
        <v>#REF!</v>
      </c>
      <c r="AC189" s="5" t="e">
        <f t="shared" si="343"/>
        <v>#REF!</v>
      </c>
      <c r="AD189" s="5" t="e">
        <f t="shared" si="344"/>
        <v>#REF!</v>
      </c>
      <c r="AE189" s="5" t="e">
        <f t="shared" si="345"/>
        <v>#REF!</v>
      </c>
      <c r="AF189" s="5" t="e">
        <f t="shared" si="346"/>
        <v>#REF!</v>
      </c>
      <c r="AG189" s="5" t="e">
        <f t="shared" si="347"/>
        <v>#REF!</v>
      </c>
      <c r="AH189" s="5" t="e">
        <f t="shared" si="348"/>
        <v>#REF!</v>
      </c>
      <c r="AI189" s="5"/>
      <c r="AJ189" s="5" t="e">
        <f t="shared" si="17"/>
        <v>#REF!</v>
      </c>
      <c r="AK189" s="5" t="e">
        <f t="shared" ref="AK189:AR189" si="605">IF($AJ189="","",VLOOKUP($AJ189,$C$5:$U$273,AK$2))</f>
        <v>#REF!</v>
      </c>
      <c r="AL189" s="5" t="e">
        <f t="shared" si="605"/>
        <v>#REF!</v>
      </c>
      <c r="AM189" s="5" t="e">
        <f t="shared" si="605"/>
        <v>#REF!</v>
      </c>
      <c r="AN189" s="5" t="e">
        <f t="shared" si="605"/>
        <v>#REF!</v>
      </c>
      <c r="AO189" s="5" t="e">
        <f t="shared" si="605"/>
        <v>#REF!</v>
      </c>
      <c r="AP189" s="5" t="e">
        <f t="shared" si="605"/>
        <v>#REF!</v>
      </c>
      <c r="AQ189" s="5" t="e">
        <f t="shared" si="605"/>
        <v>#REF!</v>
      </c>
      <c r="AR189" s="5" t="e">
        <f t="shared" si="605"/>
        <v>#REF!</v>
      </c>
      <c r="AS189" s="5"/>
      <c r="AT189" s="5"/>
      <c r="AU189" s="5"/>
      <c r="AV189" s="5"/>
      <c r="AW189" s="5"/>
      <c r="AX189" s="5"/>
      <c r="AY189" s="5"/>
      <c r="AZ189" s="5"/>
      <c r="BA189" s="40" t="str">
        <f t="shared" si="372"/>
        <v/>
      </c>
      <c r="BB189" s="266"/>
      <c r="BC189" s="267"/>
      <c r="BD189" s="267"/>
      <c r="BE189" s="268"/>
      <c r="BF189" s="41"/>
      <c r="BG189" s="43" t="str">
        <f t="shared" si="373"/>
        <v/>
      </c>
      <c r="BH189" s="43"/>
      <c r="BI189" s="43"/>
      <c r="BJ189" s="43" t="str">
        <f t="shared" si="374"/>
        <v/>
      </c>
      <c r="BK189" s="43" t="str">
        <f t="shared" si="375"/>
        <v/>
      </c>
      <c r="BL189" s="43" t="str">
        <f t="shared" si="376"/>
        <v/>
      </c>
      <c r="BM189" s="9"/>
      <c r="BN189" s="9" t="str">
        <f t="shared" si="49"/>
        <v/>
      </c>
      <c r="BO189" s="9">
        <f t="shared" si="50"/>
        <v>5</v>
      </c>
      <c r="BP189" s="9" t="str">
        <f t="shared" si="51"/>
        <v>F</v>
      </c>
      <c r="BQ189" s="9" t="str">
        <f t="shared" si="52"/>
        <v>0</v>
      </c>
      <c r="BR189" s="9"/>
      <c r="BS189" s="9"/>
      <c r="BT189" s="30"/>
      <c r="BU189" s="31"/>
      <c r="BV189" s="31"/>
      <c r="BW189" s="1"/>
      <c r="BX189" s="32"/>
      <c r="BY189" s="32"/>
      <c r="BZ189" s="32"/>
      <c r="CA189" s="32"/>
      <c r="CB189" s="32"/>
      <c r="CC189" s="32"/>
      <c r="CD189" s="3"/>
      <c r="CE189" s="32"/>
      <c r="CF189" s="32"/>
      <c r="CG189" s="32"/>
      <c r="CH189" s="32"/>
      <c r="CI189" s="32"/>
      <c r="CJ189" s="32"/>
      <c r="CK189" s="9"/>
      <c r="CL189" s="9"/>
      <c r="CM189" s="9" t="e">
        <f>IF('Nutritional Status'!#REF!="","",IF('Nutritional Status'!#REF!&gt;CT189,$CU$3,IF('Nutritional Status'!#REF!&gt;CR189,$CS$3,IF('Nutritional Status'!#REF!&gt;CP189,$CQ$3,$CP$3))))</f>
        <v>#REF!</v>
      </c>
      <c r="CN189" s="5">
        <v>84</v>
      </c>
      <c r="CO189" s="9" t="e">
        <f t="shared" si="19"/>
        <v>#REF!</v>
      </c>
      <c r="CP189" s="9" t="e">
        <f t="shared" ref="CP189:CU189" si="606">IF($CO189="","",VLOOKUP($CO189,$BV$5:$CJ$173,CP$1))</f>
        <v>#REF!</v>
      </c>
      <c r="CQ189" s="9" t="e">
        <f t="shared" si="606"/>
        <v>#REF!</v>
      </c>
      <c r="CR189" s="9" t="e">
        <f t="shared" si="606"/>
        <v>#REF!</v>
      </c>
      <c r="CS189" s="9" t="e">
        <f t="shared" si="606"/>
        <v>#REF!</v>
      </c>
      <c r="CT189" s="9" t="e">
        <f t="shared" si="606"/>
        <v>#REF!</v>
      </c>
      <c r="CU189" s="9" t="e">
        <f t="shared" si="606"/>
        <v>#REF!</v>
      </c>
      <c r="CV189" s="9"/>
      <c r="CW189" s="5">
        <v>84</v>
      </c>
      <c r="CX189" s="9" t="e">
        <f t="shared" si="21"/>
        <v>#REF!</v>
      </c>
      <c r="CY189" s="9" t="e">
        <f t="shared" ref="CY189:DD189" si="607">IF($CX189="","",VLOOKUP($CX189,$BV$5:$CJ$173,CY$2))</f>
        <v>#REF!</v>
      </c>
      <c r="CZ189" s="9" t="e">
        <f t="shared" si="607"/>
        <v>#REF!</v>
      </c>
      <c r="DA189" s="9" t="e">
        <f t="shared" si="607"/>
        <v>#REF!</v>
      </c>
      <c r="DB189" s="9" t="e">
        <f t="shared" si="607"/>
        <v>#REF!</v>
      </c>
      <c r="DC189" s="9" t="e">
        <f t="shared" si="607"/>
        <v>#REF!</v>
      </c>
      <c r="DD189" s="9" t="e">
        <f t="shared" si="607"/>
        <v>#REF!</v>
      </c>
    </row>
    <row r="190" spans="1:108" ht="15.75" customHeight="1">
      <c r="A190" s="30"/>
      <c r="B190" s="31"/>
      <c r="C190" s="31"/>
      <c r="D190" s="1"/>
      <c r="E190" s="32"/>
      <c r="F190" s="32"/>
      <c r="G190" s="32"/>
      <c r="H190" s="32"/>
      <c r="I190" s="32"/>
      <c r="J190" s="32"/>
      <c r="K190" s="33"/>
      <c r="L190" s="33"/>
      <c r="M190" s="3"/>
      <c r="N190" s="32"/>
      <c r="O190" s="32"/>
      <c r="P190" s="33"/>
      <c r="Q190" s="33"/>
      <c r="R190" s="33"/>
      <c r="S190" s="33"/>
      <c r="T190" s="33"/>
      <c r="U190" s="33"/>
      <c r="V190" s="5"/>
      <c r="W190" s="5"/>
      <c r="X190" s="5"/>
      <c r="Y190" s="5">
        <v>85</v>
      </c>
      <c r="Z190" s="5" t="e">
        <f>IF('Nutritional Status'!#REF!="","",VLOOKUP('Nutritional Status'!#REF!,$A$5:$C$173,3,))</f>
        <v>#REF!</v>
      </c>
      <c r="AA190" s="5" t="e">
        <f t="shared" si="341"/>
        <v>#REF!</v>
      </c>
      <c r="AB190" s="5" t="e">
        <f t="shared" si="342"/>
        <v>#REF!</v>
      </c>
      <c r="AC190" s="5" t="e">
        <f t="shared" si="343"/>
        <v>#REF!</v>
      </c>
      <c r="AD190" s="5" t="e">
        <f t="shared" si="344"/>
        <v>#REF!</v>
      </c>
      <c r="AE190" s="5" t="e">
        <f t="shared" si="345"/>
        <v>#REF!</v>
      </c>
      <c r="AF190" s="5" t="e">
        <f t="shared" si="346"/>
        <v>#REF!</v>
      </c>
      <c r="AG190" s="5" t="e">
        <f t="shared" si="347"/>
        <v>#REF!</v>
      </c>
      <c r="AH190" s="5" t="e">
        <f t="shared" si="348"/>
        <v>#REF!</v>
      </c>
      <c r="AI190" s="5"/>
      <c r="AJ190" s="5" t="e">
        <f t="shared" si="17"/>
        <v>#REF!</v>
      </c>
      <c r="AK190" s="5" t="e">
        <f t="shared" ref="AK190:AR190" si="608">IF($AJ190="","",VLOOKUP($AJ190,$C$5:$U$273,AK$2))</f>
        <v>#REF!</v>
      </c>
      <c r="AL190" s="5" t="e">
        <f t="shared" si="608"/>
        <v>#REF!</v>
      </c>
      <c r="AM190" s="5" t="e">
        <f t="shared" si="608"/>
        <v>#REF!</v>
      </c>
      <c r="AN190" s="5" t="e">
        <f t="shared" si="608"/>
        <v>#REF!</v>
      </c>
      <c r="AO190" s="5" t="e">
        <f t="shared" si="608"/>
        <v>#REF!</v>
      </c>
      <c r="AP190" s="5" t="e">
        <f t="shared" si="608"/>
        <v>#REF!</v>
      </c>
      <c r="AQ190" s="5" t="e">
        <f t="shared" si="608"/>
        <v>#REF!</v>
      </c>
      <c r="AR190" s="5" t="e">
        <f t="shared" si="608"/>
        <v>#REF!</v>
      </c>
      <c r="AS190" s="5"/>
      <c r="AT190" s="5"/>
      <c r="AU190" s="5"/>
      <c r="AV190" s="5"/>
      <c r="AW190" s="5"/>
      <c r="AX190" s="5"/>
      <c r="AY190" s="5"/>
      <c r="AZ190" s="5"/>
      <c r="BA190" s="40" t="str">
        <f t="shared" si="372"/>
        <v/>
      </c>
      <c r="BB190" s="266"/>
      <c r="BC190" s="267"/>
      <c r="BD190" s="267"/>
      <c r="BE190" s="268"/>
      <c r="BF190" s="41"/>
      <c r="BG190" s="43" t="str">
        <f t="shared" si="373"/>
        <v/>
      </c>
      <c r="BH190" s="43"/>
      <c r="BI190" s="43"/>
      <c r="BJ190" s="43" t="str">
        <f t="shared" si="374"/>
        <v/>
      </c>
      <c r="BK190" s="43" t="str">
        <f t="shared" si="375"/>
        <v/>
      </c>
      <c r="BL190" s="43" t="str">
        <f t="shared" si="376"/>
        <v/>
      </c>
      <c r="BM190" s="9"/>
      <c r="BN190" s="9" t="str">
        <f t="shared" si="49"/>
        <v/>
      </c>
      <c r="BO190" s="9">
        <f t="shared" si="50"/>
        <v>5</v>
      </c>
      <c r="BP190" s="9" t="str">
        <f t="shared" si="51"/>
        <v>F</v>
      </c>
      <c r="BQ190" s="9" t="str">
        <f t="shared" si="52"/>
        <v>0</v>
      </c>
      <c r="BR190" s="9"/>
      <c r="BS190" s="9"/>
      <c r="BT190" s="30"/>
      <c r="BU190" s="31"/>
      <c r="BV190" s="31"/>
      <c r="BW190" s="1"/>
      <c r="BX190" s="32"/>
      <c r="BY190" s="32"/>
      <c r="BZ190" s="32"/>
      <c r="CA190" s="32"/>
      <c r="CB190" s="32"/>
      <c r="CC190" s="32"/>
      <c r="CD190" s="3"/>
      <c r="CE190" s="32"/>
      <c r="CF190" s="32"/>
      <c r="CG190" s="32"/>
      <c r="CH190" s="32"/>
      <c r="CI190" s="32"/>
      <c r="CJ190" s="32"/>
      <c r="CK190" s="9"/>
      <c r="CL190" s="9"/>
      <c r="CM190" s="9" t="e">
        <f>IF('Nutritional Status'!#REF!="","",IF('Nutritional Status'!#REF!&gt;CT190,$CU$3,IF('Nutritional Status'!#REF!&gt;CR190,$CS$3,IF('Nutritional Status'!#REF!&gt;CP190,$CQ$3,$CP$3))))</f>
        <v>#REF!</v>
      </c>
      <c r="CN190" s="5">
        <v>85</v>
      </c>
      <c r="CO190" s="9" t="e">
        <f t="shared" si="19"/>
        <v>#REF!</v>
      </c>
      <c r="CP190" s="9" t="e">
        <f t="shared" ref="CP190:CU190" si="609">IF($CO190="","",VLOOKUP($CO190,$BV$5:$CJ$173,CP$1))</f>
        <v>#REF!</v>
      </c>
      <c r="CQ190" s="9" t="e">
        <f t="shared" si="609"/>
        <v>#REF!</v>
      </c>
      <c r="CR190" s="9" t="e">
        <f t="shared" si="609"/>
        <v>#REF!</v>
      </c>
      <c r="CS190" s="9" t="e">
        <f t="shared" si="609"/>
        <v>#REF!</v>
      </c>
      <c r="CT190" s="9" t="e">
        <f t="shared" si="609"/>
        <v>#REF!</v>
      </c>
      <c r="CU190" s="9" t="e">
        <f t="shared" si="609"/>
        <v>#REF!</v>
      </c>
      <c r="CV190" s="9"/>
      <c r="CW190" s="5">
        <v>85</v>
      </c>
      <c r="CX190" s="9" t="e">
        <f t="shared" si="21"/>
        <v>#REF!</v>
      </c>
      <c r="CY190" s="9" t="e">
        <f t="shared" ref="CY190:DD190" si="610">IF($CX190="","",VLOOKUP($CX190,$BV$5:$CJ$173,CY$2))</f>
        <v>#REF!</v>
      </c>
      <c r="CZ190" s="9" t="e">
        <f t="shared" si="610"/>
        <v>#REF!</v>
      </c>
      <c r="DA190" s="9" t="e">
        <f t="shared" si="610"/>
        <v>#REF!</v>
      </c>
      <c r="DB190" s="9" t="e">
        <f t="shared" si="610"/>
        <v>#REF!</v>
      </c>
      <c r="DC190" s="9" t="e">
        <f t="shared" si="610"/>
        <v>#REF!</v>
      </c>
      <c r="DD190" s="9" t="e">
        <f t="shared" si="610"/>
        <v>#REF!</v>
      </c>
    </row>
    <row r="191" spans="1:108" ht="15.75" customHeight="1">
      <c r="A191" s="30"/>
      <c r="B191" s="31"/>
      <c r="C191" s="31"/>
      <c r="D191" s="1"/>
      <c r="E191" s="32"/>
      <c r="F191" s="32"/>
      <c r="G191" s="32"/>
      <c r="H191" s="32"/>
      <c r="I191" s="32"/>
      <c r="J191" s="32"/>
      <c r="K191" s="33"/>
      <c r="L191" s="33"/>
      <c r="M191" s="3"/>
      <c r="N191" s="32"/>
      <c r="O191" s="32"/>
      <c r="P191" s="33"/>
      <c r="Q191" s="33"/>
      <c r="R191" s="33"/>
      <c r="S191" s="33"/>
      <c r="T191" s="33"/>
      <c r="U191" s="33"/>
      <c r="V191" s="5"/>
      <c r="W191" s="5"/>
      <c r="X191" s="5"/>
      <c r="Y191" s="5">
        <v>86</v>
      </c>
      <c r="Z191" s="5" t="e">
        <f>IF('Nutritional Status'!#REF!="","",VLOOKUP('Nutritional Status'!#REF!,$A$5:$C$173,3,))</f>
        <v>#REF!</v>
      </c>
      <c r="AA191" s="5" t="e">
        <f t="shared" si="341"/>
        <v>#REF!</v>
      </c>
      <c r="AB191" s="5" t="e">
        <f t="shared" si="342"/>
        <v>#REF!</v>
      </c>
      <c r="AC191" s="5" t="e">
        <f t="shared" si="343"/>
        <v>#REF!</v>
      </c>
      <c r="AD191" s="5" t="e">
        <f t="shared" si="344"/>
        <v>#REF!</v>
      </c>
      <c r="AE191" s="5" t="e">
        <f t="shared" si="345"/>
        <v>#REF!</v>
      </c>
      <c r="AF191" s="5" t="e">
        <f t="shared" si="346"/>
        <v>#REF!</v>
      </c>
      <c r="AG191" s="5" t="e">
        <f t="shared" si="347"/>
        <v>#REF!</v>
      </c>
      <c r="AH191" s="5" t="e">
        <f t="shared" si="348"/>
        <v>#REF!</v>
      </c>
      <c r="AI191" s="5"/>
      <c r="AJ191" s="5" t="e">
        <f t="shared" si="17"/>
        <v>#REF!</v>
      </c>
      <c r="AK191" s="5" t="e">
        <f t="shared" ref="AK191:AR191" si="611">IF($AJ191="","",VLOOKUP($AJ191,$C$5:$U$273,AK$2))</f>
        <v>#REF!</v>
      </c>
      <c r="AL191" s="5" t="e">
        <f t="shared" si="611"/>
        <v>#REF!</v>
      </c>
      <c r="AM191" s="5" t="e">
        <f t="shared" si="611"/>
        <v>#REF!</v>
      </c>
      <c r="AN191" s="5" t="e">
        <f t="shared" si="611"/>
        <v>#REF!</v>
      </c>
      <c r="AO191" s="5" t="e">
        <f t="shared" si="611"/>
        <v>#REF!</v>
      </c>
      <c r="AP191" s="5" t="e">
        <f t="shared" si="611"/>
        <v>#REF!</v>
      </c>
      <c r="AQ191" s="5" t="e">
        <f t="shared" si="611"/>
        <v>#REF!</v>
      </c>
      <c r="AR191" s="5" t="e">
        <f t="shared" si="611"/>
        <v>#REF!</v>
      </c>
      <c r="AS191" s="5"/>
      <c r="AT191" s="5"/>
      <c r="AU191" s="5"/>
      <c r="AV191" s="5"/>
      <c r="AW191" s="5"/>
      <c r="AX191" s="5"/>
      <c r="AY191" s="5"/>
      <c r="AZ191" s="5"/>
      <c r="BA191" s="40" t="str">
        <f t="shared" si="372"/>
        <v/>
      </c>
      <c r="BB191" s="266"/>
      <c r="BC191" s="267"/>
      <c r="BD191" s="267"/>
      <c r="BE191" s="268"/>
      <c r="BF191" s="41"/>
      <c r="BG191" s="43" t="str">
        <f t="shared" si="373"/>
        <v/>
      </c>
      <c r="BH191" s="43"/>
      <c r="BI191" s="43"/>
      <c r="BJ191" s="43" t="str">
        <f t="shared" si="374"/>
        <v/>
      </c>
      <c r="BK191" s="43" t="str">
        <f t="shared" si="375"/>
        <v/>
      </c>
      <c r="BL191" s="43" t="str">
        <f t="shared" si="376"/>
        <v/>
      </c>
      <c r="BM191" s="9"/>
      <c r="BN191" s="9" t="str">
        <f t="shared" si="49"/>
        <v/>
      </c>
      <c r="BO191" s="9">
        <f t="shared" si="50"/>
        <v>5</v>
      </c>
      <c r="BP191" s="9" t="str">
        <f t="shared" si="51"/>
        <v>F</v>
      </c>
      <c r="BQ191" s="9" t="str">
        <f t="shared" si="52"/>
        <v>0</v>
      </c>
      <c r="BR191" s="9"/>
      <c r="BS191" s="9"/>
      <c r="BT191" s="30"/>
      <c r="BU191" s="31"/>
      <c r="BV191" s="31"/>
      <c r="BW191" s="1"/>
      <c r="BX191" s="32"/>
      <c r="BY191" s="32"/>
      <c r="BZ191" s="32"/>
      <c r="CA191" s="32"/>
      <c r="CB191" s="32"/>
      <c r="CC191" s="32"/>
      <c r="CD191" s="3"/>
      <c r="CE191" s="32"/>
      <c r="CF191" s="32"/>
      <c r="CG191" s="32"/>
      <c r="CH191" s="32"/>
      <c r="CI191" s="32"/>
      <c r="CJ191" s="32"/>
      <c r="CK191" s="9"/>
      <c r="CL191" s="9"/>
      <c r="CM191" s="9" t="e">
        <f>IF('Nutritional Status'!#REF!="","",IF('Nutritional Status'!#REF!&gt;CT191,$CU$3,IF('Nutritional Status'!#REF!&gt;CR191,$CS$3,IF('Nutritional Status'!#REF!&gt;CP191,$CQ$3,$CP$3))))</f>
        <v>#REF!</v>
      </c>
      <c r="CN191" s="5">
        <v>86</v>
      </c>
      <c r="CO191" s="9" t="e">
        <f t="shared" si="19"/>
        <v>#REF!</v>
      </c>
      <c r="CP191" s="9" t="e">
        <f t="shared" ref="CP191:CU191" si="612">IF($CO191="","",VLOOKUP($CO191,$BV$5:$CJ$173,CP$1))</f>
        <v>#REF!</v>
      </c>
      <c r="CQ191" s="9" t="e">
        <f t="shared" si="612"/>
        <v>#REF!</v>
      </c>
      <c r="CR191" s="9" t="e">
        <f t="shared" si="612"/>
        <v>#REF!</v>
      </c>
      <c r="CS191" s="9" t="e">
        <f t="shared" si="612"/>
        <v>#REF!</v>
      </c>
      <c r="CT191" s="9" t="e">
        <f t="shared" si="612"/>
        <v>#REF!</v>
      </c>
      <c r="CU191" s="9" t="e">
        <f t="shared" si="612"/>
        <v>#REF!</v>
      </c>
      <c r="CV191" s="9"/>
      <c r="CW191" s="5">
        <v>86</v>
      </c>
      <c r="CX191" s="9" t="e">
        <f t="shared" si="21"/>
        <v>#REF!</v>
      </c>
      <c r="CY191" s="9" t="e">
        <f t="shared" ref="CY191:DD191" si="613">IF($CX191="","",VLOOKUP($CX191,$BV$5:$CJ$173,CY$2))</f>
        <v>#REF!</v>
      </c>
      <c r="CZ191" s="9" t="e">
        <f t="shared" si="613"/>
        <v>#REF!</v>
      </c>
      <c r="DA191" s="9" t="e">
        <f t="shared" si="613"/>
        <v>#REF!</v>
      </c>
      <c r="DB191" s="9" t="e">
        <f t="shared" si="613"/>
        <v>#REF!</v>
      </c>
      <c r="DC191" s="9" t="e">
        <f t="shared" si="613"/>
        <v>#REF!</v>
      </c>
      <c r="DD191" s="9" t="e">
        <f t="shared" si="613"/>
        <v>#REF!</v>
      </c>
    </row>
    <row r="192" spans="1:108" ht="15.75" customHeight="1">
      <c r="A192" s="30"/>
      <c r="B192" s="31"/>
      <c r="C192" s="31"/>
      <c r="D192" s="1"/>
      <c r="E192" s="32"/>
      <c r="F192" s="32"/>
      <c r="G192" s="32"/>
      <c r="H192" s="32"/>
      <c r="I192" s="32"/>
      <c r="J192" s="32"/>
      <c r="K192" s="33"/>
      <c r="L192" s="33"/>
      <c r="M192" s="3"/>
      <c r="N192" s="32"/>
      <c r="O192" s="32"/>
      <c r="P192" s="33"/>
      <c r="Q192" s="33"/>
      <c r="R192" s="33"/>
      <c r="S192" s="33"/>
      <c r="T192" s="33"/>
      <c r="U192" s="33"/>
      <c r="V192" s="5"/>
      <c r="W192" s="5"/>
      <c r="X192" s="5"/>
      <c r="Y192" s="5">
        <v>87</v>
      </c>
      <c r="Z192" s="5" t="e">
        <f>IF('Nutritional Status'!#REF!="","",VLOOKUP('Nutritional Status'!#REF!,$A$5:$C$173,3,))</f>
        <v>#REF!</v>
      </c>
      <c r="AA192" s="5" t="e">
        <f t="shared" si="341"/>
        <v>#REF!</v>
      </c>
      <c r="AB192" s="5" t="e">
        <f t="shared" si="342"/>
        <v>#REF!</v>
      </c>
      <c r="AC192" s="5" t="e">
        <f t="shared" si="343"/>
        <v>#REF!</v>
      </c>
      <c r="AD192" s="5" t="e">
        <f t="shared" si="344"/>
        <v>#REF!</v>
      </c>
      <c r="AE192" s="5" t="e">
        <f t="shared" si="345"/>
        <v>#REF!</v>
      </c>
      <c r="AF192" s="5" t="e">
        <f t="shared" si="346"/>
        <v>#REF!</v>
      </c>
      <c r="AG192" s="5" t="e">
        <f t="shared" si="347"/>
        <v>#REF!</v>
      </c>
      <c r="AH192" s="5" t="e">
        <f t="shared" si="348"/>
        <v>#REF!</v>
      </c>
      <c r="AI192" s="5"/>
      <c r="AJ192" s="5" t="e">
        <f t="shared" si="17"/>
        <v>#REF!</v>
      </c>
      <c r="AK192" s="5" t="e">
        <f t="shared" ref="AK192:AR192" si="614">IF($AJ192="","",VLOOKUP($AJ192,$C$5:$U$273,AK$2))</f>
        <v>#REF!</v>
      </c>
      <c r="AL192" s="5" t="e">
        <f t="shared" si="614"/>
        <v>#REF!</v>
      </c>
      <c r="AM192" s="5" t="e">
        <f t="shared" si="614"/>
        <v>#REF!</v>
      </c>
      <c r="AN192" s="5" t="e">
        <f t="shared" si="614"/>
        <v>#REF!</v>
      </c>
      <c r="AO192" s="5" t="e">
        <f t="shared" si="614"/>
        <v>#REF!</v>
      </c>
      <c r="AP192" s="5" t="e">
        <f t="shared" si="614"/>
        <v>#REF!</v>
      </c>
      <c r="AQ192" s="5" t="e">
        <f t="shared" si="614"/>
        <v>#REF!</v>
      </c>
      <c r="AR192" s="5" t="e">
        <f t="shared" si="614"/>
        <v>#REF!</v>
      </c>
      <c r="AS192" s="5"/>
      <c r="AT192" s="5"/>
      <c r="AU192" s="5"/>
      <c r="AV192" s="5"/>
      <c r="AW192" s="5"/>
      <c r="AX192" s="5"/>
      <c r="AY192" s="5"/>
      <c r="AZ192" s="5"/>
      <c r="BA192" s="40" t="str">
        <f t="shared" si="372"/>
        <v/>
      </c>
      <c r="BB192" s="266"/>
      <c r="BC192" s="267"/>
      <c r="BD192" s="267"/>
      <c r="BE192" s="268"/>
      <c r="BF192" s="41"/>
      <c r="BG192" s="43" t="str">
        <f t="shared" si="373"/>
        <v/>
      </c>
      <c r="BH192" s="43"/>
      <c r="BI192" s="43"/>
      <c r="BJ192" s="43" t="str">
        <f t="shared" si="374"/>
        <v/>
      </c>
      <c r="BK192" s="43" t="str">
        <f t="shared" si="375"/>
        <v/>
      </c>
      <c r="BL192" s="43" t="str">
        <f t="shared" si="376"/>
        <v/>
      </c>
      <c r="BM192" s="9"/>
      <c r="BN192" s="9" t="str">
        <f t="shared" si="49"/>
        <v/>
      </c>
      <c r="BO192" s="9">
        <f t="shared" si="50"/>
        <v>5</v>
      </c>
      <c r="BP192" s="9" t="str">
        <f t="shared" si="51"/>
        <v>F</v>
      </c>
      <c r="BQ192" s="9" t="str">
        <f t="shared" si="52"/>
        <v>0</v>
      </c>
      <c r="BR192" s="9"/>
      <c r="BS192" s="9"/>
      <c r="BT192" s="30"/>
      <c r="BU192" s="31"/>
      <c r="BV192" s="31"/>
      <c r="BW192" s="1"/>
      <c r="BX192" s="32"/>
      <c r="BY192" s="32"/>
      <c r="BZ192" s="32"/>
      <c r="CA192" s="32"/>
      <c r="CB192" s="32"/>
      <c r="CC192" s="32"/>
      <c r="CD192" s="3"/>
      <c r="CE192" s="32"/>
      <c r="CF192" s="32"/>
      <c r="CG192" s="32"/>
      <c r="CH192" s="32"/>
      <c r="CI192" s="32"/>
      <c r="CJ192" s="32"/>
      <c r="CK192" s="9"/>
      <c r="CL192" s="9"/>
      <c r="CM192" s="9" t="e">
        <f>IF('Nutritional Status'!#REF!="","",IF('Nutritional Status'!#REF!&gt;CT192,$CU$3,IF('Nutritional Status'!#REF!&gt;CR192,$CS$3,IF('Nutritional Status'!#REF!&gt;CP192,$CQ$3,$CP$3))))</f>
        <v>#REF!</v>
      </c>
      <c r="CN192" s="5">
        <v>87</v>
      </c>
      <c r="CO192" s="9" t="e">
        <f t="shared" si="19"/>
        <v>#REF!</v>
      </c>
      <c r="CP192" s="9" t="e">
        <f t="shared" ref="CP192:CU192" si="615">IF($CO192="","",VLOOKUP($CO192,$BV$5:$CJ$173,CP$1))</f>
        <v>#REF!</v>
      </c>
      <c r="CQ192" s="9" t="e">
        <f t="shared" si="615"/>
        <v>#REF!</v>
      </c>
      <c r="CR192" s="9" t="e">
        <f t="shared" si="615"/>
        <v>#REF!</v>
      </c>
      <c r="CS192" s="9" t="e">
        <f t="shared" si="615"/>
        <v>#REF!</v>
      </c>
      <c r="CT192" s="9" t="e">
        <f t="shared" si="615"/>
        <v>#REF!</v>
      </c>
      <c r="CU192" s="9" t="e">
        <f t="shared" si="615"/>
        <v>#REF!</v>
      </c>
      <c r="CV192" s="9"/>
      <c r="CW192" s="5">
        <v>87</v>
      </c>
      <c r="CX192" s="9" t="e">
        <f t="shared" si="21"/>
        <v>#REF!</v>
      </c>
      <c r="CY192" s="9" t="e">
        <f t="shared" ref="CY192:DD192" si="616">IF($CX192="","",VLOOKUP($CX192,$BV$5:$CJ$173,CY$2))</f>
        <v>#REF!</v>
      </c>
      <c r="CZ192" s="9" t="e">
        <f t="shared" si="616"/>
        <v>#REF!</v>
      </c>
      <c r="DA192" s="9" t="e">
        <f t="shared" si="616"/>
        <v>#REF!</v>
      </c>
      <c r="DB192" s="9" t="e">
        <f t="shared" si="616"/>
        <v>#REF!</v>
      </c>
      <c r="DC192" s="9" t="e">
        <f t="shared" si="616"/>
        <v>#REF!</v>
      </c>
      <c r="DD192" s="9" t="e">
        <f t="shared" si="616"/>
        <v>#REF!</v>
      </c>
    </row>
    <row r="193" spans="1:108" ht="15.75" customHeight="1">
      <c r="A193" s="30"/>
      <c r="B193" s="31"/>
      <c r="C193" s="31"/>
      <c r="D193" s="1"/>
      <c r="E193" s="32"/>
      <c r="F193" s="32"/>
      <c r="G193" s="32"/>
      <c r="H193" s="32"/>
      <c r="I193" s="32"/>
      <c r="J193" s="32"/>
      <c r="K193" s="33"/>
      <c r="L193" s="33"/>
      <c r="M193" s="3"/>
      <c r="N193" s="32"/>
      <c r="O193" s="32"/>
      <c r="P193" s="33"/>
      <c r="Q193" s="33"/>
      <c r="R193" s="33"/>
      <c r="S193" s="33"/>
      <c r="T193" s="33"/>
      <c r="U193" s="33"/>
      <c r="V193" s="5"/>
      <c r="W193" s="5"/>
      <c r="X193" s="5"/>
      <c r="Y193" s="5">
        <v>88</v>
      </c>
      <c r="Z193" s="5" t="e">
        <f>IF('Nutritional Status'!#REF!="","",VLOOKUP('Nutritional Status'!#REF!,$A$5:$C$173,3,))</f>
        <v>#REF!</v>
      </c>
      <c r="AA193" s="5" t="e">
        <f t="shared" si="341"/>
        <v>#REF!</v>
      </c>
      <c r="AB193" s="5" t="e">
        <f t="shared" si="342"/>
        <v>#REF!</v>
      </c>
      <c r="AC193" s="5" t="e">
        <f t="shared" si="343"/>
        <v>#REF!</v>
      </c>
      <c r="AD193" s="5" t="e">
        <f t="shared" si="344"/>
        <v>#REF!</v>
      </c>
      <c r="AE193" s="5" t="e">
        <f t="shared" si="345"/>
        <v>#REF!</v>
      </c>
      <c r="AF193" s="5" t="e">
        <f t="shared" si="346"/>
        <v>#REF!</v>
      </c>
      <c r="AG193" s="5" t="e">
        <f t="shared" si="347"/>
        <v>#REF!</v>
      </c>
      <c r="AH193" s="5" t="e">
        <f t="shared" si="348"/>
        <v>#REF!</v>
      </c>
      <c r="AI193" s="5"/>
      <c r="AJ193" s="5" t="e">
        <f t="shared" si="17"/>
        <v>#REF!</v>
      </c>
      <c r="AK193" s="5" t="e">
        <f t="shared" ref="AK193:AR193" si="617">IF($AJ193="","",VLOOKUP($AJ193,$C$5:$U$273,AK$2))</f>
        <v>#REF!</v>
      </c>
      <c r="AL193" s="5" t="e">
        <f t="shared" si="617"/>
        <v>#REF!</v>
      </c>
      <c r="AM193" s="5" t="e">
        <f t="shared" si="617"/>
        <v>#REF!</v>
      </c>
      <c r="AN193" s="5" t="e">
        <f t="shared" si="617"/>
        <v>#REF!</v>
      </c>
      <c r="AO193" s="5" t="e">
        <f t="shared" si="617"/>
        <v>#REF!</v>
      </c>
      <c r="AP193" s="5" t="e">
        <f t="shared" si="617"/>
        <v>#REF!</v>
      </c>
      <c r="AQ193" s="5" t="e">
        <f t="shared" si="617"/>
        <v>#REF!</v>
      </c>
      <c r="AR193" s="5" t="e">
        <f t="shared" si="617"/>
        <v>#REF!</v>
      </c>
      <c r="AS193" s="5"/>
      <c r="AT193" s="5"/>
      <c r="AU193" s="5"/>
      <c r="AV193" s="5"/>
      <c r="AW193" s="5"/>
      <c r="AX193" s="5"/>
      <c r="AY193" s="5"/>
      <c r="AZ193" s="5"/>
      <c r="BA193" s="40" t="str">
        <f t="shared" si="372"/>
        <v/>
      </c>
      <c r="BB193" s="266"/>
      <c r="BC193" s="267"/>
      <c r="BD193" s="267"/>
      <c r="BE193" s="268"/>
      <c r="BF193" s="41"/>
      <c r="BG193" s="43" t="str">
        <f t="shared" si="373"/>
        <v/>
      </c>
      <c r="BH193" s="43"/>
      <c r="BI193" s="43"/>
      <c r="BJ193" s="43" t="str">
        <f t="shared" si="374"/>
        <v/>
      </c>
      <c r="BK193" s="43" t="str">
        <f t="shared" si="375"/>
        <v/>
      </c>
      <c r="BL193" s="43" t="str">
        <f t="shared" si="376"/>
        <v/>
      </c>
      <c r="BM193" s="9"/>
      <c r="BN193" s="9" t="str">
        <f t="shared" si="49"/>
        <v/>
      </c>
      <c r="BO193" s="9">
        <f t="shared" si="50"/>
        <v>5</v>
      </c>
      <c r="BP193" s="9" t="str">
        <f t="shared" si="51"/>
        <v>F</v>
      </c>
      <c r="BQ193" s="9" t="str">
        <f t="shared" si="52"/>
        <v>0</v>
      </c>
      <c r="BR193" s="9"/>
      <c r="BS193" s="9"/>
      <c r="BT193" s="30"/>
      <c r="BU193" s="31"/>
      <c r="BV193" s="31"/>
      <c r="BW193" s="1"/>
      <c r="BX193" s="32"/>
      <c r="BY193" s="32"/>
      <c r="BZ193" s="32"/>
      <c r="CA193" s="32"/>
      <c r="CB193" s="32"/>
      <c r="CC193" s="32"/>
      <c r="CD193" s="3"/>
      <c r="CE193" s="32"/>
      <c r="CF193" s="32"/>
      <c r="CG193" s="32"/>
      <c r="CH193" s="32"/>
      <c r="CI193" s="32"/>
      <c r="CJ193" s="32"/>
      <c r="CK193" s="9"/>
      <c r="CL193" s="9"/>
      <c r="CM193" s="9" t="e">
        <f>IF('Nutritional Status'!#REF!="","",IF('Nutritional Status'!#REF!&gt;CT193,$CU$3,IF('Nutritional Status'!#REF!&gt;CR193,$CS$3,IF('Nutritional Status'!#REF!&gt;CP193,$CQ$3,$CP$3))))</f>
        <v>#REF!</v>
      </c>
      <c r="CN193" s="5">
        <v>88</v>
      </c>
      <c r="CO193" s="9" t="e">
        <f t="shared" si="19"/>
        <v>#REF!</v>
      </c>
      <c r="CP193" s="9" t="e">
        <f t="shared" ref="CP193:CU193" si="618">IF($CO193="","",VLOOKUP($CO193,$BV$5:$CJ$173,CP$1))</f>
        <v>#REF!</v>
      </c>
      <c r="CQ193" s="9" t="e">
        <f t="shared" si="618"/>
        <v>#REF!</v>
      </c>
      <c r="CR193" s="9" t="e">
        <f t="shared" si="618"/>
        <v>#REF!</v>
      </c>
      <c r="CS193" s="9" t="e">
        <f t="shared" si="618"/>
        <v>#REF!</v>
      </c>
      <c r="CT193" s="9" t="e">
        <f t="shared" si="618"/>
        <v>#REF!</v>
      </c>
      <c r="CU193" s="9" t="e">
        <f t="shared" si="618"/>
        <v>#REF!</v>
      </c>
      <c r="CV193" s="9"/>
      <c r="CW193" s="5">
        <v>88</v>
      </c>
      <c r="CX193" s="9" t="e">
        <f t="shared" si="21"/>
        <v>#REF!</v>
      </c>
      <c r="CY193" s="9" t="e">
        <f t="shared" ref="CY193:DD193" si="619">IF($CX193="","",VLOOKUP($CX193,$BV$5:$CJ$173,CY$2))</f>
        <v>#REF!</v>
      </c>
      <c r="CZ193" s="9" t="e">
        <f t="shared" si="619"/>
        <v>#REF!</v>
      </c>
      <c r="DA193" s="9" t="e">
        <f t="shared" si="619"/>
        <v>#REF!</v>
      </c>
      <c r="DB193" s="9" t="e">
        <f t="shared" si="619"/>
        <v>#REF!</v>
      </c>
      <c r="DC193" s="9" t="e">
        <f t="shared" si="619"/>
        <v>#REF!</v>
      </c>
      <c r="DD193" s="9" t="e">
        <f t="shared" si="619"/>
        <v>#REF!</v>
      </c>
    </row>
    <row r="194" spans="1:108" ht="15.75" customHeight="1">
      <c r="A194" s="30"/>
      <c r="B194" s="31"/>
      <c r="C194" s="31"/>
      <c r="D194" s="1"/>
      <c r="E194" s="32"/>
      <c r="F194" s="32"/>
      <c r="G194" s="32"/>
      <c r="H194" s="32"/>
      <c r="I194" s="32"/>
      <c r="J194" s="32"/>
      <c r="K194" s="33"/>
      <c r="L194" s="33"/>
      <c r="M194" s="3"/>
      <c r="N194" s="32"/>
      <c r="O194" s="32"/>
      <c r="P194" s="33"/>
      <c r="Q194" s="33"/>
      <c r="R194" s="33"/>
      <c r="S194" s="33"/>
      <c r="T194" s="33"/>
      <c r="U194" s="33"/>
      <c r="V194" s="5"/>
      <c r="W194" s="5"/>
      <c r="X194" s="5"/>
      <c r="Y194" s="5">
        <v>89</v>
      </c>
      <c r="Z194" s="5" t="e">
        <f>IF('Nutritional Status'!#REF!="","",VLOOKUP('Nutritional Status'!#REF!,$A$5:$C$173,3,))</f>
        <v>#REF!</v>
      </c>
      <c r="AA194" s="5" t="e">
        <f t="shared" si="341"/>
        <v>#REF!</v>
      </c>
      <c r="AB194" s="5" t="e">
        <f t="shared" si="342"/>
        <v>#REF!</v>
      </c>
      <c r="AC194" s="5" t="e">
        <f t="shared" si="343"/>
        <v>#REF!</v>
      </c>
      <c r="AD194" s="5" t="e">
        <f t="shared" si="344"/>
        <v>#REF!</v>
      </c>
      <c r="AE194" s="5" t="e">
        <f t="shared" si="345"/>
        <v>#REF!</v>
      </c>
      <c r="AF194" s="5" t="e">
        <f t="shared" si="346"/>
        <v>#REF!</v>
      </c>
      <c r="AG194" s="5" t="e">
        <f t="shared" si="347"/>
        <v>#REF!</v>
      </c>
      <c r="AH194" s="5" t="e">
        <f t="shared" si="348"/>
        <v>#REF!</v>
      </c>
      <c r="AI194" s="5"/>
      <c r="AJ194" s="5" t="e">
        <f t="shared" si="17"/>
        <v>#REF!</v>
      </c>
      <c r="AK194" s="5" t="e">
        <f t="shared" ref="AK194:AR194" si="620">IF($AJ194="","",VLOOKUP($AJ194,$C$5:$U$273,AK$2))</f>
        <v>#REF!</v>
      </c>
      <c r="AL194" s="5" t="e">
        <f t="shared" si="620"/>
        <v>#REF!</v>
      </c>
      <c r="AM194" s="5" t="e">
        <f t="shared" si="620"/>
        <v>#REF!</v>
      </c>
      <c r="AN194" s="5" t="e">
        <f t="shared" si="620"/>
        <v>#REF!</v>
      </c>
      <c r="AO194" s="5" t="e">
        <f t="shared" si="620"/>
        <v>#REF!</v>
      </c>
      <c r="AP194" s="5" t="e">
        <f t="shared" si="620"/>
        <v>#REF!</v>
      </c>
      <c r="AQ194" s="5" t="e">
        <f t="shared" si="620"/>
        <v>#REF!</v>
      </c>
      <c r="AR194" s="5" t="e">
        <f t="shared" si="620"/>
        <v>#REF!</v>
      </c>
      <c r="AS194" s="5"/>
      <c r="AT194" s="5"/>
      <c r="AU194" s="5"/>
      <c r="AV194" s="5"/>
      <c r="AW194" s="5"/>
      <c r="AX194" s="5"/>
      <c r="AY194" s="5"/>
      <c r="AZ194" s="5"/>
      <c r="BA194" s="40" t="str">
        <f t="shared" si="372"/>
        <v/>
      </c>
      <c r="BB194" s="266"/>
      <c r="BC194" s="267"/>
      <c r="BD194" s="267"/>
      <c r="BE194" s="268"/>
      <c r="BF194" s="41"/>
      <c r="BG194" s="43" t="str">
        <f t="shared" si="373"/>
        <v/>
      </c>
      <c r="BH194" s="43"/>
      <c r="BI194" s="43"/>
      <c r="BJ194" s="43" t="str">
        <f t="shared" si="374"/>
        <v/>
      </c>
      <c r="BK194" s="43" t="str">
        <f t="shared" si="375"/>
        <v/>
      </c>
      <c r="BL194" s="43" t="str">
        <f t="shared" si="376"/>
        <v/>
      </c>
      <c r="BM194" s="9"/>
      <c r="BN194" s="9" t="str">
        <f t="shared" si="49"/>
        <v/>
      </c>
      <c r="BO194" s="9">
        <f t="shared" si="50"/>
        <v>5</v>
      </c>
      <c r="BP194" s="9" t="str">
        <f t="shared" si="51"/>
        <v>F</v>
      </c>
      <c r="BQ194" s="9" t="str">
        <f t="shared" si="52"/>
        <v>0</v>
      </c>
      <c r="BR194" s="9"/>
      <c r="BS194" s="9"/>
      <c r="BT194" s="30"/>
      <c r="BU194" s="31"/>
      <c r="BV194" s="31"/>
      <c r="BW194" s="1"/>
      <c r="BX194" s="32"/>
      <c r="BY194" s="32"/>
      <c r="BZ194" s="32"/>
      <c r="CA194" s="32"/>
      <c r="CB194" s="32"/>
      <c r="CC194" s="32"/>
      <c r="CD194" s="3"/>
      <c r="CE194" s="32"/>
      <c r="CF194" s="32"/>
      <c r="CG194" s="32"/>
      <c r="CH194" s="32"/>
      <c r="CI194" s="32"/>
      <c r="CJ194" s="32"/>
      <c r="CK194" s="9"/>
      <c r="CL194" s="9"/>
      <c r="CM194" s="9" t="e">
        <f>IF('Nutritional Status'!#REF!="","",IF('Nutritional Status'!#REF!&gt;CT194,$CU$3,IF('Nutritional Status'!#REF!&gt;CR194,$CS$3,IF('Nutritional Status'!#REF!&gt;CP194,$CQ$3,$CP$3))))</f>
        <v>#REF!</v>
      </c>
      <c r="CN194" s="5">
        <v>89</v>
      </c>
      <c r="CO194" s="9" t="e">
        <f t="shared" si="19"/>
        <v>#REF!</v>
      </c>
      <c r="CP194" s="9" t="e">
        <f t="shared" ref="CP194:CU194" si="621">IF($CO194="","",VLOOKUP($CO194,$BV$5:$CJ$173,CP$1))</f>
        <v>#REF!</v>
      </c>
      <c r="CQ194" s="9" t="e">
        <f t="shared" si="621"/>
        <v>#REF!</v>
      </c>
      <c r="CR194" s="9" t="e">
        <f t="shared" si="621"/>
        <v>#REF!</v>
      </c>
      <c r="CS194" s="9" t="e">
        <f t="shared" si="621"/>
        <v>#REF!</v>
      </c>
      <c r="CT194" s="9" t="e">
        <f t="shared" si="621"/>
        <v>#REF!</v>
      </c>
      <c r="CU194" s="9" t="e">
        <f t="shared" si="621"/>
        <v>#REF!</v>
      </c>
      <c r="CV194" s="9"/>
      <c r="CW194" s="5">
        <v>89</v>
      </c>
      <c r="CX194" s="9" t="e">
        <f t="shared" si="21"/>
        <v>#REF!</v>
      </c>
      <c r="CY194" s="9" t="e">
        <f t="shared" ref="CY194:DD194" si="622">IF($CX194="","",VLOOKUP($CX194,$BV$5:$CJ$173,CY$2))</f>
        <v>#REF!</v>
      </c>
      <c r="CZ194" s="9" t="e">
        <f t="shared" si="622"/>
        <v>#REF!</v>
      </c>
      <c r="DA194" s="9" t="e">
        <f t="shared" si="622"/>
        <v>#REF!</v>
      </c>
      <c r="DB194" s="9" t="e">
        <f t="shared" si="622"/>
        <v>#REF!</v>
      </c>
      <c r="DC194" s="9" t="e">
        <f t="shared" si="622"/>
        <v>#REF!</v>
      </c>
      <c r="DD194" s="9" t="e">
        <f t="shared" si="622"/>
        <v>#REF!</v>
      </c>
    </row>
    <row r="195" spans="1:108" ht="15.75" customHeight="1">
      <c r="A195" s="30"/>
      <c r="B195" s="31"/>
      <c r="C195" s="31"/>
      <c r="D195" s="1"/>
      <c r="E195" s="32"/>
      <c r="F195" s="32"/>
      <c r="G195" s="32"/>
      <c r="H195" s="32"/>
      <c r="I195" s="32"/>
      <c r="J195" s="32"/>
      <c r="K195" s="33"/>
      <c r="L195" s="33"/>
      <c r="M195" s="3"/>
      <c r="N195" s="32"/>
      <c r="O195" s="32"/>
      <c r="P195" s="33"/>
      <c r="Q195" s="33"/>
      <c r="R195" s="33"/>
      <c r="S195" s="33"/>
      <c r="T195" s="33"/>
      <c r="U195" s="33"/>
      <c r="V195" s="5"/>
      <c r="W195" s="5"/>
      <c r="X195" s="5"/>
      <c r="Y195" s="5">
        <v>90</v>
      </c>
      <c r="Z195" s="5" t="e">
        <f>IF('Nutritional Status'!#REF!="","",VLOOKUP('Nutritional Status'!#REF!,$A$5:$C$173,3,))</f>
        <v>#REF!</v>
      </c>
      <c r="AA195" s="5" t="e">
        <f t="shared" si="341"/>
        <v>#REF!</v>
      </c>
      <c r="AB195" s="5" t="e">
        <f t="shared" si="342"/>
        <v>#REF!</v>
      </c>
      <c r="AC195" s="5" t="e">
        <f t="shared" si="343"/>
        <v>#REF!</v>
      </c>
      <c r="AD195" s="5" t="e">
        <f t="shared" si="344"/>
        <v>#REF!</v>
      </c>
      <c r="AE195" s="5" t="e">
        <f t="shared" si="345"/>
        <v>#REF!</v>
      </c>
      <c r="AF195" s="5" t="e">
        <f t="shared" si="346"/>
        <v>#REF!</v>
      </c>
      <c r="AG195" s="5" t="e">
        <f t="shared" si="347"/>
        <v>#REF!</v>
      </c>
      <c r="AH195" s="5" t="e">
        <f t="shared" si="348"/>
        <v>#REF!</v>
      </c>
      <c r="AI195" s="5"/>
      <c r="AJ195" s="5" t="e">
        <f t="shared" si="17"/>
        <v>#REF!</v>
      </c>
      <c r="AK195" s="5" t="e">
        <f t="shared" ref="AK195:AR195" si="623">IF($AJ195="","",VLOOKUP($AJ195,$C$5:$U$273,AK$2))</f>
        <v>#REF!</v>
      </c>
      <c r="AL195" s="5" t="e">
        <f t="shared" si="623"/>
        <v>#REF!</v>
      </c>
      <c r="AM195" s="5" t="e">
        <f t="shared" si="623"/>
        <v>#REF!</v>
      </c>
      <c r="AN195" s="5" t="e">
        <f t="shared" si="623"/>
        <v>#REF!</v>
      </c>
      <c r="AO195" s="5" t="e">
        <f t="shared" si="623"/>
        <v>#REF!</v>
      </c>
      <c r="AP195" s="5" t="e">
        <f t="shared" si="623"/>
        <v>#REF!</v>
      </c>
      <c r="AQ195" s="5" t="e">
        <f t="shared" si="623"/>
        <v>#REF!</v>
      </c>
      <c r="AR195" s="5" t="e">
        <f t="shared" si="623"/>
        <v>#REF!</v>
      </c>
      <c r="AS195" s="5"/>
      <c r="AT195" s="5"/>
      <c r="AU195" s="5"/>
      <c r="AV195" s="5"/>
      <c r="AW195" s="5"/>
      <c r="AX195" s="5"/>
      <c r="AY195" s="5"/>
      <c r="AZ195" s="5"/>
      <c r="BA195" s="40" t="str">
        <f t="shared" si="372"/>
        <v/>
      </c>
      <c r="BB195" s="266"/>
      <c r="BC195" s="267"/>
      <c r="BD195" s="267"/>
      <c r="BE195" s="268"/>
      <c r="BF195" s="41"/>
      <c r="BG195" s="43" t="str">
        <f t="shared" si="373"/>
        <v/>
      </c>
      <c r="BH195" s="43"/>
      <c r="BI195" s="43"/>
      <c r="BJ195" s="43" t="str">
        <f t="shared" si="374"/>
        <v/>
      </c>
      <c r="BK195" s="43" t="str">
        <f t="shared" si="375"/>
        <v/>
      </c>
      <c r="BL195" s="43" t="str">
        <f t="shared" si="376"/>
        <v/>
      </c>
      <c r="BM195" s="9"/>
      <c r="BN195" s="9" t="str">
        <f t="shared" si="49"/>
        <v/>
      </c>
      <c r="BO195" s="9">
        <f t="shared" si="50"/>
        <v>5</v>
      </c>
      <c r="BP195" s="9" t="str">
        <f t="shared" si="51"/>
        <v>F</v>
      </c>
      <c r="BQ195" s="9" t="str">
        <f t="shared" si="52"/>
        <v>0</v>
      </c>
      <c r="BR195" s="9"/>
      <c r="BS195" s="9"/>
      <c r="BT195" s="30"/>
      <c r="BU195" s="31"/>
      <c r="BV195" s="31"/>
      <c r="BW195" s="1"/>
      <c r="BX195" s="32"/>
      <c r="BY195" s="32"/>
      <c r="BZ195" s="32"/>
      <c r="CA195" s="32"/>
      <c r="CB195" s="32"/>
      <c r="CC195" s="32"/>
      <c r="CD195" s="3"/>
      <c r="CE195" s="32"/>
      <c r="CF195" s="32"/>
      <c r="CG195" s="32"/>
      <c r="CH195" s="32"/>
      <c r="CI195" s="32"/>
      <c r="CJ195" s="32"/>
      <c r="CK195" s="9"/>
      <c r="CL195" s="9"/>
      <c r="CM195" s="9" t="e">
        <f>IF('Nutritional Status'!#REF!="","",IF('Nutritional Status'!#REF!&gt;CT195,$CU$3,IF('Nutritional Status'!#REF!&gt;CR195,$CS$3,IF('Nutritional Status'!#REF!&gt;CP195,$CQ$3,$CP$3))))</f>
        <v>#REF!</v>
      </c>
      <c r="CN195" s="5">
        <v>90</v>
      </c>
      <c r="CO195" s="9" t="e">
        <f t="shared" si="19"/>
        <v>#REF!</v>
      </c>
      <c r="CP195" s="9" t="e">
        <f t="shared" ref="CP195:CU195" si="624">IF($CO195="","",VLOOKUP($CO195,$BV$5:$CJ$173,CP$1))</f>
        <v>#REF!</v>
      </c>
      <c r="CQ195" s="9" t="e">
        <f t="shared" si="624"/>
        <v>#REF!</v>
      </c>
      <c r="CR195" s="9" t="e">
        <f t="shared" si="624"/>
        <v>#REF!</v>
      </c>
      <c r="CS195" s="9" t="e">
        <f t="shared" si="624"/>
        <v>#REF!</v>
      </c>
      <c r="CT195" s="9" t="e">
        <f t="shared" si="624"/>
        <v>#REF!</v>
      </c>
      <c r="CU195" s="9" t="e">
        <f t="shared" si="624"/>
        <v>#REF!</v>
      </c>
      <c r="CV195" s="9"/>
      <c r="CW195" s="5">
        <v>90</v>
      </c>
      <c r="CX195" s="9" t="e">
        <f t="shared" si="21"/>
        <v>#REF!</v>
      </c>
      <c r="CY195" s="9" t="e">
        <f t="shared" ref="CY195:DD195" si="625">IF($CX195="","",VLOOKUP($CX195,$BV$5:$CJ$173,CY$2))</f>
        <v>#REF!</v>
      </c>
      <c r="CZ195" s="9" t="e">
        <f t="shared" si="625"/>
        <v>#REF!</v>
      </c>
      <c r="DA195" s="9" t="e">
        <f t="shared" si="625"/>
        <v>#REF!</v>
      </c>
      <c r="DB195" s="9" t="e">
        <f t="shared" si="625"/>
        <v>#REF!</v>
      </c>
      <c r="DC195" s="9" t="e">
        <f t="shared" si="625"/>
        <v>#REF!</v>
      </c>
      <c r="DD195" s="9" t="e">
        <f t="shared" si="625"/>
        <v>#REF!</v>
      </c>
    </row>
    <row r="196" spans="1:108" ht="15.75" customHeight="1">
      <c r="A196" s="30"/>
      <c r="B196" s="31"/>
      <c r="C196" s="31"/>
      <c r="D196" s="1"/>
      <c r="E196" s="32"/>
      <c r="F196" s="32"/>
      <c r="G196" s="32"/>
      <c r="H196" s="32"/>
      <c r="I196" s="32"/>
      <c r="J196" s="32"/>
      <c r="K196" s="33"/>
      <c r="L196" s="33"/>
      <c r="M196" s="3"/>
      <c r="N196" s="32"/>
      <c r="O196" s="32"/>
      <c r="P196" s="33"/>
      <c r="Q196" s="33"/>
      <c r="R196" s="33"/>
      <c r="S196" s="33"/>
      <c r="T196" s="33"/>
      <c r="U196" s="33"/>
      <c r="V196" s="5"/>
      <c r="W196" s="5"/>
      <c r="X196" s="5"/>
      <c r="Y196" s="5">
        <v>91</v>
      </c>
      <c r="Z196" s="5" t="e">
        <f>IF('Nutritional Status'!#REF!="","",VLOOKUP('Nutritional Status'!#REF!,$A$5:$C$173,3,))</f>
        <v>#REF!</v>
      </c>
      <c r="AA196" s="5" t="e">
        <f t="shared" si="341"/>
        <v>#REF!</v>
      </c>
      <c r="AB196" s="5" t="e">
        <f t="shared" si="342"/>
        <v>#REF!</v>
      </c>
      <c r="AC196" s="5" t="e">
        <f t="shared" si="343"/>
        <v>#REF!</v>
      </c>
      <c r="AD196" s="5" t="e">
        <f t="shared" si="344"/>
        <v>#REF!</v>
      </c>
      <c r="AE196" s="5" t="e">
        <f t="shared" si="345"/>
        <v>#REF!</v>
      </c>
      <c r="AF196" s="5" t="e">
        <f t="shared" si="346"/>
        <v>#REF!</v>
      </c>
      <c r="AG196" s="5" t="e">
        <f t="shared" si="347"/>
        <v>#REF!</v>
      </c>
      <c r="AH196" s="5" t="e">
        <f t="shared" si="348"/>
        <v>#REF!</v>
      </c>
      <c r="AI196" s="5"/>
      <c r="AJ196" s="5" t="e">
        <f t="shared" si="17"/>
        <v>#REF!</v>
      </c>
      <c r="AK196" s="5" t="e">
        <f t="shared" ref="AK196:AR196" si="626">IF($AJ196="","",VLOOKUP($AJ196,$C$5:$U$273,AK$2))</f>
        <v>#REF!</v>
      </c>
      <c r="AL196" s="5" t="e">
        <f t="shared" si="626"/>
        <v>#REF!</v>
      </c>
      <c r="AM196" s="5" t="e">
        <f t="shared" si="626"/>
        <v>#REF!</v>
      </c>
      <c r="AN196" s="5" t="e">
        <f t="shared" si="626"/>
        <v>#REF!</v>
      </c>
      <c r="AO196" s="5" t="e">
        <f t="shared" si="626"/>
        <v>#REF!</v>
      </c>
      <c r="AP196" s="5" t="e">
        <f t="shared" si="626"/>
        <v>#REF!</v>
      </c>
      <c r="AQ196" s="5" t="e">
        <f t="shared" si="626"/>
        <v>#REF!</v>
      </c>
      <c r="AR196" s="5" t="e">
        <f t="shared" si="626"/>
        <v>#REF!</v>
      </c>
      <c r="AS196" s="5"/>
      <c r="AT196" s="5"/>
      <c r="AU196" s="5"/>
      <c r="AV196" s="5"/>
      <c r="AW196" s="5"/>
      <c r="AX196" s="5"/>
      <c r="AY196" s="5"/>
      <c r="AZ196" s="5"/>
      <c r="BA196" s="40" t="str">
        <f t="shared" si="372"/>
        <v/>
      </c>
      <c r="BB196" s="266"/>
      <c r="BC196" s="267"/>
      <c r="BD196" s="267"/>
      <c r="BE196" s="268"/>
      <c r="BF196" s="41"/>
      <c r="BG196" s="43" t="str">
        <f t="shared" si="373"/>
        <v/>
      </c>
      <c r="BH196" s="43"/>
      <c r="BI196" s="43"/>
      <c r="BJ196" s="43" t="str">
        <f t="shared" si="374"/>
        <v/>
      </c>
      <c r="BK196" s="43" t="str">
        <f t="shared" si="375"/>
        <v/>
      </c>
      <c r="BL196" s="43" t="str">
        <f t="shared" si="376"/>
        <v/>
      </c>
      <c r="BM196" s="9"/>
      <c r="BN196" s="9" t="str">
        <f t="shared" si="49"/>
        <v/>
      </c>
      <c r="BO196" s="9">
        <f t="shared" si="50"/>
        <v>5</v>
      </c>
      <c r="BP196" s="9" t="str">
        <f t="shared" si="51"/>
        <v>F</v>
      </c>
      <c r="BQ196" s="9" t="str">
        <f t="shared" si="52"/>
        <v>0</v>
      </c>
      <c r="BR196" s="9"/>
      <c r="BS196" s="9"/>
      <c r="BT196" s="30"/>
      <c r="BU196" s="31"/>
      <c r="BV196" s="31"/>
      <c r="BW196" s="1"/>
      <c r="BX196" s="32"/>
      <c r="BY196" s="32"/>
      <c r="BZ196" s="32"/>
      <c r="CA196" s="32"/>
      <c r="CB196" s="32"/>
      <c r="CC196" s="32"/>
      <c r="CD196" s="3"/>
      <c r="CE196" s="32"/>
      <c r="CF196" s="32"/>
      <c r="CG196" s="32"/>
      <c r="CH196" s="32"/>
      <c r="CI196" s="32"/>
      <c r="CJ196" s="32"/>
      <c r="CK196" s="9"/>
      <c r="CL196" s="9"/>
      <c r="CM196" s="9" t="e">
        <f>IF('Nutritional Status'!#REF!="","",IF('Nutritional Status'!#REF!&gt;CT196,$CU$3,IF('Nutritional Status'!#REF!&gt;CR196,$CS$3,IF('Nutritional Status'!#REF!&gt;CP196,$CQ$3,$CP$3))))</f>
        <v>#REF!</v>
      </c>
      <c r="CN196" s="5">
        <v>91</v>
      </c>
      <c r="CO196" s="9" t="e">
        <f t="shared" si="19"/>
        <v>#REF!</v>
      </c>
      <c r="CP196" s="9" t="e">
        <f t="shared" ref="CP196:CU196" si="627">IF($CO196="","",VLOOKUP($CO196,$BV$5:$CJ$173,CP$1))</f>
        <v>#REF!</v>
      </c>
      <c r="CQ196" s="9" t="e">
        <f t="shared" si="627"/>
        <v>#REF!</v>
      </c>
      <c r="CR196" s="9" t="e">
        <f t="shared" si="627"/>
        <v>#REF!</v>
      </c>
      <c r="CS196" s="9" t="e">
        <f t="shared" si="627"/>
        <v>#REF!</v>
      </c>
      <c r="CT196" s="9" t="e">
        <f t="shared" si="627"/>
        <v>#REF!</v>
      </c>
      <c r="CU196" s="9" t="e">
        <f t="shared" si="627"/>
        <v>#REF!</v>
      </c>
      <c r="CV196" s="9"/>
      <c r="CW196" s="5">
        <v>91</v>
      </c>
      <c r="CX196" s="9" t="e">
        <f t="shared" si="21"/>
        <v>#REF!</v>
      </c>
      <c r="CY196" s="9" t="e">
        <f t="shared" ref="CY196:DD196" si="628">IF($CX196="","",VLOOKUP($CX196,$BV$5:$CJ$173,CY$2))</f>
        <v>#REF!</v>
      </c>
      <c r="CZ196" s="9" t="e">
        <f t="shared" si="628"/>
        <v>#REF!</v>
      </c>
      <c r="DA196" s="9" t="e">
        <f t="shared" si="628"/>
        <v>#REF!</v>
      </c>
      <c r="DB196" s="9" t="e">
        <f t="shared" si="628"/>
        <v>#REF!</v>
      </c>
      <c r="DC196" s="9" t="e">
        <f t="shared" si="628"/>
        <v>#REF!</v>
      </c>
      <c r="DD196" s="9" t="e">
        <f t="shared" si="628"/>
        <v>#REF!</v>
      </c>
    </row>
    <row r="197" spans="1:108" ht="15.75" customHeight="1">
      <c r="A197" s="30"/>
      <c r="B197" s="31"/>
      <c r="C197" s="31"/>
      <c r="D197" s="1"/>
      <c r="E197" s="32"/>
      <c r="F197" s="32"/>
      <c r="G197" s="32"/>
      <c r="H197" s="32"/>
      <c r="I197" s="32"/>
      <c r="J197" s="32"/>
      <c r="K197" s="33"/>
      <c r="L197" s="33"/>
      <c r="M197" s="3"/>
      <c r="N197" s="32"/>
      <c r="O197" s="32"/>
      <c r="P197" s="33"/>
      <c r="Q197" s="33"/>
      <c r="R197" s="33"/>
      <c r="S197" s="33"/>
      <c r="T197" s="33"/>
      <c r="U197" s="33"/>
      <c r="V197" s="5"/>
      <c r="W197" s="5"/>
      <c r="X197" s="5"/>
      <c r="Y197" s="5">
        <v>92</v>
      </c>
      <c r="Z197" s="5" t="e">
        <f>IF('Nutritional Status'!#REF!="","",VLOOKUP('Nutritional Status'!#REF!,$A$5:$C$173,3,))</f>
        <v>#REF!</v>
      </c>
      <c r="AA197" s="5" t="e">
        <f t="shared" si="341"/>
        <v>#REF!</v>
      </c>
      <c r="AB197" s="5" t="e">
        <f t="shared" si="342"/>
        <v>#REF!</v>
      </c>
      <c r="AC197" s="5" t="e">
        <f t="shared" si="343"/>
        <v>#REF!</v>
      </c>
      <c r="AD197" s="5" t="e">
        <f t="shared" si="344"/>
        <v>#REF!</v>
      </c>
      <c r="AE197" s="5" t="e">
        <f t="shared" si="345"/>
        <v>#REF!</v>
      </c>
      <c r="AF197" s="5" t="e">
        <f t="shared" si="346"/>
        <v>#REF!</v>
      </c>
      <c r="AG197" s="5" t="e">
        <f t="shared" si="347"/>
        <v>#REF!</v>
      </c>
      <c r="AH197" s="5" t="e">
        <f t="shared" si="348"/>
        <v>#REF!</v>
      </c>
      <c r="AI197" s="5"/>
      <c r="AJ197" s="5" t="e">
        <f t="shared" si="17"/>
        <v>#REF!</v>
      </c>
      <c r="AK197" s="5" t="e">
        <f t="shared" ref="AK197:AR197" si="629">IF($AJ197="","",VLOOKUP($AJ197,$C$5:$U$273,AK$2))</f>
        <v>#REF!</v>
      </c>
      <c r="AL197" s="5" t="e">
        <f t="shared" si="629"/>
        <v>#REF!</v>
      </c>
      <c r="AM197" s="5" t="e">
        <f t="shared" si="629"/>
        <v>#REF!</v>
      </c>
      <c r="AN197" s="5" t="e">
        <f t="shared" si="629"/>
        <v>#REF!</v>
      </c>
      <c r="AO197" s="5" t="e">
        <f t="shared" si="629"/>
        <v>#REF!</v>
      </c>
      <c r="AP197" s="5" t="e">
        <f t="shared" si="629"/>
        <v>#REF!</v>
      </c>
      <c r="AQ197" s="5" t="e">
        <f t="shared" si="629"/>
        <v>#REF!</v>
      </c>
      <c r="AR197" s="5" t="e">
        <f t="shared" si="629"/>
        <v>#REF!</v>
      </c>
      <c r="AS197" s="5"/>
      <c r="AT197" s="5"/>
      <c r="AU197" s="5"/>
      <c r="AV197" s="5"/>
      <c r="AW197" s="5"/>
      <c r="AX197" s="5"/>
      <c r="AY197" s="5"/>
      <c r="AZ197" s="5"/>
      <c r="BA197" s="40" t="str">
        <f t="shared" si="372"/>
        <v/>
      </c>
      <c r="BB197" s="266"/>
      <c r="BC197" s="267"/>
      <c r="BD197" s="267"/>
      <c r="BE197" s="268"/>
      <c r="BF197" s="41"/>
      <c r="BG197" s="43" t="str">
        <f t="shared" si="373"/>
        <v/>
      </c>
      <c r="BH197" s="43"/>
      <c r="BI197" s="43"/>
      <c r="BJ197" s="43" t="str">
        <f t="shared" si="374"/>
        <v/>
      </c>
      <c r="BK197" s="43" t="str">
        <f t="shared" si="375"/>
        <v/>
      </c>
      <c r="BL197" s="43" t="str">
        <f t="shared" si="376"/>
        <v/>
      </c>
      <c r="BM197" s="9"/>
      <c r="BN197" s="9" t="str">
        <f t="shared" si="49"/>
        <v/>
      </c>
      <c r="BO197" s="9">
        <f t="shared" si="50"/>
        <v>5</v>
      </c>
      <c r="BP197" s="9" t="str">
        <f t="shared" si="51"/>
        <v>F</v>
      </c>
      <c r="BQ197" s="9" t="str">
        <f t="shared" si="52"/>
        <v>0</v>
      </c>
      <c r="BR197" s="9"/>
      <c r="BS197" s="9"/>
      <c r="BT197" s="30"/>
      <c r="BU197" s="31"/>
      <c r="BV197" s="31"/>
      <c r="BW197" s="1"/>
      <c r="BX197" s="32"/>
      <c r="BY197" s="32"/>
      <c r="BZ197" s="32"/>
      <c r="CA197" s="32"/>
      <c r="CB197" s="32"/>
      <c r="CC197" s="32"/>
      <c r="CD197" s="3"/>
      <c r="CE197" s="32"/>
      <c r="CF197" s="32"/>
      <c r="CG197" s="32"/>
      <c r="CH197" s="32"/>
      <c r="CI197" s="32"/>
      <c r="CJ197" s="32"/>
      <c r="CK197" s="9"/>
      <c r="CL197" s="9"/>
      <c r="CM197" s="9" t="e">
        <f>IF('Nutritional Status'!#REF!="","",IF('Nutritional Status'!#REF!&gt;CT197,$CU$3,IF('Nutritional Status'!#REF!&gt;CR197,$CS$3,IF('Nutritional Status'!#REF!&gt;CP197,$CQ$3,$CP$3))))</f>
        <v>#REF!</v>
      </c>
      <c r="CN197" s="5">
        <v>92</v>
      </c>
      <c r="CO197" s="9" t="e">
        <f t="shared" si="19"/>
        <v>#REF!</v>
      </c>
      <c r="CP197" s="9" t="e">
        <f t="shared" ref="CP197:CU197" si="630">IF($CO197="","",VLOOKUP($CO197,$BV$5:$CJ$173,CP$1))</f>
        <v>#REF!</v>
      </c>
      <c r="CQ197" s="9" t="e">
        <f t="shared" si="630"/>
        <v>#REF!</v>
      </c>
      <c r="CR197" s="9" t="e">
        <f t="shared" si="630"/>
        <v>#REF!</v>
      </c>
      <c r="CS197" s="9" t="e">
        <f t="shared" si="630"/>
        <v>#REF!</v>
      </c>
      <c r="CT197" s="9" t="e">
        <f t="shared" si="630"/>
        <v>#REF!</v>
      </c>
      <c r="CU197" s="9" t="e">
        <f t="shared" si="630"/>
        <v>#REF!</v>
      </c>
      <c r="CV197" s="9"/>
      <c r="CW197" s="5">
        <v>92</v>
      </c>
      <c r="CX197" s="9" t="e">
        <f t="shared" si="21"/>
        <v>#REF!</v>
      </c>
      <c r="CY197" s="9" t="e">
        <f t="shared" ref="CY197:DD197" si="631">IF($CX197="","",VLOOKUP($CX197,$BV$5:$CJ$173,CY$2))</f>
        <v>#REF!</v>
      </c>
      <c r="CZ197" s="9" t="e">
        <f t="shared" si="631"/>
        <v>#REF!</v>
      </c>
      <c r="DA197" s="9" t="e">
        <f t="shared" si="631"/>
        <v>#REF!</v>
      </c>
      <c r="DB197" s="9" t="e">
        <f t="shared" si="631"/>
        <v>#REF!</v>
      </c>
      <c r="DC197" s="9" t="e">
        <f t="shared" si="631"/>
        <v>#REF!</v>
      </c>
      <c r="DD197" s="9" t="e">
        <f t="shared" si="631"/>
        <v>#REF!</v>
      </c>
    </row>
    <row r="198" spans="1:108" ht="15.75" customHeight="1">
      <c r="A198" s="30"/>
      <c r="B198" s="31"/>
      <c r="C198" s="31"/>
      <c r="D198" s="1"/>
      <c r="E198" s="32"/>
      <c r="F198" s="32"/>
      <c r="G198" s="32"/>
      <c r="H198" s="32"/>
      <c r="I198" s="32"/>
      <c r="J198" s="32"/>
      <c r="K198" s="33"/>
      <c r="L198" s="33"/>
      <c r="M198" s="3"/>
      <c r="N198" s="32"/>
      <c r="O198" s="32"/>
      <c r="P198" s="33"/>
      <c r="Q198" s="33"/>
      <c r="R198" s="33"/>
      <c r="S198" s="33"/>
      <c r="T198" s="33"/>
      <c r="U198" s="33"/>
      <c r="V198" s="5"/>
      <c r="W198" s="5"/>
      <c r="X198" s="5"/>
      <c r="Y198" s="5">
        <v>93</v>
      </c>
      <c r="Z198" s="5" t="e">
        <f>IF('Nutritional Status'!#REF!="","",VLOOKUP('Nutritional Status'!#REF!,$A$5:$C$173,3,))</f>
        <v>#REF!</v>
      </c>
      <c r="AA198" s="5" t="e">
        <f t="shared" si="341"/>
        <v>#REF!</v>
      </c>
      <c r="AB198" s="5" t="e">
        <f t="shared" si="342"/>
        <v>#REF!</v>
      </c>
      <c r="AC198" s="5" t="e">
        <f t="shared" si="343"/>
        <v>#REF!</v>
      </c>
      <c r="AD198" s="5" t="e">
        <f t="shared" si="344"/>
        <v>#REF!</v>
      </c>
      <c r="AE198" s="5" t="e">
        <f t="shared" si="345"/>
        <v>#REF!</v>
      </c>
      <c r="AF198" s="5" t="e">
        <f t="shared" si="346"/>
        <v>#REF!</v>
      </c>
      <c r="AG198" s="5" t="e">
        <f t="shared" si="347"/>
        <v>#REF!</v>
      </c>
      <c r="AH198" s="5" t="e">
        <f t="shared" si="348"/>
        <v>#REF!</v>
      </c>
      <c r="AI198" s="5"/>
      <c r="AJ198" s="5" t="e">
        <f t="shared" si="17"/>
        <v>#REF!</v>
      </c>
      <c r="AK198" s="5" t="e">
        <f t="shared" ref="AK198:AR198" si="632">IF($AJ198="","",VLOOKUP($AJ198,$C$5:$U$273,AK$2))</f>
        <v>#REF!</v>
      </c>
      <c r="AL198" s="5" t="e">
        <f t="shared" si="632"/>
        <v>#REF!</v>
      </c>
      <c r="AM198" s="5" t="e">
        <f t="shared" si="632"/>
        <v>#REF!</v>
      </c>
      <c r="AN198" s="5" t="e">
        <f t="shared" si="632"/>
        <v>#REF!</v>
      </c>
      <c r="AO198" s="5" t="e">
        <f t="shared" si="632"/>
        <v>#REF!</v>
      </c>
      <c r="AP198" s="5" t="e">
        <f t="shared" si="632"/>
        <v>#REF!</v>
      </c>
      <c r="AQ198" s="5" t="e">
        <f t="shared" si="632"/>
        <v>#REF!</v>
      </c>
      <c r="AR198" s="5" t="e">
        <f t="shared" si="632"/>
        <v>#REF!</v>
      </c>
      <c r="AS198" s="5"/>
      <c r="AT198" s="5"/>
      <c r="AU198" s="5"/>
      <c r="AV198" s="5"/>
      <c r="AW198" s="5"/>
      <c r="AX198" s="5"/>
      <c r="AY198" s="5"/>
      <c r="AZ198" s="5"/>
      <c r="BA198" s="40" t="str">
        <f t="shared" si="372"/>
        <v/>
      </c>
      <c r="BB198" s="266"/>
      <c r="BC198" s="267"/>
      <c r="BD198" s="267"/>
      <c r="BE198" s="268"/>
      <c r="BF198" s="41"/>
      <c r="BG198" s="43" t="str">
        <f t="shared" si="373"/>
        <v/>
      </c>
      <c r="BH198" s="43"/>
      <c r="BI198" s="43"/>
      <c r="BJ198" s="43" t="str">
        <f t="shared" si="374"/>
        <v/>
      </c>
      <c r="BK198" s="43" t="str">
        <f t="shared" si="375"/>
        <v/>
      </c>
      <c r="BL198" s="43" t="str">
        <f t="shared" si="376"/>
        <v/>
      </c>
      <c r="BM198" s="9"/>
      <c r="BN198" s="9" t="str">
        <f t="shared" si="49"/>
        <v/>
      </c>
      <c r="BO198" s="9">
        <f t="shared" si="50"/>
        <v>5</v>
      </c>
      <c r="BP198" s="9" t="str">
        <f t="shared" si="51"/>
        <v>F</v>
      </c>
      <c r="BQ198" s="9" t="str">
        <f t="shared" si="52"/>
        <v>0</v>
      </c>
      <c r="BR198" s="9"/>
      <c r="BS198" s="9"/>
      <c r="BT198" s="30"/>
      <c r="BU198" s="31"/>
      <c r="BV198" s="31"/>
      <c r="BW198" s="1"/>
      <c r="BX198" s="32"/>
      <c r="BY198" s="32"/>
      <c r="BZ198" s="32"/>
      <c r="CA198" s="32"/>
      <c r="CB198" s="32"/>
      <c r="CC198" s="32"/>
      <c r="CD198" s="3"/>
      <c r="CE198" s="32"/>
      <c r="CF198" s="32"/>
      <c r="CG198" s="32"/>
      <c r="CH198" s="32"/>
      <c r="CI198" s="32"/>
      <c r="CJ198" s="32"/>
      <c r="CK198" s="9"/>
      <c r="CL198" s="9"/>
      <c r="CM198" s="9" t="e">
        <f>IF('Nutritional Status'!#REF!="","",IF('Nutritional Status'!#REF!&gt;CT198,$CU$3,IF('Nutritional Status'!#REF!&gt;CR198,$CS$3,IF('Nutritional Status'!#REF!&gt;CP198,$CQ$3,$CP$3))))</f>
        <v>#REF!</v>
      </c>
      <c r="CN198" s="5">
        <v>93</v>
      </c>
      <c r="CO198" s="9" t="e">
        <f t="shared" si="19"/>
        <v>#REF!</v>
      </c>
      <c r="CP198" s="9" t="e">
        <f t="shared" ref="CP198:CU198" si="633">IF($CO198="","",VLOOKUP($CO198,$BV$5:$CJ$173,CP$1))</f>
        <v>#REF!</v>
      </c>
      <c r="CQ198" s="9" t="e">
        <f t="shared" si="633"/>
        <v>#REF!</v>
      </c>
      <c r="CR198" s="9" t="e">
        <f t="shared" si="633"/>
        <v>#REF!</v>
      </c>
      <c r="CS198" s="9" t="e">
        <f t="shared" si="633"/>
        <v>#REF!</v>
      </c>
      <c r="CT198" s="9" t="e">
        <f t="shared" si="633"/>
        <v>#REF!</v>
      </c>
      <c r="CU198" s="9" t="e">
        <f t="shared" si="633"/>
        <v>#REF!</v>
      </c>
      <c r="CV198" s="9"/>
      <c r="CW198" s="5">
        <v>93</v>
      </c>
      <c r="CX198" s="9" t="e">
        <f t="shared" si="21"/>
        <v>#REF!</v>
      </c>
      <c r="CY198" s="9" t="e">
        <f t="shared" ref="CY198:DD198" si="634">IF($CX198="","",VLOOKUP($CX198,$BV$5:$CJ$173,CY$2))</f>
        <v>#REF!</v>
      </c>
      <c r="CZ198" s="9" t="e">
        <f t="shared" si="634"/>
        <v>#REF!</v>
      </c>
      <c r="DA198" s="9" t="e">
        <f t="shared" si="634"/>
        <v>#REF!</v>
      </c>
      <c r="DB198" s="9" t="e">
        <f t="shared" si="634"/>
        <v>#REF!</v>
      </c>
      <c r="DC198" s="9" t="e">
        <f t="shared" si="634"/>
        <v>#REF!</v>
      </c>
      <c r="DD198" s="9" t="e">
        <f t="shared" si="634"/>
        <v>#REF!</v>
      </c>
    </row>
    <row r="199" spans="1:108" ht="15.75" customHeight="1">
      <c r="A199" s="30"/>
      <c r="B199" s="31"/>
      <c r="C199" s="31"/>
      <c r="D199" s="1"/>
      <c r="E199" s="32"/>
      <c r="F199" s="32"/>
      <c r="G199" s="32"/>
      <c r="H199" s="32"/>
      <c r="I199" s="32"/>
      <c r="J199" s="32"/>
      <c r="K199" s="33"/>
      <c r="L199" s="33"/>
      <c r="M199" s="3"/>
      <c r="N199" s="32"/>
      <c r="O199" s="32"/>
      <c r="P199" s="33"/>
      <c r="Q199" s="33"/>
      <c r="R199" s="33"/>
      <c r="S199" s="33"/>
      <c r="T199" s="33"/>
      <c r="U199" s="33"/>
      <c r="V199" s="5"/>
      <c r="W199" s="5"/>
      <c r="X199" s="5"/>
      <c r="Y199" s="5">
        <v>94</v>
      </c>
      <c r="Z199" s="5" t="e">
        <f>IF('Nutritional Status'!#REF!="","",VLOOKUP('Nutritional Status'!#REF!,$A$5:$C$173,3,))</f>
        <v>#REF!</v>
      </c>
      <c r="AA199" s="5" t="e">
        <f t="shared" si="341"/>
        <v>#REF!</v>
      </c>
      <c r="AB199" s="5" t="e">
        <f t="shared" si="342"/>
        <v>#REF!</v>
      </c>
      <c r="AC199" s="5" t="e">
        <f t="shared" si="343"/>
        <v>#REF!</v>
      </c>
      <c r="AD199" s="5" t="e">
        <f t="shared" si="344"/>
        <v>#REF!</v>
      </c>
      <c r="AE199" s="5" t="e">
        <f t="shared" si="345"/>
        <v>#REF!</v>
      </c>
      <c r="AF199" s="5" t="e">
        <f t="shared" si="346"/>
        <v>#REF!</v>
      </c>
      <c r="AG199" s="5" t="e">
        <f t="shared" si="347"/>
        <v>#REF!</v>
      </c>
      <c r="AH199" s="5" t="e">
        <f t="shared" si="348"/>
        <v>#REF!</v>
      </c>
      <c r="AI199" s="5"/>
      <c r="AJ199" s="5" t="e">
        <f t="shared" si="17"/>
        <v>#REF!</v>
      </c>
      <c r="AK199" s="5" t="e">
        <f t="shared" ref="AK199:AR199" si="635">IF($AJ199="","",VLOOKUP($AJ199,$C$5:$U$273,AK$2))</f>
        <v>#REF!</v>
      </c>
      <c r="AL199" s="5" t="e">
        <f t="shared" si="635"/>
        <v>#REF!</v>
      </c>
      <c r="AM199" s="5" t="e">
        <f t="shared" si="635"/>
        <v>#REF!</v>
      </c>
      <c r="AN199" s="5" t="e">
        <f t="shared" si="635"/>
        <v>#REF!</v>
      </c>
      <c r="AO199" s="5" t="e">
        <f t="shared" si="635"/>
        <v>#REF!</v>
      </c>
      <c r="AP199" s="5" t="e">
        <f t="shared" si="635"/>
        <v>#REF!</v>
      </c>
      <c r="AQ199" s="5" t="e">
        <f t="shared" si="635"/>
        <v>#REF!</v>
      </c>
      <c r="AR199" s="5" t="e">
        <f t="shared" si="635"/>
        <v>#REF!</v>
      </c>
      <c r="AS199" s="5"/>
      <c r="AT199" s="5"/>
      <c r="AU199" s="5"/>
      <c r="AV199" s="5"/>
      <c r="AW199" s="5"/>
      <c r="AX199" s="5"/>
      <c r="AY199" s="5"/>
      <c r="AZ199" s="5"/>
      <c r="BA199" s="40" t="str">
        <f t="shared" si="372"/>
        <v/>
      </c>
      <c r="BB199" s="266"/>
      <c r="BC199" s="267"/>
      <c r="BD199" s="267"/>
      <c r="BE199" s="268"/>
      <c r="BF199" s="41"/>
      <c r="BG199" s="43" t="str">
        <f t="shared" si="373"/>
        <v/>
      </c>
      <c r="BH199" s="43"/>
      <c r="BI199" s="43"/>
      <c r="BJ199" s="43" t="str">
        <f t="shared" si="374"/>
        <v/>
      </c>
      <c r="BK199" s="43" t="str">
        <f t="shared" si="375"/>
        <v/>
      </c>
      <c r="BL199" s="43" t="str">
        <f t="shared" si="376"/>
        <v/>
      </c>
      <c r="BM199" s="9"/>
      <c r="BN199" s="9" t="str">
        <f t="shared" si="49"/>
        <v/>
      </c>
      <c r="BO199" s="9">
        <f t="shared" si="50"/>
        <v>5</v>
      </c>
      <c r="BP199" s="9" t="str">
        <f t="shared" si="51"/>
        <v>F</v>
      </c>
      <c r="BQ199" s="9" t="str">
        <f t="shared" si="52"/>
        <v>0</v>
      </c>
      <c r="BR199" s="9"/>
      <c r="BS199" s="9"/>
      <c r="BT199" s="30"/>
      <c r="BU199" s="31"/>
      <c r="BV199" s="31"/>
      <c r="BW199" s="1"/>
      <c r="BX199" s="32"/>
      <c r="BY199" s="32"/>
      <c r="BZ199" s="32"/>
      <c r="CA199" s="32"/>
      <c r="CB199" s="32"/>
      <c r="CC199" s="32"/>
      <c r="CD199" s="3"/>
      <c r="CE199" s="32"/>
      <c r="CF199" s="32"/>
      <c r="CG199" s="32"/>
      <c r="CH199" s="32"/>
      <c r="CI199" s="32"/>
      <c r="CJ199" s="32"/>
      <c r="CK199" s="9"/>
      <c r="CL199" s="9"/>
      <c r="CM199" s="9" t="e">
        <f>IF('Nutritional Status'!#REF!="","",IF('Nutritional Status'!#REF!&gt;CT199,$CU$3,IF('Nutritional Status'!#REF!&gt;CR199,$CS$3,IF('Nutritional Status'!#REF!&gt;CP199,$CQ$3,$CP$3))))</f>
        <v>#REF!</v>
      </c>
      <c r="CN199" s="5">
        <v>94</v>
      </c>
      <c r="CO199" s="9" t="e">
        <f t="shared" si="19"/>
        <v>#REF!</v>
      </c>
      <c r="CP199" s="9" t="e">
        <f t="shared" ref="CP199:CU199" si="636">IF($CO199="","",VLOOKUP($CO199,$BV$5:$CJ$173,CP$1))</f>
        <v>#REF!</v>
      </c>
      <c r="CQ199" s="9" t="e">
        <f t="shared" si="636"/>
        <v>#REF!</v>
      </c>
      <c r="CR199" s="9" t="e">
        <f t="shared" si="636"/>
        <v>#REF!</v>
      </c>
      <c r="CS199" s="9" t="e">
        <f t="shared" si="636"/>
        <v>#REF!</v>
      </c>
      <c r="CT199" s="9" t="e">
        <f t="shared" si="636"/>
        <v>#REF!</v>
      </c>
      <c r="CU199" s="9" t="e">
        <f t="shared" si="636"/>
        <v>#REF!</v>
      </c>
      <c r="CV199" s="9"/>
      <c r="CW199" s="5">
        <v>94</v>
      </c>
      <c r="CX199" s="9" t="e">
        <f t="shared" si="21"/>
        <v>#REF!</v>
      </c>
      <c r="CY199" s="9" t="e">
        <f t="shared" ref="CY199:DD199" si="637">IF($CX199="","",VLOOKUP($CX199,$BV$5:$CJ$173,CY$2))</f>
        <v>#REF!</v>
      </c>
      <c r="CZ199" s="9" t="e">
        <f t="shared" si="637"/>
        <v>#REF!</v>
      </c>
      <c r="DA199" s="9" t="e">
        <f t="shared" si="637"/>
        <v>#REF!</v>
      </c>
      <c r="DB199" s="9" t="e">
        <f t="shared" si="637"/>
        <v>#REF!</v>
      </c>
      <c r="DC199" s="9" t="e">
        <f t="shared" si="637"/>
        <v>#REF!</v>
      </c>
      <c r="DD199" s="9" t="e">
        <f t="shared" si="637"/>
        <v>#REF!</v>
      </c>
    </row>
    <row r="200" spans="1:108" ht="15.75" customHeight="1">
      <c r="A200" s="30"/>
      <c r="B200" s="31"/>
      <c r="C200" s="31"/>
      <c r="D200" s="1"/>
      <c r="E200" s="32"/>
      <c r="F200" s="32"/>
      <c r="G200" s="32"/>
      <c r="H200" s="32"/>
      <c r="I200" s="32"/>
      <c r="J200" s="32"/>
      <c r="K200" s="33"/>
      <c r="L200" s="33"/>
      <c r="M200" s="3"/>
      <c r="N200" s="32"/>
      <c r="O200" s="32"/>
      <c r="P200" s="33"/>
      <c r="Q200" s="33"/>
      <c r="R200" s="33"/>
      <c r="S200" s="33"/>
      <c r="T200" s="33"/>
      <c r="U200" s="33"/>
      <c r="V200" s="5"/>
      <c r="W200" s="5"/>
      <c r="X200" s="5"/>
      <c r="Y200" s="5">
        <v>95</v>
      </c>
      <c r="Z200" s="5" t="e">
        <f>IF('Nutritional Status'!#REF!="","",VLOOKUP('Nutritional Status'!#REF!,$A$5:$C$173,3,))</f>
        <v>#REF!</v>
      </c>
      <c r="AA200" s="5" t="e">
        <f t="shared" si="341"/>
        <v>#REF!</v>
      </c>
      <c r="AB200" s="5" t="e">
        <f t="shared" si="342"/>
        <v>#REF!</v>
      </c>
      <c r="AC200" s="5" t="e">
        <f t="shared" si="343"/>
        <v>#REF!</v>
      </c>
      <c r="AD200" s="5" t="e">
        <f t="shared" si="344"/>
        <v>#REF!</v>
      </c>
      <c r="AE200" s="5" t="e">
        <f t="shared" si="345"/>
        <v>#REF!</v>
      </c>
      <c r="AF200" s="5" t="e">
        <f t="shared" si="346"/>
        <v>#REF!</v>
      </c>
      <c r="AG200" s="5" t="e">
        <f t="shared" si="347"/>
        <v>#REF!</v>
      </c>
      <c r="AH200" s="5" t="e">
        <f t="shared" si="348"/>
        <v>#REF!</v>
      </c>
      <c r="AI200" s="5"/>
      <c r="AJ200" s="5" t="e">
        <f t="shared" si="17"/>
        <v>#REF!</v>
      </c>
      <c r="AK200" s="5" t="e">
        <f t="shared" ref="AK200:AR200" si="638">IF($AJ200="","",VLOOKUP($AJ200,$C$5:$U$273,AK$2))</f>
        <v>#REF!</v>
      </c>
      <c r="AL200" s="5" t="e">
        <f t="shared" si="638"/>
        <v>#REF!</v>
      </c>
      <c r="AM200" s="5" t="e">
        <f t="shared" si="638"/>
        <v>#REF!</v>
      </c>
      <c r="AN200" s="5" t="e">
        <f t="shared" si="638"/>
        <v>#REF!</v>
      </c>
      <c r="AO200" s="5" t="e">
        <f t="shared" si="638"/>
        <v>#REF!</v>
      </c>
      <c r="AP200" s="5" t="e">
        <f t="shared" si="638"/>
        <v>#REF!</v>
      </c>
      <c r="AQ200" s="5" t="e">
        <f t="shared" si="638"/>
        <v>#REF!</v>
      </c>
      <c r="AR200" s="5" t="e">
        <f t="shared" si="638"/>
        <v>#REF!</v>
      </c>
      <c r="AS200" s="5"/>
      <c r="AT200" s="5"/>
      <c r="AU200" s="5"/>
      <c r="AV200" s="5"/>
      <c r="AW200" s="5"/>
      <c r="AX200" s="5"/>
      <c r="AY200" s="5"/>
      <c r="AZ200" s="5"/>
      <c r="BA200" s="40" t="str">
        <f t="shared" si="372"/>
        <v/>
      </c>
      <c r="BB200" s="266"/>
      <c r="BC200" s="267"/>
      <c r="BD200" s="267"/>
      <c r="BE200" s="268"/>
      <c r="BF200" s="41"/>
      <c r="BG200" s="43" t="str">
        <f t="shared" si="373"/>
        <v/>
      </c>
      <c r="BH200" s="43"/>
      <c r="BI200" s="43"/>
      <c r="BJ200" s="43" t="str">
        <f t="shared" si="374"/>
        <v/>
      </c>
      <c r="BK200" s="43" t="str">
        <f t="shared" si="375"/>
        <v/>
      </c>
      <c r="BL200" s="43" t="str">
        <f t="shared" si="376"/>
        <v/>
      </c>
      <c r="BM200" s="9"/>
      <c r="BN200" s="9" t="str">
        <f t="shared" si="49"/>
        <v/>
      </c>
      <c r="BO200" s="9">
        <f t="shared" si="50"/>
        <v>5</v>
      </c>
      <c r="BP200" s="9" t="str">
        <f t="shared" si="51"/>
        <v>F</v>
      </c>
      <c r="BQ200" s="9" t="str">
        <f t="shared" si="52"/>
        <v>0</v>
      </c>
      <c r="BR200" s="9"/>
      <c r="BS200" s="9"/>
      <c r="BT200" s="30"/>
      <c r="BU200" s="31"/>
      <c r="BV200" s="31"/>
      <c r="BW200" s="1"/>
      <c r="BX200" s="32"/>
      <c r="BY200" s="32"/>
      <c r="BZ200" s="32"/>
      <c r="CA200" s="32"/>
      <c r="CB200" s="32"/>
      <c r="CC200" s="32"/>
      <c r="CD200" s="3"/>
      <c r="CE200" s="32"/>
      <c r="CF200" s="32"/>
      <c r="CG200" s="32"/>
      <c r="CH200" s="32"/>
      <c r="CI200" s="32"/>
      <c r="CJ200" s="32"/>
      <c r="CK200" s="9"/>
      <c r="CL200" s="9"/>
      <c r="CM200" s="9" t="e">
        <f>IF('Nutritional Status'!#REF!="","",IF('Nutritional Status'!#REF!&gt;CT200,$CU$3,IF('Nutritional Status'!#REF!&gt;CR200,$CS$3,IF('Nutritional Status'!#REF!&gt;CP200,$CQ$3,$CP$3))))</f>
        <v>#REF!</v>
      </c>
      <c r="CN200" s="5">
        <v>95</v>
      </c>
      <c r="CO200" s="9" t="e">
        <f t="shared" si="19"/>
        <v>#REF!</v>
      </c>
      <c r="CP200" s="9" t="e">
        <f t="shared" ref="CP200:CU200" si="639">IF($CO200="","",VLOOKUP($CO200,$BV$5:$CJ$173,CP$1))</f>
        <v>#REF!</v>
      </c>
      <c r="CQ200" s="9" t="e">
        <f t="shared" si="639"/>
        <v>#REF!</v>
      </c>
      <c r="CR200" s="9" t="e">
        <f t="shared" si="639"/>
        <v>#REF!</v>
      </c>
      <c r="CS200" s="9" t="e">
        <f t="shared" si="639"/>
        <v>#REF!</v>
      </c>
      <c r="CT200" s="9" t="e">
        <f t="shared" si="639"/>
        <v>#REF!</v>
      </c>
      <c r="CU200" s="9" t="e">
        <f t="shared" si="639"/>
        <v>#REF!</v>
      </c>
      <c r="CV200" s="9"/>
      <c r="CW200" s="5">
        <v>95</v>
      </c>
      <c r="CX200" s="9" t="e">
        <f t="shared" si="21"/>
        <v>#REF!</v>
      </c>
      <c r="CY200" s="9" t="e">
        <f t="shared" ref="CY200:DD200" si="640">IF($CX200="","",VLOOKUP($CX200,$BV$5:$CJ$173,CY$2))</f>
        <v>#REF!</v>
      </c>
      <c r="CZ200" s="9" t="e">
        <f t="shared" si="640"/>
        <v>#REF!</v>
      </c>
      <c r="DA200" s="9" t="e">
        <f t="shared" si="640"/>
        <v>#REF!</v>
      </c>
      <c r="DB200" s="9" t="e">
        <f t="shared" si="640"/>
        <v>#REF!</v>
      </c>
      <c r="DC200" s="9" t="e">
        <f t="shared" si="640"/>
        <v>#REF!</v>
      </c>
      <c r="DD200" s="9" t="e">
        <f t="shared" si="640"/>
        <v>#REF!</v>
      </c>
    </row>
    <row r="201" spans="1:108" ht="15.75" customHeight="1">
      <c r="A201" s="30"/>
      <c r="B201" s="31"/>
      <c r="C201" s="31"/>
      <c r="D201" s="1"/>
      <c r="E201" s="32"/>
      <c r="F201" s="32"/>
      <c r="G201" s="32"/>
      <c r="H201" s="32"/>
      <c r="I201" s="32"/>
      <c r="J201" s="32"/>
      <c r="K201" s="33"/>
      <c r="L201" s="33"/>
      <c r="M201" s="3"/>
      <c r="N201" s="32"/>
      <c r="O201" s="32"/>
      <c r="P201" s="33"/>
      <c r="Q201" s="33"/>
      <c r="R201" s="33"/>
      <c r="S201" s="33"/>
      <c r="T201" s="33"/>
      <c r="U201" s="33"/>
      <c r="V201" s="5"/>
      <c r="W201" s="5"/>
      <c r="X201" s="5"/>
      <c r="Y201" s="5">
        <v>96</v>
      </c>
      <c r="Z201" s="5" t="e">
        <f>IF('Nutritional Status'!#REF!="","",VLOOKUP('Nutritional Status'!#REF!,$A$5:$C$173,3,))</f>
        <v>#REF!</v>
      </c>
      <c r="AA201" s="5" t="e">
        <f t="shared" si="341"/>
        <v>#REF!</v>
      </c>
      <c r="AB201" s="5" t="e">
        <f t="shared" si="342"/>
        <v>#REF!</v>
      </c>
      <c r="AC201" s="5" t="e">
        <f t="shared" si="343"/>
        <v>#REF!</v>
      </c>
      <c r="AD201" s="5" t="e">
        <f t="shared" si="344"/>
        <v>#REF!</v>
      </c>
      <c r="AE201" s="5" t="e">
        <f t="shared" si="345"/>
        <v>#REF!</v>
      </c>
      <c r="AF201" s="5" t="e">
        <f t="shared" si="346"/>
        <v>#REF!</v>
      </c>
      <c r="AG201" s="5" t="e">
        <f t="shared" si="347"/>
        <v>#REF!</v>
      </c>
      <c r="AH201" s="5" t="e">
        <f t="shared" si="348"/>
        <v>#REF!</v>
      </c>
      <c r="AI201" s="5"/>
      <c r="AJ201" s="5" t="e">
        <f t="shared" si="17"/>
        <v>#REF!</v>
      </c>
      <c r="AK201" s="5" t="e">
        <f t="shared" ref="AK201:AR201" si="641">IF($AJ201="","",VLOOKUP($AJ201,$C$5:$U$273,AK$2))</f>
        <v>#REF!</v>
      </c>
      <c r="AL201" s="5" t="e">
        <f t="shared" si="641"/>
        <v>#REF!</v>
      </c>
      <c r="AM201" s="5" t="e">
        <f t="shared" si="641"/>
        <v>#REF!</v>
      </c>
      <c r="AN201" s="5" t="e">
        <f t="shared" si="641"/>
        <v>#REF!</v>
      </c>
      <c r="AO201" s="5" t="e">
        <f t="shared" si="641"/>
        <v>#REF!</v>
      </c>
      <c r="AP201" s="5" t="e">
        <f t="shared" si="641"/>
        <v>#REF!</v>
      </c>
      <c r="AQ201" s="5" t="e">
        <f t="shared" si="641"/>
        <v>#REF!</v>
      </c>
      <c r="AR201" s="5" t="e">
        <f t="shared" si="641"/>
        <v>#REF!</v>
      </c>
      <c r="AS201" s="5"/>
      <c r="AT201" s="5"/>
      <c r="AU201" s="5"/>
      <c r="AV201" s="5"/>
      <c r="AW201" s="5"/>
      <c r="AX201" s="5"/>
      <c r="AY201" s="5"/>
      <c r="AZ201" s="5"/>
      <c r="BA201" s="40" t="str">
        <f t="shared" si="372"/>
        <v/>
      </c>
      <c r="BB201" s="266"/>
      <c r="BC201" s="267"/>
      <c r="BD201" s="267"/>
      <c r="BE201" s="268"/>
      <c r="BF201" s="41"/>
      <c r="BG201" s="43" t="str">
        <f t="shared" si="373"/>
        <v/>
      </c>
      <c r="BH201" s="43"/>
      <c r="BI201" s="43"/>
      <c r="BJ201" s="43" t="str">
        <f t="shared" si="374"/>
        <v/>
      </c>
      <c r="BK201" s="43" t="str">
        <f t="shared" si="375"/>
        <v/>
      </c>
      <c r="BL201" s="43" t="str">
        <f t="shared" si="376"/>
        <v/>
      </c>
      <c r="BM201" s="9"/>
      <c r="BN201" s="9" t="str">
        <f t="shared" si="49"/>
        <v/>
      </c>
      <c r="BO201" s="9">
        <f t="shared" si="50"/>
        <v>5</v>
      </c>
      <c r="BP201" s="9" t="str">
        <f t="shared" si="51"/>
        <v>F</v>
      </c>
      <c r="BQ201" s="9" t="str">
        <f t="shared" si="52"/>
        <v>0</v>
      </c>
      <c r="BR201" s="9"/>
      <c r="BS201" s="9"/>
      <c r="BT201" s="30"/>
      <c r="BU201" s="31"/>
      <c r="BV201" s="31"/>
      <c r="BW201" s="1"/>
      <c r="BX201" s="32"/>
      <c r="BY201" s="32"/>
      <c r="BZ201" s="32"/>
      <c r="CA201" s="32"/>
      <c r="CB201" s="32"/>
      <c r="CC201" s="32"/>
      <c r="CD201" s="3"/>
      <c r="CE201" s="32"/>
      <c r="CF201" s="32"/>
      <c r="CG201" s="32"/>
      <c r="CH201" s="32"/>
      <c r="CI201" s="32"/>
      <c r="CJ201" s="32"/>
      <c r="CK201" s="9"/>
      <c r="CL201" s="9"/>
      <c r="CM201" s="9" t="e">
        <f>IF('Nutritional Status'!#REF!="","",IF('Nutritional Status'!#REF!&gt;CT201,$CU$3,IF('Nutritional Status'!#REF!&gt;CR201,$CS$3,IF('Nutritional Status'!#REF!&gt;CP201,$CQ$3,$CP$3))))</f>
        <v>#REF!</v>
      </c>
      <c r="CN201" s="5">
        <v>96</v>
      </c>
      <c r="CO201" s="9" t="e">
        <f t="shared" si="19"/>
        <v>#REF!</v>
      </c>
      <c r="CP201" s="9" t="e">
        <f t="shared" ref="CP201:CU201" si="642">IF($CO201="","",VLOOKUP($CO201,$BV$5:$CJ$173,CP$1))</f>
        <v>#REF!</v>
      </c>
      <c r="CQ201" s="9" t="e">
        <f t="shared" si="642"/>
        <v>#REF!</v>
      </c>
      <c r="CR201" s="9" t="e">
        <f t="shared" si="642"/>
        <v>#REF!</v>
      </c>
      <c r="CS201" s="9" t="e">
        <f t="shared" si="642"/>
        <v>#REF!</v>
      </c>
      <c r="CT201" s="9" t="e">
        <f t="shared" si="642"/>
        <v>#REF!</v>
      </c>
      <c r="CU201" s="9" t="e">
        <f t="shared" si="642"/>
        <v>#REF!</v>
      </c>
      <c r="CV201" s="9"/>
      <c r="CW201" s="5">
        <v>96</v>
      </c>
      <c r="CX201" s="9" t="e">
        <f t="shared" si="21"/>
        <v>#REF!</v>
      </c>
      <c r="CY201" s="9" t="e">
        <f t="shared" ref="CY201:DD201" si="643">IF($CX201="","",VLOOKUP($CX201,$BV$5:$CJ$173,CY$2))</f>
        <v>#REF!</v>
      </c>
      <c r="CZ201" s="9" t="e">
        <f t="shared" si="643"/>
        <v>#REF!</v>
      </c>
      <c r="DA201" s="9" t="e">
        <f t="shared" si="643"/>
        <v>#REF!</v>
      </c>
      <c r="DB201" s="9" t="e">
        <f t="shared" si="643"/>
        <v>#REF!</v>
      </c>
      <c r="DC201" s="9" t="e">
        <f t="shared" si="643"/>
        <v>#REF!</v>
      </c>
      <c r="DD201" s="9" t="e">
        <f t="shared" si="643"/>
        <v>#REF!</v>
      </c>
    </row>
    <row r="202" spans="1:108" ht="15.75" customHeight="1">
      <c r="A202" s="30"/>
      <c r="B202" s="31"/>
      <c r="C202" s="31"/>
      <c r="D202" s="1"/>
      <c r="E202" s="32"/>
      <c r="F202" s="32"/>
      <c r="G202" s="32"/>
      <c r="H202" s="32"/>
      <c r="I202" s="32"/>
      <c r="J202" s="32"/>
      <c r="K202" s="33"/>
      <c r="L202" s="33"/>
      <c r="M202" s="3"/>
      <c r="N202" s="32"/>
      <c r="O202" s="32"/>
      <c r="P202" s="33"/>
      <c r="Q202" s="33"/>
      <c r="R202" s="33"/>
      <c r="S202" s="33"/>
      <c r="T202" s="33"/>
      <c r="U202" s="33"/>
      <c r="V202" s="5"/>
      <c r="W202" s="5"/>
      <c r="X202" s="5"/>
      <c r="Y202" s="5">
        <v>97</v>
      </c>
      <c r="Z202" s="5" t="e">
        <f>IF('Nutritional Status'!#REF!="","",VLOOKUP('Nutritional Status'!#REF!,$A$5:$C$173,3,))</f>
        <v>#REF!</v>
      </c>
      <c r="AA202" s="5" t="e">
        <f t="shared" si="341"/>
        <v>#REF!</v>
      </c>
      <c r="AB202" s="5" t="e">
        <f t="shared" si="342"/>
        <v>#REF!</v>
      </c>
      <c r="AC202" s="5" t="e">
        <f t="shared" si="343"/>
        <v>#REF!</v>
      </c>
      <c r="AD202" s="5" t="e">
        <f t="shared" si="344"/>
        <v>#REF!</v>
      </c>
      <c r="AE202" s="5" t="e">
        <f t="shared" si="345"/>
        <v>#REF!</v>
      </c>
      <c r="AF202" s="5" t="e">
        <f t="shared" si="346"/>
        <v>#REF!</v>
      </c>
      <c r="AG202" s="5" t="e">
        <f t="shared" si="347"/>
        <v>#REF!</v>
      </c>
      <c r="AH202" s="5" t="e">
        <f t="shared" si="348"/>
        <v>#REF!</v>
      </c>
      <c r="AI202" s="5"/>
      <c r="AJ202" s="5" t="e">
        <f t="shared" si="17"/>
        <v>#REF!</v>
      </c>
      <c r="AK202" s="5" t="e">
        <f t="shared" ref="AK202:AR202" si="644">IF($AJ202="","",VLOOKUP($AJ202,$C$5:$U$273,AK$2))</f>
        <v>#REF!</v>
      </c>
      <c r="AL202" s="5" t="e">
        <f t="shared" si="644"/>
        <v>#REF!</v>
      </c>
      <c r="AM202" s="5" t="e">
        <f t="shared" si="644"/>
        <v>#REF!</v>
      </c>
      <c r="AN202" s="5" t="e">
        <f t="shared" si="644"/>
        <v>#REF!</v>
      </c>
      <c r="AO202" s="5" t="e">
        <f t="shared" si="644"/>
        <v>#REF!</v>
      </c>
      <c r="AP202" s="5" t="e">
        <f t="shared" si="644"/>
        <v>#REF!</v>
      </c>
      <c r="AQ202" s="5" t="e">
        <f t="shared" si="644"/>
        <v>#REF!</v>
      </c>
      <c r="AR202" s="5" t="e">
        <f t="shared" si="644"/>
        <v>#REF!</v>
      </c>
      <c r="AS202" s="5"/>
      <c r="AT202" s="5"/>
      <c r="AU202" s="5"/>
      <c r="AV202" s="5"/>
      <c r="AW202" s="5"/>
      <c r="AX202" s="5"/>
      <c r="AY202" s="5"/>
      <c r="AZ202" s="5"/>
      <c r="BA202" s="40" t="str">
        <f t="shared" si="372"/>
        <v/>
      </c>
      <c r="BB202" s="266"/>
      <c r="BC202" s="267"/>
      <c r="BD202" s="267"/>
      <c r="BE202" s="268"/>
      <c r="BF202" s="41"/>
      <c r="BG202" s="43" t="str">
        <f t="shared" si="373"/>
        <v/>
      </c>
      <c r="BH202" s="43"/>
      <c r="BI202" s="43"/>
      <c r="BJ202" s="43" t="str">
        <f t="shared" si="374"/>
        <v/>
      </c>
      <c r="BK202" s="43" t="str">
        <f t="shared" si="375"/>
        <v/>
      </c>
      <c r="BL202" s="43" t="str">
        <f t="shared" si="376"/>
        <v/>
      </c>
      <c r="BM202" s="9"/>
      <c r="BN202" s="9" t="str">
        <f t="shared" si="49"/>
        <v/>
      </c>
      <c r="BO202" s="9">
        <f t="shared" si="50"/>
        <v>5</v>
      </c>
      <c r="BP202" s="9" t="str">
        <f t="shared" si="51"/>
        <v>F</v>
      </c>
      <c r="BQ202" s="9" t="str">
        <f t="shared" si="52"/>
        <v>0</v>
      </c>
      <c r="BR202" s="9"/>
      <c r="BS202" s="9"/>
      <c r="BT202" s="30"/>
      <c r="BU202" s="31"/>
      <c r="BV202" s="31"/>
      <c r="BW202" s="1"/>
      <c r="BX202" s="32"/>
      <c r="BY202" s="32"/>
      <c r="BZ202" s="32"/>
      <c r="CA202" s="32"/>
      <c r="CB202" s="32"/>
      <c r="CC202" s="32"/>
      <c r="CD202" s="3"/>
      <c r="CE202" s="32"/>
      <c r="CF202" s="32"/>
      <c r="CG202" s="32"/>
      <c r="CH202" s="32"/>
      <c r="CI202" s="32"/>
      <c r="CJ202" s="32"/>
      <c r="CK202" s="9"/>
      <c r="CL202" s="9"/>
      <c r="CM202" s="9" t="e">
        <f>IF('Nutritional Status'!#REF!="","",IF('Nutritional Status'!#REF!&gt;CT202,$CU$3,IF('Nutritional Status'!#REF!&gt;CR202,$CS$3,IF('Nutritional Status'!#REF!&gt;CP202,$CQ$3,$CP$3))))</f>
        <v>#REF!</v>
      </c>
      <c r="CN202" s="5">
        <v>97</v>
      </c>
      <c r="CO202" s="9" t="e">
        <f t="shared" si="19"/>
        <v>#REF!</v>
      </c>
      <c r="CP202" s="9" t="e">
        <f t="shared" ref="CP202:CU202" si="645">IF($CO202="","",VLOOKUP($CO202,$BV$5:$CJ$173,CP$1))</f>
        <v>#REF!</v>
      </c>
      <c r="CQ202" s="9" t="e">
        <f t="shared" si="645"/>
        <v>#REF!</v>
      </c>
      <c r="CR202" s="9" t="e">
        <f t="shared" si="645"/>
        <v>#REF!</v>
      </c>
      <c r="CS202" s="9" t="e">
        <f t="shared" si="645"/>
        <v>#REF!</v>
      </c>
      <c r="CT202" s="9" t="e">
        <f t="shared" si="645"/>
        <v>#REF!</v>
      </c>
      <c r="CU202" s="9" t="e">
        <f t="shared" si="645"/>
        <v>#REF!</v>
      </c>
      <c r="CV202" s="9"/>
      <c r="CW202" s="5">
        <v>97</v>
      </c>
      <c r="CX202" s="9" t="e">
        <f t="shared" si="21"/>
        <v>#REF!</v>
      </c>
      <c r="CY202" s="9" t="e">
        <f t="shared" ref="CY202:DD202" si="646">IF($CX202="","",VLOOKUP($CX202,$BV$5:$CJ$173,CY$2))</f>
        <v>#REF!</v>
      </c>
      <c r="CZ202" s="9" t="e">
        <f t="shared" si="646"/>
        <v>#REF!</v>
      </c>
      <c r="DA202" s="9" t="e">
        <f t="shared" si="646"/>
        <v>#REF!</v>
      </c>
      <c r="DB202" s="9" t="e">
        <f t="shared" si="646"/>
        <v>#REF!</v>
      </c>
      <c r="DC202" s="9" t="e">
        <f t="shared" si="646"/>
        <v>#REF!</v>
      </c>
      <c r="DD202" s="9" t="e">
        <f t="shared" si="646"/>
        <v>#REF!</v>
      </c>
    </row>
    <row r="203" spans="1:108" ht="15.75" customHeight="1">
      <c r="A203" s="30"/>
      <c r="B203" s="31"/>
      <c r="C203" s="31"/>
      <c r="D203" s="1"/>
      <c r="E203" s="32"/>
      <c r="F203" s="32"/>
      <c r="G203" s="32"/>
      <c r="H203" s="32"/>
      <c r="I203" s="32"/>
      <c r="J203" s="32"/>
      <c r="K203" s="33"/>
      <c r="L203" s="33"/>
      <c r="M203" s="3"/>
      <c r="N203" s="32"/>
      <c r="O203" s="32"/>
      <c r="P203" s="33"/>
      <c r="Q203" s="33"/>
      <c r="R203" s="33"/>
      <c r="S203" s="33"/>
      <c r="T203" s="33"/>
      <c r="U203" s="33"/>
      <c r="V203" s="5"/>
      <c r="W203" s="5"/>
      <c r="X203" s="5"/>
      <c r="Y203" s="5">
        <v>98</v>
      </c>
      <c r="Z203" s="5" t="e">
        <f>IF('Nutritional Status'!#REF!="","",VLOOKUP('Nutritional Status'!#REF!,$A$5:$C$173,3,))</f>
        <v>#REF!</v>
      </c>
      <c r="AA203" s="5" t="e">
        <f t="shared" si="341"/>
        <v>#REF!</v>
      </c>
      <c r="AB203" s="5" t="e">
        <f t="shared" si="342"/>
        <v>#REF!</v>
      </c>
      <c r="AC203" s="5" t="e">
        <f t="shared" si="343"/>
        <v>#REF!</v>
      </c>
      <c r="AD203" s="5" t="e">
        <f t="shared" si="344"/>
        <v>#REF!</v>
      </c>
      <c r="AE203" s="5" t="e">
        <f t="shared" si="345"/>
        <v>#REF!</v>
      </c>
      <c r="AF203" s="5" t="e">
        <f t="shared" si="346"/>
        <v>#REF!</v>
      </c>
      <c r="AG203" s="5" t="e">
        <f t="shared" si="347"/>
        <v>#REF!</v>
      </c>
      <c r="AH203" s="5" t="e">
        <f t="shared" si="348"/>
        <v>#REF!</v>
      </c>
      <c r="AI203" s="5"/>
      <c r="AJ203" s="5" t="e">
        <f t="shared" si="17"/>
        <v>#REF!</v>
      </c>
      <c r="AK203" s="5" t="e">
        <f t="shared" ref="AK203:AR203" si="647">IF($AJ203="","",VLOOKUP($AJ203,$C$5:$U$273,AK$2))</f>
        <v>#REF!</v>
      </c>
      <c r="AL203" s="5" t="e">
        <f t="shared" si="647"/>
        <v>#REF!</v>
      </c>
      <c r="AM203" s="5" t="e">
        <f t="shared" si="647"/>
        <v>#REF!</v>
      </c>
      <c r="AN203" s="5" t="e">
        <f t="shared" si="647"/>
        <v>#REF!</v>
      </c>
      <c r="AO203" s="5" t="e">
        <f t="shared" si="647"/>
        <v>#REF!</v>
      </c>
      <c r="AP203" s="5" t="e">
        <f t="shared" si="647"/>
        <v>#REF!</v>
      </c>
      <c r="AQ203" s="5" t="e">
        <f t="shared" si="647"/>
        <v>#REF!</v>
      </c>
      <c r="AR203" s="5" t="e">
        <f t="shared" si="647"/>
        <v>#REF!</v>
      </c>
      <c r="AS203" s="5"/>
      <c r="AT203" s="5"/>
      <c r="AU203" s="5"/>
      <c r="AV203" s="5"/>
      <c r="AW203" s="5"/>
      <c r="AX203" s="5"/>
      <c r="AY203" s="5"/>
      <c r="AZ203" s="5"/>
      <c r="BA203" s="40" t="str">
        <f t="shared" si="372"/>
        <v/>
      </c>
      <c r="BB203" s="266"/>
      <c r="BC203" s="267"/>
      <c r="BD203" s="267"/>
      <c r="BE203" s="268"/>
      <c r="BF203" s="41"/>
      <c r="BG203" s="43" t="str">
        <f t="shared" si="373"/>
        <v/>
      </c>
      <c r="BH203" s="43"/>
      <c r="BI203" s="43"/>
      <c r="BJ203" s="43" t="str">
        <f t="shared" si="374"/>
        <v/>
      </c>
      <c r="BK203" s="43" t="str">
        <f t="shared" si="375"/>
        <v/>
      </c>
      <c r="BL203" s="43" t="str">
        <f t="shared" si="376"/>
        <v/>
      </c>
      <c r="BM203" s="9"/>
      <c r="BN203" s="9" t="str">
        <f t="shared" si="49"/>
        <v/>
      </c>
      <c r="BO203" s="9">
        <f t="shared" si="50"/>
        <v>5</v>
      </c>
      <c r="BP203" s="9" t="str">
        <f t="shared" si="51"/>
        <v>F</v>
      </c>
      <c r="BQ203" s="9" t="str">
        <f t="shared" si="52"/>
        <v>0</v>
      </c>
      <c r="BR203" s="9"/>
      <c r="BS203" s="9"/>
      <c r="BT203" s="30"/>
      <c r="BU203" s="31"/>
      <c r="BV203" s="31"/>
      <c r="BW203" s="1"/>
      <c r="BX203" s="32"/>
      <c r="BY203" s="32"/>
      <c r="BZ203" s="32"/>
      <c r="CA203" s="32"/>
      <c r="CB203" s="32"/>
      <c r="CC203" s="32"/>
      <c r="CD203" s="3"/>
      <c r="CE203" s="32"/>
      <c r="CF203" s="32"/>
      <c r="CG203" s="32"/>
      <c r="CH203" s="32"/>
      <c r="CI203" s="32"/>
      <c r="CJ203" s="32"/>
      <c r="CK203" s="9"/>
      <c r="CL203" s="9"/>
      <c r="CM203" s="9" t="e">
        <f>IF('Nutritional Status'!#REF!="","",IF('Nutritional Status'!#REF!&gt;CT203,$CU$3,IF('Nutritional Status'!#REF!&gt;CR203,$CS$3,IF('Nutritional Status'!#REF!&gt;CP203,$CQ$3,$CP$3))))</f>
        <v>#REF!</v>
      </c>
      <c r="CN203" s="5">
        <v>98</v>
      </c>
      <c r="CO203" s="9" t="e">
        <f t="shared" si="19"/>
        <v>#REF!</v>
      </c>
      <c r="CP203" s="9" t="e">
        <f t="shared" ref="CP203:CU203" si="648">IF($CO203="","",VLOOKUP($CO203,$BV$5:$CJ$173,CP$1))</f>
        <v>#REF!</v>
      </c>
      <c r="CQ203" s="9" t="e">
        <f t="shared" si="648"/>
        <v>#REF!</v>
      </c>
      <c r="CR203" s="9" t="e">
        <f t="shared" si="648"/>
        <v>#REF!</v>
      </c>
      <c r="CS203" s="9" t="e">
        <f t="shared" si="648"/>
        <v>#REF!</v>
      </c>
      <c r="CT203" s="9" t="e">
        <f t="shared" si="648"/>
        <v>#REF!</v>
      </c>
      <c r="CU203" s="9" t="e">
        <f t="shared" si="648"/>
        <v>#REF!</v>
      </c>
      <c r="CV203" s="9"/>
      <c r="CW203" s="5">
        <v>98</v>
      </c>
      <c r="CX203" s="9" t="e">
        <f t="shared" si="21"/>
        <v>#REF!</v>
      </c>
      <c r="CY203" s="9" t="e">
        <f t="shared" ref="CY203:DD203" si="649">IF($CX203="","",VLOOKUP($CX203,$BV$5:$CJ$173,CY$2))</f>
        <v>#REF!</v>
      </c>
      <c r="CZ203" s="9" t="e">
        <f t="shared" si="649"/>
        <v>#REF!</v>
      </c>
      <c r="DA203" s="9" t="e">
        <f t="shared" si="649"/>
        <v>#REF!</v>
      </c>
      <c r="DB203" s="9" t="e">
        <f t="shared" si="649"/>
        <v>#REF!</v>
      </c>
      <c r="DC203" s="9" t="e">
        <f t="shared" si="649"/>
        <v>#REF!</v>
      </c>
      <c r="DD203" s="9" t="e">
        <f t="shared" si="649"/>
        <v>#REF!</v>
      </c>
    </row>
    <row r="204" spans="1:108" ht="15.75" customHeight="1">
      <c r="A204" s="30"/>
      <c r="B204" s="31"/>
      <c r="C204" s="31"/>
      <c r="D204" s="1"/>
      <c r="E204" s="32"/>
      <c r="F204" s="32"/>
      <c r="G204" s="32"/>
      <c r="H204" s="32"/>
      <c r="I204" s="32"/>
      <c r="J204" s="32"/>
      <c r="K204" s="33"/>
      <c r="L204" s="33"/>
      <c r="M204" s="3"/>
      <c r="N204" s="32"/>
      <c r="O204" s="32"/>
      <c r="P204" s="33"/>
      <c r="Q204" s="33"/>
      <c r="R204" s="33"/>
      <c r="S204" s="33"/>
      <c r="T204" s="33"/>
      <c r="U204" s="33"/>
      <c r="V204" s="5"/>
      <c r="W204" s="5"/>
      <c r="X204" s="5"/>
      <c r="Y204" s="5">
        <v>99</v>
      </c>
      <c r="Z204" s="5" t="e">
        <f>IF('Nutritional Status'!#REF!="","",VLOOKUP('Nutritional Status'!#REF!,$A$5:$C$173,3,))</f>
        <v>#REF!</v>
      </c>
      <c r="AA204" s="5" t="e">
        <f t="shared" si="341"/>
        <v>#REF!</v>
      </c>
      <c r="AB204" s="5" t="e">
        <f t="shared" si="342"/>
        <v>#REF!</v>
      </c>
      <c r="AC204" s="5" t="e">
        <f t="shared" si="343"/>
        <v>#REF!</v>
      </c>
      <c r="AD204" s="5" t="e">
        <f t="shared" si="344"/>
        <v>#REF!</v>
      </c>
      <c r="AE204" s="5" t="e">
        <f t="shared" si="345"/>
        <v>#REF!</v>
      </c>
      <c r="AF204" s="5" t="e">
        <f t="shared" si="346"/>
        <v>#REF!</v>
      </c>
      <c r="AG204" s="5" t="e">
        <f t="shared" si="347"/>
        <v>#REF!</v>
      </c>
      <c r="AH204" s="5" t="e">
        <f t="shared" si="348"/>
        <v>#REF!</v>
      </c>
      <c r="AI204" s="5"/>
      <c r="AJ204" s="5" t="e">
        <f t="shared" si="17"/>
        <v>#REF!</v>
      </c>
      <c r="AK204" s="5" t="e">
        <f t="shared" ref="AK204:AR204" si="650">IF($AJ204="","",VLOOKUP($AJ204,$C$5:$U$273,AK$2))</f>
        <v>#REF!</v>
      </c>
      <c r="AL204" s="5" t="e">
        <f t="shared" si="650"/>
        <v>#REF!</v>
      </c>
      <c r="AM204" s="5" t="e">
        <f t="shared" si="650"/>
        <v>#REF!</v>
      </c>
      <c r="AN204" s="5" t="e">
        <f t="shared" si="650"/>
        <v>#REF!</v>
      </c>
      <c r="AO204" s="5" t="e">
        <f t="shared" si="650"/>
        <v>#REF!</v>
      </c>
      <c r="AP204" s="5" t="e">
        <f t="shared" si="650"/>
        <v>#REF!</v>
      </c>
      <c r="AQ204" s="5" t="e">
        <f t="shared" si="650"/>
        <v>#REF!</v>
      </c>
      <c r="AR204" s="5" t="e">
        <f t="shared" si="650"/>
        <v>#REF!</v>
      </c>
      <c r="AS204" s="5"/>
      <c r="AT204" s="5"/>
      <c r="AU204" s="5"/>
      <c r="AV204" s="5"/>
      <c r="AW204" s="5"/>
      <c r="AX204" s="5"/>
      <c r="AY204" s="5"/>
      <c r="AZ204" s="5"/>
      <c r="BA204" s="40" t="str">
        <f t="shared" si="372"/>
        <v/>
      </c>
      <c r="BB204" s="266"/>
      <c r="BC204" s="267"/>
      <c r="BD204" s="267"/>
      <c r="BE204" s="268"/>
      <c r="BF204" s="41"/>
      <c r="BG204" s="43" t="str">
        <f t="shared" si="373"/>
        <v/>
      </c>
      <c r="BH204" s="43"/>
      <c r="BI204" s="43"/>
      <c r="BJ204" s="43" t="str">
        <f t="shared" si="374"/>
        <v/>
      </c>
      <c r="BK204" s="43" t="str">
        <f t="shared" si="375"/>
        <v/>
      </c>
      <c r="BL204" s="43" t="str">
        <f t="shared" si="376"/>
        <v/>
      </c>
      <c r="BM204" s="9"/>
      <c r="BN204" s="9" t="str">
        <f t="shared" si="49"/>
        <v/>
      </c>
      <c r="BO204" s="9">
        <f t="shared" si="50"/>
        <v>5</v>
      </c>
      <c r="BP204" s="9" t="str">
        <f t="shared" si="51"/>
        <v>F</v>
      </c>
      <c r="BQ204" s="9" t="str">
        <f t="shared" si="52"/>
        <v>0</v>
      </c>
      <c r="BR204" s="9"/>
      <c r="BS204" s="9"/>
      <c r="BT204" s="30"/>
      <c r="BU204" s="31"/>
      <c r="BV204" s="31"/>
      <c r="BW204" s="1"/>
      <c r="BX204" s="32"/>
      <c r="BY204" s="32"/>
      <c r="BZ204" s="32"/>
      <c r="CA204" s="32"/>
      <c r="CB204" s="32"/>
      <c r="CC204" s="32"/>
      <c r="CD204" s="3"/>
      <c r="CE204" s="32"/>
      <c r="CF204" s="32"/>
      <c r="CG204" s="32"/>
      <c r="CH204" s="32"/>
      <c r="CI204" s="32"/>
      <c r="CJ204" s="32"/>
      <c r="CK204" s="9"/>
      <c r="CL204" s="9"/>
      <c r="CM204" s="9" t="e">
        <f>IF('Nutritional Status'!#REF!="","",IF('Nutritional Status'!#REF!&gt;CT204,$CU$3,IF('Nutritional Status'!#REF!&gt;CR204,$CS$3,IF('Nutritional Status'!#REF!&gt;CP204,$CQ$3,$CP$3))))</f>
        <v>#REF!</v>
      </c>
      <c r="CN204" s="5">
        <v>99</v>
      </c>
      <c r="CO204" s="9" t="e">
        <f t="shared" si="19"/>
        <v>#REF!</v>
      </c>
      <c r="CP204" s="9" t="e">
        <f t="shared" ref="CP204:CU204" si="651">IF($CO204="","",VLOOKUP($CO204,$BV$5:$CJ$173,CP$1))</f>
        <v>#REF!</v>
      </c>
      <c r="CQ204" s="9" t="e">
        <f t="shared" si="651"/>
        <v>#REF!</v>
      </c>
      <c r="CR204" s="9" t="e">
        <f t="shared" si="651"/>
        <v>#REF!</v>
      </c>
      <c r="CS204" s="9" t="e">
        <f t="shared" si="651"/>
        <v>#REF!</v>
      </c>
      <c r="CT204" s="9" t="e">
        <f t="shared" si="651"/>
        <v>#REF!</v>
      </c>
      <c r="CU204" s="9" t="e">
        <f t="shared" si="651"/>
        <v>#REF!</v>
      </c>
      <c r="CV204" s="9"/>
      <c r="CW204" s="5">
        <v>99</v>
      </c>
      <c r="CX204" s="9" t="e">
        <f t="shared" si="21"/>
        <v>#REF!</v>
      </c>
      <c r="CY204" s="9" t="e">
        <f t="shared" ref="CY204:DD204" si="652">IF($CX204="","",VLOOKUP($CX204,$BV$5:$CJ$173,CY$2))</f>
        <v>#REF!</v>
      </c>
      <c r="CZ204" s="9" t="e">
        <f t="shared" si="652"/>
        <v>#REF!</v>
      </c>
      <c r="DA204" s="9" t="e">
        <f t="shared" si="652"/>
        <v>#REF!</v>
      </c>
      <c r="DB204" s="9" t="e">
        <f t="shared" si="652"/>
        <v>#REF!</v>
      </c>
      <c r="DC204" s="9" t="e">
        <f t="shared" si="652"/>
        <v>#REF!</v>
      </c>
      <c r="DD204" s="9" t="e">
        <f t="shared" si="652"/>
        <v>#REF!</v>
      </c>
    </row>
    <row r="205" spans="1:108" ht="15.75" customHeight="1">
      <c r="A205" s="30"/>
      <c r="B205" s="31"/>
      <c r="C205" s="31"/>
      <c r="D205" s="1"/>
      <c r="E205" s="32"/>
      <c r="F205" s="32"/>
      <c r="G205" s="32"/>
      <c r="H205" s="32"/>
      <c r="I205" s="32"/>
      <c r="J205" s="32"/>
      <c r="K205" s="33"/>
      <c r="L205" s="33"/>
      <c r="M205" s="3"/>
      <c r="N205" s="32"/>
      <c r="O205" s="32"/>
      <c r="P205" s="33"/>
      <c r="Q205" s="33"/>
      <c r="R205" s="33"/>
      <c r="S205" s="33"/>
      <c r="T205" s="33"/>
      <c r="U205" s="33"/>
      <c r="V205" s="5"/>
      <c r="W205" s="5"/>
      <c r="X205" s="5"/>
      <c r="Y205" s="5">
        <v>100</v>
      </c>
      <c r="Z205" s="5" t="e">
        <f>IF('Nutritional Status'!#REF!="","",VLOOKUP('Nutritional Status'!#REF!,$A$5:$C$173,3,))</f>
        <v>#REF!</v>
      </c>
      <c r="AA205" s="5" t="e">
        <f t="shared" si="341"/>
        <v>#REF!</v>
      </c>
      <c r="AB205" s="5" t="e">
        <f t="shared" si="342"/>
        <v>#REF!</v>
      </c>
      <c r="AC205" s="5" t="e">
        <f t="shared" si="343"/>
        <v>#REF!</v>
      </c>
      <c r="AD205" s="5" t="e">
        <f t="shared" si="344"/>
        <v>#REF!</v>
      </c>
      <c r="AE205" s="5" t="e">
        <f t="shared" si="345"/>
        <v>#REF!</v>
      </c>
      <c r="AF205" s="5" t="e">
        <f t="shared" si="346"/>
        <v>#REF!</v>
      </c>
      <c r="AG205" s="5" t="e">
        <f t="shared" si="347"/>
        <v>#REF!</v>
      </c>
      <c r="AH205" s="5" t="e">
        <f t="shared" si="348"/>
        <v>#REF!</v>
      </c>
      <c r="AI205" s="5"/>
      <c r="AJ205" s="5" t="e">
        <f t="shared" si="17"/>
        <v>#REF!</v>
      </c>
      <c r="AK205" s="5" t="e">
        <f t="shared" ref="AK205:AR205" si="653">IF($AJ205="","",VLOOKUP($AJ205,$C$5:$U$273,AK$2))</f>
        <v>#REF!</v>
      </c>
      <c r="AL205" s="5" t="e">
        <f t="shared" si="653"/>
        <v>#REF!</v>
      </c>
      <c r="AM205" s="5" t="e">
        <f t="shared" si="653"/>
        <v>#REF!</v>
      </c>
      <c r="AN205" s="5" t="e">
        <f t="shared" si="653"/>
        <v>#REF!</v>
      </c>
      <c r="AO205" s="5" t="e">
        <f t="shared" si="653"/>
        <v>#REF!</v>
      </c>
      <c r="AP205" s="5" t="e">
        <f t="shared" si="653"/>
        <v>#REF!</v>
      </c>
      <c r="AQ205" s="5" t="e">
        <f t="shared" si="653"/>
        <v>#REF!</v>
      </c>
      <c r="AR205" s="5" t="e">
        <f t="shared" si="653"/>
        <v>#REF!</v>
      </c>
      <c r="AS205" s="5"/>
      <c r="AT205" s="5"/>
      <c r="AU205" s="5"/>
      <c r="AV205" s="5"/>
      <c r="AW205" s="5"/>
      <c r="AX205" s="5"/>
      <c r="AY205" s="5"/>
      <c r="AZ205" s="5"/>
      <c r="BA205" s="40" t="str">
        <f t="shared" si="372"/>
        <v/>
      </c>
      <c r="BB205" s="266"/>
      <c r="BC205" s="267"/>
      <c r="BD205" s="267"/>
      <c r="BE205" s="268"/>
      <c r="BF205" s="41"/>
      <c r="BG205" s="43" t="str">
        <f t="shared" si="373"/>
        <v/>
      </c>
      <c r="BH205" s="43"/>
      <c r="BI205" s="43"/>
      <c r="BJ205" s="43" t="str">
        <f t="shared" si="374"/>
        <v/>
      </c>
      <c r="BK205" s="43" t="str">
        <f t="shared" si="375"/>
        <v/>
      </c>
      <c r="BL205" s="43" t="str">
        <f t="shared" si="376"/>
        <v/>
      </c>
      <c r="BM205" s="9"/>
      <c r="BN205" s="9" t="str">
        <f t="shared" si="49"/>
        <v/>
      </c>
      <c r="BO205" s="9">
        <f t="shared" si="50"/>
        <v>5</v>
      </c>
      <c r="BP205" s="9" t="str">
        <f t="shared" si="51"/>
        <v>F</v>
      </c>
      <c r="BQ205" s="9" t="str">
        <f t="shared" si="52"/>
        <v>0</v>
      </c>
      <c r="BR205" s="9"/>
      <c r="BS205" s="9"/>
      <c r="BT205" s="30"/>
      <c r="BU205" s="31"/>
      <c r="BV205" s="31"/>
      <c r="BW205" s="1"/>
      <c r="BX205" s="32"/>
      <c r="BY205" s="32"/>
      <c r="BZ205" s="32"/>
      <c r="CA205" s="32"/>
      <c r="CB205" s="32"/>
      <c r="CC205" s="32"/>
      <c r="CD205" s="3"/>
      <c r="CE205" s="32"/>
      <c r="CF205" s="32"/>
      <c r="CG205" s="32"/>
      <c r="CH205" s="32"/>
      <c r="CI205" s="32"/>
      <c r="CJ205" s="32"/>
      <c r="CK205" s="9"/>
      <c r="CL205" s="9"/>
      <c r="CM205" s="9" t="e">
        <f>IF('Nutritional Status'!#REF!="","",IF('Nutritional Status'!#REF!&gt;CT205,$CU$3,IF('Nutritional Status'!#REF!&gt;CR205,$CS$3,IF('Nutritional Status'!#REF!&gt;CP205,$CQ$3,$CP$3))))</f>
        <v>#REF!</v>
      </c>
      <c r="CN205" s="5">
        <v>100</v>
      </c>
      <c r="CO205" s="9" t="e">
        <f t="shared" si="19"/>
        <v>#REF!</v>
      </c>
      <c r="CP205" s="9" t="e">
        <f t="shared" ref="CP205:CU205" si="654">IF($CO205="","",VLOOKUP($CO205,$BV$5:$CJ$173,CP$1))</f>
        <v>#REF!</v>
      </c>
      <c r="CQ205" s="9" t="e">
        <f t="shared" si="654"/>
        <v>#REF!</v>
      </c>
      <c r="CR205" s="9" t="e">
        <f t="shared" si="654"/>
        <v>#REF!</v>
      </c>
      <c r="CS205" s="9" t="e">
        <f t="shared" si="654"/>
        <v>#REF!</v>
      </c>
      <c r="CT205" s="9" t="e">
        <f t="shared" si="654"/>
        <v>#REF!</v>
      </c>
      <c r="CU205" s="9" t="e">
        <f t="shared" si="654"/>
        <v>#REF!</v>
      </c>
      <c r="CV205" s="9"/>
      <c r="CW205" s="5">
        <v>100</v>
      </c>
      <c r="CX205" s="9" t="e">
        <f t="shared" si="21"/>
        <v>#REF!</v>
      </c>
      <c r="CY205" s="9" t="e">
        <f t="shared" ref="CY205:DD205" si="655">IF($CX205="","",VLOOKUP($CX205,$BV$5:$CJ$173,CY$2))</f>
        <v>#REF!</v>
      </c>
      <c r="CZ205" s="9" t="e">
        <f t="shared" si="655"/>
        <v>#REF!</v>
      </c>
      <c r="DA205" s="9" t="e">
        <f t="shared" si="655"/>
        <v>#REF!</v>
      </c>
      <c r="DB205" s="9" t="e">
        <f t="shared" si="655"/>
        <v>#REF!</v>
      </c>
      <c r="DC205" s="9" t="e">
        <f t="shared" si="655"/>
        <v>#REF!</v>
      </c>
      <c r="DD205" s="9" t="e">
        <f t="shared" si="655"/>
        <v>#REF!</v>
      </c>
    </row>
    <row r="206" spans="1:108" ht="15.75" customHeight="1">
      <c r="A206" s="30"/>
      <c r="B206" s="31"/>
      <c r="C206" s="31"/>
      <c r="D206" s="1"/>
      <c r="E206" s="32"/>
      <c r="F206" s="32"/>
      <c r="G206" s="32"/>
      <c r="H206" s="32"/>
      <c r="I206" s="32"/>
      <c r="J206" s="32"/>
      <c r="K206" s="33"/>
      <c r="L206" s="33"/>
      <c r="M206" s="3"/>
      <c r="N206" s="32"/>
      <c r="O206" s="32"/>
      <c r="P206" s="33"/>
      <c r="Q206" s="33"/>
      <c r="R206" s="33"/>
      <c r="S206" s="33"/>
      <c r="T206" s="33"/>
      <c r="U206" s="33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40" t="str">
        <f t="shared" si="372"/>
        <v/>
      </c>
      <c r="BB206" s="266"/>
      <c r="BC206" s="267"/>
      <c r="BD206" s="267"/>
      <c r="BE206" s="268"/>
      <c r="BF206" s="41"/>
      <c r="BG206" s="43" t="str">
        <f t="shared" si="373"/>
        <v/>
      </c>
      <c r="BH206" s="43"/>
      <c r="BI206" s="43"/>
      <c r="BJ206" s="43" t="str">
        <f t="shared" si="374"/>
        <v/>
      </c>
      <c r="BK206" s="43" t="str">
        <f t="shared" si="375"/>
        <v/>
      </c>
      <c r="BL206" s="43" t="str">
        <f t="shared" si="376"/>
        <v/>
      </c>
      <c r="BM206" s="9"/>
      <c r="BN206" s="9" t="str">
        <f t="shared" si="49"/>
        <v/>
      </c>
      <c r="BO206" s="9">
        <f t="shared" si="50"/>
        <v>5</v>
      </c>
      <c r="BP206" s="9" t="str">
        <f t="shared" si="51"/>
        <v>F</v>
      </c>
      <c r="BQ206" s="9" t="str">
        <f t="shared" si="52"/>
        <v>0</v>
      </c>
      <c r="BR206" s="9"/>
      <c r="BS206" s="9"/>
      <c r="BT206" s="30"/>
      <c r="BU206" s="31"/>
      <c r="BV206" s="31"/>
      <c r="BW206" s="1"/>
      <c r="BX206" s="32"/>
      <c r="BY206" s="32"/>
      <c r="BZ206" s="32"/>
      <c r="CA206" s="32"/>
      <c r="CB206" s="32"/>
      <c r="CC206" s="32"/>
      <c r="CD206" s="3"/>
      <c r="CE206" s="32"/>
      <c r="CF206" s="32"/>
      <c r="CG206" s="32"/>
      <c r="CH206" s="32"/>
      <c r="CI206" s="32"/>
      <c r="CJ206" s="32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</row>
    <row r="207" spans="1:108" ht="15.75" customHeight="1">
      <c r="A207" s="30"/>
      <c r="B207" s="31"/>
      <c r="C207" s="31"/>
      <c r="D207" s="1"/>
      <c r="E207" s="32"/>
      <c r="F207" s="32"/>
      <c r="G207" s="32"/>
      <c r="H207" s="32"/>
      <c r="I207" s="32"/>
      <c r="J207" s="32"/>
      <c r="K207" s="33"/>
      <c r="L207" s="33"/>
      <c r="M207" s="3"/>
      <c r="N207" s="32"/>
      <c r="O207" s="32"/>
      <c r="P207" s="33"/>
      <c r="Q207" s="33"/>
      <c r="R207" s="33"/>
      <c r="S207" s="33"/>
      <c r="T207" s="33"/>
      <c r="U207" s="33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40" t="str">
        <f t="shared" si="372"/>
        <v/>
      </c>
      <c r="BB207" s="266"/>
      <c r="BC207" s="267"/>
      <c r="BD207" s="267"/>
      <c r="BE207" s="268"/>
      <c r="BF207" s="41"/>
      <c r="BG207" s="43" t="str">
        <f t="shared" si="373"/>
        <v/>
      </c>
      <c r="BH207" s="43"/>
      <c r="BI207" s="43"/>
      <c r="BJ207" s="43" t="str">
        <f t="shared" si="374"/>
        <v/>
      </c>
      <c r="BK207" s="43" t="str">
        <f t="shared" si="375"/>
        <v/>
      </c>
      <c r="BL207" s="43" t="str">
        <f t="shared" si="376"/>
        <v/>
      </c>
      <c r="BM207" s="9"/>
      <c r="BN207" s="9" t="str">
        <f t="shared" si="49"/>
        <v/>
      </c>
      <c r="BO207" s="9">
        <f t="shared" si="50"/>
        <v>5</v>
      </c>
      <c r="BP207" s="9" t="str">
        <f t="shared" si="51"/>
        <v>F</v>
      </c>
      <c r="BQ207" s="9" t="str">
        <f t="shared" si="52"/>
        <v>0</v>
      </c>
      <c r="BR207" s="9"/>
      <c r="BS207" s="9"/>
      <c r="BT207" s="30"/>
      <c r="BU207" s="31"/>
      <c r="BV207" s="31"/>
      <c r="BW207" s="1"/>
      <c r="BX207" s="32"/>
      <c r="BY207" s="32"/>
      <c r="BZ207" s="32"/>
      <c r="CA207" s="32"/>
      <c r="CB207" s="32"/>
      <c r="CC207" s="32"/>
      <c r="CD207" s="3"/>
      <c r="CE207" s="32"/>
      <c r="CF207" s="32"/>
      <c r="CG207" s="32"/>
      <c r="CH207" s="32"/>
      <c r="CI207" s="32"/>
      <c r="CJ207" s="32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</row>
    <row r="208" spans="1:108" ht="15.75" customHeight="1">
      <c r="A208" s="30"/>
      <c r="B208" s="31"/>
      <c r="C208" s="31"/>
      <c r="D208" s="1"/>
      <c r="E208" s="32"/>
      <c r="F208" s="32"/>
      <c r="G208" s="32"/>
      <c r="H208" s="32"/>
      <c r="I208" s="32"/>
      <c r="J208" s="32"/>
      <c r="K208" s="33"/>
      <c r="L208" s="33"/>
      <c r="M208" s="3"/>
      <c r="N208" s="32"/>
      <c r="O208" s="32"/>
      <c r="P208" s="33"/>
      <c r="Q208" s="33"/>
      <c r="R208" s="33"/>
      <c r="S208" s="33"/>
      <c r="T208" s="33"/>
      <c r="U208" s="33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40" t="str">
        <f t="shared" si="372"/>
        <v/>
      </c>
      <c r="BB208" s="266"/>
      <c r="BC208" s="267"/>
      <c r="BD208" s="267"/>
      <c r="BE208" s="268"/>
      <c r="BF208" s="41"/>
      <c r="BG208" s="43" t="str">
        <f t="shared" si="373"/>
        <v/>
      </c>
      <c r="BH208" s="43"/>
      <c r="BI208" s="43"/>
      <c r="BJ208" s="43" t="str">
        <f t="shared" si="374"/>
        <v/>
      </c>
      <c r="BK208" s="43" t="str">
        <f t="shared" si="375"/>
        <v/>
      </c>
      <c r="BL208" s="43" t="str">
        <f t="shared" si="376"/>
        <v/>
      </c>
      <c r="BM208" s="9"/>
      <c r="BN208" s="9" t="str">
        <f t="shared" si="49"/>
        <v/>
      </c>
      <c r="BO208" s="9">
        <f t="shared" si="50"/>
        <v>5</v>
      </c>
      <c r="BP208" s="9" t="str">
        <f t="shared" si="51"/>
        <v>F</v>
      </c>
      <c r="BQ208" s="9" t="str">
        <f t="shared" si="52"/>
        <v>0</v>
      </c>
      <c r="BR208" s="9"/>
      <c r="BS208" s="9"/>
      <c r="BT208" s="30"/>
      <c r="BU208" s="31"/>
      <c r="BV208" s="31"/>
      <c r="BW208" s="1"/>
      <c r="BX208" s="32"/>
      <c r="BY208" s="32"/>
      <c r="BZ208" s="32"/>
      <c r="CA208" s="32"/>
      <c r="CB208" s="32"/>
      <c r="CC208" s="32"/>
      <c r="CD208" s="3"/>
      <c r="CE208" s="32"/>
      <c r="CF208" s="32"/>
      <c r="CG208" s="32"/>
      <c r="CH208" s="32"/>
      <c r="CI208" s="32"/>
      <c r="CJ208" s="32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</row>
    <row r="209" spans="1:108" ht="15.75" customHeight="1">
      <c r="A209" s="30"/>
      <c r="B209" s="31"/>
      <c r="C209" s="31"/>
      <c r="D209" s="1"/>
      <c r="E209" s="32"/>
      <c r="F209" s="32"/>
      <c r="G209" s="32"/>
      <c r="H209" s="32"/>
      <c r="I209" s="32"/>
      <c r="J209" s="32"/>
      <c r="K209" s="33"/>
      <c r="L209" s="33"/>
      <c r="M209" s="3"/>
      <c r="N209" s="32"/>
      <c r="O209" s="32"/>
      <c r="P209" s="33"/>
      <c r="Q209" s="33"/>
      <c r="R209" s="33"/>
      <c r="S209" s="33"/>
      <c r="T209" s="33"/>
      <c r="U209" s="33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40" t="str">
        <f t="shared" si="372"/>
        <v/>
      </c>
      <c r="BB209" s="266"/>
      <c r="BC209" s="267"/>
      <c r="BD209" s="267"/>
      <c r="BE209" s="268"/>
      <c r="BF209" s="41"/>
      <c r="BG209" s="43" t="str">
        <f t="shared" si="373"/>
        <v/>
      </c>
      <c r="BH209" s="43"/>
      <c r="BI209" s="43"/>
      <c r="BJ209" s="43" t="str">
        <f t="shared" si="374"/>
        <v/>
      </c>
      <c r="BK209" s="43" t="str">
        <f t="shared" si="375"/>
        <v/>
      </c>
      <c r="BL209" s="43" t="str">
        <f t="shared" si="376"/>
        <v/>
      </c>
      <c r="BM209" s="9"/>
      <c r="BN209" s="9" t="str">
        <f t="shared" si="49"/>
        <v/>
      </c>
      <c r="BO209" s="9">
        <f t="shared" si="50"/>
        <v>5</v>
      </c>
      <c r="BP209" s="9" t="str">
        <f t="shared" si="51"/>
        <v>F</v>
      </c>
      <c r="BQ209" s="9" t="str">
        <f t="shared" si="52"/>
        <v>0</v>
      </c>
      <c r="BR209" s="9"/>
      <c r="BS209" s="9"/>
      <c r="BT209" s="30"/>
      <c r="BU209" s="31"/>
      <c r="BV209" s="31"/>
      <c r="BW209" s="1"/>
      <c r="BX209" s="32"/>
      <c r="BY209" s="32"/>
      <c r="BZ209" s="32"/>
      <c r="CA209" s="32"/>
      <c r="CB209" s="32"/>
      <c r="CC209" s="32"/>
      <c r="CD209" s="3"/>
      <c r="CE209" s="32"/>
      <c r="CF209" s="32"/>
      <c r="CG209" s="32"/>
      <c r="CH209" s="32"/>
      <c r="CI209" s="32"/>
      <c r="CJ209" s="32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</row>
    <row r="210" spans="1:108" ht="15.75" customHeight="1">
      <c r="A210" s="30"/>
      <c r="B210" s="31"/>
      <c r="C210" s="31"/>
      <c r="D210" s="1"/>
      <c r="E210" s="32"/>
      <c r="F210" s="32"/>
      <c r="G210" s="32"/>
      <c r="H210" s="32"/>
      <c r="I210" s="32"/>
      <c r="J210" s="32"/>
      <c r="K210" s="33"/>
      <c r="L210" s="33"/>
      <c r="M210" s="3"/>
      <c r="N210" s="32"/>
      <c r="O210" s="32"/>
      <c r="P210" s="33"/>
      <c r="Q210" s="33"/>
      <c r="R210" s="33"/>
      <c r="S210" s="33"/>
      <c r="T210" s="33"/>
      <c r="U210" s="33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40" t="str">
        <f t="shared" si="372"/>
        <v/>
      </c>
      <c r="BB210" s="266"/>
      <c r="BC210" s="267"/>
      <c r="BD210" s="267"/>
      <c r="BE210" s="268"/>
      <c r="BF210" s="41"/>
      <c r="BG210" s="43" t="str">
        <f t="shared" si="373"/>
        <v/>
      </c>
      <c r="BH210" s="43"/>
      <c r="BI210" s="43"/>
      <c r="BJ210" s="43" t="str">
        <f t="shared" si="374"/>
        <v/>
      </c>
      <c r="BK210" s="43" t="str">
        <f t="shared" si="375"/>
        <v/>
      </c>
      <c r="BL210" s="43" t="str">
        <f t="shared" si="376"/>
        <v/>
      </c>
      <c r="BM210" s="9"/>
      <c r="BN210" s="9" t="str">
        <f t="shared" si="49"/>
        <v/>
      </c>
      <c r="BO210" s="9">
        <f t="shared" si="50"/>
        <v>5</v>
      </c>
      <c r="BP210" s="9" t="str">
        <f t="shared" si="51"/>
        <v>F</v>
      </c>
      <c r="BQ210" s="9" t="str">
        <f t="shared" si="52"/>
        <v>0</v>
      </c>
      <c r="BR210" s="9"/>
      <c r="BS210" s="9"/>
      <c r="BT210" s="30"/>
      <c r="BU210" s="31"/>
      <c r="BV210" s="31"/>
      <c r="BW210" s="1"/>
      <c r="BX210" s="32"/>
      <c r="BY210" s="32"/>
      <c r="BZ210" s="32"/>
      <c r="CA210" s="32"/>
      <c r="CB210" s="32"/>
      <c r="CC210" s="32"/>
      <c r="CD210" s="3"/>
      <c r="CE210" s="32"/>
      <c r="CF210" s="32"/>
      <c r="CG210" s="32"/>
      <c r="CH210" s="32"/>
      <c r="CI210" s="32"/>
      <c r="CJ210" s="32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</row>
    <row r="211" spans="1:108" ht="15.75" customHeight="1">
      <c r="A211" s="30"/>
      <c r="B211" s="31"/>
      <c r="C211" s="31"/>
      <c r="D211" s="1"/>
      <c r="E211" s="32"/>
      <c r="F211" s="32"/>
      <c r="G211" s="32"/>
      <c r="H211" s="32"/>
      <c r="I211" s="32"/>
      <c r="J211" s="32"/>
      <c r="K211" s="33"/>
      <c r="L211" s="33"/>
      <c r="M211" s="3"/>
      <c r="N211" s="32"/>
      <c r="O211" s="32"/>
      <c r="P211" s="33"/>
      <c r="Q211" s="33"/>
      <c r="R211" s="33"/>
      <c r="S211" s="33"/>
      <c r="T211" s="33"/>
      <c r="U211" s="33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40" t="str">
        <f t="shared" si="372"/>
        <v/>
      </c>
      <c r="BB211" s="266"/>
      <c r="BC211" s="267"/>
      <c r="BD211" s="267"/>
      <c r="BE211" s="268"/>
      <c r="BF211" s="41"/>
      <c r="BG211" s="43" t="str">
        <f t="shared" si="373"/>
        <v/>
      </c>
      <c r="BH211" s="43"/>
      <c r="BI211" s="43"/>
      <c r="BJ211" s="43" t="str">
        <f t="shared" si="374"/>
        <v/>
      </c>
      <c r="BK211" s="43" t="str">
        <f t="shared" si="375"/>
        <v/>
      </c>
      <c r="BL211" s="43" t="str">
        <f t="shared" si="376"/>
        <v/>
      </c>
      <c r="BM211" s="9"/>
      <c r="BN211" s="9" t="str">
        <f t="shared" si="49"/>
        <v/>
      </c>
      <c r="BO211" s="9">
        <f t="shared" si="50"/>
        <v>5</v>
      </c>
      <c r="BP211" s="9" t="str">
        <f t="shared" si="51"/>
        <v>F</v>
      </c>
      <c r="BQ211" s="9" t="str">
        <f t="shared" si="52"/>
        <v>0</v>
      </c>
      <c r="BR211" s="9"/>
      <c r="BS211" s="9"/>
      <c r="BT211" s="30"/>
      <c r="BU211" s="31"/>
      <c r="BV211" s="31"/>
      <c r="BW211" s="1"/>
      <c r="BX211" s="32"/>
      <c r="BY211" s="32"/>
      <c r="BZ211" s="32"/>
      <c r="CA211" s="32"/>
      <c r="CB211" s="32"/>
      <c r="CC211" s="32"/>
      <c r="CD211" s="3"/>
      <c r="CE211" s="32"/>
      <c r="CF211" s="32"/>
      <c r="CG211" s="32"/>
      <c r="CH211" s="32"/>
      <c r="CI211" s="32"/>
      <c r="CJ211" s="32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</row>
    <row r="212" spans="1:108" ht="15.75" customHeight="1">
      <c r="A212" s="30"/>
      <c r="B212" s="31"/>
      <c r="C212" s="31"/>
      <c r="D212" s="1"/>
      <c r="E212" s="32"/>
      <c r="F212" s="32"/>
      <c r="G212" s="32"/>
      <c r="H212" s="32"/>
      <c r="I212" s="32"/>
      <c r="J212" s="32"/>
      <c r="K212" s="33"/>
      <c r="L212" s="33"/>
      <c r="M212" s="3"/>
      <c r="N212" s="32"/>
      <c r="O212" s="32"/>
      <c r="P212" s="33"/>
      <c r="Q212" s="33"/>
      <c r="R212" s="33"/>
      <c r="S212" s="33"/>
      <c r="T212" s="33"/>
      <c r="U212" s="33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40" t="str">
        <f t="shared" si="372"/>
        <v/>
      </c>
      <c r="BB212" s="266"/>
      <c r="BC212" s="267"/>
      <c r="BD212" s="267"/>
      <c r="BE212" s="268"/>
      <c r="BF212" s="41"/>
      <c r="BG212" s="43" t="str">
        <f t="shared" si="373"/>
        <v/>
      </c>
      <c r="BH212" s="43"/>
      <c r="BI212" s="43"/>
      <c r="BJ212" s="43" t="str">
        <f t="shared" si="374"/>
        <v/>
      </c>
      <c r="BK212" s="43" t="str">
        <f t="shared" si="375"/>
        <v/>
      </c>
      <c r="BL212" s="43" t="str">
        <f t="shared" si="376"/>
        <v/>
      </c>
      <c r="BM212" s="9"/>
      <c r="BN212" s="9" t="str">
        <f t="shared" si="49"/>
        <v/>
      </c>
      <c r="BO212" s="9">
        <f t="shared" si="50"/>
        <v>5</v>
      </c>
      <c r="BP212" s="9" t="str">
        <f t="shared" si="51"/>
        <v>F</v>
      </c>
      <c r="BQ212" s="9" t="str">
        <f t="shared" si="52"/>
        <v>0</v>
      </c>
      <c r="BR212" s="9"/>
      <c r="BS212" s="9"/>
      <c r="BT212" s="30"/>
      <c r="BU212" s="31"/>
      <c r="BV212" s="31"/>
      <c r="BW212" s="1"/>
      <c r="BX212" s="32"/>
      <c r="BY212" s="32"/>
      <c r="BZ212" s="32"/>
      <c r="CA212" s="32"/>
      <c r="CB212" s="32"/>
      <c r="CC212" s="32"/>
      <c r="CD212" s="3"/>
      <c r="CE212" s="32"/>
      <c r="CF212" s="32"/>
      <c r="CG212" s="32"/>
      <c r="CH212" s="32"/>
      <c r="CI212" s="32"/>
      <c r="CJ212" s="32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</row>
    <row r="213" spans="1:108" ht="15.75" customHeight="1">
      <c r="A213" s="30"/>
      <c r="B213" s="31"/>
      <c r="C213" s="31"/>
      <c r="D213" s="1"/>
      <c r="E213" s="32"/>
      <c r="F213" s="32"/>
      <c r="G213" s="32"/>
      <c r="H213" s="32"/>
      <c r="I213" s="32"/>
      <c r="J213" s="32"/>
      <c r="K213" s="33"/>
      <c r="L213" s="33"/>
      <c r="M213" s="3"/>
      <c r="N213" s="32"/>
      <c r="O213" s="32"/>
      <c r="P213" s="33"/>
      <c r="Q213" s="33"/>
      <c r="R213" s="33"/>
      <c r="S213" s="33"/>
      <c r="T213" s="33"/>
      <c r="U213" s="33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9"/>
      <c r="BB213" s="9"/>
      <c r="BC213" s="9"/>
      <c r="BD213" s="9"/>
      <c r="BE213" s="9"/>
      <c r="BF213" s="57"/>
      <c r="BG213" s="9"/>
      <c r="BH213" s="9"/>
      <c r="BI213" s="9"/>
      <c r="BJ213" s="9"/>
      <c r="BK213" s="9"/>
      <c r="BL213" s="58" t="s">
        <v>45</v>
      </c>
      <c r="BM213" s="9"/>
      <c r="BN213" s="9"/>
      <c r="BO213" s="9"/>
      <c r="BP213" s="9"/>
      <c r="BQ213" s="9"/>
      <c r="BR213" s="9"/>
      <c r="BS213" s="9"/>
      <c r="BT213" s="30"/>
      <c r="BU213" s="31"/>
      <c r="BV213" s="31"/>
      <c r="BW213" s="1"/>
      <c r="BX213" s="32"/>
      <c r="BY213" s="32"/>
      <c r="BZ213" s="32"/>
      <c r="CA213" s="32"/>
      <c r="CB213" s="32"/>
      <c r="CC213" s="32"/>
      <c r="CD213" s="3"/>
      <c r="CE213" s="32"/>
      <c r="CF213" s="32"/>
      <c r="CG213" s="32"/>
      <c r="CH213" s="32"/>
      <c r="CI213" s="32"/>
      <c r="CJ213" s="32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</row>
    <row r="214" spans="1:108" ht="15.75" customHeight="1">
      <c r="A214" s="30"/>
      <c r="B214" s="31"/>
      <c r="C214" s="31"/>
      <c r="D214" s="1"/>
      <c r="E214" s="32"/>
      <c r="F214" s="32"/>
      <c r="G214" s="32"/>
      <c r="H214" s="32"/>
      <c r="I214" s="32"/>
      <c r="J214" s="32"/>
      <c r="K214" s="33"/>
      <c r="L214" s="33"/>
      <c r="M214" s="3"/>
      <c r="N214" s="32"/>
      <c r="O214" s="32"/>
      <c r="P214" s="33"/>
      <c r="Q214" s="33"/>
      <c r="R214" s="33"/>
      <c r="S214" s="33"/>
      <c r="T214" s="33"/>
      <c r="U214" s="33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9"/>
      <c r="BB214" s="9"/>
      <c r="BC214" s="9"/>
      <c r="BD214" s="9"/>
      <c r="BE214" s="9"/>
      <c r="BF214" s="57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30"/>
      <c r="BU214" s="31"/>
      <c r="BV214" s="31"/>
      <c r="BW214" s="1"/>
      <c r="BX214" s="32"/>
      <c r="BY214" s="32"/>
      <c r="BZ214" s="32"/>
      <c r="CA214" s="32"/>
      <c r="CB214" s="32"/>
      <c r="CC214" s="32"/>
      <c r="CD214" s="3"/>
      <c r="CE214" s="32"/>
      <c r="CF214" s="32"/>
      <c r="CG214" s="32"/>
      <c r="CH214" s="32"/>
      <c r="CI214" s="32"/>
      <c r="CJ214" s="32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</row>
    <row r="215" spans="1:108" ht="15.75" customHeight="1">
      <c r="A215" s="30"/>
      <c r="B215" s="31"/>
      <c r="C215" s="31"/>
      <c r="D215" s="1"/>
      <c r="E215" s="32"/>
      <c r="F215" s="32"/>
      <c r="G215" s="32"/>
      <c r="H215" s="32"/>
      <c r="I215" s="32"/>
      <c r="J215" s="32"/>
      <c r="K215" s="33"/>
      <c r="L215" s="33"/>
      <c r="M215" s="3"/>
      <c r="N215" s="32"/>
      <c r="O215" s="32"/>
      <c r="P215" s="33"/>
      <c r="Q215" s="33"/>
      <c r="R215" s="33"/>
      <c r="S215" s="33"/>
      <c r="T215" s="33"/>
      <c r="U215" s="33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9"/>
      <c r="BB215" s="9"/>
      <c r="BC215" s="9"/>
      <c r="BD215" s="9"/>
      <c r="BE215" s="304" t="s">
        <v>46</v>
      </c>
      <c r="BF215" s="268"/>
      <c r="BG215" s="59" t="s">
        <v>16</v>
      </c>
      <c r="BH215" s="60" t="s">
        <v>17</v>
      </c>
      <c r="BI215" s="60" t="s">
        <v>18</v>
      </c>
      <c r="BJ215" s="60" t="s">
        <v>19</v>
      </c>
      <c r="BK215" s="60" t="s">
        <v>20</v>
      </c>
      <c r="BL215" s="60" t="s">
        <v>47</v>
      </c>
      <c r="BM215" s="9"/>
      <c r="BN215" s="9"/>
      <c r="BO215" s="9"/>
      <c r="BP215" s="9"/>
      <c r="BQ215" s="9"/>
      <c r="BR215" s="9"/>
      <c r="BS215" s="9"/>
      <c r="BT215" s="30"/>
      <c r="BU215" s="31"/>
      <c r="BV215" s="31"/>
      <c r="BW215" s="1"/>
      <c r="BX215" s="32"/>
      <c r="BY215" s="32"/>
      <c r="BZ215" s="32"/>
      <c r="CA215" s="32"/>
      <c r="CB215" s="32"/>
      <c r="CC215" s="32"/>
      <c r="CD215" s="3"/>
      <c r="CE215" s="32"/>
      <c r="CF215" s="32"/>
      <c r="CG215" s="32"/>
      <c r="CH215" s="32"/>
      <c r="CI215" s="32"/>
      <c r="CJ215" s="32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</row>
    <row r="216" spans="1:108" ht="15.75" customHeight="1">
      <c r="A216" s="30"/>
      <c r="B216" s="31"/>
      <c r="C216" s="31"/>
      <c r="D216" s="1"/>
      <c r="E216" s="32"/>
      <c r="F216" s="32"/>
      <c r="G216" s="32"/>
      <c r="H216" s="32"/>
      <c r="I216" s="32"/>
      <c r="J216" s="32"/>
      <c r="K216" s="33"/>
      <c r="L216" s="33"/>
      <c r="M216" s="3"/>
      <c r="N216" s="32"/>
      <c r="O216" s="32"/>
      <c r="P216" s="33"/>
      <c r="Q216" s="33"/>
      <c r="R216" s="33"/>
      <c r="S216" s="33"/>
      <c r="T216" s="33"/>
      <c r="U216" s="33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9"/>
      <c r="BB216" s="9"/>
      <c r="BC216" s="9"/>
      <c r="BD216" s="9"/>
      <c r="BE216" s="300" t="s">
        <v>42</v>
      </c>
      <c r="BF216" s="268"/>
      <c r="BG216" s="61">
        <f>COUNTIF(BL12:BL111,"SEVERELY WASTED")</f>
        <v>1</v>
      </c>
      <c r="BH216" s="61">
        <f>COUNTIF(BL12:BL111,"WASTED")</f>
        <v>0</v>
      </c>
      <c r="BI216" s="61">
        <f>COUNTIF(BL12:BL111,"NORMAL")</f>
        <v>0</v>
      </c>
      <c r="BJ216" s="61">
        <f>COUNTIF(BL12:BL111,"OVERWEIGHT")</f>
        <v>0</v>
      </c>
      <c r="BK216" s="61">
        <f>COUNTIF(BL12:BL111,"OBESE")</f>
        <v>0</v>
      </c>
      <c r="BL216" s="62">
        <f t="shared" ref="BL216:BL217" si="656">SUM(BG216:BK216)</f>
        <v>1</v>
      </c>
      <c r="BM216" s="9"/>
      <c r="BN216" s="9"/>
      <c r="BO216" s="9"/>
      <c r="BP216" s="9"/>
      <c r="BQ216" s="9"/>
      <c r="BR216" s="9"/>
      <c r="BS216" s="9"/>
      <c r="BT216" s="30"/>
      <c r="BU216" s="31"/>
      <c r="BV216" s="31"/>
      <c r="BW216" s="1"/>
      <c r="BX216" s="32"/>
      <c r="BY216" s="32"/>
      <c r="BZ216" s="32"/>
      <c r="CA216" s="32"/>
      <c r="CB216" s="32"/>
      <c r="CC216" s="32"/>
      <c r="CD216" s="3"/>
      <c r="CE216" s="32"/>
      <c r="CF216" s="32"/>
      <c r="CG216" s="32"/>
      <c r="CH216" s="32"/>
      <c r="CI216" s="32"/>
      <c r="CJ216" s="32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</row>
    <row r="217" spans="1:108" ht="15.75" customHeight="1">
      <c r="A217" s="30"/>
      <c r="B217" s="31"/>
      <c r="C217" s="31"/>
      <c r="D217" s="1"/>
      <c r="E217" s="32"/>
      <c r="F217" s="32"/>
      <c r="G217" s="32"/>
      <c r="H217" s="32"/>
      <c r="I217" s="32"/>
      <c r="J217" s="32"/>
      <c r="K217" s="33"/>
      <c r="L217" s="33"/>
      <c r="M217" s="3"/>
      <c r="N217" s="32"/>
      <c r="O217" s="32"/>
      <c r="P217" s="33"/>
      <c r="Q217" s="33"/>
      <c r="R217" s="33"/>
      <c r="S217" s="33"/>
      <c r="T217" s="33"/>
      <c r="U217" s="33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9"/>
      <c r="BB217" s="9"/>
      <c r="BC217" s="9"/>
      <c r="BD217" s="9"/>
      <c r="BE217" s="300" t="s">
        <v>44</v>
      </c>
      <c r="BF217" s="268"/>
      <c r="BG217" s="61">
        <f>COUNTIF(BL113:BL212,"SEVERELY WASTED")</f>
        <v>0</v>
      </c>
      <c r="BH217" s="61">
        <f>COUNTIF(BL113:BL212,"WASTED")</f>
        <v>0</v>
      </c>
      <c r="BI217" s="61">
        <f>COUNTIF(BL113:BL212,"NORMAL")</f>
        <v>0</v>
      </c>
      <c r="BJ217" s="61">
        <f>COUNTIF(BL113:BL212,"OVERWEIGHT")</f>
        <v>0</v>
      </c>
      <c r="BK217" s="61">
        <f>COUNTIF(BL113:BL212,"OBESE")</f>
        <v>0</v>
      </c>
      <c r="BL217" s="62">
        <f t="shared" si="656"/>
        <v>0</v>
      </c>
      <c r="BM217" s="9"/>
      <c r="BN217" s="9"/>
      <c r="BO217" s="9"/>
      <c r="BP217" s="9"/>
      <c r="BQ217" s="9"/>
      <c r="BR217" s="9"/>
      <c r="BS217" s="9"/>
      <c r="BT217" s="30"/>
      <c r="BU217" s="31"/>
      <c r="BV217" s="31"/>
      <c r="BW217" s="1"/>
      <c r="BX217" s="32"/>
      <c r="BY217" s="32"/>
      <c r="BZ217" s="32"/>
      <c r="CA217" s="32"/>
      <c r="CB217" s="32"/>
      <c r="CC217" s="32"/>
      <c r="CD217" s="3"/>
      <c r="CE217" s="32"/>
      <c r="CF217" s="32"/>
      <c r="CG217" s="32"/>
      <c r="CH217" s="32"/>
      <c r="CI217" s="32"/>
      <c r="CJ217" s="32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</row>
    <row r="218" spans="1:108" ht="15.75" customHeight="1">
      <c r="A218" s="30"/>
      <c r="B218" s="31"/>
      <c r="C218" s="31"/>
      <c r="D218" s="1"/>
      <c r="E218" s="32"/>
      <c r="F218" s="32"/>
      <c r="G218" s="32"/>
      <c r="H218" s="32"/>
      <c r="I218" s="32"/>
      <c r="J218" s="32"/>
      <c r="K218" s="33"/>
      <c r="L218" s="33"/>
      <c r="M218" s="3"/>
      <c r="N218" s="32"/>
      <c r="O218" s="32"/>
      <c r="P218" s="33"/>
      <c r="Q218" s="33"/>
      <c r="R218" s="33"/>
      <c r="S218" s="33"/>
      <c r="T218" s="33"/>
      <c r="U218" s="33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9"/>
      <c r="BB218" s="9"/>
      <c r="BC218" s="9"/>
      <c r="BD218" s="9"/>
      <c r="BE218" s="300" t="s">
        <v>47</v>
      </c>
      <c r="BF218" s="268"/>
      <c r="BG218" s="61">
        <f t="shared" ref="BG218:BK218" si="657">SUM(BG216:BG217)</f>
        <v>1</v>
      </c>
      <c r="BH218" s="61">
        <f t="shared" si="657"/>
        <v>0</v>
      </c>
      <c r="BI218" s="61">
        <f t="shared" si="657"/>
        <v>0</v>
      </c>
      <c r="BJ218" s="61">
        <f t="shared" si="657"/>
        <v>0</v>
      </c>
      <c r="BK218" s="61">
        <f t="shared" si="657"/>
        <v>0</v>
      </c>
      <c r="BL218" s="62">
        <f>IF(SUM(BL216:BL217)=SUM(BG218:BK218),SUM(BL216:BL217),"ERROR")</f>
        <v>1</v>
      </c>
      <c r="BM218" s="9"/>
      <c r="BN218" s="9"/>
      <c r="BO218" s="9"/>
      <c r="BP218" s="9"/>
      <c r="BQ218" s="9"/>
      <c r="BR218" s="9"/>
      <c r="BS218" s="9"/>
      <c r="BT218" s="30"/>
      <c r="BU218" s="31"/>
      <c r="BV218" s="31"/>
      <c r="BW218" s="1"/>
      <c r="BX218" s="32"/>
      <c r="BY218" s="32"/>
      <c r="BZ218" s="32"/>
      <c r="CA218" s="32"/>
      <c r="CB218" s="32"/>
      <c r="CC218" s="32"/>
      <c r="CD218" s="3"/>
      <c r="CE218" s="32"/>
      <c r="CF218" s="32"/>
      <c r="CG218" s="32"/>
      <c r="CH218" s="32"/>
      <c r="CI218" s="32"/>
      <c r="CJ218" s="32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</row>
    <row r="219" spans="1:108" ht="15.75" customHeight="1">
      <c r="A219" s="30"/>
      <c r="B219" s="31"/>
      <c r="C219" s="31"/>
      <c r="D219" s="1"/>
      <c r="E219" s="32"/>
      <c r="F219" s="32"/>
      <c r="G219" s="32"/>
      <c r="H219" s="32"/>
      <c r="I219" s="32"/>
      <c r="J219" s="32"/>
      <c r="K219" s="33"/>
      <c r="L219" s="33"/>
      <c r="M219" s="3"/>
      <c r="N219" s="32"/>
      <c r="O219" s="32"/>
      <c r="P219" s="33"/>
      <c r="Q219" s="33"/>
      <c r="R219" s="33"/>
      <c r="S219" s="33"/>
      <c r="T219" s="33"/>
      <c r="U219" s="33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30"/>
      <c r="BU219" s="31"/>
      <c r="BV219" s="31"/>
      <c r="BW219" s="1"/>
      <c r="BX219" s="32"/>
      <c r="BY219" s="32"/>
      <c r="BZ219" s="32"/>
      <c r="CA219" s="32"/>
      <c r="CB219" s="32"/>
      <c r="CC219" s="32"/>
      <c r="CD219" s="3"/>
      <c r="CE219" s="32"/>
      <c r="CF219" s="32"/>
      <c r="CG219" s="32"/>
      <c r="CH219" s="32"/>
      <c r="CI219" s="32"/>
      <c r="CJ219" s="32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</row>
    <row r="220" spans="1:108" ht="15.75" customHeight="1">
      <c r="A220" s="30"/>
      <c r="B220" s="31"/>
      <c r="C220" s="31"/>
      <c r="D220" s="1"/>
      <c r="E220" s="32"/>
      <c r="F220" s="32"/>
      <c r="G220" s="32"/>
      <c r="H220" s="32"/>
      <c r="I220" s="32"/>
      <c r="J220" s="32"/>
      <c r="K220" s="33"/>
      <c r="L220" s="33"/>
      <c r="M220" s="3"/>
      <c r="N220" s="32"/>
      <c r="O220" s="32"/>
      <c r="P220" s="33"/>
      <c r="Q220" s="33"/>
      <c r="R220" s="33"/>
      <c r="S220" s="33"/>
      <c r="T220" s="33"/>
      <c r="U220" s="33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9"/>
      <c r="BB220" s="9"/>
      <c r="BC220" s="9"/>
      <c r="BD220" s="9"/>
      <c r="BE220" s="303" t="s">
        <v>48</v>
      </c>
      <c r="BF220" s="268"/>
      <c r="BG220" s="59" t="s">
        <v>16</v>
      </c>
      <c r="BH220" s="60" t="s">
        <v>17</v>
      </c>
      <c r="BI220" s="60" t="s">
        <v>18</v>
      </c>
      <c r="BJ220" s="60" t="s">
        <v>19</v>
      </c>
      <c r="BK220" s="60" t="s">
        <v>20</v>
      </c>
      <c r="BL220" s="60" t="s">
        <v>47</v>
      </c>
      <c r="BM220" s="9"/>
      <c r="BN220" s="9"/>
      <c r="BO220" s="9"/>
      <c r="BP220" s="9"/>
      <c r="BQ220" s="9"/>
      <c r="BR220" s="9"/>
      <c r="BS220" s="9"/>
      <c r="BT220" s="30"/>
      <c r="BU220" s="31"/>
      <c r="BV220" s="31"/>
      <c r="BW220" s="1"/>
      <c r="BX220" s="32"/>
      <c r="BY220" s="32"/>
      <c r="BZ220" s="32"/>
      <c r="CA220" s="32"/>
      <c r="CB220" s="32"/>
      <c r="CC220" s="32"/>
      <c r="CD220" s="3"/>
      <c r="CE220" s="32"/>
      <c r="CF220" s="32"/>
      <c r="CG220" s="32"/>
      <c r="CH220" s="32"/>
      <c r="CI220" s="32"/>
      <c r="CJ220" s="32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</row>
    <row r="221" spans="1:108" ht="15.75" customHeight="1">
      <c r="A221" s="30"/>
      <c r="B221" s="31"/>
      <c r="C221" s="31"/>
      <c r="D221" s="1"/>
      <c r="E221" s="32"/>
      <c r="F221" s="32"/>
      <c r="G221" s="32"/>
      <c r="H221" s="32"/>
      <c r="I221" s="32"/>
      <c r="J221" s="32"/>
      <c r="K221" s="33"/>
      <c r="L221" s="33"/>
      <c r="M221" s="3"/>
      <c r="N221" s="32"/>
      <c r="O221" s="32"/>
      <c r="P221" s="33"/>
      <c r="Q221" s="33"/>
      <c r="R221" s="33"/>
      <c r="S221" s="33"/>
      <c r="T221" s="33"/>
      <c r="U221" s="33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9"/>
      <c r="BB221" s="9"/>
      <c r="BC221" s="9"/>
      <c r="BD221" s="9"/>
      <c r="BE221" s="300" t="s">
        <v>42</v>
      </c>
      <c r="BF221" s="268"/>
      <c r="BG221" s="63">
        <f t="shared" ref="BG221:BK221" si="658">(BG216/$BL$216*100)</f>
        <v>100</v>
      </c>
      <c r="BH221" s="63">
        <f t="shared" si="658"/>
        <v>0</v>
      </c>
      <c r="BI221" s="63">
        <f t="shared" si="658"/>
        <v>0</v>
      </c>
      <c r="BJ221" s="63">
        <f t="shared" si="658"/>
        <v>0</v>
      </c>
      <c r="BK221" s="63">
        <f t="shared" si="658"/>
        <v>0</v>
      </c>
      <c r="BL221" s="62">
        <f t="shared" ref="BL221:BL222" si="659">SUM(BG221:BK221)</f>
        <v>100</v>
      </c>
      <c r="BM221" s="9"/>
      <c r="BN221" s="9"/>
      <c r="BO221" s="9"/>
      <c r="BP221" s="9"/>
      <c r="BQ221" s="9"/>
      <c r="BR221" s="9"/>
      <c r="BS221" s="9"/>
      <c r="BT221" s="30"/>
      <c r="BU221" s="31"/>
      <c r="BV221" s="31"/>
      <c r="BW221" s="1"/>
      <c r="BX221" s="32"/>
      <c r="BY221" s="32"/>
      <c r="BZ221" s="32"/>
      <c r="CA221" s="32"/>
      <c r="CB221" s="32"/>
      <c r="CC221" s="32"/>
      <c r="CD221" s="3"/>
      <c r="CE221" s="32"/>
      <c r="CF221" s="32"/>
      <c r="CG221" s="32"/>
      <c r="CH221" s="32"/>
      <c r="CI221" s="32"/>
      <c r="CJ221" s="32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</row>
    <row r="222" spans="1:108" ht="15.75" customHeight="1">
      <c r="A222" s="30"/>
      <c r="B222" s="31"/>
      <c r="C222" s="31"/>
      <c r="D222" s="1"/>
      <c r="E222" s="32"/>
      <c r="F222" s="32"/>
      <c r="G222" s="32"/>
      <c r="H222" s="32"/>
      <c r="I222" s="32"/>
      <c r="J222" s="32"/>
      <c r="K222" s="33"/>
      <c r="L222" s="33"/>
      <c r="M222" s="3"/>
      <c r="N222" s="32"/>
      <c r="O222" s="32"/>
      <c r="P222" s="33"/>
      <c r="Q222" s="33"/>
      <c r="R222" s="33"/>
      <c r="S222" s="33"/>
      <c r="T222" s="33"/>
      <c r="U222" s="33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9"/>
      <c r="BB222" s="9"/>
      <c r="BC222" s="9"/>
      <c r="BD222" s="9"/>
      <c r="BE222" s="300" t="s">
        <v>44</v>
      </c>
      <c r="BF222" s="268"/>
      <c r="BG222" s="63" t="e">
        <f t="shared" ref="BG222:BK222" si="660">BG217/$BL$217*100</f>
        <v>#DIV/0!</v>
      </c>
      <c r="BH222" s="63" t="e">
        <f t="shared" si="660"/>
        <v>#DIV/0!</v>
      </c>
      <c r="BI222" s="63" t="e">
        <f t="shared" si="660"/>
        <v>#DIV/0!</v>
      </c>
      <c r="BJ222" s="63" t="e">
        <f t="shared" si="660"/>
        <v>#DIV/0!</v>
      </c>
      <c r="BK222" s="63" t="e">
        <f t="shared" si="660"/>
        <v>#DIV/0!</v>
      </c>
      <c r="BL222" s="62" t="e">
        <f t="shared" si="659"/>
        <v>#DIV/0!</v>
      </c>
      <c r="BM222" s="9"/>
      <c r="BN222" s="9"/>
      <c r="BO222" s="9"/>
      <c r="BP222" s="9"/>
      <c r="BQ222" s="9"/>
      <c r="BR222" s="9"/>
      <c r="BS222" s="9"/>
      <c r="BT222" s="30"/>
      <c r="BU222" s="31"/>
      <c r="BV222" s="31"/>
      <c r="BW222" s="1"/>
      <c r="BX222" s="32"/>
      <c r="BY222" s="32"/>
      <c r="BZ222" s="32"/>
      <c r="CA222" s="32"/>
      <c r="CB222" s="32"/>
      <c r="CC222" s="32"/>
      <c r="CD222" s="3"/>
      <c r="CE222" s="32"/>
      <c r="CF222" s="32"/>
      <c r="CG222" s="32"/>
      <c r="CH222" s="32"/>
      <c r="CI222" s="32"/>
      <c r="CJ222" s="32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</row>
    <row r="223" spans="1:108" ht="15.75" customHeight="1">
      <c r="A223" s="30"/>
      <c r="B223" s="31"/>
      <c r="C223" s="31"/>
      <c r="D223" s="1"/>
      <c r="E223" s="32"/>
      <c r="F223" s="32"/>
      <c r="G223" s="32"/>
      <c r="H223" s="32"/>
      <c r="I223" s="32"/>
      <c r="J223" s="32"/>
      <c r="K223" s="33"/>
      <c r="L223" s="33"/>
      <c r="M223" s="3"/>
      <c r="N223" s="32"/>
      <c r="O223" s="32"/>
      <c r="P223" s="33"/>
      <c r="Q223" s="33"/>
      <c r="R223" s="33"/>
      <c r="S223" s="33"/>
      <c r="T223" s="33"/>
      <c r="U223" s="33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9"/>
      <c r="BB223" s="9"/>
      <c r="BC223" s="9"/>
      <c r="BD223" s="9"/>
      <c r="BE223" s="300" t="s">
        <v>47</v>
      </c>
      <c r="BF223" s="268"/>
      <c r="BG223" s="63" t="e">
        <f t="shared" ref="BG223:BK223" si="661">SUM(BG221:BG222)</f>
        <v>#DIV/0!</v>
      </c>
      <c r="BH223" s="63" t="e">
        <f t="shared" si="661"/>
        <v>#DIV/0!</v>
      </c>
      <c r="BI223" s="63" t="e">
        <f t="shared" si="661"/>
        <v>#DIV/0!</v>
      </c>
      <c r="BJ223" s="63" t="e">
        <f t="shared" si="661"/>
        <v>#DIV/0!</v>
      </c>
      <c r="BK223" s="63" t="e">
        <f t="shared" si="661"/>
        <v>#DIV/0!</v>
      </c>
      <c r="BL223" s="62" t="e">
        <f>IF(SUM(BL221:BL222)=SUM(BG223:BK223),"100%","ERROR")</f>
        <v>#DIV/0!</v>
      </c>
      <c r="BM223" s="9"/>
      <c r="BN223" s="9"/>
      <c r="BO223" s="9"/>
      <c r="BP223" s="9"/>
      <c r="BQ223" s="9"/>
      <c r="BR223" s="9"/>
      <c r="BS223" s="9"/>
      <c r="BT223" s="30"/>
      <c r="BU223" s="31"/>
      <c r="BV223" s="31"/>
      <c r="BW223" s="1"/>
      <c r="BX223" s="32"/>
      <c r="BY223" s="32"/>
      <c r="BZ223" s="32"/>
      <c r="CA223" s="32"/>
      <c r="CB223" s="32"/>
      <c r="CC223" s="32"/>
      <c r="CD223" s="3"/>
      <c r="CE223" s="32"/>
      <c r="CF223" s="32"/>
      <c r="CG223" s="32"/>
      <c r="CH223" s="32"/>
      <c r="CI223" s="32"/>
      <c r="CJ223" s="32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</row>
    <row r="224" spans="1:108" ht="15.75" customHeight="1">
      <c r="A224" s="30"/>
      <c r="B224" s="31"/>
      <c r="C224" s="31"/>
      <c r="D224" s="1"/>
      <c r="E224" s="32"/>
      <c r="F224" s="32"/>
      <c r="G224" s="32"/>
      <c r="H224" s="32"/>
      <c r="I224" s="32"/>
      <c r="J224" s="32"/>
      <c r="K224" s="33"/>
      <c r="L224" s="33"/>
      <c r="M224" s="3"/>
      <c r="N224" s="32"/>
      <c r="O224" s="32"/>
      <c r="P224" s="33"/>
      <c r="Q224" s="33"/>
      <c r="R224" s="33"/>
      <c r="S224" s="33"/>
      <c r="T224" s="33"/>
      <c r="U224" s="33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30"/>
      <c r="BU224" s="31"/>
      <c r="BV224" s="31"/>
      <c r="BW224" s="1"/>
      <c r="BX224" s="32"/>
      <c r="BY224" s="32"/>
      <c r="BZ224" s="32"/>
      <c r="CA224" s="32"/>
      <c r="CB224" s="32"/>
      <c r="CC224" s="32"/>
      <c r="CD224" s="3"/>
      <c r="CE224" s="32"/>
      <c r="CF224" s="32"/>
      <c r="CG224" s="32"/>
      <c r="CH224" s="32"/>
      <c r="CI224" s="32"/>
      <c r="CJ224" s="32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</row>
    <row r="225" spans="1:108" ht="15.75" customHeight="1">
      <c r="A225" s="30"/>
      <c r="B225" s="31"/>
      <c r="C225" s="31"/>
      <c r="D225" s="1"/>
      <c r="E225" s="32"/>
      <c r="F225" s="32"/>
      <c r="G225" s="32"/>
      <c r="H225" s="32"/>
      <c r="I225" s="32"/>
      <c r="J225" s="32"/>
      <c r="K225" s="33"/>
      <c r="L225" s="33"/>
      <c r="M225" s="3"/>
      <c r="N225" s="32"/>
      <c r="O225" s="32"/>
      <c r="P225" s="33"/>
      <c r="Q225" s="33"/>
      <c r="R225" s="33"/>
      <c r="S225" s="33"/>
      <c r="T225" s="33"/>
      <c r="U225" s="33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30"/>
      <c r="BU225" s="31"/>
      <c r="BV225" s="31"/>
      <c r="BW225" s="1"/>
      <c r="BX225" s="32"/>
      <c r="BY225" s="32"/>
      <c r="BZ225" s="32"/>
      <c r="CA225" s="32"/>
      <c r="CB225" s="32"/>
      <c r="CC225" s="32"/>
      <c r="CD225" s="3"/>
      <c r="CE225" s="32"/>
      <c r="CF225" s="32"/>
      <c r="CG225" s="32"/>
      <c r="CH225" s="32"/>
      <c r="CI225" s="32"/>
      <c r="CJ225" s="32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</row>
    <row r="226" spans="1:108" ht="15.75" customHeight="1">
      <c r="A226" s="30"/>
      <c r="B226" s="31"/>
      <c r="C226" s="31"/>
      <c r="D226" s="1"/>
      <c r="E226" s="32"/>
      <c r="F226" s="32"/>
      <c r="G226" s="32"/>
      <c r="H226" s="32"/>
      <c r="I226" s="32"/>
      <c r="J226" s="32"/>
      <c r="K226" s="33"/>
      <c r="L226" s="33"/>
      <c r="M226" s="3"/>
      <c r="N226" s="32"/>
      <c r="O226" s="32"/>
      <c r="P226" s="33"/>
      <c r="Q226" s="33"/>
      <c r="R226" s="33"/>
      <c r="S226" s="33"/>
      <c r="T226" s="33"/>
      <c r="U226" s="33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30"/>
      <c r="BU226" s="31"/>
      <c r="BV226" s="31"/>
      <c r="BW226" s="1"/>
      <c r="BX226" s="32"/>
      <c r="BY226" s="32"/>
      <c r="BZ226" s="32"/>
      <c r="CA226" s="32"/>
      <c r="CB226" s="32"/>
      <c r="CC226" s="32"/>
      <c r="CD226" s="3"/>
      <c r="CE226" s="32"/>
      <c r="CF226" s="32"/>
      <c r="CG226" s="32"/>
      <c r="CH226" s="32"/>
      <c r="CI226" s="32"/>
      <c r="CJ226" s="32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</row>
    <row r="227" spans="1:108" ht="15.75" customHeight="1">
      <c r="A227" s="30"/>
      <c r="B227" s="31"/>
      <c r="C227" s="31"/>
      <c r="D227" s="1"/>
      <c r="E227" s="32"/>
      <c r="F227" s="32"/>
      <c r="G227" s="32"/>
      <c r="H227" s="32"/>
      <c r="I227" s="32"/>
      <c r="J227" s="32"/>
      <c r="K227" s="33"/>
      <c r="L227" s="33"/>
      <c r="M227" s="3"/>
      <c r="N227" s="32"/>
      <c r="O227" s="32"/>
      <c r="P227" s="33"/>
      <c r="Q227" s="33"/>
      <c r="R227" s="33"/>
      <c r="S227" s="33"/>
      <c r="T227" s="33"/>
      <c r="U227" s="33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30"/>
      <c r="BU227" s="31"/>
      <c r="BV227" s="31"/>
      <c r="BW227" s="1"/>
      <c r="BX227" s="32"/>
      <c r="BY227" s="32"/>
      <c r="BZ227" s="32"/>
      <c r="CA227" s="32"/>
      <c r="CB227" s="32"/>
      <c r="CC227" s="32"/>
      <c r="CD227" s="3"/>
      <c r="CE227" s="32"/>
      <c r="CF227" s="32"/>
      <c r="CG227" s="32"/>
      <c r="CH227" s="32"/>
      <c r="CI227" s="32"/>
      <c r="CJ227" s="32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</row>
    <row r="228" spans="1:108" ht="15.75" customHeight="1">
      <c r="A228" s="30"/>
      <c r="B228" s="31"/>
      <c r="C228" s="31"/>
      <c r="D228" s="1"/>
      <c r="E228" s="32"/>
      <c r="F228" s="32"/>
      <c r="G228" s="32"/>
      <c r="H228" s="32"/>
      <c r="I228" s="32"/>
      <c r="J228" s="32"/>
      <c r="K228" s="33"/>
      <c r="L228" s="33"/>
      <c r="M228" s="3"/>
      <c r="N228" s="32"/>
      <c r="O228" s="32"/>
      <c r="P228" s="33"/>
      <c r="Q228" s="33"/>
      <c r="R228" s="33"/>
      <c r="S228" s="33"/>
      <c r="T228" s="33"/>
      <c r="U228" s="33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30"/>
      <c r="BU228" s="31"/>
      <c r="BV228" s="31"/>
      <c r="BW228" s="1"/>
      <c r="BX228" s="32"/>
      <c r="BY228" s="32"/>
      <c r="BZ228" s="32"/>
      <c r="CA228" s="32"/>
      <c r="CB228" s="32"/>
      <c r="CC228" s="32"/>
      <c r="CD228" s="3"/>
      <c r="CE228" s="32"/>
      <c r="CF228" s="32"/>
      <c r="CG228" s="32"/>
      <c r="CH228" s="32"/>
      <c r="CI228" s="32"/>
      <c r="CJ228" s="32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</row>
    <row r="229" spans="1:108" ht="15.75" customHeight="1">
      <c r="A229" s="30"/>
      <c r="B229" s="31"/>
      <c r="C229" s="31"/>
      <c r="D229" s="1"/>
      <c r="E229" s="32"/>
      <c r="F229" s="32"/>
      <c r="G229" s="32"/>
      <c r="H229" s="32"/>
      <c r="I229" s="32"/>
      <c r="J229" s="32"/>
      <c r="K229" s="33"/>
      <c r="L229" s="33"/>
      <c r="M229" s="3"/>
      <c r="N229" s="32"/>
      <c r="O229" s="32"/>
      <c r="P229" s="33"/>
      <c r="Q229" s="33"/>
      <c r="R229" s="33"/>
      <c r="S229" s="33"/>
      <c r="T229" s="33"/>
      <c r="U229" s="33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30"/>
      <c r="BU229" s="31"/>
      <c r="BV229" s="31"/>
      <c r="BW229" s="1"/>
      <c r="BX229" s="32"/>
      <c r="BY229" s="32"/>
      <c r="BZ229" s="32"/>
      <c r="CA229" s="32"/>
      <c r="CB229" s="32"/>
      <c r="CC229" s="32"/>
      <c r="CD229" s="3"/>
      <c r="CE229" s="32"/>
      <c r="CF229" s="32"/>
      <c r="CG229" s="32"/>
      <c r="CH229" s="32"/>
      <c r="CI229" s="32"/>
      <c r="CJ229" s="32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</row>
    <row r="230" spans="1:108" ht="15.75" customHeight="1">
      <c r="A230" s="30"/>
      <c r="B230" s="31"/>
      <c r="C230" s="31"/>
      <c r="D230" s="1"/>
      <c r="E230" s="32"/>
      <c r="F230" s="32"/>
      <c r="G230" s="32"/>
      <c r="H230" s="32"/>
      <c r="I230" s="32"/>
      <c r="J230" s="32"/>
      <c r="K230" s="33"/>
      <c r="L230" s="33"/>
      <c r="M230" s="3"/>
      <c r="N230" s="32"/>
      <c r="O230" s="32"/>
      <c r="P230" s="33"/>
      <c r="Q230" s="33"/>
      <c r="R230" s="33"/>
      <c r="S230" s="33"/>
      <c r="T230" s="33"/>
      <c r="U230" s="33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30"/>
      <c r="BU230" s="31"/>
      <c r="BV230" s="31"/>
      <c r="BW230" s="1"/>
      <c r="BX230" s="32"/>
      <c r="BY230" s="32"/>
      <c r="BZ230" s="32"/>
      <c r="CA230" s="32"/>
      <c r="CB230" s="32"/>
      <c r="CC230" s="32"/>
      <c r="CD230" s="3"/>
      <c r="CE230" s="32"/>
      <c r="CF230" s="32"/>
      <c r="CG230" s="32"/>
      <c r="CH230" s="32"/>
      <c r="CI230" s="32"/>
      <c r="CJ230" s="32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</row>
    <row r="231" spans="1:108" ht="15.75" customHeight="1">
      <c r="A231" s="30"/>
      <c r="B231" s="31"/>
      <c r="C231" s="31"/>
      <c r="D231" s="1"/>
      <c r="E231" s="32"/>
      <c r="F231" s="32"/>
      <c r="G231" s="32"/>
      <c r="H231" s="32"/>
      <c r="I231" s="32"/>
      <c r="J231" s="32"/>
      <c r="K231" s="33"/>
      <c r="L231" s="33"/>
      <c r="M231" s="3"/>
      <c r="N231" s="32"/>
      <c r="O231" s="32"/>
      <c r="P231" s="33"/>
      <c r="Q231" s="33"/>
      <c r="R231" s="33"/>
      <c r="S231" s="33"/>
      <c r="T231" s="33"/>
      <c r="U231" s="33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30"/>
      <c r="BU231" s="31"/>
      <c r="BV231" s="31"/>
      <c r="BW231" s="1"/>
      <c r="BX231" s="32"/>
      <c r="BY231" s="32"/>
      <c r="BZ231" s="32"/>
      <c r="CA231" s="32"/>
      <c r="CB231" s="32"/>
      <c r="CC231" s="32"/>
      <c r="CD231" s="3"/>
      <c r="CE231" s="32"/>
      <c r="CF231" s="32"/>
      <c r="CG231" s="32"/>
      <c r="CH231" s="32"/>
      <c r="CI231" s="32"/>
      <c r="CJ231" s="32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</row>
    <row r="232" spans="1:108" ht="15.75" customHeight="1">
      <c r="A232" s="30"/>
      <c r="B232" s="31"/>
      <c r="C232" s="31"/>
      <c r="D232" s="1"/>
      <c r="E232" s="32"/>
      <c r="F232" s="32"/>
      <c r="G232" s="32"/>
      <c r="H232" s="32"/>
      <c r="I232" s="32"/>
      <c r="J232" s="32"/>
      <c r="K232" s="33"/>
      <c r="L232" s="33"/>
      <c r="M232" s="3"/>
      <c r="N232" s="32"/>
      <c r="O232" s="32"/>
      <c r="P232" s="33"/>
      <c r="Q232" s="33"/>
      <c r="R232" s="33"/>
      <c r="S232" s="33"/>
      <c r="T232" s="33"/>
      <c r="U232" s="33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30"/>
      <c r="BU232" s="31"/>
      <c r="BV232" s="31"/>
      <c r="BW232" s="1"/>
      <c r="BX232" s="32"/>
      <c r="BY232" s="32"/>
      <c r="BZ232" s="32"/>
      <c r="CA232" s="32"/>
      <c r="CB232" s="32"/>
      <c r="CC232" s="32"/>
      <c r="CD232" s="3"/>
      <c r="CE232" s="32"/>
      <c r="CF232" s="32"/>
      <c r="CG232" s="32"/>
      <c r="CH232" s="32"/>
      <c r="CI232" s="32"/>
      <c r="CJ232" s="32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</row>
    <row r="233" spans="1:108" ht="15.75" customHeight="1">
      <c r="A233" s="30"/>
      <c r="B233" s="31"/>
      <c r="C233" s="31"/>
      <c r="D233" s="1"/>
      <c r="E233" s="32"/>
      <c r="F233" s="32"/>
      <c r="G233" s="32"/>
      <c r="H233" s="32"/>
      <c r="I233" s="32"/>
      <c r="J233" s="32"/>
      <c r="K233" s="33"/>
      <c r="L233" s="33"/>
      <c r="M233" s="3"/>
      <c r="N233" s="32"/>
      <c r="O233" s="32"/>
      <c r="P233" s="33"/>
      <c r="Q233" s="33"/>
      <c r="R233" s="33"/>
      <c r="S233" s="33"/>
      <c r="T233" s="33"/>
      <c r="U233" s="33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30"/>
      <c r="BU233" s="31"/>
      <c r="BV233" s="31"/>
      <c r="BW233" s="1"/>
      <c r="BX233" s="32"/>
      <c r="BY233" s="32"/>
      <c r="BZ233" s="32"/>
      <c r="CA233" s="32"/>
      <c r="CB233" s="32"/>
      <c r="CC233" s="32"/>
      <c r="CD233" s="3"/>
      <c r="CE233" s="32"/>
      <c r="CF233" s="32"/>
      <c r="CG233" s="32"/>
      <c r="CH233" s="32"/>
      <c r="CI233" s="32"/>
      <c r="CJ233" s="32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</row>
    <row r="234" spans="1:108" ht="15.75" customHeight="1">
      <c r="A234" s="30"/>
      <c r="B234" s="31"/>
      <c r="C234" s="31"/>
      <c r="D234" s="1"/>
      <c r="E234" s="32"/>
      <c r="F234" s="32"/>
      <c r="G234" s="32"/>
      <c r="H234" s="32"/>
      <c r="I234" s="32"/>
      <c r="J234" s="32"/>
      <c r="K234" s="33"/>
      <c r="L234" s="33"/>
      <c r="M234" s="3"/>
      <c r="N234" s="32"/>
      <c r="O234" s="32"/>
      <c r="P234" s="33"/>
      <c r="Q234" s="33"/>
      <c r="R234" s="33"/>
      <c r="S234" s="33"/>
      <c r="T234" s="33"/>
      <c r="U234" s="33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30"/>
      <c r="BU234" s="31"/>
      <c r="BV234" s="31"/>
      <c r="BW234" s="1"/>
      <c r="BX234" s="32"/>
      <c r="BY234" s="32"/>
      <c r="BZ234" s="32"/>
      <c r="CA234" s="32"/>
      <c r="CB234" s="32"/>
      <c r="CC234" s="32"/>
      <c r="CD234" s="3"/>
      <c r="CE234" s="32"/>
      <c r="CF234" s="32"/>
      <c r="CG234" s="32"/>
      <c r="CH234" s="32"/>
      <c r="CI234" s="32"/>
      <c r="CJ234" s="32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</row>
    <row r="235" spans="1:108" ht="15.75" customHeight="1">
      <c r="A235" s="30"/>
      <c r="B235" s="31"/>
      <c r="C235" s="31"/>
      <c r="D235" s="1"/>
      <c r="E235" s="32"/>
      <c r="F235" s="32"/>
      <c r="G235" s="32"/>
      <c r="H235" s="32"/>
      <c r="I235" s="32"/>
      <c r="J235" s="32"/>
      <c r="K235" s="33"/>
      <c r="L235" s="33"/>
      <c r="M235" s="3"/>
      <c r="N235" s="32"/>
      <c r="O235" s="32"/>
      <c r="P235" s="33"/>
      <c r="Q235" s="33"/>
      <c r="R235" s="33"/>
      <c r="S235" s="33"/>
      <c r="T235" s="33"/>
      <c r="U235" s="33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30"/>
      <c r="BU235" s="31"/>
      <c r="BV235" s="31"/>
      <c r="BW235" s="1"/>
      <c r="BX235" s="32"/>
      <c r="BY235" s="32"/>
      <c r="BZ235" s="32"/>
      <c r="CA235" s="32"/>
      <c r="CB235" s="32"/>
      <c r="CC235" s="32"/>
      <c r="CD235" s="3"/>
      <c r="CE235" s="32"/>
      <c r="CF235" s="32"/>
      <c r="CG235" s="32"/>
      <c r="CH235" s="32"/>
      <c r="CI235" s="32"/>
      <c r="CJ235" s="32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</row>
    <row r="236" spans="1:108" ht="15.75" customHeight="1">
      <c r="A236" s="30"/>
      <c r="B236" s="31"/>
      <c r="C236" s="31"/>
      <c r="D236" s="1"/>
      <c r="E236" s="32"/>
      <c r="F236" s="32"/>
      <c r="G236" s="32"/>
      <c r="H236" s="32"/>
      <c r="I236" s="32"/>
      <c r="J236" s="32"/>
      <c r="K236" s="33"/>
      <c r="L236" s="33"/>
      <c r="M236" s="3"/>
      <c r="N236" s="32"/>
      <c r="O236" s="32"/>
      <c r="P236" s="33"/>
      <c r="Q236" s="33"/>
      <c r="R236" s="33"/>
      <c r="S236" s="33"/>
      <c r="T236" s="33"/>
      <c r="U236" s="33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30"/>
      <c r="BU236" s="31"/>
      <c r="BV236" s="31"/>
      <c r="BW236" s="1"/>
      <c r="BX236" s="32"/>
      <c r="BY236" s="32"/>
      <c r="BZ236" s="32"/>
      <c r="CA236" s="32"/>
      <c r="CB236" s="32"/>
      <c r="CC236" s="32"/>
      <c r="CD236" s="3"/>
      <c r="CE236" s="32"/>
      <c r="CF236" s="32"/>
      <c r="CG236" s="32"/>
      <c r="CH236" s="32"/>
      <c r="CI236" s="32"/>
      <c r="CJ236" s="32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</row>
    <row r="237" spans="1:108" ht="15.75" customHeight="1">
      <c r="A237" s="30"/>
      <c r="B237" s="31"/>
      <c r="C237" s="31"/>
      <c r="D237" s="1"/>
      <c r="E237" s="32"/>
      <c r="F237" s="32"/>
      <c r="G237" s="32"/>
      <c r="H237" s="32"/>
      <c r="I237" s="32"/>
      <c r="J237" s="32"/>
      <c r="K237" s="33"/>
      <c r="L237" s="33"/>
      <c r="M237" s="3"/>
      <c r="N237" s="32"/>
      <c r="O237" s="32"/>
      <c r="P237" s="33"/>
      <c r="Q237" s="33"/>
      <c r="R237" s="33"/>
      <c r="S237" s="33"/>
      <c r="T237" s="33"/>
      <c r="U237" s="33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30"/>
      <c r="BU237" s="31"/>
      <c r="BV237" s="31"/>
      <c r="BW237" s="1"/>
      <c r="BX237" s="32"/>
      <c r="BY237" s="32"/>
      <c r="BZ237" s="32"/>
      <c r="CA237" s="32"/>
      <c r="CB237" s="32"/>
      <c r="CC237" s="32"/>
      <c r="CD237" s="3"/>
      <c r="CE237" s="32"/>
      <c r="CF237" s="32"/>
      <c r="CG237" s="32"/>
      <c r="CH237" s="32"/>
      <c r="CI237" s="32"/>
      <c r="CJ237" s="32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</row>
    <row r="238" spans="1:108" ht="15.75" customHeight="1">
      <c r="A238" s="30"/>
      <c r="B238" s="31"/>
      <c r="C238" s="31"/>
      <c r="D238" s="1"/>
      <c r="E238" s="32"/>
      <c r="F238" s="32"/>
      <c r="G238" s="32"/>
      <c r="H238" s="32"/>
      <c r="I238" s="32"/>
      <c r="J238" s="32"/>
      <c r="K238" s="33"/>
      <c r="L238" s="33"/>
      <c r="M238" s="3"/>
      <c r="N238" s="32"/>
      <c r="O238" s="32"/>
      <c r="P238" s="33"/>
      <c r="Q238" s="33"/>
      <c r="R238" s="33"/>
      <c r="S238" s="33"/>
      <c r="T238" s="33"/>
      <c r="U238" s="33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30"/>
      <c r="BU238" s="31"/>
      <c r="BV238" s="31"/>
      <c r="BW238" s="1"/>
      <c r="BX238" s="32"/>
      <c r="BY238" s="32"/>
      <c r="BZ238" s="32"/>
      <c r="CA238" s="32"/>
      <c r="CB238" s="32"/>
      <c r="CC238" s="32"/>
      <c r="CD238" s="3"/>
      <c r="CE238" s="32"/>
      <c r="CF238" s="32"/>
      <c r="CG238" s="32"/>
      <c r="CH238" s="32"/>
      <c r="CI238" s="32"/>
      <c r="CJ238" s="32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</row>
    <row r="239" spans="1:108" ht="15.75" customHeight="1">
      <c r="A239" s="30"/>
      <c r="B239" s="31"/>
      <c r="C239" s="31"/>
      <c r="D239" s="1"/>
      <c r="E239" s="32"/>
      <c r="F239" s="32"/>
      <c r="G239" s="32"/>
      <c r="H239" s="32"/>
      <c r="I239" s="32"/>
      <c r="J239" s="32"/>
      <c r="K239" s="33"/>
      <c r="L239" s="33"/>
      <c r="M239" s="3"/>
      <c r="N239" s="32"/>
      <c r="O239" s="32"/>
      <c r="P239" s="33"/>
      <c r="Q239" s="33"/>
      <c r="R239" s="33"/>
      <c r="S239" s="33"/>
      <c r="T239" s="33"/>
      <c r="U239" s="33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30"/>
      <c r="BU239" s="31"/>
      <c r="BV239" s="31"/>
      <c r="BW239" s="1"/>
      <c r="BX239" s="32"/>
      <c r="BY239" s="32"/>
      <c r="BZ239" s="32"/>
      <c r="CA239" s="32"/>
      <c r="CB239" s="32"/>
      <c r="CC239" s="32"/>
      <c r="CD239" s="3"/>
      <c r="CE239" s="32"/>
      <c r="CF239" s="32"/>
      <c r="CG239" s="32"/>
      <c r="CH239" s="32"/>
      <c r="CI239" s="32"/>
      <c r="CJ239" s="32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</row>
    <row r="240" spans="1:108" ht="15.75" customHeight="1">
      <c r="A240" s="30"/>
      <c r="B240" s="31"/>
      <c r="C240" s="31"/>
      <c r="D240" s="1"/>
      <c r="E240" s="32"/>
      <c r="F240" s="32"/>
      <c r="G240" s="32"/>
      <c r="H240" s="32"/>
      <c r="I240" s="32"/>
      <c r="J240" s="32"/>
      <c r="K240" s="33"/>
      <c r="L240" s="33"/>
      <c r="M240" s="3"/>
      <c r="N240" s="32"/>
      <c r="O240" s="32"/>
      <c r="P240" s="33"/>
      <c r="Q240" s="33"/>
      <c r="R240" s="33"/>
      <c r="S240" s="33"/>
      <c r="T240" s="33"/>
      <c r="U240" s="33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30"/>
      <c r="BU240" s="31"/>
      <c r="BV240" s="31"/>
      <c r="BW240" s="1"/>
      <c r="BX240" s="32"/>
      <c r="BY240" s="32"/>
      <c r="BZ240" s="32"/>
      <c r="CA240" s="32"/>
      <c r="CB240" s="32"/>
      <c r="CC240" s="32"/>
      <c r="CD240" s="3"/>
      <c r="CE240" s="32"/>
      <c r="CF240" s="32"/>
      <c r="CG240" s="32"/>
      <c r="CH240" s="32"/>
      <c r="CI240" s="32"/>
      <c r="CJ240" s="32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</row>
    <row r="241" spans="1:108" ht="15.75" customHeight="1">
      <c r="A241" s="30"/>
      <c r="B241" s="31"/>
      <c r="C241" s="31"/>
      <c r="D241" s="1"/>
      <c r="E241" s="32"/>
      <c r="F241" s="32"/>
      <c r="G241" s="32"/>
      <c r="H241" s="32"/>
      <c r="I241" s="32"/>
      <c r="J241" s="32"/>
      <c r="K241" s="33"/>
      <c r="L241" s="33"/>
      <c r="M241" s="3"/>
      <c r="N241" s="32"/>
      <c r="O241" s="32"/>
      <c r="P241" s="33"/>
      <c r="Q241" s="33"/>
      <c r="R241" s="33"/>
      <c r="S241" s="33"/>
      <c r="T241" s="33"/>
      <c r="U241" s="33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30"/>
      <c r="BU241" s="31"/>
      <c r="BV241" s="31"/>
      <c r="BW241" s="1"/>
      <c r="BX241" s="32"/>
      <c r="BY241" s="32"/>
      <c r="BZ241" s="32"/>
      <c r="CA241" s="32"/>
      <c r="CB241" s="32"/>
      <c r="CC241" s="32"/>
      <c r="CD241" s="3"/>
      <c r="CE241" s="32"/>
      <c r="CF241" s="32"/>
      <c r="CG241" s="32"/>
      <c r="CH241" s="32"/>
      <c r="CI241" s="32"/>
      <c r="CJ241" s="32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</row>
    <row r="242" spans="1:108" ht="15.75" customHeight="1">
      <c r="A242" s="30"/>
      <c r="B242" s="31"/>
      <c r="C242" s="31"/>
      <c r="D242" s="1"/>
      <c r="E242" s="32"/>
      <c r="F242" s="32"/>
      <c r="G242" s="32"/>
      <c r="H242" s="32"/>
      <c r="I242" s="32"/>
      <c r="J242" s="32"/>
      <c r="K242" s="33"/>
      <c r="L242" s="33"/>
      <c r="M242" s="3"/>
      <c r="N242" s="32"/>
      <c r="O242" s="32"/>
      <c r="P242" s="33"/>
      <c r="Q242" s="33"/>
      <c r="R242" s="33"/>
      <c r="S242" s="33"/>
      <c r="T242" s="33"/>
      <c r="U242" s="33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30"/>
      <c r="BU242" s="31"/>
      <c r="BV242" s="31"/>
      <c r="BW242" s="1"/>
      <c r="BX242" s="32"/>
      <c r="BY242" s="32"/>
      <c r="BZ242" s="32"/>
      <c r="CA242" s="32"/>
      <c r="CB242" s="32"/>
      <c r="CC242" s="32"/>
      <c r="CD242" s="3"/>
      <c r="CE242" s="32"/>
      <c r="CF242" s="32"/>
      <c r="CG242" s="32"/>
      <c r="CH242" s="32"/>
      <c r="CI242" s="32"/>
      <c r="CJ242" s="32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</row>
    <row r="243" spans="1:108" ht="15.75" customHeight="1">
      <c r="A243" s="30"/>
      <c r="B243" s="31"/>
      <c r="C243" s="31"/>
      <c r="D243" s="1"/>
      <c r="E243" s="32"/>
      <c r="F243" s="32"/>
      <c r="G243" s="32"/>
      <c r="H243" s="32"/>
      <c r="I243" s="32"/>
      <c r="J243" s="32"/>
      <c r="K243" s="33"/>
      <c r="L243" s="33"/>
      <c r="M243" s="3"/>
      <c r="N243" s="32"/>
      <c r="O243" s="32"/>
      <c r="P243" s="33"/>
      <c r="Q243" s="33"/>
      <c r="R243" s="33"/>
      <c r="S243" s="33"/>
      <c r="T243" s="33"/>
      <c r="U243" s="33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30"/>
      <c r="BU243" s="31"/>
      <c r="BV243" s="31"/>
      <c r="BW243" s="1"/>
      <c r="BX243" s="32"/>
      <c r="BY243" s="32"/>
      <c r="BZ243" s="32"/>
      <c r="CA243" s="32"/>
      <c r="CB243" s="32"/>
      <c r="CC243" s="32"/>
      <c r="CD243" s="3"/>
      <c r="CE243" s="32"/>
      <c r="CF243" s="32"/>
      <c r="CG243" s="32"/>
      <c r="CH243" s="32"/>
      <c r="CI243" s="32"/>
      <c r="CJ243" s="32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</row>
    <row r="244" spans="1:108" ht="15.75" customHeight="1">
      <c r="A244" s="30"/>
      <c r="B244" s="31"/>
      <c r="C244" s="31"/>
      <c r="D244" s="1"/>
      <c r="E244" s="32"/>
      <c r="F244" s="32"/>
      <c r="G244" s="32"/>
      <c r="H244" s="32"/>
      <c r="I244" s="32"/>
      <c r="J244" s="32"/>
      <c r="K244" s="33"/>
      <c r="L244" s="33"/>
      <c r="M244" s="3"/>
      <c r="N244" s="32"/>
      <c r="O244" s="32"/>
      <c r="P244" s="33"/>
      <c r="Q244" s="33"/>
      <c r="R244" s="33"/>
      <c r="S244" s="33"/>
      <c r="T244" s="33"/>
      <c r="U244" s="33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30"/>
      <c r="BU244" s="31"/>
      <c r="BV244" s="31"/>
      <c r="BW244" s="1"/>
      <c r="BX244" s="32"/>
      <c r="BY244" s="32"/>
      <c r="BZ244" s="32"/>
      <c r="CA244" s="32"/>
      <c r="CB244" s="32"/>
      <c r="CC244" s="32"/>
      <c r="CD244" s="3"/>
      <c r="CE244" s="32"/>
      <c r="CF244" s="32"/>
      <c r="CG244" s="32"/>
      <c r="CH244" s="32"/>
      <c r="CI244" s="32"/>
      <c r="CJ244" s="32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</row>
    <row r="245" spans="1:108" ht="15.75" customHeight="1">
      <c r="A245" s="30"/>
      <c r="B245" s="31"/>
      <c r="C245" s="31"/>
      <c r="D245" s="1"/>
      <c r="E245" s="32"/>
      <c r="F245" s="32"/>
      <c r="G245" s="32"/>
      <c r="H245" s="32"/>
      <c r="I245" s="32"/>
      <c r="J245" s="32"/>
      <c r="K245" s="33"/>
      <c r="L245" s="33"/>
      <c r="M245" s="3"/>
      <c r="N245" s="32"/>
      <c r="O245" s="32"/>
      <c r="P245" s="33"/>
      <c r="Q245" s="33"/>
      <c r="R245" s="33"/>
      <c r="S245" s="33"/>
      <c r="T245" s="33"/>
      <c r="U245" s="33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30"/>
      <c r="BU245" s="31"/>
      <c r="BV245" s="31"/>
      <c r="BW245" s="1"/>
      <c r="BX245" s="32"/>
      <c r="BY245" s="32"/>
      <c r="BZ245" s="32"/>
      <c r="CA245" s="32"/>
      <c r="CB245" s="32"/>
      <c r="CC245" s="32"/>
      <c r="CD245" s="3"/>
      <c r="CE245" s="32"/>
      <c r="CF245" s="32"/>
      <c r="CG245" s="32"/>
      <c r="CH245" s="32"/>
      <c r="CI245" s="32"/>
      <c r="CJ245" s="32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</row>
    <row r="246" spans="1:108" ht="15.75" customHeight="1">
      <c r="A246" s="30"/>
      <c r="B246" s="31"/>
      <c r="C246" s="31"/>
      <c r="D246" s="1"/>
      <c r="E246" s="32"/>
      <c r="F246" s="32"/>
      <c r="G246" s="32"/>
      <c r="H246" s="32"/>
      <c r="I246" s="32"/>
      <c r="J246" s="32"/>
      <c r="K246" s="33"/>
      <c r="L246" s="33"/>
      <c r="M246" s="3"/>
      <c r="N246" s="32"/>
      <c r="O246" s="32"/>
      <c r="P246" s="33"/>
      <c r="Q246" s="33"/>
      <c r="R246" s="33"/>
      <c r="S246" s="33"/>
      <c r="T246" s="33"/>
      <c r="U246" s="33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30"/>
      <c r="BU246" s="31"/>
      <c r="BV246" s="31"/>
      <c r="BW246" s="1"/>
      <c r="BX246" s="32"/>
      <c r="BY246" s="32"/>
      <c r="BZ246" s="32"/>
      <c r="CA246" s="32"/>
      <c r="CB246" s="32"/>
      <c r="CC246" s="32"/>
      <c r="CD246" s="3"/>
      <c r="CE246" s="32"/>
      <c r="CF246" s="32"/>
      <c r="CG246" s="32"/>
      <c r="CH246" s="32"/>
      <c r="CI246" s="32"/>
      <c r="CJ246" s="32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</row>
    <row r="247" spans="1:108" ht="15.75" customHeight="1">
      <c r="A247" s="30"/>
      <c r="B247" s="31"/>
      <c r="C247" s="31"/>
      <c r="D247" s="1"/>
      <c r="E247" s="32"/>
      <c r="F247" s="32"/>
      <c r="G247" s="32"/>
      <c r="H247" s="32"/>
      <c r="I247" s="32"/>
      <c r="J247" s="32"/>
      <c r="K247" s="33"/>
      <c r="L247" s="33"/>
      <c r="M247" s="3"/>
      <c r="N247" s="32"/>
      <c r="O247" s="32"/>
      <c r="P247" s="33"/>
      <c r="Q247" s="33"/>
      <c r="R247" s="33"/>
      <c r="S247" s="33"/>
      <c r="T247" s="33"/>
      <c r="U247" s="33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30"/>
      <c r="BU247" s="31"/>
      <c r="BV247" s="31"/>
      <c r="BW247" s="1"/>
      <c r="BX247" s="32"/>
      <c r="BY247" s="32"/>
      <c r="BZ247" s="32"/>
      <c r="CA247" s="32"/>
      <c r="CB247" s="32"/>
      <c r="CC247" s="32"/>
      <c r="CD247" s="3"/>
      <c r="CE247" s="32"/>
      <c r="CF247" s="32"/>
      <c r="CG247" s="32"/>
      <c r="CH247" s="32"/>
      <c r="CI247" s="32"/>
      <c r="CJ247" s="32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</row>
    <row r="248" spans="1:108" ht="15.75" customHeight="1">
      <c r="A248" s="30"/>
      <c r="B248" s="31"/>
      <c r="C248" s="31"/>
      <c r="D248" s="1"/>
      <c r="E248" s="32"/>
      <c r="F248" s="32"/>
      <c r="G248" s="32"/>
      <c r="H248" s="32"/>
      <c r="I248" s="32"/>
      <c r="J248" s="32"/>
      <c r="K248" s="33"/>
      <c r="L248" s="33"/>
      <c r="M248" s="3"/>
      <c r="N248" s="32"/>
      <c r="O248" s="32"/>
      <c r="P248" s="33"/>
      <c r="Q248" s="33"/>
      <c r="R248" s="33"/>
      <c r="S248" s="33"/>
      <c r="T248" s="33"/>
      <c r="U248" s="33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30"/>
      <c r="BU248" s="31"/>
      <c r="BV248" s="31"/>
      <c r="BW248" s="1"/>
      <c r="BX248" s="32"/>
      <c r="BY248" s="32"/>
      <c r="BZ248" s="32"/>
      <c r="CA248" s="32"/>
      <c r="CB248" s="32"/>
      <c r="CC248" s="32"/>
      <c r="CD248" s="3"/>
      <c r="CE248" s="32"/>
      <c r="CF248" s="32"/>
      <c r="CG248" s="32"/>
      <c r="CH248" s="32"/>
      <c r="CI248" s="32"/>
      <c r="CJ248" s="32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</row>
    <row r="249" spans="1:108" ht="15.75" customHeight="1">
      <c r="A249" s="30"/>
      <c r="B249" s="31"/>
      <c r="C249" s="31"/>
      <c r="D249" s="1"/>
      <c r="E249" s="32"/>
      <c r="F249" s="32"/>
      <c r="G249" s="32"/>
      <c r="H249" s="32"/>
      <c r="I249" s="32"/>
      <c r="J249" s="32"/>
      <c r="K249" s="33"/>
      <c r="L249" s="33"/>
      <c r="M249" s="3"/>
      <c r="N249" s="32"/>
      <c r="O249" s="32"/>
      <c r="P249" s="33"/>
      <c r="Q249" s="33"/>
      <c r="R249" s="33"/>
      <c r="S249" s="33"/>
      <c r="T249" s="33"/>
      <c r="U249" s="33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30"/>
      <c r="BU249" s="31"/>
      <c r="BV249" s="31"/>
      <c r="BW249" s="1"/>
      <c r="BX249" s="32"/>
      <c r="BY249" s="32"/>
      <c r="BZ249" s="32"/>
      <c r="CA249" s="32"/>
      <c r="CB249" s="32"/>
      <c r="CC249" s="32"/>
      <c r="CD249" s="3"/>
      <c r="CE249" s="32"/>
      <c r="CF249" s="32"/>
      <c r="CG249" s="32"/>
      <c r="CH249" s="32"/>
      <c r="CI249" s="32"/>
      <c r="CJ249" s="32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</row>
    <row r="250" spans="1:108" ht="15.75" customHeight="1">
      <c r="A250" s="30"/>
      <c r="B250" s="31"/>
      <c r="C250" s="31"/>
      <c r="D250" s="1"/>
      <c r="E250" s="32"/>
      <c r="F250" s="32"/>
      <c r="G250" s="32"/>
      <c r="H250" s="32"/>
      <c r="I250" s="32"/>
      <c r="J250" s="32"/>
      <c r="K250" s="33"/>
      <c r="L250" s="33"/>
      <c r="M250" s="3"/>
      <c r="N250" s="32"/>
      <c r="O250" s="32"/>
      <c r="P250" s="33"/>
      <c r="Q250" s="33"/>
      <c r="R250" s="33"/>
      <c r="S250" s="33"/>
      <c r="T250" s="33"/>
      <c r="U250" s="33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30"/>
      <c r="BU250" s="31"/>
      <c r="BV250" s="31"/>
      <c r="BW250" s="1"/>
      <c r="BX250" s="32"/>
      <c r="BY250" s="32"/>
      <c r="BZ250" s="32"/>
      <c r="CA250" s="32"/>
      <c r="CB250" s="32"/>
      <c r="CC250" s="32"/>
      <c r="CD250" s="3"/>
      <c r="CE250" s="32"/>
      <c r="CF250" s="32"/>
      <c r="CG250" s="32"/>
      <c r="CH250" s="32"/>
      <c r="CI250" s="32"/>
      <c r="CJ250" s="32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</row>
    <row r="251" spans="1:108" ht="15.75" customHeight="1">
      <c r="A251" s="30"/>
      <c r="B251" s="31"/>
      <c r="C251" s="31"/>
      <c r="D251" s="1"/>
      <c r="E251" s="32"/>
      <c r="F251" s="32"/>
      <c r="G251" s="32"/>
      <c r="H251" s="32"/>
      <c r="I251" s="32"/>
      <c r="J251" s="32"/>
      <c r="K251" s="33"/>
      <c r="L251" s="33"/>
      <c r="M251" s="3"/>
      <c r="N251" s="32"/>
      <c r="O251" s="32"/>
      <c r="P251" s="33"/>
      <c r="Q251" s="33"/>
      <c r="R251" s="33"/>
      <c r="S251" s="33"/>
      <c r="T251" s="33"/>
      <c r="U251" s="33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30"/>
      <c r="BU251" s="31"/>
      <c r="BV251" s="31"/>
      <c r="BW251" s="1"/>
      <c r="BX251" s="32"/>
      <c r="BY251" s="32"/>
      <c r="BZ251" s="32"/>
      <c r="CA251" s="32"/>
      <c r="CB251" s="32"/>
      <c r="CC251" s="32"/>
      <c r="CD251" s="3"/>
      <c r="CE251" s="32"/>
      <c r="CF251" s="32"/>
      <c r="CG251" s="32"/>
      <c r="CH251" s="32"/>
      <c r="CI251" s="32"/>
      <c r="CJ251" s="32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</row>
    <row r="252" spans="1:108" ht="15.75" customHeight="1">
      <c r="A252" s="30"/>
      <c r="B252" s="31"/>
      <c r="C252" s="31"/>
      <c r="D252" s="1"/>
      <c r="E252" s="32"/>
      <c r="F252" s="32"/>
      <c r="G252" s="32"/>
      <c r="H252" s="32"/>
      <c r="I252" s="32"/>
      <c r="J252" s="32"/>
      <c r="K252" s="33"/>
      <c r="L252" s="33"/>
      <c r="M252" s="3"/>
      <c r="N252" s="32"/>
      <c r="O252" s="32"/>
      <c r="P252" s="33"/>
      <c r="Q252" s="33"/>
      <c r="R252" s="33"/>
      <c r="S252" s="33"/>
      <c r="T252" s="33"/>
      <c r="U252" s="33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30"/>
      <c r="BU252" s="31"/>
      <c r="BV252" s="31"/>
      <c r="BW252" s="1"/>
      <c r="BX252" s="32"/>
      <c r="BY252" s="32"/>
      <c r="BZ252" s="32"/>
      <c r="CA252" s="32"/>
      <c r="CB252" s="32"/>
      <c r="CC252" s="32"/>
      <c r="CD252" s="3"/>
      <c r="CE252" s="32"/>
      <c r="CF252" s="32"/>
      <c r="CG252" s="32"/>
      <c r="CH252" s="32"/>
      <c r="CI252" s="32"/>
      <c r="CJ252" s="32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</row>
    <row r="253" spans="1:108" ht="15.75" customHeight="1">
      <c r="A253" s="30"/>
      <c r="B253" s="31"/>
      <c r="C253" s="31"/>
      <c r="D253" s="1"/>
      <c r="E253" s="32"/>
      <c r="F253" s="32"/>
      <c r="G253" s="32"/>
      <c r="H253" s="32"/>
      <c r="I253" s="32"/>
      <c r="J253" s="32"/>
      <c r="K253" s="33"/>
      <c r="L253" s="33"/>
      <c r="M253" s="3"/>
      <c r="N253" s="32"/>
      <c r="O253" s="32"/>
      <c r="P253" s="33"/>
      <c r="Q253" s="33"/>
      <c r="R253" s="33"/>
      <c r="S253" s="33"/>
      <c r="T253" s="33"/>
      <c r="U253" s="33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30"/>
      <c r="BU253" s="31"/>
      <c r="BV253" s="31"/>
      <c r="BW253" s="1"/>
      <c r="BX253" s="32"/>
      <c r="BY253" s="32"/>
      <c r="BZ253" s="32"/>
      <c r="CA253" s="32"/>
      <c r="CB253" s="32"/>
      <c r="CC253" s="32"/>
      <c r="CD253" s="3"/>
      <c r="CE253" s="32"/>
      <c r="CF253" s="32"/>
      <c r="CG253" s="32"/>
      <c r="CH253" s="32"/>
      <c r="CI253" s="32"/>
      <c r="CJ253" s="32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</row>
    <row r="254" spans="1:108" ht="15.75" customHeight="1">
      <c r="A254" s="30"/>
      <c r="B254" s="31"/>
      <c r="C254" s="31"/>
      <c r="D254" s="1"/>
      <c r="E254" s="32"/>
      <c r="F254" s="32"/>
      <c r="G254" s="32"/>
      <c r="H254" s="32"/>
      <c r="I254" s="32"/>
      <c r="J254" s="32"/>
      <c r="K254" s="33"/>
      <c r="L254" s="33"/>
      <c r="M254" s="3"/>
      <c r="N254" s="32"/>
      <c r="O254" s="32"/>
      <c r="P254" s="33"/>
      <c r="Q254" s="33"/>
      <c r="R254" s="33"/>
      <c r="S254" s="33"/>
      <c r="T254" s="33"/>
      <c r="U254" s="33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30"/>
      <c r="BU254" s="31"/>
      <c r="BV254" s="31"/>
      <c r="BW254" s="1"/>
      <c r="BX254" s="32"/>
      <c r="BY254" s="32"/>
      <c r="BZ254" s="32"/>
      <c r="CA254" s="32"/>
      <c r="CB254" s="32"/>
      <c r="CC254" s="32"/>
      <c r="CD254" s="3"/>
      <c r="CE254" s="32"/>
      <c r="CF254" s="32"/>
      <c r="CG254" s="32"/>
      <c r="CH254" s="32"/>
      <c r="CI254" s="32"/>
      <c r="CJ254" s="32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</row>
    <row r="255" spans="1:108" ht="15.75" customHeight="1">
      <c r="A255" s="30"/>
      <c r="B255" s="31"/>
      <c r="C255" s="31"/>
      <c r="D255" s="1"/>
      <c r="E255" s="32"/>
      <c r="F255" s="32"/>
      <c r="G255" s="32"/>
      <c r="H255" s="32"/>
      <c r="I255" s="32"/>
      <c r="J255" s="32"/>
      <c r="K255" s="33"/>
      <c r="L255" s="33"/>
      <c r="M255" s="3"/>
      <c r="N255" s="32"/>
      <c r="O255" s="32"/>
      <c r="P255" s="33"/>
      <c r="Q255" s="33"/>
      <c r="R255" s="33"/>
      <c r="S255" s="33"/>
      <c r="T255" s="33"/>
      <c r="U255" s="33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30"/>
      <c r="BU255" s="31"/>
      <c r="BV255" s="31"/>
      <c r="BW255" s="1"/>
      <c r="BX255" s="32"/>
      <c r="BY255" s="32"/>
      <c r="BZ255" s="32"/>
      <c r="CA255" s="32"/>
      <c r="CB255" s="32"/>
      <c r="CC255" s="32"/>
      <c r="CD255" s="3"/>
      <c r="CE255" s="32"/>
      <c r="CF255" s="32"/>
      <c r="CG255" s="32"/>
      <c r="CH255" s="32"/>
      <c r="CI255" s="32"/>
      <c r="CJ255" s="32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</row>
    <row r="256" spans="1:108" ht="15.75" customHeight="1">
      <c r="A256" s="30"/>
      <c r="B256" s="31"/>
      <c r="C256" s="31"/>
      <c r="D256" s="1"/>
      <c r="E256" s="32"/>
      <c r="F256" s="32"/>
      <c r="G256" s="32"/>
      <c r="H256" s="32"/>
      <c r="I256" s="32"/>
      <c r="J256" s="32"/>
      <c r="K256" s="33"/>
      <c r="L256" s="33"/>
      <c r="M256" s="3"/>
      <c r="N256" s="32"/>
      <c r="O256" s="32"/>
      <c r="P256" s="33"/>
      <c r="Q256" s="33"/>
      <c r="R256" s="33"/>
      <c r="S256" s="33"/>
      <c r="T256" s="33"/>
      <c r="U256" s="33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30"/>
      <c r="BU256" s="31"/>
      <c r="BV256" s="31"/>
      <c r="BW256" s="1"/>
      <c r="BX256" s="32"/>
      <c r="BY256" s="32"/>
      <c r="BZ256" s="32"/>
      <c r="CA256" s="32"/>
      <c r="CB256" s="32"/>
      <c r="CC256" s="32"/>
      <c r="CD256" s="3"/>
      <c r="CE256" s="32"/>
      <c r="CF256" s="32"/>
      <c r="CG256" s="32"/>
      <c r="CH256" s="32"/>
      <c r="CI256" s="32"/>
      <c r="CJ256" s="32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</row>
    <row r="257" spans="1:108" ht="15.75" customHeight="1">
      <c r="A257" s="30"/>
      <c r="B257" s="31"/>
      <c r="C257" s="31"/>
      <c r="D257" s="1"/>
      <c r="E257" s="32"/>
      <c r="F257" s="32"/>
      <c r="G257" s="32"/>
      <c r="H257" s="32"/>
      <c r="I257" s="32"/>
      <c r="J257" s="32"/>
      <c r="K257" s="33"/>
      <c r="L257" s="33"/>
      <c r="M257" s="3"/>
      <c r="N257" s="32"/>
      <c r="O257" s="32"/>
      <c r="P257" s="33"/>
      <c r="Q257" s="33"/>
      <c r="R257" s="33"/>
      <c r="S257" s="33"/>
      <c r="T257" s="33"/>
      <c r="U257" s="33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30"/>
      <c r="BU257" s="31"/>
      <c r="BV257" s="31"/>
      <c r="BW257" s="1"/>
      <c r="BX257" s="32"/>
      <c r="BY257" s="32"/>
      <c r="BZ257" s="32"/>
      <c r="CA257" s="32"/>
      <c r="CB257" s="32"/>
      <c r="CC257" s="32"/>
      <c r="CD257" s="3"/>
      <c r="CE257" s="32"/>
      <c r="CF257" s="32"/>
      <c r="CG257" s="32"/>
      <c r="CH257" s="32"/>
      <c r="CI257" s="32"/>
      <c r="CJ257" s="32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</row>
    <row r="258" spans="1:108" ht="15.75" customHeight="1">
      <c r="A258" s="30"/>
      <c r="B258" s="31"/>
      <c r="C258" s="31"/>
      <c r="D258" s="1"/>
      <c r="E258" s="32"/>
      <c r="F258" s="32"/>
      <c r="G258" s="32"/>
      <c r="H258" s="32"/>
      <c r="I258" s="32"/>
      <c r="J258" s="32"/>
      <c r="K258" s="33"/>
      <c r="L258" s="33"/>
      <c r="M258" s="3"/>
      <c r="N258" s="32"/>
      <c r="O258" s="32"/>
      <c r="P258" s="33"/>
      <c r="Q258" s="33"/>
      <c r="R258" s="33"/>
      <c r="S258" s="33"/>
      <c r="T258" s="33"/>
      <c r="U258" s="33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30"/>
      <c r="BU258" s="31"/>
      <c r="BV258" s="31"/>
      <c r="BW258" s="1"/>
      <c r="BX258" s="32"/>
      <c r="BY258" s="32"/>
      <c r="BZ258" s="32"/>
      <c r="CA258" s="32"/>
      <c r="CB258" s="32"/>
      <c r="CC258" s="32"/>
      <c r="CD258" s="3"/>
      <c r="CE258" s="32"/>
      <c r="CF258" s="32"/>
      <c r="CG258" s="32"/>
      <c r="CH258" s="32"/>
      <c r="CI258" s="32"/>
      <c r="CJ258" s="32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</row>
    <row r="259" spans="1:108" ht="15.75" customHeight="1">
      <c r="A259" s="30"/>
      <c r="B259" s="31"/>
      <c r="C259" s="31"/>
      <c r="D259" s="1"/>
      <c r="E259" s="32"/>
      <c r="F259" s="32"/>
      <c r="G259" s="32"/>
      <c r="H259" s="32"/>
      <c r="I259" s="32"/>
      <c r="J259" s="32"/>
      <c r="K259" s="33"/>
      <c r="L259" s="33"/>
      <c r="M259" s="3"/>
      <c r="N259" s="32"/>
      <c r="O259" s="32"/>
      <c r="P259" s="33"/>
      <c r="Q259" s="33"/>
      <c r="R259" s="33"/>
      <c r="S259" s="33"/>
      <c r="T259" s="33"/>
      <c r="U259" s="33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30"/>
      <c r="BU259" s="31"/>
      <c r="BV259" s="31"/>
      <c r="BW259" s="1"/>
      <c r="BX259" s="32"/>
      <c r="BY259" s="32"/>
      <c r="BZ259" s="32"/>
      <c r="CA259" s="32"/>
      <c r="CB259" s="32"/>
      <c r="CC259" s="32"/>
      <c r="CD259" s="3"/>
      <c r="CE259" s="32"/>
      <c r="CF259" s="32"/>
      <c r="CG259" s="32"/>
      <c r="CH259" s="32"/>
      <c r="CI259" s="32"/>
      <c r="CJ259" s="32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</row>
    <row r="260" spans="1:108" ht="15.75" customHeight="1">
      <c r="A260" s="30"/>
      <c r="B260" s="31"/>
      <c r="C260" s="31"/>
      <c r="D260" s="1"/>
      <c r="E260" s="32"/>
      <c r="F260" s="32"/>
      <c r="G260" s="32"/>
      <c r="H260" s="32"/>
      <c r="I260" s="32"/>
      <c r="J260" s="32"/>
      <c r="K260" s="33"/>
      <c r="L260" s="33"/>
      <c r="M260" s="3"/>
      <c r="N260" s="32"/>
      <c r="O260" s="32"/>
      <c r="P260" s="33"/>
      <c r="Q260" s="33"/>
      <c r="R260" s="33"/>
      <c r="S260" s="33"/>
      <c r="T260" s="33"/>
      <c r="U260" s="33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30"/>
      <c r="BU260" s="31"/>
      <c r="BV260" s="31"/>
      <c r="BW260" s="1"/>
      <c r="BX260" s="32"/>
      <c r="BY260" s="32"/>
      <c r="BZ260" s="32"/>
      <c r="CA260" s="32"/>
      <c r="CB260" s="32"/>
      <c r="CC260" s="32"/>
      <c r="CD260" s="3"/>
      <c r="CE260" s="32"/>
      <c r="CF260" s="32"/>
      <c r="CG260" s="32"/>
      <c r="CH260" s="32"/>
      <c r="CI260" s="32"/>
      <c r="CJ260" s="32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</row>
    <row r="261" spans="1:108" ht="15.75" customHeight="1">
      <c r="A261" s="30"/>
      <c r="B261" s="31"/>
      <c r="C261" s="31"/>
      <c r="D261" s="1"/>
      <c r="E261" s="32"/>
      <c r="F261" s="32"/>
      <c r="G261" s="32"/>
      <c r="H261" s="32"/>
      <c r="I261" s="32"/>
      <c r="J261" s="32"/>
      <c r="K261" s="33"/>
      <c r="L261" s="33"/>
      <c r="M261" s="3"/>
      <c r="N261" s="32"/>
      <c r="O261" s="32"/>
      <c r="P261" s="33"/>
      <c r="Q261" s="33"/>
      <c r="R261" s="33"/>
      <c r="S261" s="33"/>
      <c r="T261" s="33"/>
      <c r="U261" s="33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30"/>
      <c r="BU261" s="31"/>
      <c r="BV261" s="31"/>
      <c r="BW261" s="1"/>
      <c r="BX261" s="32"/>
      <c r="BY261" s="32"/>
      <c r="BZ261" s="32"/>
      <c r="CA261" s="32"/>
      <c r="CB261" s="32"/>
      <c r="CC261" s="32"/>
      <c r="CD261" s="3"/>
      <c r="CE261" s="32"/>
      <c r="CF261" s="32"/>
      <c r="CG261" s="32"/>
      <c r="CH261" s="32"/>
      <c r="CI261" s="32"/>
      <c r="CJ261" s="32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</row>
    <row r="262" spans="1:108" ht="15.75" customHeight="1">
      <c r="A262" s="30"/>
      <c r="B262" s="31"/>
      <c r="C262" s="31"/>
      <c r="D262" s="1"/>
      <c r="E262" s="32"/>
      <c r="F262" s="32"/>
      <c r="G262" s="32"/>
      <c r="H262" s="32"/>
      <c r="I262" s="32"/>
      <c r="J262" s="32"/>
      <c r="K262" s="33"/>
      <c r="L262" s="33"/>
      <c r="M262" s="3"/>
      <c r="N262" s="32"/>
      <c r="O262" s="32"/>
      <c r="P262" s="33"/>
      <c r="Q262" s="33"/>
      <c r="R262" s="33"/>
      <c r="S262" s="33"/>
      <c r="T262" s="33"/>
      <c r="U262" s="33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30"/>
      <c r="BU262" s="31"/>
      <c r="BV262" s="31"/>
      <c r="BW262" s="1"/>
      <c r="BX262" s="32"/>
      <c r="BY262" s="32"/>
      <c r="BZ262" s="32"/>
      <c r="CA262" s="32"/>
      <c r="CB262" s="32"/>
      <c r="CC262" s="32"/>
      <c r="CD262" s="3"/>
      <c r="CE262" s="32"/>
      <c r="CF262" s="32"/>
      <c r="CG262" s="32"/>
      <c r="CH262" s="32"/>
      <c r="CI262" s="32"/>
      <c r="CJ262" s="32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</row>
    <row r="263" spans="1:108" ht="15.75" customHeight="1">
      <c r="A263" s="30"/>
      <c r="B263" s="31"/>
      <c r="C263" s="31"/>
      <c r="D263" s="1"/>
      <c r="E263" s="32"/>
      <c r="F263" s="32"/>
      <c r="G263" s="32"/>
      <c r="H263" s="32"/>
      <c r="I263" s="32"/>
      <c r="J263" s="32"/>
      <c r="K263" s="33"/>
      <c r="L263" s="33"/>
      <c r="M263" s="3"/>
      <c r="N263" s="32"/>
      <c r="O263" s="32"/>
      <c r="P263" s="33"/>
      <c r="Q263" s="33"/>
      <c r="R263" s="33"/>
      <c r="S263" s="33"/>
      <c r="T263" s="33"/>
      <c r="U263" s="33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30"/>
      <c r="BU263" s="31"/>
      <c r="BV263" s="31"/>
      <c r="BW263" s="1"/>
      <c r="BX263" s="32"/>
      <c r="BY263" s="32"/>
      <c r="BZ263" s="32"/>
      <c r="CA263" s="32"/>
      <c r="CB263" s="32"/>
      <c r="CC263" s="32"/>
      <c r="CD263" s="3"/>
      <c r="CE263" s="32"/>
      <c r="CF263" s="32"/>
      <c r="CG263" s="32"/>
      <c r="CH263" s="32"/>
      <c r="CI263" s="32"/>
      <c r="CJ263" s="32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</row>
    <row r="264" spans="1:108" ht="15.75" customHeight="1">
      <c r="A264" s="30"/>
      <c r="B264" s="31"/>
      <c r="C264" s="31"/>
      <c r="D264" s="1"/>
      <c r="E264" s="32"/>
      <c r="F264" s="32"/>
      <c r="G264" s="32"/>
      <c r="H264" s="32"/>
      <c r="I264" s="32"/>
      <c r="J264" s="32"/>
      <c r="K264" s="33"/>
      <c r="L264" s="33"/>
      <c r="M264" s="3"/>
      <c r="N264" s="32"/>
      <c r="O264" s="32"/>
      <c r="P264" s="33"/>
      <c r="Q264" s="33"/>
      <c r="R264" s="33"/>
      <c r="S264" s="33"/>
      <c r="T264" s="33"/>
      <c r="U264" s="33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30"/>
      <c r="BU264" s="31"/>
      <c r="BV264" s="31"/>
      <c r="BW264" s="1"/>
      <c r="BX264" s="32"/>
      <c r="BY264" s="32"/>
      <c r="BZ264" s="32"/>
      <c r="CA264" s="32"/>
      <c r="CB264" s="32"/>
      <c r="CC264" s="32"/>
      <c r="CD264" s="3"/>
      <c r="CE264" s="32"/>
      <c r="CF264" s="32"/>
      <c r="CG264" s="32"/>
      <c r="CH264" s="32"/>
      <c r="CI264" s="32"/>
      <c r="CJ264" s="32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</row>
    <row r="265" spans="1:108" ht="15.75" customHeight="1">
      <c r="A265" s="30"/>
      <c r="B265" s="31"/>
      <c r="C265" s="31"/>
      <c r="D265" s="1"/>
      <c r="E265" s="32"/>
      <c r="F265" s="32"/>
      <c r="G265" s="32"/>
      <c r="H265" s="32"/>
      <c r="I265" s="32"/>
      <c r="J265" s="32"/>
      <c r="K265" s="33"/>
      <c r="L265" s="33"/>
      <c r="M265" s="3"/>
      <c r="N265" s="32"/>
      <c r="O265" s="32"/>
      <c r="P265" s="33"/>
      <c r="Q265" s="33"/>
      <c r="R265" s="33"/>
      <c r="S265" s="33"/>
      <c r="T265" s="33"/>
      <c r="U265" s="33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30"/>
      <c r="BU265" s="31"/>
      <c r="BV265" s="31"/>
      <c r="BW265" s="1"/>
      <c r="BX265" s="32"/>
      <c r="BY265" s="32"/>
      <c r="BZ265" s="32"/>
      <c r="CA265" s="32"/>
      <c r="CB265" s="32"/>
      <c r="CC265" s="32"/>
      <c r="CD265" s="3"/>
      <c r="CE265" s="32"/>
      <c r="CF265" s="32"/>
      <c r="CG265" s="32"/>
      <c r="CH265" s="32"/>
      <c r="CI265" s="32"/>
      <c r="CJ265" s="32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</row>
    <row r="266" spans="1:108" ht="15.75" customHeight="1">
      <c r="A266" s="30"/>
      <c r="B266" s="31"/>
      <c r="C266" s="31"/>
      <c r="D266" s="1"/>
      <c r="E266" s="32"/>
      <c r="F266" s="32"/>
      <c r="G266" s="32"/>
      <c r="H266" s="32"/>
      <c r="I266" s="32"/>
      <c r="J266" s="32"/>
      <c r="K266" s="33"/>
      <c r="L266" s="33"/>
      <c r="M266" s="3"/>
      <c r="N266" s="32"/>
      <c r="O266" s="32"/>
      <c r="P266" s="33"/>
      <c r="Q266" s="33"/>
      <c r="R266" s="33"/>
      <c r="S266" s="33"/>
      <c r="T266" s="33"/>
      <c r="U266" s="33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30"/>
      <c r="BU266" s="31"/>
      <c r="BV266" s="31"/>
      <c r="BW266" s="1"/>
      <c r="BX266" s="32"/>
      <c r="BY266" s="32"/>
      <c r="BZ266" s="32"/>
      <c r="CA266" s="32"/>
      <c r="CB266" s="32"/>
      <c r="CC266" s="32"/>
      <c r="CD266" s="3"/>
      <c r="CE266" s="32"/>
      <c r="CF266" s="32"/>
      <c r="CG266" s="32"/>
      <c r="CH266" s="32"/>
      <c r="CI266" s="32"/>
      <c r="CJ266" s="32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</row>
    <row r="267" spans="1:108" ht="15.75" customHeight="1">
      <c r="A267" s="30"/>
      <c r="B267" s="31"/>
      <c r="C267" s="31"/>
      <c r="D267" s="1"/>
      <c r="E267" s="32"/>
      <c r="F267" s="32"/>
      <c r="G267" s="32"/>
      <c r="H267" s="32"/>
      <c r="I267" s="32"/>
      <c r="J267" s="32"/>
      <c r="K267" s="33"/>
      <c r="L267" s="33"/>
      <c r="M267" s="3"/>
      <c r="N267" s="32"/>
      <c r="O267" s="32"/>
      <c r="P267" s="33"/>
      <c r="Q267" s="33"/>
      <c r="R267" s="33"/>
      <c r="S267" s="33"/>
      <c r="T267" s="33"/>
      <c r="U267" s="33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30"/>
      <c r="BU267" s="31"/>
      <c r="BV267" s="31"/>
      <c r="BW267" s="1"/>
      <c r="BX267" s="32"/>
      <c r="BY267" s="32"/>
      <c r="BZ267" s="32"/>
      <c r="CA267" s="32"/>
      <c r="CB267" s="32"/>
      <c r="CC267" s="32"/>
      <c r="CD267" s="3"/>
      <c r="CE267" s="32"/>
      <c r="CF267" s="32"/>
      <c r="CG267" s="32"/>
      <c r="CH267" s="32"/>
      <c r="CI267" s="32"/>
      <c r="CJ267" s="32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</row>
    <row r="268" spans="1:108" ht="15.75" customHeight="1">
      <c r="A268" s="30"/>
      <c r="B268" s="31"/>
      <c r="C268" s="31"/>
      <c r="D268" s="1"/>
      <c r="E268" s="32"/>
      <c r="F268" s="32"/>
      <c r="G268" s="32"/>
      <c r="H268" s="32"/>
      <c r="I268" s="32"/>
      <c r="J268" s="32"/>
      <c r="K268" s="33"/>
      <c r="L268" s="33"/>
      <c r="M268" s="3"/>
      <c r="N268" s="32"/>
      <c r="O268" s="32"/>
      <c r="P268" s="33"/>
      <c r="Q268" s="33"/>
      <c r="R268" s="33"/>
      <c r="S268" s="33"/>
      <c r="T268" s="33"/>
      <c r="U268" s="33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30"/>
      <c r="BU268" s="31"/>
      <c r="BV268" s="31"/>
      <c r="BW268" s="1"/>
      <c r="BX268" s="32"/>
      <c r="BY268" s="32"/>
      <c r="BZ268" s="32"/>
      <c r="CA268" s="32"/>
      <c r="CB268" s="32"/>
      <c r="CC268" s="32"/>
      <c r="CD268" s="3"/>
      <c r="CE268" s="32"/>
      <c r="CF268" s="32"/>
      <c r="CG268" s="32"/>
      <c r="CH268" s="32"/>
      <c r="CI268" s="32"/>
      <c r="CJ268" s="32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</row>
    <row r="269" spans="1:108" ht="15.75" customHeight="1">
      <c r="A269" s="30"/>
      <c r="B269" s="31"/>
      <c r="C269" s="31"/>
      <c r="D269" s="1"/>
      <c r="E269" s="32"/>
      <c r="F269" s="32"/>
      <c r="G269" s="32"/>
      <c r="H269" s="32"/>
      <c r="I269" s="32"/>
      <c r="J269" s="32"/>
      <c r="K269" s="33"/>
      <c r="L269" s="33"/>
      <c r="M269" s="3"/>
      <c r="N269" s="32"/>
      <c r="O269" s="32"/>
      <c r="P269" s="33"/>
      <c r="Q269" s="33"/>
      <c r="R269" s="33"/>
      <c r="S269" s="33"/>
      <c r="T269" s="33"/>
      <c r="U269" s="33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30"/>
      <c r="BU269" s="31"/>
      <c r="BV269" s="31"/>
      <c r="BW269" s="1"/>
      <c r="BX269" s="32"/>
      <c r="BY269" s="32"/>
      <c r="BZ269" s="32"/>
      <c r="CA269" s="32"/>
      <c r="CB269" s="32"/>
      <c r="CC269" s="32"/>
      <c r="CD269" s="3"/>
      <c r="CE269" s="32"/>
      <c r="CF269" s="32"/>
      <c r="CG269" s="32"/>
      <c r="CH269" s="32"/>
      <c r="CI269" s="32"/>
      <c r="CJ269" s="32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</row>
    <row r="270" spans="1:108" ht="15.75" customHeight="1">
      <c r="A270" s="30"/>
      <c r="B270" s="31"/>
      <c r="C270" s="31"/>
      <c r="D270" s="1"/>
      <c r="E270" s="32"/>
      <c r="F270" s="32"/>
      <c r="G270" s="32"/>
      <c r="H270" s="32"/>
      <c r="I270" s="32"/>
      <c r="J270" s="32"/>
      <c r="K270" s="33"/>
      <c r="L270" s="33"/>
      <c r="M270" s="3"/>
      <c r="N270" s="32"/>
      <c r="O270" s="32"/>
      <c r="P270" s="33"/>
      <c r="Q270" s="33"/>
      <c r="R270" s="33"/>
      <c r="S270" s="33"/>
      <c r="T270" s="33"/>
      <c r="U270" s="33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30"/>
      <c r="BU270" s="31"/>
      <c r="BV270" s="31"/>
      <c r="BW270" s="1"/>
      <c r="BX270" s="32"/>
      <c r="BY270" s="32"/>
      <c r="BZ270" s="32"/>
      <c r="CA270" s="32"/>
      <c r="CB270" s="32"/>
      <c r="CC270" s="32"/>
      <c r="CD270" s="3"/>
      <c r="CE270" s="32"/>
      <c r="CF270" s="32"/>
      <c r="CG270" s="32"/>
      <c r="CH270" s="32"/>
      <c r="CI270" s="32"/>
      <c r="CJ270" s="32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</row>
    <row r="271" spans="1:108" ht="15.75" customHeight="1">
      <c r="A271" s="30"/>
      <c r="B271" s="31"/>
      <c r="C271" s="31"/>
      <c r="D271" s="1"/>
      <c r="E271" s="32"/>
      <c r="F271" s="32"/>
      <c r="G271" s="32"/>
      <c r="H271" s="32"/>
      <c r="I271" s="32"/>
      <c r="J271" s="32"/>
      <c r="K271" s="33"/>
      <c r="L271" s="33"/>
      <c r="M271" s="3"/>
      <c r="N271" s="32"/>
      <c r="O271" s="32"/>
      <c r="P271" s="33"/>
      <c r="Q271" s="33"/>
      <c r="R271" s="33"/>
      <c r="S271" s="33"/>
      <c r="T271" s="33"/>
      <c r="U271" s="33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30"/>
      <c r="BU271" s="31"/>
      <c r="BV271" s="31"/>
      <c r="BW271" s="1"/>
      <c r="BX271" s="32"/>
      <c r="BY271" s="32"/>
      <c r="BZ271" s="32"/>
      <c r="CA271" s="32"/>
      <c r="CB271" s="32"/>
      <c r="CC271" s="32"/>
      <c r="CD271" s="3"/>
      <c r="CE271" s="32"/>
      <c r="CF271" s="32"/>
      <c r="CG271" s="32"/>
      <c r="CH271" s="32"/>
      <c r="CI271" s="32"/>
      <c r="CJ271" s="32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</row>
    <row r="272" spans="1:108" ht="15.75" customHeight="1">
      <c r="A272" s="30"/>
      <c r="B272" s="31"/>
      <c r="C272" s="31"/>
      <c r="D272" s="1"/>
      <c r="E272" s="32"/>
      <c r="F272" s="32"/>
      <c r="G272" s="32"/>
      <c r="H272" s="32"/>
      <c r="I272" s="32"/>
      <c r="J272" s="32"/>
      <c r="K272" s="33"/>
      <c r="L272" s="33"/>
      <c r="M272" s="3"/>
      <c r="N272" s="32"/>
      <c r="O272" s="32"/>
      <c r="P272" s="33"/>
      <c r="Q272" s="33"/>
      <c r="R272" s="33"/>
      <c r="S272" s="33"/>
      <c r="T272" s="33"/>
      <c r="U272" s="33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30"/>
      <c r="BU272" s="31"/>
      <c r="BV272" s="31"/>
      <c r="BW272" s="1"/>
      <c r="BX272" s="32"/>
      <c r="BY272" s="32"/>
      <c r="BZ272" s="32"/>
      <c r="CA272" s="32"/>
      <c r="CB272" s="32"/>
      <c r="CC272" s="32"/>
      <c r="CD272" s="3"/>
      <c r="CE272" s="32"/>
      <c r="CF272" s="32"/>
      <c r="CG272" s="32"/>
      <c r="CH272" s="32"/>
      <c r="CI272" s="32"/>
      <c r="CJ272" s="32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</row>
    <row r="273" spans="1:108" ht="15.75" customHeight="1">
      <c r="A273" s="30"/>
      <c r="B273" s="31"/>
      <c r="C273" s="31"/>
      <c r="D273" s="1"/>
      <c r="E273" s="32"/>
      <c r="F273" s="32"/>
      <c r="G273" s="32"/>
      <c r="H273" s="32"/>
      <c r="I273" s="32"/>
      <c r="J273" s="32"/>
      <c r="K273" s="33"/>
      <c r="L273" s="33"/>
      <c r="M273" s="3"/>
      <c r="N273" s="32"/>
      <c r="O273" s="32"/>
      <c r="P273" s="33"/>
      <c r="Q273" s="33"/>
      <c r="R273" s="33"/>
      <c r="S273" s="33"/>
      <c r="T273" s="33"/>
      <c r="U273" s="33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30"/>
      <c r="BU273" s="31"/>
      <c r="BV273" s="31"/>
      <c r="BW273" s="1"/>
      <c r="BX273" s="32"/>
      <c r="BY273" s="32"/>
      <c r="BZ273" s="32"/>
      <c r="CA273" s="32"/>
      <c r="CB273" s="32"/>
      <c r="CC273" s="32"/>
      <c r="CD273" s="3"/>
      <c r="CE273" s="32"/>
      <c r="CF273" s="32"/>
      <c r="CG273" s="32"/>
      <c r="CH273" s="32"/>
      <c r="CI273" s="32"/>
      <c r="CJ273" s="32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</row>
  </sheetData>
  <mergeCells count="265">
    <mergeCell ref="A1:C2"/>
    <mergeCell ref="J3:K3"/>
    <mergeCell ref="F3:G3"/>
    <mergeCell ref="H3:I3"/>
    <mergeCell ref="A3:A4"/>
    <mergeCell ref="B3:B4"/>
    <mergeCell ref="O3:P3"/>
    <mergeCell ref="Q3:R3"/>
    <mergeCell ref="U3:U4"/>
    <mergeCell ref="S3:T3"/>
    <mergeCell ref="CU3:CU4"/>
    <mergeCell ref="CW1:CX4"/>
    <mergeCell ref="CN1:CO4"/>
    <mergeCell ref="CS3:CT3"/>
    <mergeCell ref="DD3:DD4"/>
    <mergeCell ref="CH3:CI3"/>
    <mergeCell ref="CE3:CE4"/>
    <mergeCell ref="CJ3:CJ4"/>
    <mergeCell ref="DB3:DC3"/>
    <mergeCell ref="CZ3:DA3"/>
    <mergeCell ref="CY3:CY4"/>
    <mergeCell ref="CQ3:CR3"/>
    <mergeCell ref="CP3:CP4"/>
    <mergeCell ref="BE218:BF218"/>
    <mergeCell ref="BE220:BF220"/>
    <mergeCell ref="BE221:BF221"/>
    <mergeCell ref="BE215:BF215"/>
    <mergeCell ref="BB211:BE211"/>
    <mergeCell ref="BB212:BE212"/>
    <mergeCell ref="BB183:BE183"/>
    <mergeCell ref="BB172:BE172"/>
    <mergeCell ref="BB185:BE185"/>
    <mergeCell ref="BB184:BE184"/>
    <mergeCell ref="BB188:BE188"/>
    <mergeCell ref="BB208:BE208"/>
    <mergeCell ref="BB210:BE210"/>
    <mergeCell ref="BB209:BE209"/>
    <mergeCell ref="BB204:BE204"/>
    <mergeCell ref="BB205:BE205"/>
    <mergeCell ref="BE217:BF217"/>
    <mergeCell ref="BE216:BF216"/>
    <mergeCell ref="BB197:BE197"/>
    <mergeCell ref="BB198:BE198"/>
    <mergeCell ref="BB199:BE199"/>
    <mergeCell ref="BB202:BE202"/>
    <mergeCell ref="BB200:BE200"/>
    <mergeCell ref="BB201:BE201"/>
    <mergeCell ref="BE223:BF223"/>
    <mergeCell ref="BE222:BF222"/>
    <mergeCell ref="BB207:BE207"/>
    <mergeCell ref="BB206:BE206"/>
    <mergeCell ref="C3:C4"/>
    <mergeCell ref="E3:E4"/>
    <mergeCell ref="BB166:BE166"/>
    <mergeCell ref="BB167:BE167"/>
    <mergeCell ref="BB160:BE160"/>
    <mergeCell ref="BB161:BE161"/>
    <mergeCell ref="BB162:BE162"/>
    <mergeCell ref="BB163:BE163"/>
    <mergeCell ref="BB164:BE164"/>
    <mergeCell ref="BB165:BE165"/>
    <mergeCell ref="BA112:BE112"/>
    <mergeCell ref="BB156:BE156"/>
    <mergeCell ref="BB157:BE157"/>
    <mergeCell ref="BB158:BE158"/>
    <mergeCell ref="BB159:BE159"/>
    <mergeCell ref="N3:N4"/>
    <mergeCell ref="L3:L4"/>
    <mergeCell ref="AF3:AG3"/>
    <mergeCell ref="AH3:AH4"/>
    <mergeCell ref="AL3:AM3"/>
    <mergeCell ref="AN3:AO3"/>
    <mergeCell ref="AD3:AE3"/>
    <mergeCell ref="AB3:AC3"/>
    <mergeCell ref="CF3:CG3"/>
    <mergeCell ref="BY3:BZ3"/>
    <mergeCell ref="CA3:CB3"/>
    <mergeCell ref="CC3:CC4"/>
    <mergeCell ref="AP3:AQ3"/>
    <mergeCell ref="AR3:AR4"/>
    <mergeCell ref="AA3:AA4"/>
    <mergeCell ref="AK3:AK4"/>
    <mergeCell ref="BX3:BX4"/>
    <mergeCell ref="BB32:BE32"/>
    <mergeCell ref="BB33:BE33"/>
    <mergeCell ref="BB34:BE34"/>
    <mergeCell ref="BA5:BL5"/>
    <mergeCell ref="BN1:BO8"/>
    <mergeCell ref="BN10:BO10"/>
    <mergeCell ref="BA10:BE10"/>
    <mergeCell ref="BV3:BV4"/>
    <mergeCell ref="BT3:BT4"/>
    <mergeCell ref="BU3:BU4"/>
    <mergeCell ref="BT1:BV2"/>
    <mergeCell ref="BB19:BE19"/>
    <mergeCell ref="BB20:BE20"/>
    <mergeCell ref="BD8:BE8"/>
    <mergeCell ref="BC6:BE6"/>
    <mergeCell ref="BC7:BE7"/>
    <mergeCell ref="BB28:BE28"/>
    <mergeCell ref="BB31:BE31"/>
    <mergeCell ref="BB30:BE30"/>
    <mergeCell ref="BA2:BL2"/>
    <mergeCell ref="BB25:BE25"/>
    <mergeCell ref="BB26:BE26"/>
    <mergeCell ref="BB27:BE27"/>
    <mergeCell ref="BJ7:BK7"/>
    <mergeCell ref="BB29:BE29"/>
    <mergeCell ref="BB93:BE93"/>
    <mergeCell ref="BB94:BE94"/>
    <mergeCell ref="BB95:BE95"/>
    <mergeCell ref="BB78:BE78"/>
    <mergeCell ref="BB79:BE79"/>
    <mergeCell ref="BB90:BE90"/>
    <mergeCell ref="BB14:BE14"/>
    <mergeCell ref="BA11:BE11"/>
    <mergeCell ref="BB12:BE12"/>
    <mergeCell ref="BB13:BE13"/>
    <mergeCell ref="BB24:BE24"/>
    <mergeCell ref="BB15:BE15"/>
    <mergeCell ref="BB16:BE16"/>
    <mergeCell ref="BB17:BE17"/>
    <mergeCell ref="BB18:BE18"/>
    <mergeCell ref="BB22:BE22"/>
    <mergeCell ref="BB23:BE23"/>
    <mergeCell ref="BB21:BE21"/>
    <mergeCell ref="BB40:BE40"/>
    <mergeCell ref="BB35:BE35"/>
    <mergeCell ref="BB51:BE51"/>
    <mergeCell ref="BB50:BE50"/>
    <mergeCell ref="BB52:BE52"/>
    <mergeCell ref="BB55:BE55"/>
    <mergeCell ref="BB59:BE59"/>
    <mergeCell ref="BB60:BE60"/>
    <mergeCell ref="BB49:BE49"/>
    <mergeCell ref="BB58:BE58"/>
    <mergeCell ref="BB56:BE56"/>
    <mergeCell ref="BB53:BE53"/>
    <mergeCell ref="BB68:BE68"/>
    <mergeCell ref="BB69:BE69"/>
    <mergeCell ref="BB57:BE57"/>
    <mergeCell ref="BB73:BE73"/>
    <mergeCell ref="BB64:BE64"/>
    <mergeCell ref="BB65:BE65"/>
    <mergeCell ref="BB71:BE71"/>
    <mergeCell ref="BB72:BE72"/>
    <mergeCell ref="BB54:BE54"/>
    <mergeCell ref="BB61:BE61"/>
    <mergeCell ref="BB62:BE62"/>
    <mergeCell ref="BB63:BE63"/>
    <mergeCell ref="BB169:BE169"/>
    <mergeCell ref="BB170:BE170"/>
    <mergeCell ref="BB192:BE192"/>
    <mergeCell ref="BB191:BE191"/>
    <mergeCell ref="BB179:BE179"/>
    <mergeCell ref="BB180:BE180"/>
    <mergeCell ref="BB176:BE176"/>
    <mergeCell ref="BB177:BE177"/>
    <mergeCell ref="BB203:BE203"/>
    <mergeCell ref="BB141:BE141"/>
    <mergeCell ref="BB142:BE142"/>
    <mergeCell ref="BB124:BE124"/>
    <mergeCell ref="BB135:BE135"/>
    <mergeCell ref="BB136:BE136"/>
    <mergeCell ref="BB137:BE137"/>
    <mergeCell ref="BB138:BE138"/>
    <mergeCell ref="BB146:BE146"/>
    <mergeCell ref="BB147:BE147"/>
    <mergeCell ref="BB99:BE99"/>
    <mergeCell ref="BB100:BE100"/>
    <mergeCell ref="BB74:BE74"/>
    <mergeCell ref="BB75:BE75"/>
    <mergeCell ref="BB76:BE76"/>
    <mergeCell ref="BB81:BE81"/>
    <mergeCell ref="BB66:BE66"/>
    <mergeCell ref="BB67:BE67"/>
    <mergeCell ref="BB70:BE70"/>
    <mergeCell ref="BB77:BE77"/>
    <mergeCell ref="BB82:BE82"/>
    <mergeCell ref="BB84:BE84"/>
    <mergeCell ref="BB85:BE85"/>
    <mergeCell ref="BB86:BE86"/>
    <mergeCell ref="BB87:BE87"/>
    <mergeCell ref="BB91:BE91"/>
    <mergeCell ref="BB92:BE92"/>
    <mergeCell ref="BB97:BE97"/>
    <mergeCell ref="BB98:BE98"/>
    <mergeCell ref="BB96:BE96"/>
    <mergeCell ref="BB88:BE88"/>
    <mergeCell ref="BB89:BE89"/>
    <mergeCell ref="BB80:BE80"/>
    <mergeCell ref="BB83:BE83"/>
    <mergeCell ref="BB101:BE101"/>
    <mergeCell ref="BB102:BE102"/>
    <mergeCell ref="BB105:BE105"/>
    <mergeCell ref="BB110:BE110"/>
    <mergeCell ref="BB155:BE155"/>
    <mergeCell ref="BB154:BE154"/>
    <mergeCell ref="BB150:BE150"/>
    <mergeCell ref="BB151:BE151"/>
    <mergeCell ref="BB152:BE152"/>
    <mergeCell ref="BB153:BE153"/>
    <mergeCell ref="BB118:BE118"/>
    <mergeCell ref="BB117:BE117"/>
    <mergeCell ref="BB131:BE131"/>
    <mergeCell ref="BB132:BE132"/>
    <mergeCell ref="BB106:BE106"/>
    <mergeCell ref="BB107:BE107"/>
    <mergeCell ref="BB103:BE103"/>
    <mergeCell ref="BB104:BE104"/>
    <mergeCell ref="BB108:BE108"/>
    <mergeCell ref="BB109:BE109"/>
    <mergeCell ref="BB133:BE133"/>
    <mergeCell ref="BB134:BE134"/>
    <mergeCell ref="BB130:BE130"/>
    <mergeCell ref="BB129:BE129"/>
    <mergeCell ref="BB37:BE37"/>
    <mergeCell ref="BB39:BE39"/>
    <mergeCell ref="BB38:BE38"/>
    <mergeCell ref="BB36:BE36"/>
    <mergeCell ref="BB47:BE47"/>
    <mergeCell ref="BB48:BE48"/>
    <mergeCell ref="BB45:BE45"/>
    <mergeCell ref="BB46:BE46"/>
    <mergeCell ref="BB44:BE44"/>
    <mergeCell ref="BB43:BE43"/>
    <mergeCell ref="BB41:BE41"/>
    <mergeCell ref="BB42:BE42"/>
    <mergeCell ref="BB116:BE116"/>
    <mergeCell ref="BB113:BE113"/>
    <mergeCell ref="BB114:BE114"/>
    <mergeCell ref="BB115:BE115"/>
    <mergeCell ref="BB127:BE127"/>
    <mergeCell ref="BB128:BE128"/>
    <mergeCell ref="BB121:BE121"/>
    <mergeCell ref="BB122:BE122"/>
    <mergeCell ref="BB123:BE123"/>
    <mergeCell ref="BB119:BE119"/>
    <mergeCell ref="BB120:BE120"/>
    <mergeCell ref="BB125:BE125"/>
    <mergeCell ref="BB126:BE126"/>
    <mergeCell ref="BB111:BE111"/>
    <mergeCell ref="BB195:BE195"/>
    <mergeCell ref="BB196:BE196"/>
    <mergeCell ref="BB173:BE173"/>
    <mergeCell ref="BB171:BE171"/>
    <mergeCell ref="BB194:BE194"/>
    <mergeCell ref="BB193:BE193"/>
    <mergeCell ref="BB178:BE178"/>
    <mergeCell ref="BB149:BE149"/>
    <mergeCell ref="BB139:BE139"/>
    <mergeCell ref="BB140:BE140"/>
    <mergeCell ref="BB148:BE148"/>
    <mergeCell ref="BB143:BE143"/>
    <mergeCell ref="BB144:BE144"/>
    <mergeCell ref="BB145:BE145"/>
    <mergeCell ref="BB168:BE168"/>
    <mergeCell ref="BB189:BE189"/>
    <mergeCell ref="BB190:BE190"/>
    <mergeCell ref="BB174:BE174"/>
    <mergeCell ref="BB175:BE175"/>
    <mergeCell ref="BB181:BE181"/>
    <mergeCell ref="BB182:BE182"/>
    <mergeCell ref="BB186:BE186"/>
    <mergeCell ref="BB187:BE187"/>
  </mergeCells>
  <conditionalFormatting sqref="BG12:BG111">
    <cfRule type="expression" dxfId="12" priority="1">
      <formula>$BG12=""</formula>
    </cfRule>
  </conditionalFormatting>
  <conditionalFormatting sqref="BJ12:BJ111">
    <cfRule type="expression" dxfId="11" priority="2">
      <formula>$BJ12=""</formula>
    </cfRule>
  </conditionalFormatting>
  <conditionalFormatting sqref="BK12:BK111">
    <cfRule type="expression" dxfId="10" priority="3">
      <formula>$BK12=""</formula>
    </cfRule>
  </conditionalFormatting>
  <conditionalFormatting sqref="BL12:BL111">
    <cfRule type="expression" dxfId="9" priority="4">
      <formula>$BL12=""</formula>
    </cfRule>
  </conditionalFormatting>
  <conditionalFormatting sqref="BG113:BG212">
    <cfRule type="expression" dxfId="8" priority="5">
      <formula>$BG113=""</formula>
    </cfRule>
  </conditionalFormatting>
  <conditionalFormatting sqref="BJ113:BK212">
    <cfRule type="expression" dxfId="7" priority="6">
      <formula>BJ113=""</formula>
    </cfRule>
  </conditionalFormatting>
  <conditionalFormatting sqref="BH3">
    <cfRule type="expression" dxfId="6" priority="7">
      <formula>$BH$3=""</formula>
    </cfRule>
  </conditionalFormatting>
  <conditionalFormatting sqref="BH4">
    <cfRule type="expression" dxfId="5" priority="8">
      <formula>$BH$4=""</formula>
    </cfRule>
  </conditionalFormatting>
  <conditionalFormatting sqref="BL113:BL212">
    <cfRule type="expression" dxfId="4" priority="9">
      <formula>$BL113=""</formula>
    </cfRule>
  </conditionalFormatting>
  <conditionalFormatting sqref="BA6:BE6">
    <cfRule type="expression" dxfId="3" priority="10">
      <formula>#REF!&gt;6</formula>
    </cfRule>
  </conditionalFormatting>
  <pageMargins left="0.1" right="0.1" top="0.1" bottom="0.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623"/>
  </sheetPr>
  <dimension ref="A1:Z330"/>
  <sheetViews>
    <sheetView showGridLines="0" tabSelected="1" topLeftCell="A61" zoomScale="95" zoomScaleNormal="95" workbookViewId="0">
      <selection activeCell="H63" sqref="H63"/>
    </sheetView>
  </sheetViews>
  <sheetFormatPr defaultColWidth="14.42578125" defaultRowHeight="15" customHeight="1"/>
  <cols>
    <col min="1" max="1" width="3.7109375" customWidth="1"/>
    <col min="2" max="2" width="23.28515625" customWidth="1"/>
    <col min="3" max="4" width="6.7109375" customWidth="1"/>
    <col min="5" max="5" width="8.42578125" customWidth="1"/>
    <col min="6" max="6" width="18.28515625" customWidth="1"/>
    <col min="7" max="7" width="14" customWidth="1"/>
    <col min="8" max="8" width="9.28515625" customWidth="1"/>
    <col min="9" max="9" width="10.42578125" customWidth="1"/>
    <col min="10" max="10" width="9.42578125" customWidth="1"/>
    <col min="11" max="11" width="9.140625" customWidth="1"/>
    <col min="12" max="12" width="8.7109375" customWidth="1"/>
    <col min="13" max="13" width="14.28515625" customWidth="1"/>
    <col min="14" max="14" width="14.7109375" customWidth="1"/>
    <col min="15" max="15" width="21.42578125" customWidth="1"/>
  </cols>
  <sheetData>
    <row r="1" spans="1:26" ht="16.5" customHeight="1">
      <c r="A1" s="64" t="s">
        <v>49</v>
      </c>
      <c r="B1" s="64"/>
      <c r="C1" s="65"/>
      <c r="D1" s="65"/>
      <c r="E1" s="65"/>
      <c r="F1" s="65"/>
      <c r="G1" s="65"/>
      <c r="H1" s="65"/>
      <c r="I1" s="65"/>
      <c r="J1" s="65"/>
      <c r="K1" s="66"/>
      <c r="L1" s="66"/>
      <c r="M1" s="65"/>
      <c r="N1" s="65"/>
      <c r="O1" s="65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6.5" customHeight="1">
      <c r="A2" s="332" t="s">
        <v>12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65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.5" customHeight="1">
      <c r="A3" s="336" t="s">
        <v>50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65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6.5" customHeight="1">
      <c r="A4" s="337" t="s">
        <v>51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ht="19.5" customHeight="1">
      <c r="A5" s="65"/>
      <c r="B5" s="65"/>
      <c r="C5" s="338" t="s">
        <v>52</v>
      </c>
      <c r="D5" s="339"/>
      <c r="E5" s="340" t="s">
        <v>156</v>
      </c>
      <c r="F5" s="341"/>
      <c r="G5" s="342"/>
      <c r="H5" s="68" t="s">
        <v>53</v>
      </c>
      <c r="I5" s="316"/>
      <c r="J5" s="317"/>
      <c r="K5" s="68" t="s">
        <v>54</v>
      </c>
      <c r="L5" s="316" t="s">
        <v>157</v>
      </c>
      <c r="M5" s="317"/>
      <c r="N5" s="68" t="s">
        <v>21</v>
      </c>
      <c r="O5" s="69" t="s">
        <v>55</v>
      </c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ht="6.75" customHeight="1">
      <c r="A6" s="65"/>
      <c r="B6" s="65"/>
      <c r="C6" s="70"/>
      <c r="D6" s="71"/>
      <c r="E6" s="65"/>
      <c r="F6" s="65"/>
      <c r="G6" s="72"/>
      <c r="H6" s="65"/>
      <c r="I6" s="65"/>
      <c r="J6" s="65"/>
      <c r="K6" s="66"/>
      <c r="L6" s="66"/>
      <c r="M6" s="68"/>
      <c r="N6" s="65"/>
      <c r="O6" s="66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24" customHeight="1">
      <c r="A7" s="318" t="s">
        <v>56</v>
      </c>
      <c r="B7" s="319"/>
      <c r="C7" s="352">
        <v>107982</v>
      </c>
      <c r="D7" s="353"/>
      <c r="E7" s="73" t="s">
        <v>57</v>
      </c>
      <c r="F7" s="69" t="s">
        <v>162</v>
      </c>
      <c r="G7" s="74" t="s">
        <v>58</v>
      </c>
      <c r="H7" s="316" t="s">
        <v>163</v>
      </c>
      <c r="I7" s="317"/>
      <c r="J7" s="355" t="s">
        <v>59</v>
      </c>
      <c r="K7" s="356"/>
      <c r="L7" s="316"/>
      <c r="M7" s="317"/>
      <c r="N7" s="68" t="s">
        <v>60</v>
      </c>
      <c r="O7" s="75" t="s">
        <v>161</v>
      </c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6" customHeight="1" thickBot="1">
      <c r="A8" s="65"/>
      <c r="B8" s="65"/>
      <c r="C8" s="65"/>
      <c r="D8" s="65"/>
      <c r="E8" s="65"/>
      <c r="F8" s="76"/>
      <c r="G8" s="65"/>
      <c r="H8" s="65"/>
      <c r="I8" s="65"/>
      <c r="J8" s="65"/>
      <c r="K8" s="66"/>
      <c r="L8" s="66"/>
      <c r="M8" s="65"/>
      <c r="N8" s="65"/>
      <c r="O8" s="65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16.5" customHeight="1">
      <c r="A9" s="320" t="s">
        <v>61</v>
      </c>
      <c r="B9" s="322" t="s">
        <v>62</v>
      </c>
      <c r="C9" s="346" t="s">
        <v>63</v>
      </c>
      <c r="D9" s="347"/>
      <c r="E9" s="347"/>
      <c r="F9" s="348"/>
      <c r="G9" s="324" t="s">
        <v>64</v>
      </c>
      <c r="H9" s="322" t="s">
        <v>35</v>
      </c>
      <c r="I9" s="324" t="s">
        <v>65</v>
      </c>
      <c r="J9" s="324" t="s">
        <v>66</v>
      </c>
      <c r="K9" s="324" t="s">
        <v>67</v>
      </c>
      <c r="L9" s="359" t="s">
        <v>40</v>
      </c>
      <c r="M9" s="360"/>
      <c r="N9" s="324" t="s">
        <v>68</v>
      </c>
      <c r="O9" s="357" t="s">
        <v>69</v>
      </c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37.9" customHeight="1">
      <c r="A10" s="321"/>
      <c r="B10" s="323"/>
      <c r="C10" s="349"/>
      <c r="D10" s="350"/>
      <c r="E10" s="350"/>
      <c r="F10" s="351"/>
      <c r="G10" s="323"/>
      <c r="H10" s="323"/>
      <c r="I10" s="323"/>
      <c r="J10" s="323"/>
      <c r="K10" s="323"/>
      <c r="L10" s="77" t="s">
        <v>70</v>
      </c>
      <c r="M10" s="77" t="s">
        <v>71</v>
      </c>
      <c r="N10" s="323"/>
      <c r="O10" s="358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14.25" customHeight="1">
      <c r="A11" s="354" t="s">
        <v>42</v>
      </c>
      <c r="B11" s="345"/>
      <c r="C11" s="343"/>
      <c r="D11" s="344"/>
      <c r="E11" s="344"/>
      <c r="F11" s="345"/>
      <c r="G11" s="241"/>
      <c r="H11" s="78"/>
      <c r="I11" s="241"/>
      <c r="J11" s="241"/>
      <c r="K11" s="79"/>
      <c r="L11" s="79"/>
      <c r="M11" s="78"/>
      <c r="N11" s="78"/>
      <c r="O11" s="80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14.45" customHeight="1">
      <c r="A12" s="242">
        <v>1</v>
      </c>
      <c r="B12" s="243" t="str">
        <f>'[1]Nutritional Status'!B12</f>
        <v>107886180391</v>
      </c>
      <c r="C12" s="430" t="str">
        <f>'[1]Nutritional Status'!C12</f>
        <v>ANINAO,CKHRIZ ANDREI, MARTINEZ</v>
      </c>
      <c r="D12" s="431"/>
      <c r="E12" s="431"/>
      <c r="F12" s="432"/>
      <c r="G12" s="244">
        <v>40512</v>
      </c>
      <c r="H12" s="240">
        <f>IF(G12="","",VALUE(CalSheet!AD4))</f>
        <v>11.09</v>
      </c>
      <c r="I12" s="255">
        <v>26.6</v>
      </c>
      <c r="J12" s="255">
        <v>1.38</v>
      </c>
      <c r="K12" s="202">
        <f t="shared" ref="K12:K61" si="0">IF(J12="","",J12*J12)</f>
        <v>1.9043999999999996</v>
      </c>
      <c r="L12" s="84">
        <f t="shared" ref="L12:L61" si="1">IF(OR(I12="",J12=""),"",I12/K12)</f>
        <v>13.967653854232308</v>
      </c>
      <c r="M12" s="69" t="str">
        <f>IF(G12=" ","",IF(AND(I12&lt;&gt;"",J12&lt;&gt;""),IF(L12&gt;CalSheet!I4,CalSheet!$J$3,IF(L12&gt;CalSheet!G4,CalSheet!$H$3,IF(L12&gt;CalSheet!E4,CalSheet!$F$3,IF(L12&gt;CalSheet!C4,CalSheet!$D$3,CalSheet!$C$3)))),""))</f>
        <v>Wasted</v>
      </c>
      <c r="N12" s="86" t="str">
        <f>IF(OR(H12="",J12=""),"",IF(J12*100="","",IF(J12*100&gt;CalSheet!O4,CalSheet!$P$3,IF(J12*100&gt;CalSheet!M4,CalSheet!$N$3,IF(J12*100&gt;CalSheet!K4,CalSheet!$L$3,CalSheet!$K$3)))))</f>
        <v>Normal</v>
      </c>
      <c r="O12" s="8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6.5" customHeight="1">
      <c r="A13" s="242">
        <v>2</v>
      </c>
      <c r="B13" s="243" t="str">
        <f>'[1]Nutritional Status'!B13</f>
        <v>164003140277</v>
      </c>
      <c r="C13" s="430" t="str">
        <f>'[1]Nutritional Status'!C13</f>
        <v>ANINAO,NICO RAIZEN, MARTINEZ</v>
      </c>
      <c r="D13" s="431"/>
      <c r="E13" s="431"/>
      <c r="F13" s="432"/>
      <c r="G13" s="244">
        <v>40028</v>
      </c>
      <c r="H13" s="240">
        <f>IF(G13="","",VALUE(CalSheet!AD5))</f>
        <v>13.01</v>
      </c>
      <c r="I13" s="255">
        <v>36.5</v>
      </c>
      <c r="J13" s="255">
        <v>1.48</v>
      </c>
      <c r="K13" s="202">
        <f t="shared" si="0"/>
        <v>2.1903999999999999</v>
      </c>
      <c r="L13" s="84">
        <f t="shared" si="1"/>
        <v>16.663623082542003</v>
      </c>
      <c r="M13" s="69" t="str">
        <f>IF(G13=" ","",IF(AND(I13&lt;&gt;"",J13&lt;&gt;""),IF(L13&gt;CalSheet!I5,CalSheet!$J$3,IF(L13&gt;CalSheet!G5,CalSheet!$H$3,IF(L13&gt;CalSheet!E5,CalSheet!$F$3,IF(L13&gt;CalSheet!C5,CalSheet!$D$3,CalSheet!$C$3)))),""))</f>
        <v>Normal</v>
      </c>
      <c r="N13" s="86" t="str">
        <f>IF(OR(H13="",J13=""),"",IF(J13*100="","",IF(J13*100&gt;CalSheet!O5,CalSheet!$P$3,IF(J13*100&gt;CalSheet!M5,CalSheet!$N$3,IF(J13*100&gt;CalSheet!K5,CalSheet!$L$3,CalSheet!$K$3)))))</f>
        <v>Normal</v>
      </c>
      <c r="O13" s="8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6.5" customHeight="1">
      <c r="A14" s="242">
        <v>3</v>
      </c>
      <c r="B14" s="243" t="str">
        <f>'[1]Nutritional Status'!B14</f>
        <v>107982190220</v>
      </c>
      <c r="C14" s="430" t="str">
        <f>'[1]Nutritional Status'!C14</f>
        <v>CARITATIVO,BRYAN JAMES, PARIANES</v>
      </c>
      <c r="D14" s="431"/>
      <c r="E14" s="431"/>
      <c r="F14" s="432"/>
      <c r="G14" s="244">
        <v>41290</v>
      </c>
      <c r="H14" s="240">
        <f>IF(G14="","",VALUE(CalSheet!AD6))</f>
        <v>9.08</v>
      </c>
      <c r="I14" s="255">
        <v>31.2</v>
      </c>
      <c r="J14" s="255">
        <v>1.4</v>
      </c>
      <c r="K14" s="202">
        <f t="shared" si="0"/>
        <v>1.9599999999999997</v>
      </c>
      <c r="L14" s="84">
        <f t="shared" si="1"/>
        <v>15.918367346938778</v>
      </c>
      <c r="M14" s="69" t="str">
        <f>IF(G14=" ","",IF(AND(I14&lt;&gt;"",J14&lt;&gt;""),IF(L14&gt;CalSheet!I6,CalSheet!$J$3,IF(L14&gt;CalSheet!G6,CalSheet!$H$3,IF(L14&gt;CalSheet!E6,CalSheet!$F$3,IF(L14&gt;CalSheet!C6,CalSheet!$D$3,CalSheet!$C$3)))),""))</f>
        <v>Normal</v>
      </c>
      <c r="N14" s="86" t="str">
        <f>IF(OR(H14="",J14=""),"",IF(J14*100="","",IF(J14*100&gt;CalSheet!O6,CalSheet!$P$3,IF(J14*100&gt;CalSheet!M6,CalSheet!$N$3,IF(J14*100&gt;CalSheet!K6,CalSheet!$L$3,CalSheet!$K$3)))))</f>
        <v>Normal</v>
      </c>
      <c r="O14" s="8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16.5" customHeight="1">
      <c r="A15" s="242">
        <v>4</v>
      </c>
      <c r="B15" s="243" t="str">
        <f>'[1]Nutritional Status'!B15</f>
        <v>107982180055</v>
      </c>
      <c r="C15" s="430" t="str">
        <f>'[1]Nutritional Status'!C15</f>
        <v>CARITATIVO,JOHN RICMILLE, PARIANES</v>
      </c>
      <c r="D15" s="431"/>
      <c r="E15" s="431"/>
      <c r="F15" s="432"/>
      <c r="G15" s="244">
        <v>41727</v>
      </c>
      <c r="H15" s="240">
        <f>IF(G15="","",VALUE(CalSheet!AD7))</f>
        <v>8.0500000000000007</v>
      </c>
      <c r="I15" s="255">
        <v>24.6</v>
      </c>
      <c r="J15" s="255">
        <v>1.31</v>
      </c>
      <c r="K15" s="202">
        <f t="shared" si="0"/>
        <v>1.7161000000000002</v>
      </c>
      <c r="L15" s="84">
        <f t="shared" si="1"/>
        <v>14.334828972670589</v>
      </c>
      <c r="M15" s="69" t="str">
        <f>IF(G15=" ","",IF(AND(I15&lt;&gt;"",J15&lt;&gt;""),IF(L15&gt;CalSheet!I7,CalSheet!$J$3,IF(L15&gt;CalSheet!G7,CalSheet!$H$3,IF(L15&gt;CalSheet!E7,CalSheet!$F$3,IF(L15&gt;CalSheet!C7,CalSheet!$D$3,CalSheet!$C$3)))),""))</f>
        <v>Normal</v>
      </c>
      <c r="N15" s="86" t="str">
        <f>IF(OR(H15="",J15=""),"",IF(J15*100="","",IF(J15*100&gt;CalSheet!O7,CalSheet!$P$3,IF(J15*100&gt;CalSheet!M7,CalSheet!$N$3,IF(J15*100&gt;CalSheet!K7,CalSheet!$L$3,CalSheet!$K$3)))))</f>
        <v>Normal</v>
      </c>
      <c r="O15" s="8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16.5" customHeight="1">
      <c r="A16" s="242">
        <v>5</v>
      </c>
      <c r="B16" s="243" t="str">
        <f>'[1]Nutritional Status'!B16</f>
        <v>424198190004</v>
      </c>
      <c r="C16" s="430" t="str">
        <f>'[1]Nutritional Status'!C16</f>
        <v>CERVANTES,MIKHAIL ANDRES, YAMBAO</v>
      </c>
      <c r="D16" s="431"/>
      <c r="E16" s="431"/>
      <c r="F16" s="432"/>
      <c r="G16" s="244">
        <v>41770</v>
      </c>
      <c r="H16" s="240">
        <f>IF(G16="","",VALUE(CalSheet!AD8))</f>
        <v>8.0399999999999991</v>
      </c>
      <c r="I16" s="255">
        <v>25.3</v>
      </c>
      <c r="J16" s="255">
        <v>1.27</v>
      </c>
      <c r="K16" s="202">
        <f t="shared" si="0"/>
        <v>1.6129</v>
      </c>
      <c r="L16" s="84">
        <f t="shared" si="1"/>
        <v>15.686031372062745</v>
      </c>
      <c r="M16" s="69" t="str">
        <f>IF(G16=" ","",IF(AND(I16&lt;&gt;"",J16&lt;&gt;""),IF(L16&gt;CalSheet!I8,CalSheet!$J$3,IF(L16&gt;CalSheet!G8,CalSheet!$H$3,IF(L16&gt;CalSheet!E8,CalSheet!$F$3,IF(L16&gt;CalSheet!C8,CalSheet!$D$3,CalSheet!$C$3)))),""))</f>
        <v>Normal</v>
      </c>
      <c r="N16" s="86" t="str">
        <f>IF(OR(H16="",J16=""),"",IF(J16*100="","",IF(J16*100&gt;CalSheet!O8,CalSheet!$P$3,IF(J16*100&gt;CalSheet!M8,CalSheet!$N$3,IF(J16*100&gt;CalSheet!K8,CalSheet!$L$3,CalSheet!$K$3)))))</f>
        <v>Normal</v>
      </c>
      <c r="O16" s="8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6.5" customHeight="1">
      <c r="A17" s="242">
        <v>6</v>
      </c>
      <c r="B17" s="243" t="str">
        <f>'[1]Nutritional Status'!B17</f>
        <v>107982190169</v>
      </c>
      <c r="C17" s="430" t="str">
        <f>'[1]Nutritional Status'!C17</f>
        <v>CORPUZ,DARREN ZELDDRICK, DELOS REYES</v>
      </c>
      <c r="D17" s="431"/>
      <c r="E17" s="431"/>
      <c r="F17" s="432"/>
      <c r="G17" s="244">
        <v>41744</v>
      </c>
      <c r="H17" s="240">
        <f>IF(G17="","",VALUE(CalSheet!AD9))</f>
        <v>8.0500000000000007</v>
      </c>
      <c r="I17" s="255">
        <v>24.5</v>
      </c>
      <c r="J17" s="255">
        <v>1.24</v>
      </c>
      <c r="K17" s="202">
        <f t="shared" si="0"/>
        <v>1.5376000000000001</v>
      </c>
      <c r="L17" s="84">
        <f t="shared" si="1"/>
        <v>15.933922996878252</v>
      </c>
      <c r="M17" s="69" t="str">
        <f>IF(G17=" ","",IF(AND(I17&lt;&gt;"",J17&lt;&gt;""),IF(L17&gt;CalSheet!I9,CalSheet!$J$3,IF(L17&gt;CalSheet!G9,CalSheet!$H$3,IF(L17&gt;CalSheet!E9,CalSheet!$F$3,IF(L17&gt;CalSheet!C9,CalSheet!$D$3,CalSheet!$C$3)))),""))</f>
        <v>Normal</v>
      </c>
      <c r="N17" s="86" t="str">
        <f>IF(OR(H17="",J17=""),"",IF(J17*100="","",IF(J17*100&gt;CalSheet!O9,CalSheet!$P$3,IF(J17*100&gt;CalSheet!M9,CalSheet!$N$3,IF(J17*100&gt;CalSheet!K9,CalSheet!$L$3,CalSheet!$K$3)))))</f>
        <v>Normal</v>
      </c>
      <c r="O17" s="8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16.5" customHeight="1">
      <c r="A18" s="242">
        <v>7</v>
      </c>
      <c r="B18" s="243" t="str">
        <f>'[1]Nutritional Status'!B18</f>
        <v>117280190007</v>
      </c>
      <c r="C18" s="430" t="str">
        <f>'[1]Nutritional Status'!C18</f>
        <v>DELA CRUZ,JOHN KYLE, CANARES</v>
      </c>
      <c r="D18" s="431"/>
      <c r="E18" s="431"/>
      <c r="F18" s="432"/>
      <c r="G18" s="244">
        <v>41769</v>
      </c>
      <c r="H18" s="240">
        <f>IF(G18="","",VALUE(CalSheet!AD10))</f>
        <v>8.0399999999999991</v>
      </c>
      <c r="I18" s="255">
        <v>22.9</v>
      </c>
      <c r="J18" s="255">
        <v>1.21</v>
      </c>
      <c r="K18" s="202">
        <f t="shared" si="0"/>
        <v>1.4641</v>
      </c>
      <c r="L18" s="84">
        <f t="shared" si="1"/>
        <v>15.641008127860118</v>
      </c>
      <c r="M18" s="69" t="str">
        <f>IF(G18=" ","",IF(AND(I18&lt;&gt;"",J18&lt;&gt;""),IF(L18&gt;CalSheet!I10,CalSheet!$J$3,IF(L18&gt;CalSheet!G10,CalSheet!$H$3,IF(L18&gt;CalSheet!E10,CalSheet!$F$3,IF(L18&gt;CalSheet!C10,CalSheet!$D$3,CalSheet!$C$3)))),""))</f>
        <v>Normal</v>
      </c>
      <c r="N18" s="86" t="str">
        <f>IF(OR(H18="",J18=""),"",IF(J18*100="","",IF(J18*100&gt;CalSheet!O10,CalSheet!$P$3,IF(J18*100&gt;CalSheet!M10,CalSheet!$N$3,IF(J18*100&gt;CalSheet!K10,CalSheet!$L$3,CalSheet!$K$3)))))</f>
        <v>Normal</v>
      </c>
      <c r="O18" s="8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16.5" customHeight="1">
      <c r="A19" s="242">
        <v>8</v>
      </c>
      <c r="B19" s="243" t="str">
        <f>'[1]Nutritional Status'!B19</f>
        <v>107982190306</v>
      </c>
      <c r="C19" s="430" t="str">
        <f>'[1]Nutritional Status'!C19</f>
        <v>DUMAPLIN,PATRICK LANCE, YODICO</v>
      </c>
      <c r="D19" s="431"/>
      <c r="E19" s="431"/>
      <c r="F19" s="432"/>
      <c r="G19" s="244">
        <v>41647</v>
      </c>
      <c r="H19" s="240">
        <f>IF(G19="","",VALUE(CalSheet!AD11))</f>
        <v>8.08</v>
      </c>
      <c r="I19" s="255">
        <v>26</v>
      </c>
      <c r="J19" s="255">
        <v>1.33</v>
      </c>
      <c r="K19" s="202">
        <f t="shared" si="0"/>
        <v>1.7689000000000001</v>
      </c>
      <c r="L19" s="84">
        <f t="shared" si="1"/>
        <v>14.698400135677538</v>
      </c>
      <c r="M19" s="69" t="str">
        <f>IF(G19=" ","",IF(AND(I19&lt;&gt;"",J19&lt;&gt;""),IF(L19&gt;CalSheet!I11,CalSheet!$J$3,IF(L19&gt;CalSheet!G11,CalSheet!$H$3,IF(L19&gt;CalSheet!E11,CalSheet!$F$3,IF(L19&gt;CalSheet!C11,CalSheet!$D$3,CalSheet!$C$3)))),""))</f>
        <v>Normal</v>
      </c>
      <c r="N19" s="86" t="str">
        <f>IF(OR(H19="",J19=""),"",IF(J19*100="","",IF(J19*100&gt;CalSheet!O11,CalSheet!$P$3,IF(J19*100&gt;CalSheet!M11,CalSheet!$N$3,IF(J19*100&gt;CalSheet!K11,CalSheet!$L$3,CalSheet!$K$3)))))</f>
        <v>Normal</v>
      </c>
      <c r="O19" s="8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6.5" customHeight="1">
      <c r="A20" s="242">
        <v>9</v>
      </c>
      <c r="B20" s="243" t="str">
        <f>'[1]Nutritional Status'!B20</f>
        <v>107982190494</v>
      </c>
      <c r="C20" s="430" t="str">
        <f>'[1]Nutritional Status'!C20</f>
        <v>GUTIERREZ,JIAN XANDER, OQUIAS</v>
      </c>
      <c r="D20" s="431"/>
      <c r="E20" s="431"/>
      <c r="F20" s="432"/>
      <c r="G20" s="244">
        <v>41640</v>
      </c>
      <c r="H20" s="240">
        <f>IF(G20="","",VALUE(CalSheet!AD12))</f>
        <v>8.08</v>
      </c>
      <c r="I20" s="255">
        <v>27.4</v>
      </c>
      <c r="J20" s="255">
        <v>1.26</v>
      </c>
      <c r="K20" s="202">
        <f t="shared" si="0"/>
        <v>1.5876000000000001</v>
      </c>
      <c r="L20" s="84">
        <f t="shared" si="1"/>
        <v>17.258755353993447</v>
      </c>
      <c r="M20" s="69" t="str">
        <f>IF(G20=" ","",IF(AND(I20&lt;&gt;"",J20&lt;&gt;""),IF(L20&gt;CalSheet!I12,CalSheet!$J$3,IF(L20&gt;CalSheet!G12,CalSheet!$H$3,IF(L20&gt;CalSheet!E12,CalSheet!$F$3,IF(L20&gt;CalSheet!C12,CalSheet!$D$3,CalSheet!$C$3)))),""))</f>
        <v>Normal</v>
      </c>
      <c r="N20" s="86" t="str">
        <f>IF(OR(H20="",J20=""),"",IF(J20*100="","",IF(J20*100&gt;CalSheet!O12,CalSheet!$P$3,IF(J20*100&gt;CalSheet!M12,CalSheet!$N$3,IF(J20*100&gt;CalSheet!K12,CalSheet!$L$3,CalSheet!$K$3)))))</f>
        <v>Normal</v>
      </c>
      <c r="O20" s="8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6.5" customHeight="1">
      <c r="A21" s="242">
        <v>10</v>
      </c>
      <c r="B21" s="243" t="str">
        <f>'[1]Nutritional Status'!B21</f>
        <v>107982190260</v>
      </c>
      <c r="C21" s="430" t="str">
        <f>'[1]Nutritional Status'!C21</f>
        <v>JABON,DARYLLE JUNE, DELA CRUZ</v>
      </c>
      <c r="D21" s="431"/>
      <c r="E21" s="431"/>
      <c r="F21" s="432"/>
      <c r="G21" s="244">
        <v>41794</v>
      </c>
      <c r="H21" s="240">
        <f>IF(G21="","",VALUE(CalSheet!AD13))</f>
        <v>8.0299999999999994</v>
      </c>
      <c r="I21" s="255">
        <v>24.2</v>
      </c>
      <c r="J21" s="255">
        <v>1.25</v>
      </c>
      <c r="K21" s="202">
        <f t="shared" si="0"/>
        <v>1.5625</v>
      </c>
      <c r="L21" s="84">
        <f t="shared" si="1"/>
        <v>15.488</v>
      </c>
      <c r="M21" s="69" t="str">
        <f>IF(G21=" ","",IF(AND(I21&lt;&gt;"",J21&lt;&gt;""),IF(L21&gt;CalSheet!I13,CalSheet!$J$3,IF(L21&gt;CalSheet!G13,CalSheet!$H$3,IF(L21&gt;CalSheet!E13,CalSheet!$F$3,IF(L21&gt;CalSheet!C13,CalSheet!$D$3,CalSheet!$C$3)))),""))</f>
        <v>Normal</v>
      </c>
      <c r="N21" s="86" t="str">
        <f>IF(OR(H21="",J21=""),"",IF(J21*100="","",IF(J21*100&gt;CalSheet!O13,CalSheet!$P$3,IF(J21*100&gt;CalSheet!M13,CalSheet!$N$3,IF(J21*100&gt;CalSheet!K13,CalSheet!$L$3,CalSheet!$K$3)))))</f>
        <v>Normal</v>
      </c>
      <c r="O21" s="8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6.5" customHeight="1">
      <c r="A22" s="242">
        <v>11</v>
      </c>
      <c r="B22" s="243" t="str">
        <f>'[1]Nutritional Status'!B22</f>
        <v>107982190039</v>
      </c>
      <c r="C22" s="430" t="str">
        <f>'[1]Nutritional Status'!C22</f>
        <v>KIKUCHI,MASAYUKI, LIM</v>
      </c>
      <c r="D22" s="431"/>
      <c r="E22" s="431"/>
      <c r="F22" s="432"/>
      <c r="G22" s="244">
        <v>41801</v>
      </c>
      <c r="H22" s="240">
        <f>IF(G22="","",VALUE(CalSheet!AD14))</f>
        <v>8.0299999999999994</v>
      </c>
      <c r="I22" s="255">
        <v>34.5</v>
      </c>
      <c r="J22" s="255">
        <v>1.25</v>
      </c>
      <c r="K22" s="202">
        <f t="shared" si="0"/>
        <v>1.5625</v>
      </c>
      <c r="L22" s="84">
        <f t="shared" si="1"/>
        <v>22.08</v>
      </c>
      <c r="M22" s="69" t="str">
        <f>IF(G22=" ","",IF(AND(I22&lt;&gt;"",J22&lt;&gt;""),IF(L22&gt;CalSheet!I14,CalSheet!$J$3,IF(L22&gt;CalSheet!G14,CalSheet!$H$3,IF(L22&gt;CalSheet!E14,CalSheet!$F$3,IF(L22&gt;CalSheet!C14,CalSheet!$D$3,CalSheet!$C$3)))),""))</f>
        <v>Overweight</v>
      </c>
      <c r="N22" s="86" t="str">
        <f>IF(OR(H22="",J22=""),"",IF(J22*100="","",IF(J22*100&gt;CalSheet!O14,CalSheet!$P$3,IF(J22*100&gt;CalSheet!M14,CalSheet!$N$3,IF(J22*100&gt;CalSheet!K14,CalSheet!$L$3,CalSheet!$K$3)))))</f>
        <v>Normal</v>
      </c>
      <c r="O22" s="8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6.5" customHeight="1">
      <c r="A23" s="242">
        <v>12</v>
      </c>
      <c r="B23" s="243" t="str">
        <f>'[1]Nutritional Status'!B23</f>
        <v>136896190133</v>
      </c>
      <c r="C23" s="430" t="str">
        <f>'[1]Nutritional Status'!C23</f>
        <v>LIM,JOHN LEONARD, MANALO</v>
      </c>
      <c r="D23" s="431"/>
      <c r="E23" s="431"/>
      <c r="F23" s="432"/>
      <c r="G23" s="244">
        <v>41524</v>
      </c>
      <c r="H23" s="240">
        <f>IF(G23="","",VALUE(CalSheet!AD15))</f>
        <v>9</v>
      </c>
      <c r="I23" s="255">
        <v>45.5</v>
      </c>
      <c r="J23" s="255">
        <v>1.36</v>
      </c>
      <c r="K23" s="202">
        <f t="shared" si="0"/>
        <v>1.8496000000000004</v>
      </c>
      <c r="L23" s="84">
        <f t="shared" si="1"/>
        <v>24.599913494809684</v>
      </c>
      <c r="M23" s="69" t="str">
        <f>IF(G23=" ","",IF(AND(I23&lt;&gt;"",J23&lt;&gt;""),IF(L23&gt;CalSheet!I15,CalSheet!$J$3,IF(L23&gt;CalSheet!G15,CalSheet!$H$3,IF(L23&gt;CalSheet!E15,CalSheet!$F$3,IF(L23&gt;CalSheet!C15,CalSheet!$D$3,CalSheet!$C$3)))),""))</f>
        <v>Obese</v>
      </c>
      <c r="N23" s="86" t="str">
        <f>IF(OR(H23="",J23=""),"",IF(J23*100="","",IF(J23*100&gt;CalSheet!O15,CalSheet!$P$3,IF(J23*100&gt;CalSheet!M15,CalSheet!$N$3,IF(J23*100&gt;CalSheet!K15,CalSheet!$L$3,CalSheet!$K$3)))))</f>
        <v>Normal</v>
      </c>
      <c r="O23" s="8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6.5" customHeight="1">
      <c r="A24" s="242">
        <v>13</v>
      </c>
      <c r="B24" s="243" t="str">
        <f>'[1]Nutritional Status'!B24</f>
        <v>108020190043</v>
      </c>
      <c r="C24" s="430" t="str">
        <f>'[1]Nutritional Status'!C24</f>
        <v>MAJARAIS,CHRISTIAN, BADEO</v>
      </c>
      <c r="D24" s="431"/>
      <c r="E24" s="431"/>
      <c r="F24" s="432"/>
      <c r="G24" s="244">
        <v>41801</v>
      </c>
      <c r="H24" s="240">
        <f>IF(G24="","",VALUE(CalSheet!AD16))</f>
        <v>8.0299999999999994</v>
      </c>
      <c r="I24" s="255">
        <v>29</v>
      </c>
      <c r="J24" s="255">
        <v>1.3</v>
      </c>
      <c r="K24" s="202">
        <f t="shared" si="0"/>
        <v>1.6900000000000002</v>
      </c>
      <c r="L24" s="84">
        <f t="shared" si="1"/>
        <v>17.159763313609467</v>
      </c>
      <c r="M24" s="69" t="str">
        <f>IF(G24=" ","",IF(AND(I24&lt;&gt;"",J24&lt;&gt;""),IF(L24&gt;CalSheet!I16,CalSheet!$J$3,IF(L24&gt;CalSheet!G16,CalSheet!$H$3,IF(L24&gt;CalSheet!E16,CalSheet!$F$3,IF(L24&gt;CalSheet!C16,CalSheet!$D$3,CalSheet!$C$3)))),""))</f>
        <v>Normal</v>
      </c>
      <c r="N24" s="86" t="str">
        <f>IF(OR(H24="",J24=""),"",IF(J24*100="","",IF(J24*100&gt;CalSheet!O16,CalSheet!$P$3,IF(J24*100&gt;CalSheet!M16,CalSheet!$N$3,IF(J24*100&gt;CalSheet!K16,CalSheet!$L$3,CalSheet!$K$3)))))</f>
        <v>Normal</v>
      </c>
      <c r="O24" s="8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6.5" customHeight="1">
      <c r="A25" s="242">
        <v>14</v>
      </c>
      <c r="B25" s="243" t="str">
        <f>'[1]Nutritional Status'!B25</f>
        <v>107986180186</v>
      </c>
      <c r="C25" s="430" t="str">
        <f>'[1]Nutritional Status'!C25</f>
        <v>MANICIO,NIÑO LUIS, LEGASPI</v>
      </c>
      <c r="D25" s="431"/>
      <c r="E25" s="431"/>
      <c r="F25" s="432"/>
      <c r="G25" s="244">
        <v>41206</v>
      </c>
      <c r="H25" s="240">
        <f>IF(G25="","",VALUE(CalSheet!AD17))</f>
        <v>9.1</v>
      </c>
      <c r="I25" s="255">
        <v>31.6</v>
      </c>
      <c r="J25" s="255">
        <v>1.29</v>
      </c>
      <c r="K25" s="202">
        <f t="shared" si="0"/>
        <v>1.6641000000000001</v>
      </c>
      <c r="L25" s="84">
        <f t="shared" si="1"/>
        <v>18.98924343488973</v>
      </c>
      <c r="M25" s="69" t="str">
        <f>IF(G25=" ","",IF(AND(I25&lt;&gt;"",J25&lt;&gt;""),IF(L25&gt;CalSheet!I17,CalSheet!$J$3,IF(L25&gt;CalSheet!G17,CalSheet!$H$3,IF(L25&gt;CalSheet!E17,CalSheet!$F$3,IF(L25&gt;CalSheet!C17,CalSheet!$D$3,CalSheet!$C$3)))),""))</f>
        <v>Normal</v>
      </c>
      <c r="N25" s="86" t="str">
        <f>IF(OR(H25="",J25=""),"",IF(J25*100="","",IF(J25*100&gt;CalSheet!O17,CalSheet!$P$3,IF(J25*100&gt;CalSheet!M17,CalSheet!$N$3,IF(J25*100&gt;CalSheet!K17,CalSheet!$L$3,CalSheet!$K$3)))))</f>
        <v>Normal</v>
      </c>
      <c r="O25" s="8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16.5" customHeight="1">
      <c r="A26" s="242">
        <v>15</v>
      </c>
      <c r="B26" s="243" t="str">
        <f>'[1]Nutritional Status'!B26</f>
        <v>107982190088</v>
      </c>
      <c r="C26" s="430" t="str">
        <f>'[1]Nutritional Status'!C26</f>
        <v>MASAPOL,ANDREY, BEA</v>
      </c>
      <c r="D26" s="431"/>
      <c r="E26" s="431"/>
      <c r="F26" s="432"/>
      <c r="G26" s="244">
        <v>41566</v>
      </c>
      <c r="H26" s="240">
        <f>IF(G26="","",VALUE(CalSheet!AD18))</f>
        <v>8.11</v>
      </c>
      <c r="I26" s="255">
        <v>23.8</v>
      </c>
      <c r="J26" s="255">
        <v>1.23</v>
      </c>
      <c r="K26" s="202">
        <f t="shared" si="0"/>
        <v>1.5128999999999999</v>
      </c>
      <c r="L26" s="84">
        <f t="shared" si="1"/>
        <v>15.731376825963382</v>
      </c>
      <c r="M26" s="69" t="str">
        <f>IF(G26=" ","",IF(AND(I26&lt;&gt;"",J26&lt;&gt;""),IF(L26&gt;CalSheet!I18,CalSheet!$J$3,IF(L26&gt;CalSheet!G18,CalSheet!$H$3,IF(L26&gt;CalSheet!E18,CalSheet!$F$3,IF(L26&gt;CalSheet!C18,CalSheet!$D$3,CalSheet!$C$3)))),""))</f>
        <v>Normal</v>
      </c>
      <c r="N26" s="86" t="str">
        <f>IF(OR(H26="",J26=""),"",IF(J26*100="","",IF(J26*100&gt;CalSheet!O18,CalSheet!$P$3,IF(J26*100&gt;CalSheet!M18,CalSheet!$N$3,IF(J26*100&gt;CalSheet!K18,CalSheet!$L$3,CalSheet!$K$3)))))</f>
        <v>Normal</v>
      </c>
      <c r="O26" s="8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6.5" customHeight="1">
      <c r="A27" s="245">
        <v>16</v>
      </c>
      <c r="B27" s="428" t="str">
        <f>'[1]Nutritional Status'!B27</f>
        <v>108070190114</v>
      </c>
      <c r="C27" s="433" t="str">
        <f>'[1]Nutritional Status'!C27</f>
        <v>MERCADO,XIAN CHRISTOFFERSON, MARTIN</v>
      </c>
      <c r="D27" s="434"/>
      <c r="E27" s="434"/>
      <c r="F27" s="435"/>
      <c r="G27" s="246">
        <v>41643</v>
      </c>
      <c r="H27" s="202">
        <f>IF(G27="","",VALUE(CalSheet!AD19))</f>
        <v>8.08</v>
      </c>
      <c r="I27" s="256">
        <v>36.6</v>
      </c>
      <c r="J27" s="256">
        <v>1.33</v>
      </c>
      <c r="K27" s="84">
        <f t="shared" si="0"/>
        <v>1.7689000000000001</v>
      </c>
      <c r="L27" s="84">
        <f t="shared" si="1"/>
        <v>20.690824806376842</v>
      </c>
      <c r="M27" s="69" t="str">
        <f>IF(G27=" ","",IF(AND(I27&lt;&gt;"",J27&lt;&gt;""),IF(L27&gt;CalSheet!I19,CalSheet!$J$3,IF(L27&gt;CalSheet!G19,CalSheet!$H$3,IF(L27&gt;CalSheet!E19,CalSheet!$F$3,IF(L27&gt;CalSheet!C19,CalSheet!$D$3,CalSheet!$C$3)))),""))</f>
        <v>Overweight</v>
      </c>
      <c r="N27" s="86" t="str">
        <f>IF(OR(H27="",J27=""),"",IF(J27*100="","",IF(J27*100&gt;CalSheet!O19,CalSheet!$P$3,IF(J27*100&gt;CalSheet!M19,CalSheet!$N$3,IF(J27*100&gt;CalSheet!K19,CalSheet!$L$3,CalSheet!$K$3)))))</f>
        <v>Normal</v>
      </c>
      <c r="O27" s="8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6.5" customHeight="1">
      <c r="A28" s="245">
        <v>17</v>
      </c>
      <c r="B28" s="429" t="str">
        <f>'[1]Nutritional Status'!B28</f>
        <v>107982190015</v>
      </c>
      <c r="C28" s="436" t="str">
        <f>'[1]Nutritional Status'!C28</f>
        <v>MOSTAJO,PRINCE JOEZEL, SILVESTRE</v>
      </c>
      <c r="D28" s="437"/>
      <c r="E28" s="437"/>
      <c r="F28" s="438"/>
      <c r="G28" s="248">
        <v>41766</v>
      </c>
      <c r="H28" s="202">
        <f>IF(G28="","",VALUE(CalSheet!AD20))</f>
        <v>8.0399999999999991</v>
      </c>
      <c r="I28" s="257">
        <v>19.8</v>
      </c>
      <c r="J28" s="257">
        <v>1.17</v>
      </c>
      <c r="K28" s="84">
        <f t="shared" si="0"/>
        <v>1.3688999999999998</v>
      </c>
      <c r="L28" s="84">
        <f t="shared" si="1"/>
        <v>14.46416831032216</v>
      </c>
      <c r="M28" s="69" t="str">
        <f>IF(G28=" ","",IF(AND(I28&lt;&gt;"",J28&lt;&gt;""),IF(L28&gt;CalSheet!I20,CalSheet!$J$3,IF(L28&gt;CalSheet!G20,CalSheet!$H$3,IF(L28&gt;CalSheet!E20,CalSheet!$F$3,IF(L28&gt;CalSheet!C20,CalSheet!$D$3,CalSheet!$C$3)))),""))</f>
        <v>Normal</v>
      </c>
      <c r="N28" s="86" t="str">
        <f>IF(OR(H28="",J28=""),"",IF(J28*100="","",IF(J28*100&gt;CalSheet!O20,CalSheet!$P$3,IF(J28*100&gt;CalSheet!M20,CalSheet!$N$3,IF(J28*100&gt;CalSheet!K20,CalSheet!$L$3,CalSheet!$K$3)))))</f>
        <v>Stunted</v>
      </c>
      <c r="O28" s="8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ht="16.5" customHeight="1">
      <c r="A29" s="245">
        <v>18</v>
      </c>
      <c r="B29" s="429" t="str">
        <f>'[1]Nutritional Status'!B29</f>
        <v>136774190127</v>
      </c>
      <c r="C29" s="436" t="str">
        <f>'[1]Nutritional Status'!C29</f>
        <v>PURISIMA,CHED MARCEL, PEREZ</v>
      </c>
      <c r="D29" s="437"/>
      <c r="E29" s="437"/>
      <c r="F29" s="438"/>
      <c r="G29" s="248">
        <v>41758</v>
      </c>
      <c r="H29" s="202">
        <f>IF(G29="","",VALUE(CalSheet!AD21))</f>
        <v>8.0399999999999991</v>
      </c>
      <c r="I29" s="257">
        <v>27.3</v>
      </c>
      <c r="J29" s="257">
        <v>1.29</v>
      </c>
      <c r="K29" s="84">
        <f t="shared" si="0"/>
        <v>1.6641000000000001</v>
      </c>
      <c r="L29" s="84">
        <f t="shared" si="1"/>
        <v>16.405264106724356</v>
      </c>
      <c r="M29" s="69" t="str">
        <f>IF(G29=" ","",IF(AND(I29&lt;&gt;"",J29&lt;&gt;""),IF(L29&gt;CalSheet!I21,CalSheet!$J$3,IF(L29&gt;CalSheet!G21,CalSheet!$H$3,IF(L29&gt;CalSheet!E21,CalSheet!$F$3,IF(L29&gt;CalSheet!C21,CalSheet!$D$3,CalSheet!$C$3)))),""))</f>
        <v>Normal</v>
      </c>
      <c r="N29" s="86" t="str">
        <f>IF(OR(H29="",J29=""),"",IF(J29*100="","",IF(J29*100&gt;CalSheet!O21,CalSheet!$P$3,IF(J29*100&gt;CalSheet!M21,CalSheet!$N$3,IF(J29*100&gt;CalSheet!K21,CalSheet!$L$3,CalSheet!$K$3)))))</f>
        <v>Normal</v>
      </c>
      <c r="O29" s="8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ht="16.5" customHeight="1">
      <c r="A30" s="245">
        <v>19</v>
      </c>
      <c r="B30" s="429" t="str">
        <f>'[1]Nutritional Status'!B30</f>
        <v>107982190440</v>
      </c>
      <c r="C30" s="436" t="str">
        <f>'[1]Nutritional Status'!C30</f>
        <v>RUPIDO,PRINCE ANDREI, MANGILA</v>
      </c>
      <c r="D30" s="437"/>
      <c r="E30" s="437"/>
      <c r="F30" s="438"/>
      <c r="G30" s="248">
        <v>41851</v>
      </c>
      <c r="H30" s="202">
        <f>IF(G30="","",VALUE(CalSheet!AD22))</f>
        <v>8.01</v>
      </c>
      <c r="I30" s="257">
        <v>17.100000000000001</v>
      </c>
      <c r="J30" s="257">
        <v>1.1599999999999999</v>
      </c>
      <c r="K30" s="84">
        <f t="shared" si="0"/>
        <v>1.3455999999999999</v>
      </c>
      <c r="L30" s="84">
        <f t="shared" si="1"/>
        <v>12.708085612366233</v>
      </c>
      <c r="M30" s="69" t="str">
        <f>IF(G30=" ","",IF(AND(I30&lt;&gt;"",J30&lt;&gt;""),IF(L30&gt;CalSheet!I22,CalSheet!$J$3,IF(L30&gt;CalSheet!G22,CalSheet!$H$3,IF(L30&gt;CalSheet!E22,CalSheet!$F$3,IF(L30&gt;CalSheet!C22,CalSheet!$D$3,CalSheet!$C$3)))),""))</f>
        <v>Wasted</v>
      </c>
      <c r="N30" s="86" t="str">
        <f>IF(OR(H30="",J30=""),"",IF(J30*100="","",IF(J30*100&gt;CalSheet!O22,CalSheet!$P$3,IF(J30*100&gt;CalSheet!M22,CalSheet!$N$3,IF(J30*100&gt;CalSheet!K22,CalSheet!$L$3,CalSheet!$K$3)))))</f>
        <v>Stunted</v>
      </c>
      <c r="O30" s="8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ht="16.5" customHeight="1">
      <c r="A31" s="245">
        <v>20</v>
      </c>
      <c r="B31" s="429" t="str">
        <f>'[1]Nutritional Status'!B31</f>
        <v>107982180498</v>
      </c>
      <c r="C31" s="439" t="str">
        <f>'[1]Nutritional Status'!C31</f>
        <v>SANGALANG,ZACHARIAH, TABAQUERO</v>
      </c>
      <c r="D31" s="440"/>
      <c r="E31" s="440"/>
      <c r="F31" s="441"/>
      <c r="G31" s="248">
        <v>40570</v>
      </c>
      <c r="H31" s="202">
        <f>IF(G31="","",VALUE(CalSheet!AD23))</f>
        <v>11.07</v>
      </c>
      <c r="I31" s="257">
        <v>40.1</v>
      </c>
      <c r="J31" s="257">
        <v>1.5</v>
      </c>
      <c r="K31" s="84">
        <f t="shared" si="0"/>
        <v>2.25</v>
      </c>
      <c r="L31" s="84">
        <f t="shared" si="1"/>
        <v>17.822222222222223</v>
      </c>
      <c r="M31" s="69" t="str">
        <f>IF(G31=" ","",IF(AND(I31&lt;&gt;"",J31&lt;&gt;""),IF(L31&gt;CalSheet!I23,CalSheet!$J$3,IF(L31&gt;CalSheet!G23,CalSheet!$H$3,IF(L31&gt;CalSheet!E23,CalSheet!$F$3,IF(L31&gt;CalSheet!C23,CalSheet!$D$3,CalSheet!$C$3)))),""))</f>
        <v>Normal</v>
      </c>
      <c r="N31" s="86" t="str">
        <f>IF(OR(H31="",J31=""),"",IF(J31*100="","",IF(J31*100&gt;CalSheet!O23,CalSheet!$P$3,IF(J31*100&gt;CalSheet!M23,CalSheet!$N$3,IF(J31*100&gt;CalSheet!K23,CalSheet!$L$3,CalSheet!$K$3)))))</f>
        <v>Normal</v>
      </c>
      <c r="O31" s="8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ht="16.5" customHeight="1">
      <c r="A32" s="245">
        <v>21</v>
      </c>
      <c r="B32" s="429" t="str">
        <f>'[1]Nutritional Status'!B32</f>
        <v>136834190306</v>
      </c>
      <c r="C32" s="442" t="str">
        <f>'[1]Nutritional Status'!C32</f>
        <v>SANTOS, JR.,JERRY, BAYABAY</v>
      </c>
      <c r="D32" s="443"/>
      <c r="E32" s="443"/>
      <c r="F32" s="444"/>
      <c r="G32" s="248">
        <v>41810</v>
      </c>
      <c r="H32" s="202">
        <f>IF(G32="","",VALUE(CalSheet!AD24))</f>
        <v>8.0299999999999994</v>
      </c>
      <c r="I32" s="257">
        <v>31</v>
      </c>
      <c r="J32" s="257">
        <v>1.36</v>
      </c>
      <c r="K32" s="84">
        <f t="shared" si="0"/>
        <v>1.8496000000000004</v>
      </c>
      <c r="L32" s="84">
        <f t="shared" si="1"/>
        <v>16.760380622837367</v>
      </c>
      <c r="M32" s="69" t="str">
        <f>IF(G32=" ","",IF(AND(I32&lt;&gt;"",J32&lt;&gt;""),IF(L32&gt;CalSheet!I24,CalSheet!$J$3,IF(L32&gt;CalSheet!G24,CalSheet!$H$3,IF(L32&gt;CalSheet!E24,CalSheet!$F$3,IF(L32&gt;CalSheet!C24,CalSheet!$D$3,CalSheet!$C$3)))),""))</f>
        <v>Normal</v>
      </c>
      <c r="N32" s="86" t="str">
        <f>IF(OR(H32="",J32=""),"",IF(J32*100="","",IF(J32*100&gt;CalSheet!O24,CalSheet!$P$3,IF(J32*100&gt;CalSheet!M24,CalSheet!$N$3,IF(J32*100&gt;CalSheet!K24,CalSheet!$L$3,CalSheet!$K$3)))))</f>
        <v>Normal</v>
      </c>
      <c r="O32" s="8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ht="16.5" customHeight="1">
      <c r="A33" s="245">
        <v>22</v>
      </c>
      <c r="B33" s="429" t="str">
        <f>'[1]Nutritional Status'!B33</f>
        <v>107982190059</v>
      </c>
      <c r="C33" s="442" t="str">
        <f>'[1]Nutritional Status'!C33</f>
        <v>TANJUECO,PRINCE JIO, INDONILA</v>
      </c>
      <c r="D33" s="443"/>
      <c r="E33" s="443"/>
      <c r="F33" s="444"/>
      <c r="G33" s="248">
        <v>41562</v>
      </c>
      <c r="H33" s="202">
        <f>IF(G33="","",VALUE(CalSheet!AD25))</f>
        <v>8.11</v>
      </c>
      <c r="I33" s="257">
        <v>18.399999999999999</v>
      </c>
      <c r="J33" s="257">
        <v>1.1599999999999999</v>
      </c>
      <c r="K33" s="84">
        <f t="shared" si="0"/>
        <v>1.3455999999999999</v>
      </c>
      <c r="L33" s="84">
        <f t="shared" si="1"/>
        <v>13.674197384066588</v>
      </c>
      <c r="M33" s="69" t="str">
        <f>IF(G33=" ","",IF(AND(I33&lt;&gt;"",J33&lt;&gt;""),IF(L33&gt;CalSheet!I25,CalSheet!$J$3,IF(L33&gt;CalSheet!G25,CalSheet!$H$3,IF(L33&gt;CalSheet!E25,CalSheet!$F$3,IF(L33&gt;CalSheet!C25,CalSheet!$D$3,CalSheet!$C$3)))),""))</f>
        <v>Normal</v>
      </c>
      <c r="N33" s="86" t="str">
        <f>IF(OR(H33="",J33=""),"",IF(J33*100="","",IF(J33*100&gt;CalSheet!O25,CalSheet!$P$3,IF(J33*100&gt;CalSheet!M25,CalSheet!$N$3,IF(J33*100&gt;CalSheet!K25,CalSheet!$L$3,CalSheet!$K$3)))))</f>
        <v>Stunted</v>
      </c>
      <c r="O33" s="8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6.5" customHeight="1">
      <c r="A34" s="245">
        <v>23</v>
      </c>
      <c r="B34" s="429">
        <f>'[1]Nutritional Status'!B34</f>
        <v>107982180438</v>
      </c>
      <c r="C34" s="442" t="str">
        <f>'[1]Nutritional Status'!C34</f>
        <v>TRERO, CLARENCE, GOMEZ</v>
      </c>
      <c r="D34" s="443"/>
      <c r="E34" s="443"/>
      <c r="F34" s="444"/>
      <c r="G34" s="248">
        <v>41242</v>
      </c>
      <c r="H34" s="202">
        <f>IF(G34="","",VALUE(CalSheet!AD26))</f>
        <v>9.09</v>
      </c>
      <c r="I34" s="257">
        <v>27.1</v>
      </c>
      <c r="J34" s="257">
        <v>1.3</v>
      </c>
      <c r="K34" s="84">
        <f t="shared" si="0"/>
        <v>1.6900000000000002</v>
      </c>
      <c r="L34" s="84">
        <f t="shared" si="1"/>
        <v>16.03550295857988</v>
      </c>
      <c r="M34" s="69" t="str">
        <f>IF(G34=" ","",IF(AND(I34&lt;&gt;"",J34&lt;&gt;""),IF(L34&gt;CalSheet!I26,CalSheet!$J$3,IF(L34&gt;CalSheet!G26,CalSheet!$H$3,IF(L34&gt;CalSheet!E26,CalSheet!$F$3,IF(L34&gt;CalSheet!C26,CalSheet!$D$3,CalSheet!$C$3)))),""))</f>
        <v>Normal</v>
      </c>
      <c r="N34" s="86" t="str">
        <f>IF(OR(H34="",J34=""),"",IF(J34*100="","",IF(J34*100&gt;CalSheet!O26,CalSheet!$P$3,IF(J34*100&gt;CalSheet!M26,CalSheet!$N$3,IF(J34*100&gt;CalSheet!K26,CalSheet!$L$3,CalSheet!$K$3)))))</f>
        <v>Normal</v>
      </c>
      <c r="O34" s="8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ht="16.5" customHeight="1">
      <c r="A35" s="245" t="str">
        <f t="shared" ref="A12:A61" si="2">IF(C35="","",ROWS($C$12:C35))</f>
        <v/>
      </c>
      <c r="B35" s="247"/>
      <c r="C35" s="313"/>
      <c r="D35" s="314"/>
      <c r="E35" s="314"/>
      <c r="F35" s="314"/>
      <c r="G35" s="248"/>
      <c r="H35" s="202" t="str">
        <f>IF(G35="","",VALUE(CalSheet!AD27))</f>
        <v/>
      </c>
      <c r="I35" s="257"/>
      <c r="J35" s="257"/>
      <c r="K35" s="84" t="str">
        <f t="shared" si="0"/>
        <v/>
      </c>
      <c r="L35" s="84" t="str">
        <f t="shared" si="1"/>
        <v/>
      </c>
      <c r="M35" s="69" t="str">
        <f>IF(G35=" ","",IF(AND(I35&lt;&gt;"",J35&lt;&gt;""),IF(L35&gt;CalSheet!I27,CalSheet!$J$3,IF(L35&gt;CalSheet!G27,CalSheet!$H$3,IF(L35&gt;CalSheet!E27,CalSheet!$F$3,IF(L35&gt;CalSheet!C27,CalSheet!$D$3,CalSheet!$C$3)))),""))</f>
        <v/>
      </c>
      <c r="N35" s="86" t="str">
        <f>IF(OR(H35="",J35=""),"",IF(J35*100="","",IF(J35*100&gt;CalSheet!O27,CalSheet!$P$3,IF(J35*100&gt;CalSheet!M27,CalSheet!$N$3,IF(J35*100&gt;CalSheet!K27,CalSheet!$L$3,CalSheet!$K$3)))))</f>
        <v/>
      </c>
      <c r="O35" s="8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6.5" customHeight="1">
      <c r="A36" s="245" t="str">
        <f t="shared" si="2"/>
        <v/>
      </c>
      <c r="B36" s="247"/>
      <c r="C36" s="313"/>
      <c r="D36" s="314"/>
      <c r="E36" s="314"/>
      <c r="F36" s="314"/>
      <c r="G36" s="248"/>
      <c r="H36" s="202" t="str">
        <f>IF(G36="","",VALUE(CalSheet!AD28))</f>
        <v/>
      </c>
      <c r="I36" s="257"/>
      <c r="J36" s="257"/>
      <c r="K36" s="84" t="str">
        <f t="shared" si="0"/>
        <v/>
      </c>
      <c r="L36" s="84" t="str">
        <f t="shared" si="1"/>
        <v/>
      </c>
      <c r="M36" s="69" t="str">
        <f>IF(G36=" ","",IF(AND(I36&lt;&gt;"",J36&lt;&gt;""),IF(L36&gt;CalSheet!I28,CalSheet!$J$3,IF(L36&gt;CalSheet!G28,CalSheet!$H$3,IF(L36&gt;CalSheet!E28,CalSheet!$F$3,IF(L36&gt;CalSheet!C28,CalSheet!$D$3,CalSheet!$C$3)))),""))</f>
        <v/>
      </c>
      <c r="N36" s="86" t="str">
        <f>IF(OR(H36="",J36=""),"",IF(J36*100="","",IF(J36*100&gt;CalSheet!O28,CalSheet!$P$3,IF(J36*100&gt;CalSheet!M28,CalSheet!$N$3,IF(J36*100&gt;CalSheet!K28,CalSheet!$L$3,CalSheet!$K$3)))))</f>
        <v/>
      </c>
      <c r="O36" s="8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6.5" customHeight="1">
      <c r="A37" s="245" t="str">
        <f t="shared" si="2"/>
        <v/>
      </c>
      <c r="B37" s="247"/>
      <c r="C37" s="313"/>
      <c r="D37" s="314"/>
      <c r="E37" s="314"/>
      <c r="F37" s="314"/>
      <c r="G37" s="248"/>
      <c r="H37" s="202" t="str">
        <f>IF(G37="","",VALUE(CalSheet!AD29))</f>
        <v/>
      </c>
      <c r="I37" s="257"/>
      <c r="J37" s="257"/>
      <c r="K37" s="84" t="str">
        <f t="shared" si="0"/>
        <v/>
      </c>
      <c r="L37" s="84" t="str">
        <f t="shared" si="1"/>
        <v/>
      </c>
      <c r="M37" s="69" t="str">
        <f>IF(G37=" ","",IF(AND(I37&lt;&gt;"",J37&lt;&gt;""),IF(L37&gt;CalSheet!I29,CalSheet!$J$3,IF(L37&gt;CalSheet!G29,CalSheet!$H$3,IF(L37&gt;CalSheet!E29,CalSheet!$F$3,IF(L37&gt;CalSheet!C29,CalSheet!$D$3,CalSheet!$C$3)))),""))</f>
        <v/>
      </c>
      <c r="N37" s="86" t="str">
        <f>IF(OR(H37="",J37=""),"",IF(J37*100="","",IF(J37*100&gt;CalSheet!O29,CalSheet!$P$3,IF(J37*100&gt;CalSheet!M29,CalSheet!$N$3,IF(J37*100&gt;CalSheet!K29,CalSheet!$L$3,CalSheet!$K$3)))))</f>
        <v/>
      </c>
      <c r="O37" s="8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6.5" customHeight="1">
      <c r="A38" s="245" t="str">
        <f t="shared" si="2"/>
        <v/>
      </c>
      <c r="B38" s="247"/>
      <c r="C38" s="313"/>
      <c r="D38" s="314"/>
      <c r="E38" s="314"/>
      <c r="F38" s="314"/>
      <c r="G38" s="248"/>
      <c r="H38" s="202" t="str">
        <f>IF(G38="","",VALUE(CalSheet!AD30))</f>
        <v/>
      </c>
      <c r="I38" s="257"/>
      <c r="J38" s="257"/>
      <c r="K38" s="84" t="str">
        <f t="shared" si="0"/>
        <v/>
      </c>
      <c r="L38" s="84" t="str">
        <f t="shared" si="1"/>
        <v/>
      </c>
      <c r="M38" s="69" t="str">
        <f>IF(G38=" ","",IF(AND(I38&lt;&gt;"",J38&lt;&gt;""),IF(L38&gt;CalSheet!I30,CalSheet!$J$3,IF(L38&gt;CalSheet!G30,CalSheet!$H$3,IF(L38&gt;CalSheet!E30,CalSheet!$F$3,IF(L38&gt;CalSheet!C30,CalSheet!$D$3,CalSheet!$C$3)))),""))</f>
        <v/>
      </c>
      <c r="N38" s="86" t="str">
        <f>IF(OR(H38="",J38=""),"",IF(J38*100="","",IF(J38*100&gt;CalSheet!O30,CalSheet!$P$3,IF(J38*100&gt;CalSheet!M30,CalSheet!$N$3,IF(J38*100&gt;CalSheet!K30,CalSheet!$L$3,CalSheet!$K$3)))))</f>
        <v/>
      </c>
      <c r="O38" s="8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6.5" customHeight="1">
      <c r="A39" s="245" t="str">
        <f t="shared" si="2"/>
        <v/>
      </c>
      <c r="B39" s="247"/>
      <c r="C39" s="313"/>
      <c r="D39" s="314"/>
      <c r="E39" s="314"/>
      <c r="F39" s="314"/>
      <c r="G39" s="248"/>
      <c r="H39" s="202" t="str">
        <f>IF(G39="","",VALUE(CalSheet!AD31))</f>
        <v/>
      </c>
      <c r="I39" s="257"/>
      <c r="J39" s="257"/>
      <c r="K39" s="84" t="str">
        <f t="shared" si="0"/>
        <v/>
      </c>
      <c r="L39" s="84" t="str">
        <f t="shared" si="1"/>
        <v/>
      </c>
      <c r="M39" s="69" t="str">
        <f>IF(G39=" ","",IF(AND(I39&lt;&gt;"",J39&lt;&gt;""),IF(L39&gt;CalSheet!I31,CalSheet!$J$3,IF(L39&gt;CalSheet!G31,CalSheet!$H$3,IF(L39&gt;CalSheet!E31,CalSheet!$F$3,IF(L39&gt;CalSheet!C31,CalSheet!$D$3,CalSheet!$C$3)))),""))</f>
        <v/>
      </c>
      <c r="N39" s="86" t="str">
        <f>IF(OR(H39="",J39=""),"",IF(J39*100="","",IF(J39*100&gt;CalSheet!O31,CalSheet!$P$3,IF(J39*100&gt;CalSheet!M31,CalSheet!$N$3,IF(J39*100&gt;CalSheet!K31,CalSheet!$L$3,CalSheet!$K$3)))))</f>
        <v/>
      </c>
      <c r="O39" s="8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6.5" customHeight="1">
      <c r="A40" s="245" t="str">
        <f t="shared" si="2"/>
        <v/>
      </c>
      <c r="B40" s="247"/>
      <c r="C40" s="313"/>
      <c r="D40" s="314"/>
      <c r="E40" s="314"/>
      <c r="F40" s="314"/>
      <c r="G40" s="248"/>
      <c r="H40" s="202" t="str">
        <f>IF(G40="","",VALUE(CalSheet!AD32))</f>
        <v/>
      </c>
      <c r="I40" s="257"/>
      <c r="J40" s="257"/>
      <c r="K40" s="84" t="str">
        <f t="shared" si="0"/>
        <v/>
      </c>
      <c r="L40" s="84" t="str">
        <f t="shared" si="1"/>
        <v/>
      </c>
      <c r="M40" s="69" t="str">
        <f>IF(G40=" ","",IF(AND(I40&lt;&gt;"",J40&lt;&gt;""),IF(L40&gt;CalSheet!I32,CalSheet!$J$3,IF(L40&gt;CalSheet!G32,CalSheet!$H$3,IF(L40&gt;CalSheet!E32,CalSheet!$F$3,IF(L40&gt;CalSheet!C32,CalSheet!$D$3,CalSheet!$C$3)))),""))</f>
        <v/>
      </c>
      <c r="N40" s="86" t="str">
        <f>IF(OR(H40="",J40=""),"",IF(J40*100="","",IF(J40*100&gt;CalSheet!O32,CalSheet!$P$3,IF(J40*100&gt;CalSheet!M32,CalSheet!$N$3,IF(J40*100&gt;CalSheet!K32,CalSheet!$L$3,CalSheet!$K$3)))))</f>
        <v/>
      </c>
      <c r="O40" s="8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6.5" customHeight="1">
      <c r="A41" s="245" t="str">
        <f t="shared" si="2"/>
        <v/>
      </c>
      <c r="B41" s="247"/>
      <c r="C41" s="313"/>
      <c r="D41" s="314"/>
      <c r="E41" s="314"/>
      <c r="F41" s="314"/>
      <c r="G41" s="248"/>
      <c r="H41" s="202" t="str">
        <f>IF(G41="","",VALUE(CalSheet!AD33))</f>
        <v/>
      </c>
      <c r="I41" s="257"/>
      <c r="J41" s="257"/>
      <c r="K41" s="84" t="str">
        <f t="shared" si="0"/>
        <v/>
      </c>
      <c r="L41" s="84" t="str">
        <f t="shared" si="1"/>
        <v/>
      </c>
      <c r="M41" s="69" t="str">
        <f>IF(G41=" ","",IF(AND(I41&lt;&gt;"",J41&lt;&gt;""),IF(L41&gt;CalSheet!I33,CalSheet!$J$3,IF(L41&gt;CalSheet!G33,CalSheet!$H$3,IF(L41&gt;CalSheet!E33,CalSheet!$F$3,IF(L41&gt;CalSheet!C33,CalSheet!$D$3,CalSheet!$C$3)))),""))</f>
        <v/>
      </c>
      <c r="N41" s="86" t="str">
        <f>IF(OR(H41="",J41=""),"",IF(J41*100="","",IF(J41*100&gt;CalSheet!O33,CalSheet!$P$3,IF(J41*100&gt;CalSheet!M33,CalSheet!$N$3,IF(J41*100&gt;CalSheet!K33,CalSheet!$L$3,CalSheet!$K$3)))))</f>
        <v/>
      </c>
      <c r="O41" s="8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ht="16.5" customHeight="1">
      <c r="A42" s="245" t="str">
        <f t="shared" si="2"/>
        <v/>
      </c>
      <c r="B42" s="247"/>
      <c r="C42" s="313"/>
      <c r="D42" s="314"/>
      <c r="E42" s="314"/>
      <c r="F42" s="314"/>
      <c r="G42" s="248"/>
      <c r="H42" s="202" t="str">
        <f>IF(G42="","",VALUE(CalSheet!AD34))</f>
        <v/>
      </c>
      <c r="I42" s="257"/>
      <c r="J42" s="257"/>
      <c r="K42" s="84" t="str">
        <f t="shared" si="0"/>
        <v/>
      </c>
      <c r="L42" s="84" t="str">
        <f t="shared" si="1"/>
        <v/>
      </c>
      <c r="M42" s="69" t="str">
        <f>IF(G42=" ","",IF(AND(I42&lt;&gt;"",J42&lt;&gt;""),IF(L42&gt;CalSheet!I34,CalSheet!$J$3,IF(L42&gt;CalSheet!G34,CalSheet!$H$3,IF(L42&gt;CalSheet!E34,CalSheet!$F$3,IF(L42&gt;CalSheet!C34,CalSheet!$D$3,CalSheet!$C$3)))),""))</f>
        <v/>
      </c>
      <c r="N42" s="86" t="str">
        <f>IF(OR(H42="",J42=""),"",IF(J42*100="","",IF(J42*100&gt;CalSheet!O34,CalSheet!$P$3,IF(J42*100&gt;CalSheet!M34,CalSheet!$N$3,IF(J42*100&gt;CalSheet!K34,CalSheet!$L$3,CalSheet!$K$3)))))</f>
        <v/>
      </c>
      <c r="O42" s="8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ht="16.5" customHeight="1">
      <c r="A43" s="245" t="str">
        <f t="shared" si="2"/>
        <v/>
      </c>
      <c r="B43" s="247"/>
      <c r="C43" s="313"/>
      <c r="D43" s="314"/>
      <c r="E43" s="314"/>
      <c r="F43" s="314"/>
      <c r="G43" s="248"/>
      <c r="H43" s="202" t="str">
        <f>IF(G43="","",VALUE(CalSheet!AD35))</f>
        <v/>
      </c>
      <c r="I43" s="257"/>
      <c r="J43" s="257"/>
      <c r="K43" s="84" t="str">
        <f t="shared" si="0"/>
        <v/>
      </c>
      <c r="L43" s="84" t="str">
        <f t="shared" si="1"/>
        <v/>
      </c>
      <c r="M43" s="69" t="str">
        <f>IF(G43=" ","",IF(AND(I43&lt;&gt;"",J43&lt;&gt;""),IF(L43&gt;CalSheet!I35,CalSheet!$J$3,IF(L43&gt;CalSheet!G35,CalSheet!$H$3,IF(L43&gt;CalSheet!E35,CalSheet!$F$3,IF(L43&gt;CalSheet!C35,CalSheet!$D$3,CalSheet!$C$3)))),""))</f>
        <v/>
      </c>
      <c r="N43" s="86" t="str">
        <f>IF(OR(H43="",J43=""),"",IF(J43*100="","",IF(J43*100&gt;CalSheet!O35,CalSheet!$P$3,IF(J43*100&gt;CalSheet!M35,CalSheet!$N$3,IF(J43*100&gt;CalSheet!K35,CalSheet!$L$3,CalSheet!$K$3)))))</f>
        <v/>
      </c>
      <c r="O43" s="8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ht="16.5" customHeight="1">
      <c r="A44" s="245" t="str">
        <f t="shared" si="2"/>
        <v/>
      </c>
      <c r="B44" s="247"/>
      <c r="C44" s="313"/>
      <c r="D44" s="314"/>
      <c r="E44" s="314"/>
      <c r="F44" s="314"/>
      <c r="G44" s="248"/>
      <c r="H44" s="202" t="str">
        <f>IF(G44="","",VALUE(CalSheet!AD36))</f>
        <v/>
      </c>
      <c r="I44" s="257"/>
      <c r="J44" s="257"/>
      <c r="K44" s="84" t="str">
        <f t="shared" si="0"/>
        <v/>
      </c>
      <c r="L44" s="84" t="str">
        <f t="shared" si="1"/>
        <v/>
      </c>
      <c r="M44" s="69" t="str">
        <f>IF(G44=" ","",IF(AND(I44&lt;&gt;"",J44&lt;&gt;""),IF(L44&gt;CalSheet!I36,CalSheet!$J$3,IF(L44&gt;CalSheet!G36,CalSheet!$H$3,IF(L44&gt;CalSheet!E36,CalSheet!$F$3,IF(L44&gt;CalSheet!C36,CalSheet!$D$3,CalSheet!$C$3)))),""))</f>
        <v/>
      </c>
      <c r="N44" s="86" t="str">
        <f>IF(OR(H44="",J44=""),"",IF(J44*100="","",IF(J44*100&gt;CalSheet!O36,CalSheet!$P$3,IF(J44*100&gt;CalSheet!M36,CalSheet!$N$3,IF(J44*100&gt;CalSheet!K36,CalSheet!$L$3,CalSheet!$K$3)))))</f>
        <v/>
      </c>
      <c r="O44" s="8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ht="16.5" customHeight="1">
      <c r="A45" s="245" t="str">
        <f t="shared" si="2"/>
        <v/>
      </c>
      <c r="B45" s="247"/>
      <c r="C45" s="313"/>
      <c r="D45" s="314"/>
      <c r="E45" s="314"/>
      <c r="F45" s="314"/>
      <c r="G45" s="248"/>
      <c r="H45" s="202" t="str">
        <f>IF(G45="","",VALUE(CalSheet!AD37))</f>
        <v/>
      </c>
      <c r="I45" s="257"/>
      <c r="J45" s="257"/>
      <c r="K45" s="84" t="str">
        <f t="shared" si="0"/>
        <v/>
      </c>
      <c r="L45" s="84" t="str">
        <f t="shared" si="1"/>
        <v/>
      </c>
      <c r="M45" s="69" t="str">
        <f>IF(G45=" ","",IF(AND(I45&lt;&gt;"",J45&lt;&gt;""),IF(L45&gt;CalSheet!I37,CalSheet!$J$3,IF(L45&gt;CalSheet!G37,CalSheet!$H$3,IF(L45&gt;CalSheet!E37,CalSheet!$F$3,IF(L45&gt;CalSheet!C37,CalSheet!$D$3,CalSheet!$C$3)))),""))</f>
        <v/>
      </c>
      <c r="N45" s="86" t="str">
        <f>IF(OR(H45="",J45=""),"",IF(J45*100="","",IF(J45*100&gt;CalSheet!O37,CalSheet!$P$3,IF(J45*100&gt;CalSheet!M37,CalSheet!$N$3,IF(J45*100&gt;CalSheet!K37,CalSheet!$L$3,CalSheet!$K$3)))))</f>
        <v/>
      </c>
      <c r="O45" s="8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ht="16.5" customHeight="1">
      <c r="A46" s="245" t="str">
        <f t="shared" si="2"/>
        <v/>
      </c>
      <c r="B46" s="247"/>
      <c r="C46" s="313"/>
      <c r="D46" s="314"/>
      <c r="E46" s="314"/>
      <c r="F46" s="314"/>
      <c r="G46" s="248"/>
      <c r="H46" s="202" t="str">
        <f>IF(G46="","",VALUE(CalSheet!AD38))</f>
        <v/>
      </c>
      <c r="I46" s="257"/>
      <c r="J46" s="257"/>
      <c r="K46" s="84" t="str">
        <f t="shared" si="0"/>
        <v/>
      </c>
      <c r="L46" s="84" t="str">
        <f t="shared" si="1"/>
        <v/>
      </c>
      <c r="M46" s="69" t="str">
        <f>IF(G46=" ","",IF(AND(I46&lt;&gt;"",J46&lt;&gt;""),IF(L46&gt;CalSheet!I38,CalSheet!$J$3,IF(L46&gt;CalSheet!G38,CalSheet!$H$3,IF(L46&gt;CalSheet!E38,CalSheet!$F$3,IF(L46&gt;CalSheet!C38,CalSheet!$D$3,CalSheet!$C$3)))),""))</f>
        <v/>
      </c>
      <c r="N46" s="86" t="str">
        <f>IF(OR(H46="",J46=""),"",IF(J46*100="","",IF(J46*100&gt;CalSheet!O38,CalSheet!$P$3,IF(J46*100&gt;CalSheet!M38,CalSheet!$N$3,IF(J46*100&gt;CalSheet!K38,CalSheet!$L$3,CalSheet!$K$3)))))</f>
        <v/>
      </c>
      <c r="O46" s="8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ht="16.5" customHeight="1">
      <c r="A47" s="245" t="str">
        <f t="shared" si="2"/>
        <v/>
      </c>
      <c r="B47" s="247"/>
      <c r="C47" s="313"/>
      <c r="D47" s="314"/>
      <c r="E47" s="314"/>
      <c r="F47" s="314"/>
      <c r="G47" s="248"/>
      <c r="H47" s="202" t="str">
        <f>IF(G47="","",VALUE(CalSheet!AD39))</f>
        <v/>
      </c>
      <c r="I47" s="257"/>
      <c r="J47" s="257"/>
      <c r="K47" s="84" t="str">
        <f t="shared" si="0"/>
        <v/>
      </c>
      <c r="L47" s="84" t="str">
        <f t="shared" si="1"/>
        <v/>
      </c>
      <c r="M47" s="69" t="str">
        <f>IF(G47=" ","",IF(AND(I47&lt;&gt;"",J47&lt;&gt;""),IF(L47&gt;CalSheet!I39,CalSheet!$J$3,IF(L47&gt;CalSheet!G39,CalSheet!$H$3,IF(L47&gt;CalSheet!E39,CalSheet!$F$3,IF(L47&gt;CalSheet!C39,CalSheet!$D$3,CalSheet!$C$3)))),""))</f>
        <v/>
      </c>
      <c r="N47" s="86" t="str">
        <f>IF(OR(H47="",J47=""),"",IF(J47*100="","",IF(J47*100&gt;CalSheet!O39,CalSheet!$P$3,IF(J47*100&gt;CalSheet!M39,CalSheet!$N$3,IF(J47*100&gt;CalSheet!K39,CalSheet!$L$3,CalSheet!$K$3)))))</f>
        <v/>
      </c>
      <c r="O47" s="8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ht="16.5" customHeight="1">
      <c r="A48" s="245" t="str">
        <f t="shared" si="2"/>
        <v/>
      </c>
      <c r="B48" s="247"/>
      <c r="C48" s="313"/>
      <c r="D48" s="314"/>
      <c r="E48" s="314"/>
      <c r="F48" s="314"/>
      <c r="G48" s="248"/>
      <c r="H48" s="202" t="str">
        <f>IF(G48="","",VALUE(CalSheet!AD40))</f>
        <v/>
      </c>
      <c r="I48" s="257"/>
      <c r="J48" s="257"/>
      <c r="K48" s="84" t="str">
        <f t="shared" si="0"/>
        <v/>
      </c>
      <c r="L48" s="84" t="str">
        <f t="shared" si="1"/>
        <v/>
      </c>
      <c r="M48" s="69" t="str">
        <f>IF(G48=" ","",IF(AND(I48&lt;&gt;"",J48&lt;&gt;""),IF(L48&gt;CalSheet!I40,CalSheet!$J$3,IF(L48&gt;CalSheet!G40,CalSheet!$H$3,IF(L48&gt;CalSheet!E40,CalSheet!$F$3,IF(L48&gt;CalSheet!C40,CalSheet!$D$3,CalSheet!$C$3)))),""))</f>
        <v/>
      </c>
      <c r="N48" s="86" t="str">
        <f>IF(OR(H48="",J48=""),"",IF(J48*100="","",IF(J48*100&gt;CalSheet!O40,CalSheet!$P$3,IF(J48*100&gt;CalSheet!M40,CalSheet!$N$3,IF(J48*100&gt;CalSheet!K40,CalSheet!$L$3,CalSheet!$K$3)))))</f>
        <v/>
      </c>
      <c r="O48" s="8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ht="16.5" customHeight="1">
      <c r="A49" s="245" t="str">
        <f t="shared" si="2"/>
        <v/>
      </c>
      <c r="B49" s="247"/>
      <c r="C49" s="313"/>
      <c r="D49" s="314"/>
      <c r="E49" s="314"/>
      <c r="F49" s="314"/>
      <c r="G49" s="249"/>
      <c r="H49" s="202" t="str">
        <f>IF(G49="","",VALUE(CalSheet!AD41))</f>
        <v/>
      </c>
      <c r="I49" s="257"/>
      <c r="J49" s="257"/>
      <c r="K49" s="84" t="str">
        <f t="shared" si="0"/>
        <v/>
      </c>
      <c r="L49" s="84" t="str">
        <f t="shared" si="1"/>
        <v/>
      </c>
      <c r="M49" s="69" t="str">
        <f>IF(G49=" ","",IF(AND(I49&lt;&gt;"",J49&lt;&gt;""),IF(L49&gt;CalSheet!I41,CalSheet!$J$3,IF(L49&gt;CalSheet!G41,CalSheet!$H$3,IF(L49&gt;CalSheet!E41,CalSheet!$F$3,IF(L49&gt;CalSheet!C41,CalSheet!$D$3,CalSheet!$C$3)))),""))</f>
        <v/>
      </c>
      <c r="N49" s="86" t="str">
        <f>IF(OR(H49="",J49=""),"",IF(J49*100="","",IF(J49*100&gt;CalSheet!O41,CalSheet!$P$3,IF(J49*100&gt;CalSheet!M41,CalSheet!$N$3,IF(J49*100&gt;CalSheet!K41,CalSheet!$L$3,CalSheet!$K$3)))))</f>
        <v/>
      </c>
      <c r="O49" s="8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ht="16.5" customHeight="1">
      <c r="A50" s="245" t="str">
        <f t="shared" si="2"/>
        <v/>
      </c>
      <c r="B50" s="247"/>
      <c r="C50" s="313"/>
      <c r="D50" s="314"/>
      <c r="E50" s="314"/>
      <c r="F50" s="314"/>
      <c r="G50" s="249"/>
      <c r="H50" s="202" t="str">
        <f>IF(G50="","",VALUE(CalSheet!AD42))</f>
        <v/>
      </c>
      <c r="I50" s="257"/>
      <c r="J50" s="257"/>
      <c r="K50" s="84" t="str">
        <f t="shared" si="0"/>
        <v/>
      </c>
      <c r="L50" s="84" t="str">
        <f t="shared" si="1"/>
        <v/>
      </c>
      <c r="M50" s="69" t="str">
        <f>IF(G50=" ","",IF(AND(I50&lt;&gt;"",J50&lt;&gt;""),IF(L50&gt;CalSheet!I42,CalSheet!$J$3,IF(L50&gt;CalSheet!G42,CalSheet!$H$3,IF(L50&gt;CalSheet!E42,CalSheet!$F$3,IF(L50&gt;CalSheet!C42,CalSheet!$D$3,CalSheet!$C$3)))),""))</f>
        <v/>
      </c>
      <c r="N50" s="86" t="str">
        <f>IF(OR(H50="",J50=""),"",IF(J50*100="","",IF(J50*100&gt;CalSheet!O42,CalSheet!$P$3,IF(J50*100&gt;CalSheet!M42,CalSheet!$N$3,IF(J50*100&gt;CalSheet!K42,CalSheet!$L$3,CalSheet!$K$3)))))</f>
        <v/>
      </c>
      <c r="O50" s="8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ht="16.5" customHeight="1">
      <c r="A51" s="245" t="str">
        <f t="shared" si="2"/>
        <v/>
      </c>
      <c r="B51" s="247"/>
      <c r="C51" s="313"/>
      <c r="D51" s="314"/>
      <c r="E51" s="314"/>
      <c r="F51" s="315"/>
      <c r="G51" s="250"/>
      <c r="H51" s="84" t="str">
        <f>IF(G51="","",VALUE(CalSheet!AD43))</f>
        <v/>
      </c>
      <c r="I51" s="257"/>
      <c r="J51" s="257"/>
      <c r="K51" s="84" t="str">
        <f t="shared" si="0"/>
        <v/>
      </c>
      <c r="L51" s="84" t="str">
        <f t="shared" si="1"/>
        <v/>
      </c>
      <c r="M51" s="69" t="str">
        <f>IF(G51=" ","",IF(AND(I51&lt;&gt;"",J51&lt;&gt;""),IF(L51&gt;CalSheet!I43,CalSheet!$J$3,IF(L51&gt;CalSheet!G43,CalSheet!$H$3,IF(L51&gt;CalSheet!E43,CalSheet!$F$3,IF(L51&gt;CalSheet!C43,CalSheet!$D$3,CalSheet!$C$3)))),""))</f>
        <v/>
      </c>
      <c r="N51" s="86" t="str">
        <f>IF(OR(H51="",J51=""),"",IF(J51*100="","",IF(J51*100&gt;CalSheet!O43,CalSheet!$P$3,IF(J51*100&gt;CalSheet!M43,CalSheet!$N$3,IF(J51*100&gt;CalSheet!K43,CalSheet!$L$3,CalSheet!$K$3)))))</f>
        <v/>
      </c>
      <c r="O51" s="8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6.5" customHeight="1">
      <c r="A52" s="245" t="str">
        <f t="shared" si="2"/>
        <v/>
      </c>
      <c r="B52" s="247"/>
      <c r="C52" s="313"/>
      <c r="D52" s="314"/>
      <c r="E52" s="314"/>
      <c r="F52" s="315"/>
      <c r="G52" s="251"/>
      <c r="H52" s="84" t="str">
        <f>IF(G52="","",VALUE(CalSheet!AD44))</f>
        <v/>
      </c>
      <c r="I52" s="257"/>
      <c r="J52" s="257"/>
      <c r="K52" s="84" t="str">
        <f t="shared" si="0"/>
        <v/>
      </c>
      <c r="L52" s="84" t="str">
        <f t="shared" si="1"/>
        <v/>
      </c>
      <c r="M52" s="69" t="str">
        <f>IF(G52=" ","",IF(AND(I52&lt;&gt;"",J52&lt;&gt;""),IF(L52&gt;CalSheet!I44,CalSheet!$J$3,IF(L52&gt;CalSheet!G44,CalSheet!$H$3,IF(L52&gt;CalSheet!E44,CalSheet!$F$3,IF(L52&gt;CalSheet!C44,CalSheet!$D$3,CalSheet!$C$3)))),""))</f>
        <v/>
      </c>
      <c r="N52" s="86" t="str">
        <f>IF(OR(H52="",J52=""),"",IF(J52*100="","",IF(J52*100&gt;CalSheet!O44,CalSheet!$P$3,IF(J52*100&gt;CalSheet!M44,CalSheet!$N$3,IF(J52*100&gt;CalSheet!K44,CalSheet!$L$3,CalSheet!$K$3)))))</f>
        <v/>
      </c>
      <c r="O52" s="8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6.5" customHeight="1">
      <c r="A53" s="245" t="str">
        <f t="shared" si="2"/>
        <v/>
      </c>
      <c r="B53" s="247"/>
      <c r="C53" s="313"/>
      <c r="D53" s="314"/>
      <c r="E53" s="314"/>
      <c r="F53" s="315"/>
      <c r="G53" s="251"/>
      <c r="H53" s="84" t="str">
        <f>IF(G53="","",VALUE(CalSheet!AD45))</f>
        <v/>
      </c>
      <c r="I53" s="257"/>
      <c r="J53" s="257"/>
      <c r="K53" s="84" t="str">
        <f t="shared" si="0"/>
        <v/>
      </c>
      <c r="L53" s="84" t="str">
        <f t="shared" si="1"/>
        <v/>
      </c>
      <c r="M53" s="69" t="str">
        <f>IF(G53=" ","",IF(AND(I53&lt;&gt;"",J53&lt;&gt;""),IF(L53&gt;CalSheet!I45,CalSheet!$J$3,IF(L53&gt;CalSheet!G45,CalSheet!$H$3,IF(L53&gt;CalSheet!E45,CalSheet!$F$3,IF(L53&gt;CalSheet!C45,CalSheet!$D$3,CalSheet!$C$3)))),""))</f>
        <v/>
      </c>
      <c r="N53" s="86" t="str">
        <f>IF(OR(H53="",J53=""),"",IF(J53*100="","",IF(J53*100&gt;CalSheet!O45,CalSheet!$P$3,IF(J53*100&gt;CalSheet!M45,CalSheet!$N$3,IF(J53*100&gt;CalSheet!K45,CalSheet!$L$3,CalSheet!$K$3)))))</f>
        <v/>
      </c>
      <c r="O53" s="8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6.5" customHeight="1">
      <c r="A54" s="245" t="str">
        <f t="shared" si="2"/>
        <v/>
      </c>
      <c r="B54" s="247"/>
      <c r="C54" s="313"/>
      <c r="D54" s="314"/>
      <c r="E54" s="314"/>
      <c r="F54" s="315"/>
      <c r="G54" s="251"/>
      <c r="H54" s="84" t="str">
        <f>IF(G54="","",VALUE(CalSheet!AD46))</f>
        <v/>
      </c>
      <c r="I54" s="257"/>
      <c r="J54" s="257"/>
      <c r="K54" s="84" t="str">
        <f t="shared" si="0"/>
        <v/>
      </c>
      <c r="L54" s="84" t="str">
        <f t="shared" si="1"/>
        <v/>
      </c>
      <c r="M54" s="69" t="str">
        <f>IF(G54=" ","",IF(AND(I54&lt;&gt;"",J54&lt;&gt;""),IF(L54&gt;CalSheet!I46,CalSheet!$J$3,IF(L54&gt;CalSheet!G46,CalSheet!$H$3,IF(L54&gt;CalSheet!E46,CalSheet!$F$3,IF(L54&gt;CalSheet!C46,CalSheet!$D$3,CalSheet!$C$3)))),""))</f>
        <v/>
      </c>
      <c r="N54" s="86" t="str">
        <f>IF(OR(H54="",J54=""),"",IF(J54*100="","",IF(J54*100&gt;CalSheet!O46,CalSheet!$P$3,IF(J54*100&gt;CalSheet!M46,CalSheet!$N$3,IF(J54*100&gt;CalSheet!K46,CalSheet!$L$3,CalSheet!$K$3)))))</f>
        <v/>
      </c>
      <c r="O54" s="8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6.5" customHeight="1">
      <c r="A55" s="245" t="str">
        <f t="shared" si="2"/>
        <v/>
      </c>
      <c r="B55" s="247"/>
      <c r="C55" s="313"/>
      <c r="D55" s="314"/>
      <c r="E55" s="314"/>
      <c r="F55" s="315"/>
      <c r="G55" s="251"/>
      <c r="H55" s="84" t="str">
        <f>IF(G55="","",VALUE(CalSheet!AD47))</f>
        <v/>
      </c>
      <c r="I55" s="257"/>
      <c r="J55" s="257"/>
      <c r="K55" s="84" t="str">
        <f t="shared" si="0"/>
        <v/>
      </c>
      <c r="L55" s="84" t="str">
        <f t="shared" si="1"/>
        <v/>
      </c>
      <c r="M55" s="69" t="str">
        <f>IF(G55=" ","",IF(AND(I55&lt;&gt;"",J55&lt;&gt;""),IF(L55&gt;CalSheet!I47,CalSheet!$J$3,IF(L55&gt;CalSheet!G47,CalSheet!$H$3,IF(L55&gt;CalSheet!E47,CalSheet!$F$3,IF(L55&gt;CalSheet!C47,CalSheet!$D$3,CalSheet!$C$3)))),""))</f>
        <v/>
      </c>
      <c r="N55" s="86" t="str">
        <f>IF(OR(H55="",J55=""),"",IF(J55*100="","",IF(J55*100&gt;CalSheet!O47,CalSheet!$P$3,IF(J55*100&gt;CalSheet!M47,CalSheet!$N$3,IF(J55*100&gt;CalSheet!K47,CalSheet!$L$3,CalSheet!$K$3)))))</f>
        <v/>
      </c>
      <c r="O55" s="8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6.5" customHeight="1">
      <c r="A56" s="245" t="str">
        <f t="shared" si="2"/>
        <v/>
      </c>
      <c r="B56" s="247"/>
      <c r="C56" s="313"/>
      <c r="D56" s="314"/>
      <c r="E56" s="314"/>
      <c r="F56" s="315"/>
      <c r="G56" s="251"/>
      <c r="H56" s="84" t="str">
        <f>IF(G56="","",VALUE(CalSheet!AD48))</f>
        <v/>
      </c>
      <c r="I56" s="257"/>
      <c r="J56" s="257"/>
      <c r="K56" s="84" t="str">
        <f t="shared" si="0"/>
        <v/>
      </c>
      <c r="L56" s="84" t="str">
        <f t="shared" si="1"/>
        <v/>
      </c>
      <c r="M56" s="69" t="str">
        <f>IF(G56=" ","",IF(AND(I56&lt;&gt;"",J56&lt;&gt;""),IF(L56&gt;CalSheet!I48,CalSheet!$J$3,IF(L56&gt;CalSheet!G48,CalSheet!$H$3,IF(L56&gt;CalSheet!E48,CalSheet!$F$3,IF(L56&gt;CalSheet!C48,CalSheet!$D$3,CalSheet!$C$3)))),""))</f>
        <v/>
      </c>
      <c r="N56" s="86" t="str">
        <f>IF(OR(H56="",J56=""),"",IF(J56*100="","",IF(J56*100&gt;CalSheet!O48,CalSheet!$P$3,IF(J56*100&gt;CalSheet!M48,CalSheet!$N$3,IF(J56*100&gt;CalSheet!K48,CalSheet!$L$3,CalSheet!$K$3)))))</f>
        <v/>
      </c>
      <c r="O56" s="8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ht="16.5" customHeight="1">
      <c r="A57" s="245" t="str">
        <f t="shared" si="2"/>
        <v/>
      </c>
      <c r="B57" s="247"/>
      <c r="C57" s="313"/>
      <c r="D57" s="314"/>
      <c r="E57" s="314"/>
      <c r="F57" s="315"/>
      <c r="G57" s="251"/>
      <c r="H57" s="84" t="str">
        <f>IF(G57="","",VALUE(CalSheet!AD49))</f>
        <v/>
      </c>
      <c r="I57" s="257"/>
      <c r="J57" s="257"/>
      <c r="K57" s="84" t="str">
        <f t="shared" si="0"/>
        <v/>
      </c>
      <c r="L57" s="84" t="str">
        <f t="shared" si="1"/>
        <v/>
      </c>
      <c r="M57" s="69" t="str">
        <f>IF(G57=" ","",IF(AND(I57&lt;&gt;"",J57&lt;&gt;""),IF(L57&gt;CalSheet!I49,CalSheet!$J$3,IF(L57&gt;CalSheet!G49,CalSheet!$H$3,IF(L57&gt;CalSheet!E49,CalSheet!$F$3,IF(L57&gt;CalSheet!C49,CalSheet!$D$3,CalSheet!$C$3)))),""))</f>
        <v/>
      </c>
      <c r="N57" s="86" t="str">
        <f>IF(OR(H57="",J57=""),"",IF(J57*100="","",IF(J57*100&gt;CalSheet!O49,CalSheet!$P$3,IF(J57*100&gt;CalSheet!M49,CalSheet!$N$3,IF(J57*100&gt;CalSheet!K49,CalSheet!$L$3,CalSheet!$K$3)))))</f>
        <v/>
      </c>
      <c r="O57" s="8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6.5" customHeight="1">
      <c r="A58" s="245" t="str">
        <f t="shared" si="2"/>
        <v/>
      </c>
      <c r="B58" s="247"/>
      <c r="C58" s="313"/>
      <c r="D58" s="314"/>
      <c r="E58" s="314"/>
      <c r="F58" s="315"/>
      <c r="G58" s="251"/>
      <c r="H58" s="84" t="str">
        <f>IF(G58="","",VALUE(CalSheet!AD50))</f>
        <v/>
      </c>
      <c r="I58" s="257"/>
      <c r="J58" s="257"/>
      <c r="K58" s="84" t="str">
        <f t="shared" si="0"/>
        <v/>
      </c>
      <c r="L58" s="84" t="str">
        <f t="shared" si="1"/>
        <v/>
      </c>
      <c r="M58" s="69" t="str">
        <f>IF(G58=" ","",IF(AND(I58&lt;&gt;"",J58&lt;&gt;""),IF(L58&gt;CalSheet!I50,CalSheet!$J$3,IF(L58&gt;CalSheet!G50,CalSheet!$H$3,IF(L58&gt;CalSheet!E50,CalSheet!$F$3,IF(L58&gt;CalSheet!C50,CalSheet!$D$3,CalSheet!$C$3)))),""))</f>
        <v/>
      </c>
      <c r="N58" s="86" t="str">
        <f>IF(OR(H58="",J58=""),"",IF(J58*100="","",IF(J58*100&gt;CalSheet!O50,CalSheet!$P$3,IF(J58*100&gt;CalSheet!M50,CalSheet!$N$3,IF(J58*100&gt;CalSheet!K50,CalSheet!$L$3,CalSheet!$K$3)))))</f>
        <v/>
      </c>
      <c r="O58" s="8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6.5" customHeight="1">
      <c r="A59" s="245" t="str">
        <f t="shared" si="2"/>
        <v/>
      </c>
      <c r="B59" s="247"/>
      <c r="C59" s="313"/>
      <c r="D59" s="314"/>
      <c r="E59" s="314"/>
      <c r="F59" s="315"/>
      <c r="G59" s="251"/>
      <c r="H59" s="84" t="str">
        <f>IF(G59="","",VALUE(CalSheet!AD51))</f>
        <v/>
      </c>
      <c r="I59" s="257"/>
      <c r="J59" s="257"/>
      <c r="K59" s="84" t="str">
        <f t="shared" si="0"/>
        <v/>
      </c>
      <c r="L59" s="84" t="str">
        <f t="shared" si="1"/>
        <v/>
      </c>
      <c r="M59" s="69" t="str">
        <f>IF(G59=" ","",IF(AND(I59&lt;&gt;"",J59&lt;&gt;""),IF(L59&gt;CalSheet!I51,CalSheet!$J$3,IF(L59&gt;CalSheet!G51,CalSheet!$H$3,IF(L59&gt;CalSheet!E51,CalSheet!$F$3,IF(L59&gt;CalSheet!C51,CalSheet!$D$3,CalSheet!$C$3)))),""))</f>
        <v/>
      </c>
      <c r="N59" s="86" t="str">
        <f>IF(OR(H59="",J59=""),"",IF(J59*100="","",IF(J59*100&gt;CalSheet!O51,CalSheet!$P$3,IF(J59*100&gt;CalSheet!M51,CalSheet!$N$3,IF(J59*100&gt;CalSheet!K51,CalSheet!$L$3,CalSheet!$K$3)))))</f>
        <v/>
      </c>
      <c r="O59" s="8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ht="16.5" customHeight="1">
      <c r="A60" s="245" t="str">
        <f t="shared" si="2"/>
        <v/>
      </c>
      <c r="B60" s="247"/>
      <c r="C60" s="313"/>
      <c r="D60" s="314"/>
      <c r="E60" s="314"/>
      <c r="F60" s="315"/>
      <c r="G60" s="251"/>
      <c r="H60" s="84" t="str">
        <f>IF(G60="","",VALUE(CalSheet!AD52))</f>
        <v/>
      </c>
      <c r="I60" s="257"/>
      <c r="J60" s="257"/>
      <c r="K60" s="84" t="str">
        <f t="shared" si="0"/>
        <v/>
      </c>
      <c r="L60" s="84" t="str">
        <f t="shared" si="1"/>
        <v/>
      </c>
      <c r="M60" s="69" t="str">
        <f>IF(G60=" ","",IF(AND(I60&lt;&gt;"",J60&lt;&gt;""),IF(L60&gt;CalSheet!I52,CalSheet!$J$3,IF(L60&gt;CalSheet!G52,CalSheet!$H$3,IF(L60&gt;CalSheet!E52,CalSheet!$F$3,IF(L60&gt;CalSheet!C52,CalSheet!$D$3,CalSheet!$C$3)))),""))</f>
        <v/>
      </c>
      <c r="N60" s="86" t="str">
        <f>IF(OR(H60="",J60=""),"",IF(J60*100="","",IF(J60*100&gt;CalSheet!O52,CalSheet!$P$3,IF(J60*100&gt;CalSheet!M52,CalSheet!$N$3,IF(J60*100&gt;CalSheet!K52,CalSheet!$L$3,CalSheet!$K$3)))))</f>
        <v/>
      </c>
      <c r="O60" s="8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ht="16.5" customHeight="1" thickBot="1">
      <c r="A61" s="252" t="str">
        <f t="shared" si="2"/>
        <v/>
      </c>
      <c r="B61" s="253"/>
      <c r="C61" s="383"/>
      <c r="D61" s="384"/>
      <c r="E61" s="384"/>
      <c r="F61" s="385"/>
      <c r="G61" s="254"/>
      <c r="H61" s="219" t="str">
        <f>IF(G61="","",VALUE(CalSheet!AD53))</f>
        <v/>
      </c>
      <c r="I61" s="258"/>
      <c r="J61" s="258"/>
      <c r="K61" s="219" t="str">
        <f t="shared" si="0"/>
        <v/>
      </c>
      <c r="L61" s="219" t="str">
        <f t="shared" si="1"/>
        <v/>
      </c>
      <c r="M61" s="220" t="str">
        <f>IF(G61=" ","",IF(AND(I61&lt;&gt;"",J61&lt;&gt;""),IF(L61&gt;CalSheet!I53,CalSheet!$J$3,IF(L61&gt;CalSheet!G53,CalSheet!$H$3,IF(L61&gt;CalSheet!E53,CalSheet!$F$3,IF(L61&gt;CalSheet!C53,CalSheet!$D$3,CalSheet!$C$3)))),""))</f>
        <v/>
      </c>
      <c r="N61" s="221" t="str">
        <f>IF(OR(H61="",J61=""),"",IF(J61*100="","",IF(J61*100&gt;CalSheet!O53,CalSheet!$P$3,IF(J61*100&gt;CalSheet!M53,CalSheet!$N$3,IF(J61*100&gt;CalSheet!K53,CalSheet!$L$3,CalSheet!$K$3)))))</f>
        <v/>
      </c>
      <c r="O61" s="222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ht="16.5" customHeight="1" thickBot="1">
      <c r="A62" s="229" t="s">
        <v>44</v>
      </c>
      <c r="B62" s="230"/>
      <c r="C62" s="231"/>
      <c r="D62" s="232"/>
      <c r="E62" s="232"/>
      <c r="F62" s="233"/>
      <c r="G62" s="234"/>
      <c r="H62" s="235"/>
      <c r="I62" s="236"/>
      <c r="J62" s="236"/>
      <c r="K62" s="237"/>
      <c r="L62" s="237"/>
      <c r="M62" s="237"/>
      <c r="N62" s="238"/>
      <c r="O62" s="239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6.5" customHeight="1">
      <c r="A63" s="214">
        <v>1</v>
      </c>
      <c r="B63" s="259" t="s">
        <v>164</v>
      </c>
      <c r="C63" s="448" t="str">
        <f>'[1]Nutritional Status'!C63</f>
        <v>ALBAREDA,ATHENA LOUISSE, PEREZ</v>
      </c>
      <c r="D63" s="448"/>
      <c r="E63" s="448"/>
      <c r="F63" s="448"/>
      <c r="G63" s="260">
        <v>41562</v>
      </c>
      <c r="H63" s="201">
        <f>IF(G63="","",VALUE(CalSheet!AD55))</f>
        <v>8.11</v>
      </c>
      <c r="I63" s="256">
        <v>23.5</v>
      </c>
      <c r="J63" s="256">
        <v>1.25</v>
      </c>
      <c r="K63" s="225">
        <f t="shared" ref="K63:K112" si="3">IF(J63="","",J63*J63)</f>
        <v>1.5625</v>
      </c>
      <c r="L63" s="225">
        <f t="shared" ref="L63:L112" si="4">IF(OR(I63="",J63=""),"",I63/K63)</f>
        <v>15.04</v>
      </c>
      <c r="M63" s="226" t="str">
        <f>IF(G63=" ","",IF(AND(I63&lt;&gt;"",J63&lt;&gt;""),IF(L63&gt;CalSheet!I55,CalSheet!$J$3,IF(L63&gt;CalSheet!G55,CalSheet!$H$3,IF(L63&gt;CalSheet!E55,CalSheet!$F$3,IF(L63&gt;CalSheet!C55,CalSheet!$D$3,CalSheet!$C$3)))),""))</f>
        <v>Normal</v>
      </c>
      <c r="N63" s="227" t="str">
        <f>IF(OR(H63="",J63=""),"",IF(J63*100="","",IF(J63*100&gt;CalSheet!O55,CalSheet!$P$3,IF(J63*100&gt;CalSheet!M55,CalSheet!$N$3,IF(J63*100&gt;CalSheet!K55,CalSheet!$L$3,CalSheet!$K$3)))))</f>
        <v>Normal</v>
      </c>
      <c r="O63" s="22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ht="16.5" customHeight="1">
      <c r="A64" s="210">
        <v>2</v>
      </c>
      <c r="B64" s="243" t="s">
        <v>165</v>
      </c>
      <c r="C64" s="449" t="str">
        <f>'[1]Nutritional Status'!C64</f>
        <v>ALCANTELADO,AUDRIELYN, BONGALBAL</v>
      </c>
      <c r="D64" s="449"/>
      <c r="E64" s="449"/>
      <c r="F64" s="449"/>
      <c r="G64" s="244">
        <v>41823</v>
      </c>
      <c r="H64" s="202">
        <f>IF(G64="","",VALUE(CalSheet!AD56))</f>
        <v>8.02</v>
      </c>
      <c r="I64" s="257">
        <v>27.1</v>
      </c>
      <c r="J64" s="257">
        <v>1.22</v>
      </c>
      <c r="K64" s="84">
        <f t="shared" si="3"/>
        <v>1.4883999999999999</v>
      </c>
      <c r="L64" s="84">
        <f t="shared" si="4"/>
        <v>18.207471109916689</v>
      </c>
      <c r="M64" s="69" t="str">
        <f>IF(G64=" ","",IF(AND(I64&lt;&gt;"",J64&lt;&gt;""),IF(L64&gt;CalSheet!I56,CalSheet!$J$3,IF(L64&gt;CalSheet!G56,CalSheet!$H$3,IF(L64&gt;CalSheet!E56,CalSheet!$F$3,IF(L64&gt;CalSheet!C56,CalSheet!$D$3,CalSheet!$C$3)))),""))</f>
        <v>Normal</v>
      </c>
      <c r="N64" s="86" t="str">
        <f>IF(OR(H64="",J64=""),"",IF(J64*100="","",IF(J64*100&gt;CalSheet!O56,CalSheet!$P$3,IF(J64*100&gt;CalSheet!M56,CalSheet!$N$3,IF(J64*100&gt;CalSheet!K56,CalSheet!$L$3,CalSheet!$K$3)))))</f>
        <v>Normal</v>
      </c>
      <c r="O64" s="8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6.5" customHeight="1">
      <c r="A65" s="210">
        <v>3</v>
      </c>
      <c r="B65" s="243" t="s">
        <v>166</v>
      </c>
      <c r="C65" s="449" t="str">
        <f>'[1]Nutritional Status'!C65</f>
        <v>BUATIS,JHERIZZ JANE, ROSCO</v>
      </c>
      <c r="D65" s="449"/>
      <c r="E65" s="449"/>
      <c r="F65" s="449"/>
      <c r="G65" s="244">
        <v>41835</v>
      </c>
      <c r="H65" s="202">
        <f>IF(G65="","",VALUE(CalSheet!AD57))</f>
        <v>8.02</v>
      </c>
      <c r="I65" s="257">
        <v>20.6</v>
      </c>
      <c r="J65" s="257">
        <v>1.18</v>
      </c>
      <c r="K65" s="84">
        <f t="shared" si="3"/>
        <v>1.3923999999999999</v>
      </c>
      <c r="L65" s="84">
        <f t="shared" si="4"/>
        <v>14.794599253088196</v>
      </c>
      <c r="M65" s="69" t="str">
        <f>IF(G65=" ","",IF(AND(I65&lt;&gt;"",J65&lt;&gt;""),IF(L65&gt;CalSheet!I57,CalSheet!$J$3,IF(L65&gt;CalSheet!G57,CalSheet!$H$3,IF(L65&gt;CalSheet!E57,CalSheet!$F$3,IF(L65&gt;CalSheet!C57,CalSheet!$D$3,CalSheet!$C$3)))),""))</f>
        <v>Normal</v>
      </c>
      <c r="N65" s="86" t="str">
        <f>IF(OR(H65="",J65=""),"",IF(J65*100="","",IF(J65*100&gt;CalSheet!O57,CalSheet!$P$3,IF(J65*100&gt;CalSheet!M57,CalSheet!$N$3,IF(J65*100&gt;CalSheet!K57,CalSheet!$L$3,CalSheet!$K$3)))))</f>
        <v>Normal</v>
      </c>
      <c r="O65" s="8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6.5" customHeight="1">
      <c r="A66" s="210">
        <v>4</v>
      </c>
      <c r="B66" s="243" t="s">
        <v>167</v>
      </c>
      <c r="C66" s="449" t="str">
        <f>'[1]Nutritional Status'!C66</f>
        <v>CANO,AUDREY ZOFIA, BUSTILLO</v>
      </c>
      <c r="D66" s="449"/>
      <c r="E66" s="449"/>
      <c r="F66" s="449"/>
      <c r="G66" s="244">
        <v>41530</v>
      </c>
      <c r="H66" s="202">
        <f>IF(G66="","",VALUE(CalSheet!AD58))</f>
        <v>9</v>
      </c>
      <c r="I66" s="257">
        <v>31.6</v>
      </c>
      <c r="J66" s="257">
        <v>1.33</v>
      </c>
      <c r="K66" s="84">
        <f t="shared" si="3"/>
        <v>1.7689000000000001</v>
      </c>
      <c r="L66" s="84">
        <f t="shared" si="4"/>
        <v>17.864209395669626</v>
      </c>
      <c r="M66" s="69" t="str">
        <f>IF(G66=" ","",IF(AND(I66&lt;&gt;"",J66&lt;&gt;""),IF(L66&gt;CalSheet!I58,CalSheet!$J$3,IF(L66&gt;CalSheet!G58,CalSheet!$H$3,IF(L66&gt;CalSheet!E58,CalSheet!$F$3,IF(L66&gt;CalSheet!C58,CalSheet!$D$3,CalSheet!$C$3)))),""))</f>
        <v>Normal</v>
      </c>
      <c r="N66" s="86" t="str">
        <f>IF(OR(H66="",J66=""),"",IF(J66*100="","",IF(J66*100&gt;CalSheet!O58,CalSheet!$P$3,IF(J66*100&gt;CalSheet!M58,CalSheet!$N$3,IF(J66*100&gt;CalSheet!K58,CalSheet!$L$3,CalSheet!$K$3)))))</f>
        <v>Normal</v>
      </c>
      <c r="O66" s="8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6.5" customHeight="1">
      <c r="A67" s="210">
        <v>5</v>
      </c>
      <c r="B67" s="243" t="s">
        <v>168</v>
      </c>
      <c r="C67" s="449" t="str">
        <f>'[1]Nutritional Status'!C67</f>
        <v>DE FELIX,AYESHA NICOLE, ORCULLO</v>
      </c>
      <c r="D67" s="449"/>
      <c r="E67" s="449"/>
      <c r="F67" s="449"/>
      <c r="G67" s="244">
        <v>41736</v>
      </c>
      <c r="H67" s="202">
        <f>IF(G67="","",VALUE(CalSheet!AD59))</f>
        <v>8.0500000000000007</v>
      </c>
      <c r="I67" s="257">
        <v>29.5</v>
      </c>
      <c r="J67" s="257">
        <v>1.37</v>
      </c>
      <c r="K67" s="84">
        <f t="shared" si="3"/>
        <v>1.8769000000000002</v>
      </c>
      <c r="L67" s="84">
        <f t="shared" si="4"/>
        <v>15.717406361553623</v>
      </c>
      <c r="M67" s="69" t="str">
        <f>IF(G67=" ","",IF(AND(I67&lt;&gt;"",J67&lt;&gt;""),IF(L67&gt;CalSheet!I59,CalSheet!$J$3,IF(L67&gt;CalSheet!G59,CalSheet!$H$3,IF(L67&gt;CalSheet!E59,CalSheet!$F$3,IF(L67&gt;CalSheet!C59,CalSheet!$D$3,CalSheet!$C$3)))),""))</f>
        <v>Normal</v>
      </c>
      <c r="N67" s="86" t="str">
        <f>IF(OR(H67="",J67=""),"",IF(J67*100="","",IF(J67*100&gt;CalSheet!O59,CalSheet!$P$3,IF(J67*100&gt;CalSheet!M59,CalSheet!$N$3,IF(J67*100&gt;CalSheet!K59,CalSheet!$L$3,CalSheet!$K$3)))))</f>
        <v>Normal</v>
      </c>
      <c r="O67" s="8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ht="16.5" customHeight="1">
      <c r="A68" s="210">
        <v>6</v>
      </c>
      <c r="B68" s="243" t="s">
        <v>169</v>
      </c>
      <c r="C68" s="449" t="str">
        <f>'[1]Nutritional Status'!C68</f>
        <v>DIAZ,PRINCESS CLARISSE, FRANCISCO</v>
      </c>
      <c r="D68" s="449"/>
      <c r="E68" s="449"/>
      <c r="F68" s="449"/>
      <c r="G68" s="244">
        <v>41628</v>
      </c>
      <c r="H68" s="202">
        <f>IF(G68="","",VALUE(CalSheet!AD60))</f>
        <v>8.09</v>
      </c>
      <c r="I68" s="257">
        <v>28.5</v>
      </c>
      <c r="J68" s="257">
        <v>1.28</v>
      </c>
      <c r="K68" s="84">
        <f t="shared" si="3"/>
        <v>1.6384000000000001</v>
      </c>
      <c r="L68" s="84">
        <f t="shared" si="4"/>
        <v>17.39501953125</v>
      </c>
      <c r="M68" s="69" t="str">
        <f>IF(G68=" ","",IF(AND(I68&lt;&gt;"",J68&lt;&gt;""),IF(L68&gt;CalSheet!I60,CalSheet!$J$3,IF(L68&gt;CalSheet!G60,CalSheet!$H$3,IF(L68&gt;CalSheet!E60,CalSheet!$F$3,IF(L68&gt;CalSheet!C60,CalSheet!$D$3,CalSheet!$C$3)))),""))</f>
        <v>Normal</v>
      </c>
      <c r="N68" s="86" t="str">
        <f>IF(OR(H68="",J68=""),"",IF(J68*100="","",IF(J68*100&gt;CalSheet!O60,CalSheet!$P$3,IF(J68*100&gt;CalSheet!M60,CalSheet!$N$3,IF(J68*100&gt;CalSheet!K60,CalSheet!$L$3,CalSheet!$K$3)))))</f>
        <v>Normal</v>
      </c>
      <c r="O68" s="8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ht="16.5" customHeight="1">
      <c r="A69" s="210">
        <v>7</v>
      </c>
      <c r="B69" s="243" t="s">
        <v>170</v>
      </c>
      <c r="C69" s="449" t="str">
        <f>'[1]Nutritional Status'!C69</f>
        <v>FONTAMILLAS,KATELYN, MARILAG</v>
      </c>
      <c r="D69" s="449"/>
      <c r="E69" s="449"/>
      <c r="F69" s="449"/>
      <c r="G69" s="244">
        <v>41553</v>
      </c>
      <c r="H69" s="202">
        <f>IF(G69="","",VALUE(CalSheet!AD61))</f>
        <v>8.11</v>
      </c>
      <c r="I69" s="257">
        <v>38.4</v>
      </c>
      <c r="J69" s="257">
        <v>1.32</v>
      </c>
      <c r="K69" s="84">
        <f t="shared" si="3"/>
        <v>1.7424000000000002</v>
      </c>
      <c r="L69" s="84">
        <f t="shared" si="4"/>
        <v>22.038567493112943</v>
      </c>
      <c r="M69" s="69" t="str">
        <f>IF(G69=" ","",IF(AND(I69&lt;&gt;"",J69&lt;&gt;""),IF(L69&gt;CalSheet!I61,CalSheet!$J$3,IF(L69&gt;CalSheet!G61,CalSheet!$H$3,IF(L69&gt;CalSheet!E61,CalSheet!$F$3,IF(L69&gt;CalSheet!C61,CalSheet!$D$3,CalSheet!$C$3)))),""))</f>
        <v>Overweight</v>
      </c>
      <c r="N69" s="86" t="str">
        <f>IF(OR(H69="",J69=""),"",IF(J69*100="","",IF(J69*100&gt;CalSheet!O61,CalSheet!$P$3,IF(J69*100&gt;CalSheet!M61,CalSheet!$N$3,IF(J69*100&gt;CalSheet!K61,CalSheet!$L$3,CalSheet!$K$3)))))</f>
        <v>Normal</v>
      </c>
      <c r="O69" s="8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ht="16.5" customHeight="1">
      <c r="A70" s="210">
        <v>8</v>
      </c>
      <c r="B70" s="243" t="s">
        <v>171</v>
      </c>
      <c r="C70" s="449" t="str">
        <f>'[1]Nutritional Status'!C70</f>
        <v>HERNANDEZ,MIKAELA ANGEL, MERCADO</v>
      </c>
      <c r="D70" s="449"/>
      <c r="E70" s="449"/>
      <c r="F70" s="449"/>
      <c r="G70" s="244">
        <v>41742</v>
      </c>
      <c r="H70" s="202">
        <f>IF(G70="","",VALUE(CalSheet!AD62))</f>
        <v>8.0500000000000007</v>
      </c>
      <c r="I70" s="257">
        <v>24.6</v>
      </c>
      <c r="J70" s="257">
        <v>1.22</v>
      </c>
      <c r="K70" s="84">
        <f t="shared" si="3"/>
        <v>1.4883999999999999</v>
      </c>
      <c r="L70" s="84">
        <f t="shared" si="4"/>
        <v>16.527815103466811</v>
      </c>
      <c r="M70" s="69" t="str">
        <f>IF(G70=" ","",IF(AND(I70&lt;&gt;"",J70&lt;&gt;""),IF(L70&gt;CalSheet!I62,CalSheet!$J$3,IF(L70&gt;CalSheet!G62,CalSheet!$H$3,IF(L70&gt;CalSheet!E62,CalSheet!$F$3,IF(L70&gt;CalSheet!C62,CalSheet!$D$3,CalSheet!$C$3)))),""))</f>
        <v>Normal</v>
      </c>
      <c r="N70" s="86" t="str">
        <f>IF(OR(H70="",J70=""),"",IF(J70*100="","",IF(J70*100&gt;CalSheet!O62,CalSheet!$P$3,IF(J70*100&gt;CalSheet!M62,CalSheet!$N$3,IF(J70*100&gt;CalSheet!K62,CalSheet!$L$3,CalSheet!$K$3)))))</f>
        <v>Normal</v>
      </c>
      <c r="O70" s="8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ht="16.5" customHeight="1">
      <c r="A71" s="210">
        <v>9</v>
      </c>
      <c r="B71" s="243" t="s">
        <v>172</v>
      </c>
      <c r="C71" s="449" t="str">
        <f>'[1]Nutritional Status'!C71</f>
        <v>LAMELA,SHANE SANDRA, VILLENA</v>
      </c>
      <c r="D71" s="449"/>
      <c r="E71" s="449"/>
      <c r="F71" s="449"/>
      <c r="G71" s="244">
        <v>41755</v>
      </c>
      <c r="H71" s="202">
        <f>IF(G71="","",VALUE(CalSheet!AD63))</f>
        <v>8.0399999999999991</v>
      </c>
      <c r="I71" s="257">
        <v>22.1</v>
      </c>
      <c r="J71" s="257">
        <v>1.24</v>
      </c>
      <c r="K71" s="84">
        <f t="shared" si="3"/>
        <v>1.5376000000000001</v>
      </c>
      <c r="L71" s="84">
        <f t="shared" si="4"/>
        <v>14.373048907388137</v>
      </c>
      <c r="M71" s="69" t="str">
        <f>IF(G71=" ","",IF(AND(I71&lt;&gt;"",J71&lt;&gt;""),IF(L71&gt;CalSheet!I63,CalSheet!$J$3,IF(L71&gt;CalSheet!G63,CalSheet!$H$3,IF(L71&gt;CalSheet!E63,CalSheet!$F$3,IF(L71&gt;CalSheet!C63,CalSheet!$D$3,CalSheet!$C$3)))),""))</f>
        <v>Normal</v>
      </c>
      <c r="N71" s="86" t="str">
        <f>IF(OR(H71="",J71=""),"",IF(J71*100="","",IF(J71*100&gt;CalSheet!O63,CalSheet!$P$3,IF(J71*100&gt;CalSheet!M63,CalSheet!$N$3,IF(J71*100&gt;CalSheet!K63,CalSheet!$L$3,CalSheet!$K$3)))))</f>
        <v>Normal</v>
      </c>
      <c r="O71" s="8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6.5" customHeight="1">
      <c r="A72" s="210">
        <v>10</v>
      </c>
      <c r="B72" s="243" t="s">
        <v>173</v>
      </c>
      <c r="C72" s="449" t="str">
        <f>'[1]Nutritional Status'!C72</f>
        <v>LEONIDA,RHEANA, RIZALDO</v>
      </c>
      <c r="D72" s="449"/>
      <c r="E72" s="449"/>
      <c r="F72" s="449"/>
      <c r="G72" s="244">
        <v>41558</v>
      </c>
      <c r="H72" s="202">
        <f>IF(G72="","",VALUE(CalSheet!AD64))</f>
        <v>8.11</v>
      </c>
      <c r="I72" s="257">
        <v>19.100000000000001</v>
      </c>
      <c r="J72" s="257">
        <v>1.17</v>
      </c>
      <c r="K72" s="84">
        <f t="shared" si="3"/>
        <v>1.3688999999999998</v>
      </c>
      <c r="L72" s="84">
        <f t="shared" si="4"/>
        <v>13.9528088246037</v>
      </c>
      <c r="M72" s="69" t="str">
        <f>IF(G72=" ","",IF(AND(I72&lt;&gt;"",J72&lt;&gt;""),IF(L72&gt;CalSheet!I64,CalSheet!$J$3,IF(L72&gt;CalSheet!G64,CalSheet!$H$3,IF(L72&gt;CalSheet!E64,CalSheet!$F$3,IF(L72&gt;CalSheet!C64,CalSheet!$D$3,CalSheet!$C$3)))),""))</f>
        <v>Normal</v>
      </c>
      <c r="N72" s="86" t="str">
        <f>IF(OR(H72="",J72=""),"",IF(J72*100="","",IF(J72*100&gt;CalSheet!O64,CalSheet!$P$3,IF(J72*100&gt;CalSheet!M64,CalSheet!$N$3,IF(J72*100&gt;CalSheet!K64,CalSheet!$L$3,CalSheet!$K$3)))))</f>
        <v>Stunted</v>
      </c>
      <c r="O72" s="8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ht="16.5" customHeight="1">
      <c r="A73" s="210">
        <v>11</v>
      </c>
      <c r="B73" s="243" t="s">
        <v>174</v>
      </c>
      <c r="C73" s="449" t="str">
        <f>'[1]Nutritional Status'!C73</f>
        <v>MERLES,SARAH JANE, RODULFO</v>
      </c>
      <c r="D73" s="449"/>
      <c r="E73" s="449"/>
      <c r="F73" s="449"/>
      <c r="G73" s="244">
        <v>41825</v>
      </c>
      <c r="H73" s="202">
        <f>IF(G73="","",VALUE(CalSheet!AD65))</f>
        <v>8.02</v>
      </c>
      <c r="I73" s="257">
        <v>48.7</v>
      </c>
      <c r="J73" s="257">
        <v>1.35</v>
      </c>
      <c r="K73" s="84">
        <f t="shared" si="3"/>
        <v>1.8225000000000002</v>
      </c>
      <c r="L73" s="84">
        <f t="shared" si="4"/>
        <v>26.72153635116598</v>
      </c>
      <c r="M73" s="69" t="str">
        <f>IF(G73=" ","",IF(AND(I73&lt;&gt;"",J73&lt;&gt;""),IF(L73&gt;CalSheet!I65,CalSheet!$J$3,IF(L73&gt;CalSheet!G65,CalSheet!$H$3,IF(L73&gt;CalSheet!E65,CalSheet!$F$3,IF(L73&gt;CalSheet!C65,CalSheet!$D$3,CalSheet!$C$3)))),""))</f>
        <v>Obese</v>
      </c>
      <c r="N73" s="86" t="str">
        <f>IF(OR(H73="",J73=""),"",IF(J73*100="","",IF(J73*100&gt;CalSheet!O65,CalSheet!$P$3,IF(J73*100&gt;CalSheet!M65,CalSheet!$N$3,IF(J73*100&gt;CalSheet!K65,CalSheet!$L$3,CalSheet!$K$3)))))</f>
        <v>Normal</v>
      </c>
      <c r="O73" s="8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ht="16.5" customHeight="1">
      <c r="A74" s="210">
        <v>12</v>
      </c>
      <c r="B74" s="259" t="s">
        <v>175</v>
      </c>
      <c r="C74" s="450" t="str">
        <f>'[1]Nutritional Status'!C74</f>
        <v>MICHELENA,ZIA CHRISTYL, GAUTANE</v>
      </c>
      <c r="D74" s="450"/>
      <c r="E74" s="450"/>
      <c r="F74" s="450"/>
      <c r="G74" s="246">
        <v>41719</v>
      </c>
      <c r="H74" s="202">
        <f>IF(G74="","",VALUE(CalSheet!AD66))</f>
        <v>8.06</v>
      </c>
      <c r="I74" s="257">
        <v>22.2</v>
      </c>
      <c r="J74" s="257">
        <v>1.27</v>
      </c>
      <c r="K74" s="84">
        <f t="shared" si="3"/>
        <v>1.6129</v>
      </c>
      <c r="L74" s="84">
        <f t="shared" si="4"/>
        <v>13.764027528055056</v>
      </c>
      <c r="M74" s="69" t="str">
        <f>IF(G74=" ","",IF(AND(I74&lt;&gt;"",J74&lt;&gt;""),IF(L74&gt;CalSheet!I66,CalSheet!$J$3,IF(L74&gt;CalSheet!G66,CalSheet!$H$3,IF(L74&gt;CalSheet!E66,CalSheet!$F$3,IF(L74&gt;CalSheet!C66,CalSheet!$D$3,CalSheet!$C$3)))),""))</f>
        <v>Normal</v>
      </c>
      <c r="N74" s="86" t="str">
        <f>IF(OR(H74="",J74=""),"",IF(J74*100="","",IF(J74*100&gt;CalSheet!O66,CalSheet!$P$3,IF(J74*100&gt;CalSheet!M66,CalSheet!$N$3,IF(J74*100&gt;CalSheet!K66,CalSheet!$L$3,CalSheet!$K$3)))))</f>
        <v>Normal</v>
      </c>
      <c r="O74" s="8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ht="16.5" customHeight="1">
      <c r="A75" s="210">
        <v>13</v>
      </c>
      <c r="B75" s="445" t="s">
        <v>176</v>
      </c>
      <c r="C75" s="451" t="str">
        <f>'[1]Nutritional Status'!C75</f>
        <v>OVAL, PRINCESS WRESKA, ISMAEL</v>
      </c>
      <c r="D75" s="451"/>
      <c r="E75" s="451"/>
      <c r="F75" s="451"/>
      <c r="G75" s="261">
        <v>41712</v>
      </c>
      <c r="H75" s="202">
        <f>IF(G75="","",VALUE(CalSheet!AD67))</f>
        <v>8.06</v>
      </c>
      <c r="I75" s="257">
        <v>21.5</v>
      </c>
      <c r="J75" s="257">
        <v>1.24</v>
      </c>
      <c r="K75" s="84">
        <f t="shared" si="3"/>
        <v>1.5376000000000001</v>
      </c>
      <c r="L75" s="84">
        <f t="shared" si="4"/>
        <v>13.982830385015609</v>
      </c>
      <c r="M75" s="69" t="str">
        <f>IF(G75=" ","",IF(AND(I75&lt;&gt;"",J75&lt;&gt;""),IF(L75&gt;CalSheet!I67,CalSheet!$J$3,IF(L75&gt;CalSheet!G67,CalSheet!$H$3,IF(L75&gt;CalSheet!E67,CalSheet!$F$3,IF(L75&gt;CalSheet!C67,CalSheet!$D$3,CalSheet!$C$3)))),""))</f>
        <v>Normal</v>
      </c>
      <c r="N75" s="86" t="str">
        <f>IF(OR(H75="",J75=""),"",IF(J75*100="","",IF(J75*100&gt;CalSheet!O67,CalSheet!$P$3,IF(J75*100&gt;CalSheet!M67,CalSheet!$N$3,IF(J75*100&gt;CalSheet!K67,CalSheet!$L$3,CalSheet!$K$3)))))</f>
        <v>Normal</v>
      </c>
      <c r="O75" s="8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ht="16.5" customHeight="1">
      <c r="A76" s="81">
        <v>14</v>
      </c>
      <c r="B76" s="446" t="s">
        <v>177</v>
      </c>
      <c r="C76" s="452" t="str">
        <f>'[1]Nutritional Status'!C76</f>
        <v>PENDON,LOVELY, ALBERTO</v>
      </c>
      <c r="D76" s="453"/>
      <c r="E76" s="453"/>
      <c r="F76" s="454"/>
      <c r="G76" s="248">
        <v>41610</v>
      </c>
      <c r="H76" s="202">
        <f>IF(G76="","",VALUE(CalSheet!AD68))</f>
        <v>8.09</v>
      </c>
      <c r="I76" s="257">
        <v>36</v>
      </c>
      <c r="J76" s="257">
        <v>1.41</v>
      </c>
      <c r="K76" s="84">
        <f t="shared" si="3"/>
        <v>1.9880999999999998</v>
      </c>
      <c r="L76" s="84">
        <f t="shared" si="4"/>
        <v>18.107741059302853</v>
      </c>
      <c r="M76" s="69" t="str">
        <f>IF(G76=" ","",IF(AND(I76&lt;&gt;"",J76&lt;&gt;""),IF(L76&gt;CalSheet!I68,CalSheet!$J$3,IF(L76&gt;CalSheet!G68,CalSheet!$H$3,IF(L76&gt;CalSheet!E68,CalSheet!$F$3,IF(L76&gt;CalSheet!C68,CalSheet!$D$3,CalSheet!$C$3)))),""))</f>
        <v>Normal</v>
      </c>
      <c r="N76" s="86" t="str">
        <f>IF(OR(H76="",J76=""),"",IF(J76*100="","",IF(J76*100&gt;CalSheet!O68,CalSheet!$P$3,IF(J76*100&gt;CalSheet!M68,CalSheet!$N$3,IF(J76*100&gt;CalSheet!K68,CalSheet!$L$3,CalSheet!$K$3)))))</f>
        <v>Normal</v>
      </c>
      <c r="O76" s="8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6.5" customHeight="1">
      <c r="A77" s="81">
        <v>15</v>
      </c>
      <c r="B77" s="447" t="s">
        <v>178</v>
      </c>
      <c r="C77" s="455" t="str">
        <f>'[1]Nutritional Status'!C77</f>
        <v>RAAGAS,YSABELLE ABISH, ANTALAN</v>
      </c>
      <c r="D77" s="456"/>
      <c r="E77" s="456"/>
      <c r="F77" s="457"/>
      <c r="G77" s="248">
        <v>41583</v>
      </c>
      <c r="H77" s="202">
        <f>IF(G77="","",VALUE(CalSheet!AD69))</f>
        <v>8.1</v>
      </c>
      <c r="I77" s="257">
        <v>22.6</v>
      </c>
      <c r="J77" s="257">
        <v>1.29</v>
      </c>
      <c r="K77" s="84">
        <f t="shared" si="3"/>
        <v>1.6641000000000001</v>
      </c>
      <c r="L77" s="84">
        <f t="shared" si="4"/>
        <v>13.580914608497086</v>
      </c>
      <c r="M77" s="69" t="str">
        <f>IF(G77=" ","",IF(AND(I77&lt;&gt;"",J77&lt;&gt;""),IF(L77&gt;CalSheet!I69,CalSheet!$J$3,IF(L77&gt;CalSheet!G69,CalSheet!$H$3,IF(L77&gt;CalSheet!E69,CalSheet!$F$3,IF(L77&gt;CalSheet!C69,CalSheet!$D$3,CalSheet!$C$3)))),""))</f>
        <v>Normal</v>
      </c>
      <c r="N77" s="86" t="str">
        <f>IF(OR(H77="",J77=""),"",IF(J77*100="","",IF(J77*100&gt;CalSheet!O69,CalSheet!$P$3,IF(J77*100&gt;CalSheet!M69,CalSheet!$N$3,IF(J77*100&gt;CalSheet!K69,CalSheet!$L$3,CalSheet!$K$3)))))</f>
        <v>Normal</v>
      </c>
      <c r="O77" s="8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6.5" customHeight="1">
      <c r="A78" s="81">
        <v>16</v>
      </c>
      <c r="B78" s="447" t="s">
        <v>179</v>
      </c>
      <c r="C78" s="455" t="str">
        <f>'[1]Nutritional Status'!C78</f>
        <v>REYES,ZOLA AERITH, LADIOS</v>
      </c>
      <c r="D78" s="456"/>
      <c r="E78" s="456"/>
      <c r="F78" s="457"/>
      <c r="G78" s="248">
        <v>41795</v>
      </c>
      <c r="H78" s="202">
        <f>IF(G78="","",VALUE(CalSheet!AD70))</f>
        <v>8.0299999999999994</v>
      </c>
      <c r="I78" s="257">
        <v>18.8</v>
      </c>
      <c r="J78" s="257">
        <v>1.2</v>
      </c>
      <c r="K78" s="84">
        <f t="shared" si="3"/>
        <v>1.44</v>
      </c>
      <c r="L78" s="84">
        <f t="shared" si="4"/>
        <v>13.055555555555557</v>
      </c>
      <c r="M78" s="69" t="str">
        <f>IF(G78=" ","",IF(AND(I78&lt;&gt;"",J78&lt;&gt;""),IF(L78&gt;CalSheet!I70,CalSheet!$J$3,IF(L78&gt;CalSheet!G70,CalSheet!$H$3,IF(L78&gt;CalSheet!E70,CalSheet!$F$3,IF(L78&gt;CalSheet!C70,CalSheet!$D$3,CalSheet!$C$3)))),""))</f>
        <v>Normal</v>
      </c>
      <c r="N78" s="86" t="str">
        <f>IF(OR(H78="",J78=""),"",IF(J78*100="","",IF(J78*100&gt;CalSheet!O70,CalSheet!$P$3,IF(J78*100&gt;CalSheet!M70,CalSheet!$N$3,IF(J78*100&gt;CalSheet!K70,CalSheet!$L$3,CalSheet!$K$3)))))</f>
        <v>Normal</v>
      </c>
      <c r="O78" s="8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6.5" customHeight="1">
      <c r="A79" s="81">
        <v>17</v>
      </c>
      <c r="B79" s="447" t="s">
        <v>180</v>
      </c>
      <c r="C79" s="455" t="str">
        <f>'[1]Nutritional Status'!C79</f>
        <v>RICOHERMOSO,KHRIZZIA LYN, LAVADO</v>
      </c>
      <c r="D79" s="456"/>
      <c r="E79" s="456"/>
      <c r="F79" s="457"/>
      <c r="G79" s="248">
        <v>41804</v>
      </c>
      <c r="H79" s="202">
        <f>IF(G79="","",VALUE(CalSheet!AD71))</f>
        <v>8.0299999999999994</v>
      </c>
      <c r="I79" s="257">
        <v>42.5</v>
      </c>
      <c r="J79" s="257">
        <v>1.36</v>
      </c>
      <c r="K79" s="84">
        <f t="shared" si="3"/>
        <v>1.8496000000000004</v>
      </c>
      <c r="L79" s="84">
        <f t="shared" si="4"/>
        <v>22.977941176470583</v>
      </c>
      <c r="M79" s="69" t="str">
        <f>IF(G79=" ","",IF(AND(I79&lt;&gt;"",J79&lt;&gt;""),IF(L79&gt;CalSheet!I71,CalSheet!$J$3,IF(L79&gt;CalSheet!G71,CalSheet!$H$3,IF(L79&gt;CalSheet!E71,CalSheet!$F$3,IF(L79&gt;CalSheet!C71,CalSheet!$D$3,CalSheet!$C$3)))),""))</f>
        <v>Overweight</v>
      </c>
      <c r="N79" s="86" t="str">
        <f>IF(OR(H79="",J79=""),"",IF(J79*100="","",IF(J79*100&gt;CalSheet!O71,CalSheet!$P$3,IF(J79*100&gt;CalSheet!M71,CalSheet!$N$3,IF(J79*100&gt;CalSheet!K71,CalSheet!$L$3,CalSheet!$K$3)))))</f>
        <v>Normal</v>
      </c>
      <c r="O79" s="8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6.5" customHeight="1">
      <c r="A80" s="81">
        <v>18</v>
      </c>
      <c r="B80" s="447" t="s">
        <v>181</v>
      </c>
      <c r="C80" s="455" t="str">
        <f>'[1]Nutritional Status'!C80</f>
        <v>TOPACIO,ERICH, AMPONGAN</v>
      </c>
      <c r="D80" s="456"/>
      <c r="E80" s="456"/>
      <c r="F80" s="457"/>
      <c r="G80" s="248">
        <v>41537</v>
      </c>
      <c r="H80" s="202">
        <f>IF(G80="","",VALUE(CalSheet!AD72))</f>
        <v>9</v>
      </c>
      <c r="I80" s="257">
        <v>29.2</v>
      </c>
      <c r="J80" s="257">
        <v>1.25</v>
      </c>
      <c r="K80" s="84">
        <f t="shared" si="3"/>
        <v>1.5625</v>
      </c>
      <c r="L80" s="84">
        <f t="shared" si="4"/>
        <v>18.687999999999999</v>
      </c>
      <c r="M80" s="69" t="str">
        <f>IF(G80=" ","",IF(AND(I80&lt;&gt;"",J80&lt;&gt;""),IF(L80&gt;CalSheet!I72,CalSheet!$J$3,IF(L80&gt;CalSheet!G72,CalSheet!$H$3,IF(L80&gt;CalSheet!E72,CalSheet!$F$3,IF(L80&gt;CalSheet!C72,CalSheet!$D$3,CalSheet!$C$3)))),""))</f>
        <v>Normal</v>
      </c>
      <c r="N80" s="86" t="str">
        <f>IF(OR(H80="",J80=""),"",IF(J80*100="","",IF(J80*100&gt;CalSheet!O72,CalSheet!$P$3,IF(J80*100&gt;CalSheet!M72,CalSheet!$N$3,IF(J80*100&gt;CalSheet!K72,CalSheet!$L$3,CalSheet!$K$3)))))</f>
        <v>Normal</v>
      </c>
      <c r="O80" s="8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6.5" customHeight="1">
      <c r="A81" s="81">
        <v>19</v>
      </c>
      <c r="B81" s="447" t="s">
        <v>182</v>
      </c>
      <c r="C81" s="455" t="str">
        <f>'[1]Nutritional Status'!C81</f>
        <v>TORTONA,ANDREA MARIEL, DE PADUA</v>
      </c>
      <c r="D81" s="456"/>
      <c r="E81" s="456"/>
      <c r="F81" s="457"/>
      <c r="G81" s="248">
        <v>41608</v>
      </c>
      <c r="H81" s="202">
        <f>IF(G81="","",VALUE(CalSheet!AD73))</f>
        <v>8.09</v>
      </c>
      <c r="I81" s="257">
        <v>38.200000000000003</v>
      </c>
      <c r="J81" s="257">
        <v>1.35</v>
      </c>
      <c r="K81" s="84">
        <f t="shared" si="3"/>
        <v>1.8225000000000002</v>
      </c>
      <c r="L81" s="84">
        <f t="shared" si="4"/>
        <v>20.960219478737997</v>
      </c>
      <c r="M81" s="69" t="str">
        <f>IF(G81=" ","",IF(AND(I81&lt;&gt;"",J81&lt;&gt;""),IF(L81&gt;CalSheet!I73,CalSheet!$J$3,IF(L81&gt;CalSheet!G73,CalSheet!$H$3,IF(L81&gt;CalSheet!E73,CalSheet!$F$3,IF(L81&gt;CalSheet!C73,CalSheet!$D$3,CalSheet!$C$3)))),""))</f>
        <v>Normal</v>
      </c>
      <c r="N81" s="86" t="str">
        <f>IF(OR(H81="",J81=""),"",IF(J81*100="","",IF(J81*100&gt;CalSheet!O73,CalSheet!$P$3,IF(J81*100&gt;CalSheet!M73,CalSheet!$N$3,IF(J81*100&gt;CalSheet!K73,CalSheet!$L$3,CalSheet!$K$3)))))</f>
        <v>Normal</v>
      </c>
      <c r="O81" s="8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6.5" customHeight="1">
      <c r="A82" s="81">
        <v>20</v>
      </c>
      <c r="B82" s="447" t="s">
        <v>182</v>
      </c>
      <c r="C82" s="455" t="str">
        <f>'[1]Nutritional Status'!C82</f>
        <v>VELASCO,PRINCESS JOY, -</v>
      </c>
      <c r="D82" s="456"/>
      <c r="E82" s="456"/>
      <c r="F82" s="457"/>
      <c r="G82" s="248">
        <v>41365</v>
      </c>
      <c r="H82" s="202">
        <f>IF(G82="","",VALUE(CalSheet!AD74))</f>
        <v>9.0500000000000007</v>
      </c>
      <c r="I82" s="257">
        <v>31</v>
      </c>
      <c r="J82" s="257">
        <v>1.39</v>
      </c>
      <c r="K82" s="84">
        <f t="shared" si="3"/>
        <v>1.9320999999999997</v>
      </c>
      <c r="L82" s="84">
        <f t="shared" si="4"/>
        <v>16.044718182288705</v>
      </c>
      <c r="M82" s="69" t="str">
        <f>IF(G82=" ","",IF(AND(I82&lt;&gt;"",J82&lt;&gt;""),IF(L82&gt;CalSheet!I74,CalSheet!$J$3,IF(L82&gt;CalSheet!G74,CalSheet!$H$3,IF(L82&gt;CalSheet!E74,CalSheet!$F$3,IF(L82&gt;CalSheet!C74,CalSheet!$D$3,CalSheet!$C$3)))),""))</f>
        <v>Normal</v>
      </c>
      <c r="N82" s="86" t="str">
        <f>IF(OR(H82="",J82=""),"",IF(J82*100="","",IF(J82*100&gt;CalSheet!O74,CalSheet!$P$3,IF(J82*100&gt;CalSheet!M74,CalSheet!$N$3,IF(J82*100&gt;CalSheet!K74,CalSheet!$L$3,CalSheet!$K$3)))))</f>
        <v>Normal</v>
      </c>
      <c r="O82" s="8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6.5" customHeight="1">
      <c r="A83" s="81"/>
      <c r="B83" s="262"/>
      <c r="C83" s="362"/>
      <c r="D83" s="363"/>
      <c r="E83" s="363"/>
      <c r="F83" s="364"/>
      <c r="G83" s="248"/>
      <c r="H83" s="202" t="str">
        <f>IF(G83="","",VALUE(CalSheet!AD75))</f>
        <v/>
      </c>
      <c r="I83" s="257"/>
      <c r="J83" s="257"/>
      <c r="K83" s="84" t="str">
        <f t="shared" si="3"/>
        <v/>
      </c>
      <c r="L83" s="84" t="str">
        <f t="shared" si="4"/>
        <v/>
      </c>
      <c r="M83" s="69" t="str">
        <f>IF(G83=" ","",IF(AND(I83&lt;&gt;"",J83&lt;&gt;""),IF(L83&gt;CalSheet!I75,CalSheet!$J$3,IF(L83&gt;CalSheet!G75,CalSheet!$H$3,IF(L83&gt;CalSheet!E75,CalSheet!$F$3,IF(L83&gt;CalSheet!C75,CalSheet!$D$3,CalSheet!$C$3)))),""))</f>
        <v/>
      </c>
      <c r="N83" s="86" t="str">
        <f>IF(OR(H83="",J83=""),"",IF(J83*100="","",IF(J83*100&gt;CalSheet!O75,CalSheet!$P$3,IF(J83*100&gt;CalSheet!M75,CalSheet!$N$3,IF(J83*100&gt;CalSheet!K75,CalSheet!$L$3,CalSheet!$K$3)))))</f>
        <v/>
      </c>
      <c r="O83" s="8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6.5" customHeight="1">
      <c r="A84" s="81" t="str">
        <f t="shared" ref="A63:A112" si="5">IF(C84="","",ROWS($C$63:C84))</f>
        <v/>
      </c>
      <c r="B84" s="262"/>
      <c r="C84" s="313"/>
      <c r="D84" s="314"/>
      <c r="E84" s="314"/>
      <c r="F84" s="314"/>
      <c r="G84" s="248"/>
      <c r="H84" s="202" t="str">
        <f>IF(G84="","",VALUE(CalSheet!AD76))</f>
        <v/>
      </c>
      <c r="I84" s="257"/>
      <c r="J84" s="257"/>
      <c r="K84" s="84" t="str">
        <f t="shared" si="3"/>
        <v/>
      </c>
      <c r="L84" s="84" t="str">
        <f t="shared" si="4"/>
        <v/>
      </c>
      <c r="M84" s="69" t="str">
        <f>IF(G84=" ","",IF(AND(I84&lt;&gt;"",J84&lt;&gt;""),IF(L84&gt;CalSheet!I76,CalSheet!$J$3,IF(L84&gt;CalSheet!G76,CalSheet!$H$3,IF(L84&gt;CalSheet!E76,CalSheet!$F$3,IF(L84&gt;CalSheet!C76,CalSheet!$D$3,CalSheet!$C$3)))),""))</f>
        <v/>
      </c>
      <c r="N84" s="86" t="str">
        <f>IF(OR(H84="",J84=""),"",IF(J84*100="","",IF(J84*100&gt;CalSheet!O76,CalSheet!$P$3,IF(J84*100&gt;CalSheet!M76,CalSheet!$N$3,IF(J84*100&gt;CalSheet!K76,CalSheet!$L$3,CalSheet!$K$3)))))</f>
        <v/>
      </c>
      <c r="O84" s="8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6.5" customHeight="1">
      <c r="A85" s="81" t="str">
        <f t="shared" si="5"/>
        <v/>
      </c>
      <c r="B85" s="262"/>
      <c r="C85" s="313"/>
      <c r="D85" s="314"/>
      <c r="E85" s="314"/>
      <c r="F85" s="314"/>
      <c r="G85" s="248"/>
      <c r="H85" s="202" t="str">
        <f>IF(G85="","",VALUE(CalSheet!AD77))</f>
        <v/>
      </c>
      <c r="I85" s="257"/>
      <c r="J85" s="257"/>
      <c r="K85" s="84" t="str">
        <f t="shared" si="3"/>
        <v/>
      </c>
      <c r="L85" s="84" t="str">
        <f t="shared" si="4"/>
        <v/>
      </c>
      <c r="M85" s="69" t="str">
        <f>IF(G85=" ","",IF(AND(I85&lt;&gt;"",J85&lt;&gt;""),IF(L85&gt;CalSheet!I77,CalSheet!$J$3,IF(L85&gt;CalSheet!G77,CalSheet!$H$3,IF(L85&gt;CalSheet!E77,CalSheet!$F$3,IF(L85&gt;CalSheet!C77,CalSheet!$D$3,CalSheet!$C$3)))),""))</f>
        <v/>
      </c>
      <c r="N85" s="86" t="str">
        <f>IF(OR(H85="",J85=""),"",IF(J85*100="","",IF(J85*100&gt;CalSheet!O77,CalSheet!$P$3,IF(J85*100&gt;CalSheet!M77,CalSheet!$N$3,IF(J85*100&gt;CalSheet!K77,CalSheet!$L$3,CalSheet!$K$3)))))</f>
        <v/>
      </c>
      <c r="O85" s="8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6.5" customHeight="1">
      <c r="A86" s="81" t="str">
        <f t="shared" si="5"/>
        <v/>
      </c>
      <c r="B86" s="262"/>
      <c r="C86" s="313"/>
      <c r="D86" s="314"/>
      <c r="E86" s="314"/>
      <c r="F86" s="314"/>
      <c r="G86" s="248"/>
      <c r="H86" s="202" t="str">
        <f>IF(G86="","",VALUE(CalSheet!AD78))</f>
        <v/>
      </c>
      <c r="I86" s="257"/>
      <c r="J86" s="257"/>
      <c r="K86" s="84" t="str">
        <f t="shared" si="3"/>
        <v/>
      </c>
      <c r="L86" s="84" t="str">
        <f t="shared" si="4"/>
        <v/>
      </c>
      <c r="M86" s="69" t="str">
        <f>IF(G86=" ","",IF(AND(I86&lt;&gt;"",J86&lt;&gt;""),IF(L86&gt;CalSheet!I78,CalSheet!$J$3,IF(L86&gt;CalSheet!G78,CalSheet!$H$3,IF(L86&gt;CalSheet!E78,CalSheet!$F$3,IF(L86&gt;CalSheet!C78,CalSheet!$D$3,CalSheet!$C$3)))),""))</f>
        <v/>
      </c>
      <c r="N86" s="86" t="str">
        <f>IF(OR(H86="",J86=""),"",IF(J86*100="","",IF(J86*100&gt;CalSheet!O78,CalSheet!$P$3,IF(J86*100&gt;CalSheet!M78,CalSheet!$N$3,IF(J86*100&gt;CalSheet!K78,CalSheet!$L$3,CalSheet!$K$3)))))</f>
        <v/>
      </c>
      <c r="O86" s="8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6.5" customHeight="1">
      <c r="A87" s="81" t="str">
        <f t="shared" si="5"/>
        <v/>
      </c>
      <c r="B87" s="262"/>
      <c r="C87" s="313"/>
      <c r="D87" s="314"/>
      <c r="E87" s="314"/>
      <c r="F87" s="314"/>
      <c r="G87" s="248"/>
      <c r="H87" s="202" t="str">
        <f>IF(G87="","",VALUE(CalSheet!AD79))</f>
        <v/>
      </c>
      <c r="I87" s="257"/>
      <c r="J87" s="257"/>
      <c r="K87" s="84" t="str">
        <f t="shared" si="3"/>
        <v/>
      </c>
      <c r="L87" s="84" t="str">
        <f t="shared" si="4"/>
        <v/>
      </c>
      <c r="M87" s="69" t="str">
        <f>IF(G87=" ","",IF(AND(I87&lt;&gt;"",J87&lt;&gt;""),IF(L87&gt;CalSheet!I79,CalSheet!$J$3,IF(L87&gt;CalSheet!G79,CalSheet!$H$3,IF(L87&gt;CalSheet!E79,CalSheet!$F$3,IF(L87&gt;CalSheet!C79,CalSheet!$D$3,CalSheet!$C$3)))),""))</f>
        <v/>
      </c>
      <c r="N87" s="86" t="str">
        <f>IF(OR(H87="",J87=""),"",IF(J87*100="","",IF(J87*100&gt;CalSheet!O79,CalSheet!$P$3,IF(J87*100&gt;CalSheet!M79,CalSheet!$N$3,IF(J87*100&gt;CalSheet!K79,CalSheet!$L$3,CalSheet!$K$3)))))</f>
        <v/>
      </c>
      <c r="O87" s="8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6.5" customHeight="1">
      <c r="A88" s="81" t="str">
        <f t="shared" si="5"/>
        <v/>
      </c>
      <c r="B88" s="262"/>
      <c r="C88" s="313"/>
      <c r="D88" s="314"/>
      <c r="E88" s="314"/>
      <c r="F88" s="314"/>
      <c r="G88" s="248"/>
      <c r="H88" s="202" t="str">
        <f>IF(G88="","",VALUE(CalSheet!AD80))</f>
        <v/>
      </c>
      <c r="I88" s="257"/>
      <c r="J88" s="257"/>
      <c r="K88" s="84" t="str">
        <f t="shared" si="3"/>
        <v/>
      </c>
      <c r="L88" s="84" t="str">
        <f t="shared" si="4"/>
        <v/>
      </c>
      <c r="M88" s="69" t="str">
        <f>IF(G88=" ","",IF(AND(I88&lt;&gt;"",J88&lt;&gt;""),IF(L88&gt;CalSheet!I80,CalSheet!$J$3,IF(L88&gt;CalSheet!G80,CalSheet!$H$3,IF(L88&gt;CalSheet!E80,CalSheet!$F$3,IF(L88&gt;CalSheet!C80,CalSheet!$D$3,CalSheet!$C$3)))),""))</f>
        <v/>
      </c>
      <c r="N88" s="86" t="str">
        <f>IF(OR(H88="",J88=""),"",IF(J88*100="","",IF(J88*100&gt;CalSheet!O80,CalSheet!$P$3,IF(J88*100&gt;CalSheet!M80,CalSheet!$N$3,IF(J88*100&gt;CalSheet!K80,CalSheet!$L$3,CalSheet!$K$3)))))</f>
        <v/>
      </c>
      <c r="O88" s="8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6.5" customHeight="1">
      <c r="A89" s="81" t="str">
        <f t="shared" si="5"/>
        <v/>
      </c>
      <c r="B89" s="262"/>
      <c r="C89" s="313"/>
      <c r="D89" s="314"/>
      <c r="E89" s="314"/>
      <c r="F89" s="314"/>
      <c r="G89" s="248"/>
      <c r="H89" s="202" t="str">
        <f>IF(G89="","",VALUE(CalSheet!AD81))</f>
        <v/>
      </c>
      <c r="I89" s="257"/>
      <c r="J89" s="257"/>
      <c r="K89" s="84" t="str">
        <f t="shared" si="3"/>
        <v/>
      </c>
      <c r="L89" s="84" t="str">
        <f t="shared" si="4"/>
        <v/>
      </c>
      <c r="M89" s="69" t="str">
        <f>IF(G89=" ","",IF(AND(I89&lt;&gt;"",J89&lt;&gt;""),IF(L89&gt;CalSheet!I81,CalSheet!$J$3,IF(L89&gt;CalSheet!G81,CalSheet!$H$3,IF(L89&gt;CalSheet!E81,CalSheet!$F$3,IF(L89&gt;CalSheet!C81,CalSheet!$D$3,CalSheet!$C$3)))),""))</f>
        <v/>
      </c>
      <c r="N89" s="86" t="str">
        <f>IF(OR(H89="",J89=""),"",IF(J89*100="","",IF(J89*100&gt;CalSheet!O81,CalSheet!$P$3,IF(J89*100&gt;CalSheet!M81,CalSheet!$N$3,IF(J89*100&gt;CalSheet!K81,CalSheet!$L$3,CalSheet!$K$3)))))</f>
        <v/>
      </c>
      <c r="O89" s="8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6.5" customHeight="1">
      <c r="A90" s="81" t="str">
        <f t="shared" si="5"/>
        <v/>
      </c>
      <c r="B90" s="262"/>
      <c r="C90" s="313"/>
      <c r="D90" s="314"/>
      <c r="E90" s="314"/>
      <c r="F90" s="314"/>
      <c r="G90" s="248"/>
      <c r="H90" s="202" t="str">
        <f>IF(G90="","",VALUE(CalSheet!AD82))</f>
        <v/>
      </c>
      <c r="I90" s="257"/>
      <c r="J90" s="257"/>
      <c r="K90" s="84" t="str">
        <f t="shared" si="3"/>
        <v/>
      </c>
      <c r="L90" s="84" t="str">
        <f t="shared" si="4"/>
        <v/>
      </c>
      <c r="M90" s="69" t="str">
        <f>IF(G90=" ","",IF(AND(I90&lt;&gt;"",J90&lt;&gt;""),IF(L90&gt;CalSheet!I82,CalSheet!$J$3,IF(L90&gt;CalSheet!G82,CalSheet!$H$3,IF(L90&gt;CalSheet!E82,CalSheet!$F$3,IF(L90&gt;CalSheet!C82,CalSheet!$D$3,CalSheet!$C$3)))),""))</f>
        <v/>
      </c>
      <c r="N90" s="86" t="str">
        <f>IF(OR(H90="",J90=""),"",IF(J90*100="","",IF(J90*100&gt;CalSheet!O82,CalSheet!$P$3,IF(J90*100&gt;CalSheet!M82,CalSheet!$N$3,IF(J90*100&gt;CalSheet!K82,CalSheet!$L$3,CalSheet!$K$3)))))</f>
        <v/>
      </c>
      <c r="O90" s="8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6.5" customHeight="1">
      <c r="A91" s="81" t="str">
        <f t="shared" si="5"/>
        <v/>
      </c>
      <c r="B91" s="262"/>
      <c r="C91" s="313"/>
      <c r="D91" s="314"/>
      <c r="E91" s="314"/>
      <c r="F91" s="314"/>
      <c r="G91" s="248"/>
      <c r="H91" s="202" t="str">
        <f>IF(G91="","",VALUE(CalSheet!AD83))</f>
        <v/>
      </c>
      <c r="I91" s="257"/>
      <c r="J91" s="257"/>
      <c r="K91" s="84" t="str">
        <f t="shared" si="3"/>
        <v/>
      </c>
      <c r="L91" s="84" t="str">
        <f t="shared" si="4"/>
        <v/>
      </c>
      <c r="M91" s="69" t="str">
        <f>IF(G91=" ","",IF(AND(I91&lt;&gt;"",J91&lt;&gt;""),IF(L91&gt;CalSheet!I83,CalSheet!$J$3,IF(L91&gt;CalSheet!G83,CalSheet!$H$3,IF(L91&gt;CalSheet!E83,CalSheet!$F$3,IF(L91&gt;CalSheet!C83,CalSheet!$D$3,CalSheet!$C$3)))),""))</f>
        <v/>
      </c>
      <c r="N91" s="86" t="str">
        <f>IF(OR(H91="",J91=""),"",IF(J91*100="","",IF(J91*100&gt;CalSheet!O83,CalSheet!$P$3,IF(J91*100&gt;CalSheet!M83,CalSheet!$N$3,IF(J91*100&gt;CalSheet!K83,CalSheet!$L$3,CalSheet!$K$3)))))</f>
        <v/>
      </c>
      <c r="O91" s="8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6.5" customHeight="1">
      <c r="A92" s="81" t="str">
        <f t="shared" si="5"/>
        <v/>
      </c>
      <c r="B92" s="262"/>
      <c r="C92" s="313"/>
      <c r="D92" s="314"/>
      <c r="E92" s="314"/>
      <c r="F92" s="314"/>
      <c r="G92" s="248"/>
      <c r="H92" s="202" t="str">
        <f>IF(G92="","",VALUE(CalSheet!AD84))</f>
        <v/>
      </c>
      <c r="I92" s="257"/>
      <c r="J92" s="257"/>
      <c r="K92" s="84" t="str">
        <f t="shared" si="3"/>
        <v/>
      </c>
      <c r="L92" s="84" t="str">
        <f t="shared" si="4"/>
        <v/>
      </c>
      <c r="M92" s="69" t="str">
        <f>IF(G92=" ","",IF(AND(I92&lt;&gt;"",J92&lt;&gt;""),IF(L92&gt;CalSheet!I84,CalSheet!$J$3,IF(L92&gt;CalSheet!G84,CalSheet!$H$3,IF(L92&gt;CalSheet!E84,CalSheet!$F$3,IF(L92&gt;CalSheet!C84,CalSheet!$D$3,CalSheet!$C$3)))),""))</f>
        <v/>
      </c>
      <c r="N92" s="86" t="str">
        <f>IF(OR(H92="",J92=""),"",IF(J92*100="","",IF(J92*100&gt;CalSheet!O84,CalSheet!$P$3,IF(J92*100&gt;CalSheet!M84,CalSheet!$N$3,IF(J92*100&gt;CalSheet!K84,CalSheet!$L$3,CalSheet!$K$3)))))</f>
        <v/>
      </c>
      <c r="O92" s="8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6.5" customHeight="1">
      <c r="A93" s="81" t="str">
        <f t="shared" si="5"/>
        <v/>
      </c>
      <c r="B93" s="262"/>
      <c r="C93" s="313"/>
      <c r="D93" s="314"/>
      <c r="E93" s="314"/>
      <c r="F93" s="314"/>
      <c r="G93" s="248"/>
      <c r="H93" s="202" t="str">
        <f>IF(G93="","",VALUE(CalSheet!AD85))</f>
        <v/>
      </c>
      <c r="I93" s="257"/>
      <c r="J93" s="257"/>
      <c r="K93" s="84" t="str">
        <f t="shared" si="3"/>
        <v/>
      </c>
      <c r="L93" s="84" t="str">
        <f t="shared" si="4"/>
        <v/>
      </c>
      <c r="M93" s="69" t="str">
        <f>IF(G93=" ","",IF(AND(I93&lt;&gt;"",J93&lt;&gt;""),IF(L93&gt;CalSheet!I85,CalSheet!$J$3,IF(L93&gt;CalSheet!G85,CalSheet!$H$3,IF(L93&gt;CalSheet!E85,CalSheet!$F$3,IF(L93&gt;CalSheet!C85,CalSheet!$D$3,CalSheet!$C$3)))),""))</f>
        <v/>
      </c>
      <c r="N93" s="86" t="str">
        <f>IF(OR(H93="",J93=""),"",IF(J93*100="","",IF(J93*100&gt;CalSheet!O85,CalSheet!$P$3,IF(J93*100&gt;CalSheet!M85,CalSheet!$N$3,IF(J93*100&gt;CalSheet!K85,CalSheet!$L$3,CalSheet!$K$3)))))</f>
        <v/>
      </c>
      <c r="O93" s="8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6.5" customHeight="1">
      <c r="A94" s="81" t="str">
        <f t="shared" si="5"/>
        <v/>
      </c>
      <c r="B94" s="262"/>
      <c r="C94" s="313"/>
      <c r="D94" s="314"/>
      <c r="E94" s="314"/>
      <c r="F94" s="314"/>
      <c r="G94" s="248"/>
      <c r="H94" s="202" t="str">
        <f>IF(G94="","",VALUE(CalSheet!AD86))</f>
        <v/>
      </c>
      <c r="I94" s="257"/>
      <c r="J94" s="257"/>
      <c r="K94" s="84" t="str">
        <f t="shared" si="3"/>
        <v/>
      </c>
      <c r="L94" s="84" t="str">
        <f t="shared" si="4"/>
        <v/>
      </c>
      <c r="M94" s="69" t="str">
        <f>IF(G94=" ","",IF(AND(I94&lt;&gt;"",J94&lt;&gt;""),IF(L94&gt;CalSheet!I86,CalSheet!$J$3,IF(L94&gt;CalSheet!G86,CalSheet!$H$3,IF(L94&gt;CalSheet!E86,CalSheet!$F$3,IF(L94&gt;CalSheet!C86,CalSheet!$D$3,CalSheet!$C$3)))),""))</f>
        <v/>
      </c>
      <c r="N94" s="86" t="str">
        <f>IF(OR(H94="",J94=""),"",IF(J94*100="","",IF(J94*100&gt;CalSheet!O86,CalSheet!$P$3,IF(J94*100&gt;CalSheet!M86,CalSheet!$N$3,IF(J94*100&gt;CalSheet!K86,CalSheet!$L$3,CalSheet!$K$3)))))</f>
        <v/>
      </c>
      <c r="O94" s="8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6.5" customHeight="1">
      <c r="A95" s="81" t="str">
        <f t="shared" si="5"/>
        <v/>
      </c>
      <c r="B95" s="262"/>
      <c r="C95" s="313"/>
      <c r="D95" s="314"/>
      <c r="E95" s="314"/>
      <c r="F95" s="314"/>
      <c r="G95" s="248"/>
      <c r="H95" s="202" t="str">
        <f>IF(G95="","",VALUE(CalSheet!AD87))</f>
        <v/>
      </c>
      <c r="I95" s="257"/>
      <c r="J95" s="257"/>
      <c r="K95" s="84" t="str">
        <f t="shared" si="3"/>
        <v/>
      </c>
      <c r="L95" s="84" t="str">
        <f t="shared" si="4"/>
        <v/>
      </c>
      <c r="M95" s="69" t="str">
        <f>IF(G95=" ","",IF(AND(I95&lt;&gt;"",J95&lt;&gt;""),IF(L95&gt;CalSheet!I87,CalSheet!$J$3,IF(L95&gt;CalSheet!G87,CalSheet!$H$3,IF(L95&gt;CalSheet!E87,CalSheet!$F$3,IF(L95&gt;CalSheet!C87,CalSheet!$D$3,CalSheet!$C$3)))),""))</f>
        <v/>
      </c>
      <c r="N95" s="86" t="str">
        <f>IF(OR(H95="",J95=""),"",IF(J95*100="","",IF(J95*100&gt;CalSheet!O87,CalSheet!$P$3,IF(J95*100&gt;CalSheet!M87,CalSheet!$N$3,IF(J95*100&gt;CalSheet!K87,CalSheet!$L$3,CalSheet!$K$3)))))</f>
        <v/>
      </c>
      <c r="O95" s="8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6.5" customHeight="1">
      <c r="A96" s="81" t="str">
        <f t="shared" si="5"/>
        <v/>
      </c>
      <c r="B96" s="262"/>
      <c r="C96" s="313"/>
      <c r="D96" s="314"/>
      <c r="E96" s="314"/>
      <c r="F96" s="314"/>
      <c r="G96" s="248"/>
      <c r="H96" s="202" t="str">
        <f>IF(G96="","",VALUE(CalSheet!AD88))</f>
        <v/>
      </c>
      <c r="I96" s="257"/>
      <c r="J96" s="257"/>
      <c r="K96" s="84" t="str">
        <f t="shared" si="3"/>
        <v/>
      </c>
      <c r="L96" s="84" t="str">
        <f t="shared" si="4"/>
        <v/>
      </c>
      <c r="M96" s="69" t="str">
        <f>IF(G96=" ","",IF(AND(I96&lt;&gt;"",J96&lt;&gt;""),IF(L96&gt;CalSheet!I88,CalSheet!$J$3,IF(L96&gt;CalSheet!G88,CalSheet!$H$3,IF(L96&gt;CalSheet!E88,CalSheet!$F$3,IF(L96&gt;CalSheet!C88,CalSheet!$D$3,CalSheet!$C$3)))),""))</f>
        <v/>
      </c>
      <c r="N96" s="86" t="str">
        <f>IF(OR(H96="",J96=""),"",IF(J96*100="","",IF(J96*100&gt;CalSheet!O88,CalSheet!$P$3,IF(J96*100&gt;CalSheet!M88,CalSheet!$N$3,IF(J96*100&gt;CalSheet!K88,CalSheet!$L$3,CalSheet!$K$3)))))</f>
        <v/>
      </c>
      <c r="O96" s="8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1:26" ht="16.5" customHeight="1">
      <c r="A97" s="81" t="str">
        <f t="shared" si="5"/>
        <v/>
      </c>
      <c r="B97" s="262"/>
      <c r="C97" s="313"/>
      <c r="D97" s="314"/>
      <c r="E97" s="314"/>
      <c r="F97" s="314"/>
      <c r="G97" s="248"/>
      <c r="H97" s="202" t="str">
        <f>IF(G97="","",VALUE(CalSheet!AD89))</f>
        <v/>
      </c>
      <c r="I97" s="257"/>
      <c r="J97" s="257"/>
      <c r="K97" s="84" t="str">
        <f t="shared" si="3"/>
        <v/>
      </c>
      <c r="L97" s="84" t="str">
        <f t="shared" si="4"/>
        <v/>
      </c>
      <c r="M97" s="69" t="str">
        <f>IF(G97=" ","",IF(AND(I97&lt;&gt;"",J97&lt;&gt;""),IF(L97&gt;CalSheet!I89,CalSheet!$J$3,IF(L97&gt;CalSheet!G89,CalSheet!$H$3,IF(L97&gt;CalSheet!E89,CalSheet!$F$3,IF(L97&gt;CalSheet!C89,CalSheet!$D$3,CalSheet!$C$3)))),""))</f>
        <v/>
      </c>
      <c r="N97" s="86" t="str">
        <f>IF(OR(H97="",J97=""),"",IF(J97*100="","",IF(J97*100&gt;CalSheet!O89,CalSheet!$P$3,IF(J97*100&gt;CalSheet!M89,CalSheet!$N$3,IF(J97*100&gt;CalSheet!K89,CalSheet!$L$3,CalSheet!$K$3)))))</f>
        <v/>
      </c>
      <c r="O97" s="8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1:26" ht="16.5" customHeight="1">
      <c r="A98" s="81" t="str">
        <f t="shared" si="5"/>
        <v/>
      </c>
      <c r="B98" s="262"/>
      <c r="C98" s="313"/>
      <c r="D98" s="314"/>
      <c r="E98" s="314"/>
      <c r="F98" s="314"/>
      <c r="G98" s="248"/>
      <c r="H98" s="202" t="str">
        <f>IF(G98="","",VALUE(CalSheet!AD90))</f>
        <v/>
      </c>
      <c r="I98" s="257"/>
      <c r="J98" s="257"/>
      <c r="K98" s="84" t="str">
        <f t="shared" si="3"/>
        <v/>
      </c>
      <c r="L98" s="84" t="str">
        <f t="shared" si="4"/>
        <v/>
      </c>
      <c r="M98" s="69" t="str">
        <f>IF(G98=" ","",IF(AND(I98&lt;&gt;"",J98&lt;&gt;""),IF(L98&gt;CalSheet!I90,CalSheet!$J$3,IF(L98&gt;CalSheet!G90,CalSheet!$H$3,IF(L98&gt;CalSheet!E90,CalSheet!$F$3,IF(L98&gt;CalSheet!C90,CalSheet!$D$3,CalSheet!$C$3)))),""))</f>
        <v/>
      </c>
      <c r="N98" s="86" t="str">
        <f>IF(OR(H98="",J98=""),"",IF(J98*100="","",IF(J98*100&gt;CalSheet!O90,CalSheet!$P$3,IF(J98*100&gt;CalSheet!M90,CalSheet!$N$3,IF(J98*100&gt;CalSheet!K90,CalSheet!$L$3,CalSheet!$K$3)))))</f>
        <v/>
      </c>
      <c r="O98" s="8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1:26" ht="16.5" customHeight="1">
      <c r="A99" s="81" t="str">
        <f t="shared" si="5"/>
        <v/>
      </c>
      <c r="B99" s="262"/>
      <c r="C99" s="313"/>
      <c r="D99" s="314"/>
      <c r="E99" s="314"/>
      <c r="F99" s="314"/>
      <c r="G99" s="248"/>
      <c r="H99" s="202" t="str">
        <f>IF(G99="","",VALUE(CalSheet!AD91))</f>
        <v/>
      </c>
      <c r="I99" s="257"/>
      <c r="J99" s="257"/>
      <c r="K99" s="84" t="str">
        <f t="shared" si="3"/>
        <v/>
      </c>
      <c r="L99" s="84" t="str">
        <f t="shared" si="4"/>
        <v/>
      </c>
      <c r="M99" s="69" t="str">
        <f>IF(G99=" ","",IF(AND(I99&lt;&gt;"",J99&lt;&gt;""),IF(L99&gt;CalSheet!I91,CalSheet!$J$3,IF(L99&gt;CalSheet!G91,CalSheet!$H$3,IF(L99&gt;CalSheet!E91,CalSheet!$F$3,IF(L99&gt;CalSheet!C91,CalSheet!$D$3,CalSheet!$C$3)))),""))</f>
        <v/>
      </c>
      <c r="N99" s="86" t="str">
        <f>IF(OR(H99="",J99=""),"",IF(J99*100="","",IF(J99*100&gt;CalSheet!O91,CalSheet!$P$3,IF(J99*100&gt;CalSheet!M91,CalSheet!$N$3,IF(J99*100&gt;CalSheet!K91,CalSheet!$L$3,CalSheet!$K$3)))))</f>
        <v/>
      </c>
      <c r="O99" s="8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1:26" ht="16.5" customHeight="1">
      <c r="A100" s="81" t="str">
        <f t="shared" si="5"/>
        <v/>
      </c>
      <c r="B100" s="262"/>
      <c r="C100" s="313"/>
      <c r="D100" s="314"/>
      <c r="E100" s="314"/>
      <c r="F100" s="314"/>
      <c r="G100" s="249"/>
      <c r="H100" s="202" t="str">
        <f>IF(G100="","",VALUE(CalSheet!AD92))</f>
        <v/>
      </c>
      <c r="I100" s="257"/>
      <c r="J100" s="257"/>
      <c r="K100" s="84" t="str">
        <f t="shared" si="3"/>
        <v/>
      </c>
      <c r="L100" s="84" t="str">
        <f t="shared" si="4"/>
        <v/>
      </c>
      <c r="M100" s="69" t="str">
        <f>IF(G100=" ","",IF(AND(I100&lt;&gt;"",J100&lt;&gt;""),IF(L100&gt;CalSheet!I92,CalSheet!$J$3,IF(L100&gt;CalSheet!G92,CalSheet!$H$3,IF(L100&gt;CalSheet!E92,CalSheet!$F$3,IF(L100&gt;CalSheet!C92,CalSheet!$D$3,CalSheet!$C$3)))),""))</f>
        <v/>
      </c>
      <c r="N100" s="86" t="str">
        <f>IF(OR(H100="",J100=""),"",IF(J100*100="","",IF(J100*100&gt;CalSheet!O92,CalSheet!$P$3,IF(J100*100&gt;CalSheet!M92,CalSheet!$N$3,IF(J100*100&gt;CalSheet!K92,CalSheet!$L$3,CalSheet!$K$3)))))</f>
        <v/>
      </c>
      <c r="O100" s="8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1:26" ht="16.5" customHeight="1">
      <c r="A101" s="81" t="str">
        <f t="shared" si="5"/>
        <v/>
      </c>
      <c r="B101" s="262"/>
      <c r="C101" s="313"/>
      <c r="D101" s="314"/>
      <c r="E101" s="314"/>
      <c r="F101" s="315"/>
      <c r="G101" s="250"/>
      <c r="H101" s="84" t="str">
        <f>IF(G101="","",VALUE(CalSheet!AD93))</f>
        <v/>
      </c>
      <c r="I101" s="257"/>
      <c r="J101" s="257"/>
      <c r="K101" s="84" t="str">
        <f t="shared" si="3"/>
        <v/>
      </c>
      <c r="L101" s="84" t="str">
        <f t="shared" si="4"/>
        <v/>
      </c>
      <c r="M101" s="69" t="str">
        <f>IF(G101=" ","",IF(AND(I101&lt;&gt;"",J101&lt;&gt;""),IF(L101&gt;CalSheet!I93,CalSheet!$J$3,IF(L101&gt;CalSheet!G93,CalSheet!$H$3,IF(L101&gt;CalSheet!E93,CalSheet!$F$3,IF(L101&gt;CalSheet!C93,CalSheet!$D$3,CalSheet!$C$3)))),""))</f>
        <v/>
      </c>
      <c r="N101" s="86" t="str">
        <f>IF(OR(H101="",J101=""),"",IF(J101*100="","",IF(J101*100&gt;CalSheet!O93,CalSheet!$P$3,IF(J101*100&gt;CalSheet!M93,CalSheet!$N$3,IF(J101*100&gt;CalSheet!K93,CalSheet!$L$3,CalSheet!$K$3)))))</f>
        <v/>
      </c>
      <c r="O101" s="8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6" ht="16.5" customHeight="1">
      <c r="A102" s="81" t="str">
        <f t="shared" si="5"/>
        <v/>
      </c>
      <c r="B102" s="262"/>
      <c r="C102" s="313"/>
      <c r="D102" s="314"/>
      <c r="E102" s="314"/>
      <c r="F102" s="315"/>
      <c r="G102" s="251"/>
      <c r="H102" s="84" t="str">
        <f>IF(G102="","",VALUE(CalSheet!AD94))</f>
        <v/>
      </c>
      <c r="I102" s="257"/>
      <c r="J102" s="257"/>
      <c r="K102" s="84" t="str">
        <f t="shared" si="3"/>
        <v/>
      </c>
      <c r="L102" s="84" t="str">
        <f t="shared" si="4"/>
        <v/>
      </c>
      <c r="M102" s="69" t="str">
        <f>IF(G102=" ","",IF(AND(I102&lt;&gt;"",J102&lt;&gt;""),IF(L102&gt;CalSheet!I94,CalSheet!$J$3,IF(L102&gt;CalSheet!G94,CalSheet!$H$3,IF(L102&gt;CalSheet!E94,CalSheet!$F$3,IF(L102&gt;CalSheet!C94,CalSheet!$D$3,CalSheet!$C$3)))),""))</f>
        <v/>
      </c>
      <c r="N102" s="86" t="str">
        <f>IF(OR(H102="",J102=""),"",IF(J102*100="","",IF(J102*100&gt;CalSheet!O94,CalSheet!$P$3,IF(J102*100&gt;CalSheet!M94,CalSheet!$N$3,IF(J102*100&gt;CalSheet!K94,CalSheet!$L$3,CalSheet!$K$3)))))</f>
        <v/>
      </c>
      <c r="O102" s="8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6" ht="16.5" customHeight="1">
      <c r="A103" s="81" t="str">
        <f t="shared" si="5"/>
        <v/>
      </c>
      <c r="B103" s="262"/>
      <c r="C103" s="313"/>
      <c r="D103" s="314"/>
      <c r="E103" s="314"/>
      <c r="F103" s="315"/>
      <c r="G103" s="251"/>
      <c r="H103" s="84" t="str">
        <f>IF(G103="","",VALUE(CalSheet!AD95))</f>
        <v/>
      </c>
      <c r="I103" s="257"/>
      <c r="J103" s="257"/>
      <c r="K103" s="84" t="str">
        <f t="shared" si="3"/>
        <v/>
      </c>
      <c r="L103" s="84" t="str">
        <f t="shared" si="4"/>
        <v/>
      </c>
      <c r="M103" s="69" t="str">
        <f>IF(G103=" ","",IF(AND(I103&lt;&gt;"",J103&lt;&gt;""),IF(L103&gt;CalSheet!I95,CalSheet!$J$3,IF(L103&gt;CalSheet!G95,CalSheet!$H$3,IF(L103&gt;CalSheet!E95,CalSheet!$F$3,IF(L103&gt;CalSheet!C95,CalSheet!$D$3,CalSheet!$C$3)))),""))</f>
        <v/>
      </c>
      <c r="N103" s="86" t="str">
        <f>IF(OR(H103="",J103=""),"",IF(J103*100="","",IF(J103*100&gt;CalSheet!O95,CalSheet!$P$3,IF(J103*100&gt;CalSheet!M95,CalSheet!$N$3,IF(J103*100&gt;CalSheet!K95,CalSheet!$L$3,CalSheet!$K$3)))))</f>
        <v/>
      </c>
      <c r="O103" s="8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1:26" ht="16.5" customHeight="1">
      <c r="A104" s="81" t="str">
        <f t="shared" si="5"/>
        <v/>
      </c>
      <c r="B104" s="262"/>
      <c r="C104" s="313"/>
      <c r="D104" s="314"/>
      <c r="E104" s="314"/>
      <c r="F104" s="315"/>
      <c r="G104" s="251"/>
      <c r="H104" s="84" t="str">
        <f>IF(G104="","",VALUE(CalSheet!AD96))</f>
        <v/>
      </c>
      <c r="I104" s="257"/>
      <c r="J104" s="257"/>
      <c r="K104" s="84" t="str">
        <f t="shared" si="3"/>
        <v/>
      </c>
      <c r="L104" s="84" t="str">
        <f t="shared" si="4"/>
        <v/>
      </c>
      <c r="M104" s="69" t="str">
        <f>IF(G104=" ","",IF(AND(I104&lt;&gt;"",J104&lt;&gt;""),IF(L104&gt;CalSheet!I96,CalSheet!$J$3,IF(L104&gt;CalSheet!G96,CalSheet!$H$3,IF(L104&gt;CalSheet!E96,CalSheet!$F$3,IF(L104&gt;CalSheet!C96,CalSheet!$D$3,CalSheet!$C$3)))),""))</f>
        <v/>
      </c>
      <c r="N104" s="86" t="str">
        <f>IF(OR(H104="",J104=""),"",IF(J104*100="","",IF(J104*100&gt;CalSheet!O96,CalSheet!$P$3,IF(J104*100&gt;CalSheet!M96,CalSheet!$N$3,IF(J104*100&gt;CalSheet!K96,CalSheet!$L$3,CalSheet!$K$3)))))</f>
        <v/>
      </c>
      <c r="O104" s="8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ht="16.5" customHeight="1">
      <c r="A105" s="81" t="str">
        <f t="shared" si="5"/>
        <v/>
      </c>
      <c r="B105" s="262"/>
      <c r="C105" s="313"/>
      <c r="D105" s="314"/>
      <c r="E105" s="314"/>
      <c r="F105" s="315"/>
      <c r="G105" s="251"/>
      <c r="H105" s="84" t="str">
        <f>IF(G105="","",VALUE(CalSheet!AD97))</f>
        <v/>
      </c>
      <c r="I105" s="257"/>
      <c r="J105" s="257"/>
      <c r="K105" s="84" t="str">
        <f t="shared" si="3"/>
        <v/>
      </c>
      <c r="L105" s="84" t="str">
        <f t="shared" si="4"/>
        <v/>
      </c>
      <c r="M105" s="69" t="str">
        <f>IF(G105=" ","",IF(AND(I105&lt;&gt;"",J105&lt;&gt;""),IF(L105&gt;CalSheet!I97,CalSheet!$J$3,IF(L105&gt;CalSheet!G97,CalSheet!$H$3,IF(L105&gt;CalSheet!E97,CalSheet!$F$3,IF(L105&gt;CalSheet!C97,CalSheet!$D$3,CalSheet!$C$3)))),""))</f>
        <v/>
      </c>
      <c r="N105" s="86" t="str">
        <f>IF(OR(H105="",J105=""),"",IF(J105*100="","",IF(J105*100&gt;CalSheet!O97,CalSheet!$P$3,IF(J105*100&gt;CalSheet!M97,CalSheet!$N$3,IF(J105*100&gt;CalSheet!K97,CalSheet!$L$3,CalSheet!$K$3)))))</f>
        <v/>
      </c>
      <c r="O105" s="8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ht="16.5" customHeight="1">
      <c r="A106" s="81" t="str">
        <f t="shared" si="5"/>
        <v/>
      </c>
      <c r="B106" s="262"/>
      <c r="C106" s="313"/>
      <c r="D106" s="314"/>
      <c r="E106" s="314"/>
      <c r="F106" s="315"/>
      <c r="G106" s="251"/>
      <c r="H106" s="84" t="str">
        <f>IF(G106="","",VALUE(CalSheet!AD98))</f>
        <v/>
      </c>
      <c r="I106" s="257"/>
      <c r="J106" s="257"/>
      <c r="K106" s="84" t="str">
        <f t="shared" si="3"/>
        <v/>
      </c>
      <c r="L106" s="84" t="str">
        <f t="shared" si="4"/>
        <v/>
      </c>
      <c r="M106" s="69" t="str">
        <f>IF(G106=" ","",IF(AND(I106&lt;&gt;"",J106&lt;&gt;""),IF(L106&gt;CalSheet!I98,CalSheet!$J$3,IF(L106&gt;CalSheet!G98,CalSheet!$H$3,IF(L106&gt;CalSheet!E98,CalSheet!$F$3,IF(L106&gt;CalSheet!C98,CalSheet!$D$3,CalSheet!$C$3)))),""))</f>
        <v/>
      </c>
      <c r="N106" s="86" t="str">
        <f>IF(OR(H106="",J106=""),"",IF(J106*100="","",IF(J106*100&gt;CalSheet!O98,CalSheet!$P$3,IF(J106*100&gt;CalSheet!M98,CalSheet!$N$3,IF(J106*100&gt;CalSheet!K98,CalSheet!$L$3,CalSheet!$K$3)))))</f>
        <v/>
      </c>
      <c r="O106" s="8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6.5" customHeight="1">
      <c r="A107" s="81" t="str">
        <f t="shared" si="5"/>
        <v/>
      </c>
      <c r="B107" s="262"/>
      <c r="C107" s="313"/>
      <c r="D107" s="314"/>
      <c r="E107" s="314"/>
      <c r="F107" s="315"/>
      <c r="G107" s="251"/>
      <c r="H107" s="84" t="str">
        <f>IF(G107="","",VALUE(CalSheet!AD99))</f>
        <v/>
      </c>
      <c r="I107" s="257"/>
      <c r="J107" s="257"/>
      <c r="K107" s="84" t="str">
        <f t="shared" si="3"/>
        <v/>
      </c>
      <c r="L107" s="84" t="str">
        <f t="shared" si="4"/>
        <v/>
      </c>
      <c r="M107" s="69" t="str">
        <f>IF(G107=" ","",IF(AND(I107&lt;&gt;"",J107&lt;&gt;""),IF(L107&gt;CalSheet!I99,CalSheet!$J$3,IF(L107&gt;CalSheet!G99,CalSheet!$H$3,IF(L107&gt;CalSheet!E99,CalSheet!$F$3,IF(L107&gt;CalSheet!C99,CalSheet!$D$3,CalSheet!$C$3)))),""))</f>
        <v/>
      </c>
      <c r="N107" s="86" t="str">
        <f>IF(OR(H107="",J107=""),"",IF(J107*100="","",IF(J107*100&gt;CalSheet!O99,CalSheet!$P$3,IF(J107*100&gt;CalSheet!M99,CalSheet!$N$3,IF(J107*100&gt;CalSheet!K99,CalSheet!$L$3,CalSheet!$K$3)))))</f>
        <v/>
      </c>
      <c r="O107" s="8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6.5" customHeight="1">
      <c r="A108" s="81" t="str">
        <f t="shared" si="5"/>
        <v/>
      </c>
      <c r="B108" s="262"/>
      <c r="C108" s="313"/>
      <c r="D108" s="314"/>
      <c r="E108" s="314"/>
      <c r="F108" s="315"/>
      <c r="G108" s="251"/>
      <c r="H108" s="84" t="str">
        <f>IF(G108="","",VALUE(CalSheet!AD100))</f>
        <v/>
      </c>
      <c r="I108" s="257"/>
      <c r="J108" s="257"/>
      <c r="K108" s="84" t="str">
        <f t="shared" si="3"/>
        <v/>
      </c>
      <c r="L108" s="84" t="str">
        <f t="shared" si="4"/>
        <v/>
      </c>
      <c r="M108" s="69" t="str">
        <f>IF(G108=" ","",IF(AND(I108&lt;&gt;"",J108&lt;&gt;""),IF(L108&gt;CalSheet!I100,CalSheet!$J$3,IF(L108&gt;CalSheet!G100,CalSheet!$H$3,IF(L108&gt;CalSheet!E100,CalSheet!$F$3,IF(L108&gt;CalSheet!C100,CalSheet!$D$3,CalSheet!$C$3)))),""))</f>
        <v/>
      </c>
      <c r="N108" s="86" t="str">
        <f>IF(OR(H108="",J108=""),"",IF(J108*100="","",IF(J108*100&gt;CalSheet!O100,CalSheet!$P$3,IF(J108*100&gt;CalSheet!M100,CalSheet!$N$3,IF(J108*100&gt;CalSheet!K100,CalSheet!$L$3,CalSheet!$K$3)))))</f>
        <v/>
      </c>
      <c r="O108" s="8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6.5" customHeight="1">
      <c r="A109" s="81" t="str">
        <f t="shared" si="5"/>
        <v/>
      </c>
      <c r="B109" s="262"/>
      <c r="C109" s="313"/>
      <c r="D109" s="314"/>
      <c r="E109" s="314"/>
      <c r="F109" s="315"/>
      <c r="G109" s="251"/>
      <c r="H109" s="84" t="str">
        <f>IF(G109="","",VALUE(CalSheet!AD101))</f>
        <v/>
      </c>
      <c r="I109" s="257"/>
      <c r="J109" s="257"/>
      <c r="K109" s="84" t="str">
        <f t="shared" si="3"/>
        <v/>
      </c>
      <c r="L109" s="84" t="str">
        <f t="shared" si="4"/>
        <v/>
      </c>
      <c r="M109" s="69" t="str">
        <f>IF(G109=" ","",IF(AND(I109&lt;&gt;"",J109&lt;&gt;""),IF(L109&gt;CalSheet!I101,CalSheet!$J$3,IF(L109&gt;CalSheet!G101,CalSheet!$H$3,IF(L109&gt;CalSheet!E101,CalSheet!$F$3,IF(L109&gt;CalSheet!C101,CalSheet!$D$3,CalSheet!$C$3)))),""))</f>
        <v/>
      </c>
      <c r="N109" s="86" t="str">
        <f>IF(OR(H109="",J109=""),"",IF(J109*100="","",IF(J109*100&gt;CalSheet!O101,CalSheet!$P$3,IF(J109*100&gt;CalSheet!M101,CalSheet!$N$3,IF(J109*100&gt;CalSheet!K101,CalSheet!$L$3,CalSheet!$K$3)))))</f>
        <v/>
      </c>
      <c r="O109" s="8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6.5" customHeight="1">
      <c r="A110" s="81" t="str">
        <f t="shared" si="5"/>
        <v/>
      </c>
      <c r="B110" s="262"/>
      <c r="C110" s="313"/>
      <c r="D110" s="314"/>
      <c r="E110" s="314"/>
      <c r="F110" s="315"/>
      <c r="G110" s="251"/>
      <c r="H110" s="84" t="str">
        <f>IF(G110="","",VALUE(CalSheet!AD102))</f>
        <v/>
      </c>
      <c r="I110" s="257"/>
      <c r="J110" s="257"/>
      <c r="K110" s="84" t="str">
        <f t="shared" si="3"/>
        <v/>
      </c>
      <c r="L110" s="84" t="str">
        <f t="shared" si="4"/>
        <v/>
      </c>
      <c r="M110" s="69" t="str">
        <f>IF(G110=" ","",IF(AND(I110&lt;&gt;"",J110&lt;&gt;""),IF(L110&gt;CalSheet!I102,CalSheet!$J$3,IF(L110&gt;CalSheet!G102,CalSheet!$H$3,IF(L110&gt;CalSheet!E102,CalSheet!$F$3,IF(L110&gt;CalSheet!C102,CalSheet!$D$3,CalSheet!$C$3)))),""))</f>
        <v/>
      </c>
      <c r="N110" s="86" t="str">
        <f>IF(OR(H110="",J110=""),"",IF(J110*100="","",IF(J110*100&gt;CalSheet!O102,CalSheet!$P$3,IF(J110*100&gt;CalSheet!M102,CalSheet!$N$3,IF(J110*100&gt;CalSheet!K102,CalSheet!$L$3,CalSheet!$K$3)))))</f>
        <v/>
      </c>
      <c r="O110" s="8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6.5" customHeight="1">
      <c r="A111" s="81" t="str">
        <f t="shared" si="5"/>
        <v/>
      </c>
      <c r="B111" s="262"/>
      <c r="C111" s="313"/>
      <c r="D111" s="314"/>
      <c r="E111" s="314"/>
      <c r="F111" s="315"/>
      <c r="G111" s="251"/>
      <c r="H111" s="84" t="str">
        <f>IF(G111="","",VALUE(CalSheet!AD103))</f>
        <v/>
      </c>
      <c r="I111" s="257"/>
      <c r="J111" s="257"/>
      <c r="K111" s="84" t="str">
        <f t="shared" si="3"/>
        <v/>
      </c>
      <c r="L111" s="84" t="str">
        <f t="shared" si="4"/>
        <v/>
      </c>
      <c r="M111" s="69" t="str">
        <f>IF(G111=" ","",IF(AND(I111&lt;&gt;"",J111&lt;&gt;""),IF(L111&gt;CalSheet!I103,CalSheet!$J$3,IF(L111&gt;CalSheet!G103,CalSheet!$H$3,IF(L111&gt;CalSheet!E103,CalSheet!$F$3,IF(L111&gt;CalSheet!C103,CalSheet!$D$3,CalSheet!$C$3)))),""))</f>
        <v/>
      </c>
      <c r="N111" s="86" t="str">
        <f>IF(OR(H111="",J111=""),"",IF(J111*100="","",IF(J111*100&gt;CalSheet!O103,CalSheet!$P$3,IF(J111*100&gt;CalSheet!M103,CalSheet!$N$3,IF(J111*100&gt;CalSheet!K103,CalSheet!$L$3,CalSheet!$K$3)))))</f>
        <v/>
      </c>
      <c r="O111" s="8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1:26" ht="16.5" customHeight="1" thickBot="1">
      <c r="A112" s="94" t="str">
        <f t="shared" si="5"/>
        <v/>
      </c>
      <c r="B112" s="263"/>
      <c r="C112" s="372"/>
      <c r="D112" s="373"/>
      <c r="E112" s="373"/>
      <c r="F112" s="374"/>
      <c r="G112" s="264"/>
      <c r="H112" s="97" t="str">
        <f>IF(G112="","",VALUE(CalSheet!AD104))</f>
        <v/>
      </c>
      <c r="I112" s="265"/>
      <c r="J112" s="265"/>
      <c r="K112" s="97" t="str">
        <f t="shared" si="3"/>
        <v/>
      </c>
      <c r="L112" s="97" t="str">
        <f t="shared" si="4"/>
        <v/>
      </c>
      <c r="M112" s="99" t="str">
        <f>IF(G112=" ","",IF(AND(I112&lt;&gt;"",J112&lt;&gt;""),IF(L112&gt;CalSheet!I104,CalSheet!$J$3,IF(L112&gt;CalSheet!G104,CalSheet!$H$3,IF(L112&gt;CalSheet!E104,CalSheet!$F$3,IF(L112&gt;CalSheet!C104,CalSheet!$D$3,CalSheet!$C$3)))),""))</f>
        <v/>
      </c>
      <c r="N112" s="100" t="str">
        <f>IF(OR(H112="",J112=""),"",IF(J112*100="","",IF(J112*100&gt;CalSheet!O104,CalSheet!$P$3,IF(J112*100&gt;CalSheet!M104,CalSheet!$N$3,IF(J112*100&gt;CalSheet!K104,CalSheet!$L$3,CalSheet!$K$3)))))</f>
        <v/>
      </c>
      <c r="O112" s="101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26" ht="14.25" customHeight="1">
      <c r="A113" s="65"/>
      <c r="B113" s="65"/>
      <c r="C113" s="102"/>
      <c r="D113" s="102"/>
      <c r="E113" s="102"/>
      <c r="F113" s="102"/>
      <c r="G113" s="65"/>
      <c r="H113" s="65"/>
      <c r="I113" s="65"/>
      <c r="J113" s="65"/>
      <c r="K113" s="66"/>
      <c r="L113" s="66"/>
      <c r="M113" s="65"/>
      <c r="N113" s="65"/>
      <c r="O113" s="65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6.5" customHeight="1">
      <c r="A114" s="332" t="s">
        <v>72</v>
      </c>
      <c r="B114" s="270"/>
      <c r="C114" s="270"/>
      <c r="D114" s="270"/>
      <c r="E114" s="270"/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4.25" customHeight="1" thickBot="1">
      <c r="A115" s="65"/>
      <c r="B115" s="65"/>
      <c r="C115" s="102"/>
      <c r="D115" s="102"/>
      <c r="E115" s="102"/>
      <c r="F115" s="102"/>
      <c r="G115" s="65"/>
      <c r="H115" s="65"/>
      <c r="I115" s="65"/>
      <c r="J115" s="65"/>
      <c r="K115" s="66"/>
      <c r="L115" s="66"/>
      <c r="M115" s="65"/>
      <c r="N115" s="65"/>
      <c r="O115" s="65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31.5" customHeight="1" thickBot="1">
      <c r="A116" s="325" t="s">
        <v>73</v>
      </c>
      <c r="B116" s="326"/>
      <c r="C116" s="333" t="s">
        <v>74</v>
      </c>
      <c r="D116" s="334"/>
      <c r="E116" s="334"/>
      <c r="F116" s="334"/>
      <c r="G116" s="334"/>
      <c r="H116" s="334"/>
      <c r="I116" s="335"/>
      <c r="J116" s="371" t="s">
        <v>75</v>
      </c>
      <c r="K116" s="334"/>
      <c r="L116" s="334"/>
      <c r="M116" s="334"/>
      <c r="N116" s="334"/>
      <c r="O116" s="335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33" customHeight="1">
      <c r="A117" s="327"/>
      <c r="B117" s="328"/>
      <c r="C117" s="382" t="s">
        <v>16</v>
      </c>
      <c r="D117" s="281"/>
      <c r="E117" s="103" t="s">
        <v>17</v>
      </c>
      <c r="F117" s="103" t="s">
        <v>18</v>
      </c>
      <c r="G117" s="103" t="s">
        <v>19</v>
      </c>
      <c r="H117" s="103" t="s">
        <v>20</v>
      </c>
      <c r="I117" s="104" t="s">
        <v>47</v>
      </c>
      <c r="J117" s="105" t="s">
        <v>22</v>
      </c>
      <c r="K117" s="106" t="s">
        <v>23</v>
      </c>
      <c r="L117" s="106" t="s">
        <v>18</v>
      </c>
      <c r="M117" s="106" t="s">
        <v>24</v>
      </c>
      <c r="N117" s="369" t="s">
        <v>76</v>
      </c>
      <c r="O117" s="370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6.5" customHeight="1">
      <c r="A118" s="107" t="s">
        <v>42</v>
      </c>
      <c r="B118" s="107"/>
      <c r="C118" s="381">
        <f>COUNTIF(NSMALE,C$117)</f>
        <v>0</v>
      </c>
      <c r="D118" s="268"/>
      <c r="E118" s="69">
        <f>COUNTIF(NSMALE,E$117)</f>
        <v>2</v>
      </c>
      <c r="F118" s="69">
        <f>COUNTIF(NSMALE,F$117)</f>
        <v>18</v>
      </c>
      <c r="G118" s="69">
        <f>COUNTIF(NSMALE,G$117)</f>
        <v>2</v>
      </c>
      <c r="H118" s="69">
        <f>COUNTIF(NSMALE,H$117)</f>
        <v>1</v>
      </c>
      <c r="I118" s="108">
        <f t="shared" ref="I118:I119" si="6">SUM(C118:H118)</f>
        <v>23</v>
      </c>
      <c r="J118" s="109">
        <f>COUNTIF(HFAMALE,J$117)</f>
        <v>0</v>
      </c>
      <c r="K118" s="69">
        <f>COUNTIF(HFAMALE,K$117)</f>
        <v>3</v>
      </c>
      <c r="L118" s="69">
        <f>COUNTIF(HFAMALE,L$117)</f>
        <v>20</v>
      </c>
      <c r="M118" s="69">
        <f>COUNTIF(HFAMALE,M$117)</f>
        <v>0</v>
      </c>
      <c r="N118" s="330">
        <f t="shared" ref="N118:N119" si="7">SUM(J118:M118)</f>
        <v>23</v>
      </c>
      <c r="O118" s="331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6.5" customHeight="1">
      <c r="A119" s="110" t="s">
        <v>44</v>
      </c>
      <c r="B119" s="110"/>
      <c r="C119" s="375">
        <f>COUNTIF(NSFEMALE,C$117)</f>
        <v>0</v>
      </c>
      <c r="D119" s="376"/>
      <c r="E119" s="99">
        <f>COUNTIF(NSFEMALE,E$117)</f>
        <v>0</v>
      </c>
      <c r="F119" s="99">
        <f>COUNTIF(NSFEMALE,F$117)</f>
        <v>17</v>
      </c>
      <c r="G119" s="99">
        <f>COUNTIF(NSFEMALE,G$117)</f>
        <v>2</v>
      </c>
      <c r="H119" s="99">
        <f>COUNTIF(NSFEMALE,H$117)</f>
        <v>1</v>
      </c>
      <c r="I119" s="111">
        <f t="shared" si="6"/>
        <v>20</v>
      </c>
      <c r="J119" s="112">
        <f>COUNTIF(HFAFEMALE,J$117)</f>
        <v>0</v>
      </c>
      <c r="K119" s="99">
        <f>COUNTIF(HFAFEMALE,K$117)</f>
        <v>1</v>
      </c>
      <c r="L119" s="99">
        <f>COUNTIF(HFAFEMALE,L$117)</f>
        <v>19</v>
      </c>
      <c r="M119" s="99">
        <f>COUNTIF(HFAFEMALE,M$117)</f>
        <v>0</v>
      </c>
      <c r="N119" s="367">
        <f t="shared" si="7"/>
        <v>20</v>
      </c>
      <c r="O119" s="368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6.5" customHeight="1">
      <c r="A120" s="113" t="s">
        <v>47</v>
      </c>
      <c r="B120" s="113"/>
      <c r="C120" s="377">
        <f>SUM(C118:D119)</f>
        <v>0</v>
      </c>
      <c r="D120" s="351"/>
      <c r="E120" s="114">
        <f t="shared" ref="E120:M120" si="8">SUM(E118:E119)</f>
        <v>2</v>
      </c>
      <c r="F120" s="114">
        <f t="shared" si="8"/>
        <v>35</v>
      </c>
      <c r="G120" s="114">
        <f t="shared" si="8"/>
        <v>4</v>
      </c>
      <c r="H120" s="114">
        <f t="shared" si="8"/>
        <v>2</v>
      </c>
      <c r="I120" s="115">
        <f t="shared" si="8"/>
        <v>43</v>
      </c>
      <c r="J120" s="116">
        <f t="shared" si="8"/>
        <v>0</v>
      </c>
      <c r="K120" s="114">
        <f t="shared" si="8"/>
        <v>4</v>
      </c>
      <c r="L120" s="114">
        <f t="shared" si="8"/>
        <v>39</v>
      </c>
      <c r="M120" s="114">
        <f t="shared" si="8"/>
        <v>0</v>
      </c>
      <c r="N120" s="365">
        <f>SUM(N118:O119)</f>
        <v>43</v>
      </c>
      <c r="O120" s="366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6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6"/>
      <c r="L121" s="66"/>
      <c r="M121" s="65"/>
      <c r="N121" s="65"/>
      <c r="O121" s="65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6.5" customHeight="1">
      <c r="A122" s="65" t="s">
        <v>77</v>
      </c>
      <c r="B122" s="65"/>
      <c r="C122" s="65"/>
      <c r="D122" s="65"/>
      <c r="E122" s="207" t="s">
        <v>78</v>
      </c>
      <c r="F122" s="208"/>
      <c r="G122" s="208"/>
      <c r="H122" s="208"/>
      <c r="I122" s="207" t="s">
        <v>79</v>
      </c>
      <c r="J122" s="208"/>
      <c r="K122" s="209"/>
      <c r="L122" s="209"/>
      <c r="M122" s="208" t="s">
        <v>80</v>
      </c>
      <c r="N122" s="208"/>
      <c r="O122" s="208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1:26" ht="16.5" customHeight="1" thickBot="1">
      <c r="A123" s="378">
        <v>44825</v>
      </c>
      <c r="B123" s="288"/>
      <c r="C123" s="288"/>
      <c r="D123" s="65"/>
      <c r="E123" s="329"/>
      <c r="F123" s="329"/>
      <c r="G123" s="329"/>
      <c r="H123" s="379" t="s">
        <v>151</v>
      </c>
      <c r="I123" s="379"/>
      <c r="J123" s="379"/>
      <c r="K123" s="379"/>
      <c r="L123" s="379"/>
      <c r="M123" s="329" t="s">
        <v>152</v>
      </c>
      <c r="N123" s="329"/>
      <c r="O123" s="329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1:26" ht="16.5" customHeight="1">
      <c r="A124" s="65"/>
      <c r="B124" s="65"/>
      <c r="C124" s="65"/>
      <c r="D124" s="65"/>
      <c r="E124" s="361" t="s">
        <v>153</v>
      </c>
      <c r="F124" s="361"/>
      <c r="G124" s="361"/>
      <c r="H124" s="380" t="s">
        <v>154</v>
      </c>
      <c r="I124" s="380"/>
      <c r="J124" s="380"/>
      <c r="K124" s="380"/>
      <c r="L124" s="380"/>
      <c r="M124" s="361" t="s">
        <v>155</v>
      </c>
      <c r="N124" s="361"/>
      <c r="O124" s="361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1:26" ht="16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6"/>
      <c r="L125" s="66"/>
      <c r="M125" s="65"/>
      <c r="N125" s="117" t="s">
        <v>81</v>
      </c>
      <c r="O125" s="65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1:26" ht="16.5" customHeight="1">
      <c r="A126" s="65" t="s">
        <v>82</v>
      </c>
      <c r="B126" s="65"/>
      <c r="C126" s="65"/>
      <c r="D126" s="65"/>
      <c r="E126" s="65"/>
      <c r="F126" s="65"/>
      <c r="G126" s="65"/>
      <c r="H126" s="65"/>
      <c r="I126" s="65"/>
      <c r="J126" s="65"/>
      <c r="K126" s="66"/>
      <c r="L126" s="66"/>
      <c r="M126" s="65"/>
      <c r="N126" s="65"/>
      <c r="O126" s="65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1:26" ht="16.5" customHeight="1">
      <c r="A127" s="65" t="s">
        <v>83</v>
      </c>
      <c r="B127" s="65"/>
      <c r="C127" s="65"/>
      <c r="D127" s="65"/>
      <c r="E127" s="65"/>
      <c r="F127" s="65"/>
      <c r="G127" s="65"/>
      <c r="H127" s="65"/>
      <c r="I127" s="65"/>
      <c r="J127" s="65"/>
      <c r="K127" s="66"/>
      <c r="L127" s="66"/>
      <c r="M127" s="65"/>
      <c r="N127" s="65"/>
      <c r="O127" s="65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1:26" ht="16.5" customHeight="1">
      <c r="A128" s="65" t="s">
        <v>84</v>
      </c>
      <c r="B128" s="65"/>
      <c r="C128" s="65"/>
      <c r="D128" s="65"/>
      <c r="E128" s="65"/>
      <c r="F128" s="65"/>
      <c r="G128" s="65"/>
      <c r="H128" s="65"/>
      <c r="I128" s="65"/>
      <c r="J128" s="65"/>
      <c r="K128" s="66"/>
      <c r="L128" s="66"/>
      <c r="M128" s="65"/>
      <c r="N128" s="65"/>
      <c r="O128" s="65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1:26" ht="16.5" customHeight="1">
      <c r="A129" s="65" t="s">
        <v>85</v>
      </c>
      <c r="B129" s="65"/>
      <c r="C129" s="65"/>
      <c r="D129" s="65"/>
      <c r="E129" s="65"/>
      <c r="F129" s="65"/>
      <c r="G129" s="65"/>
      <c r="H129" s="65"/>
      <c r="I129" s="65"/>
      <c r="J129" s="65"/>
      <c r="K129" s="66"/>
      <c r="L129" s="66"/>
      <c r="M129" s="65"/>
      <c r="N129" s="65"/>
      <c r="O129" s="65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1:26" ht="16.5" customHeight="1">
      <c r="A130" s="65"/>
      <c r="B130" s="65"/>
      <c r="C130" s="65"/>
      <c r="D130" s="65"/>
      <c r="E130" s="65" t="s">
        <v>86</v>
      </c>
      <c r="F130" s="65"/>
      <c r="G130" s="65"/>
      <c r="H130" s="65"/>
      <c r="I130" s="65"/>
      <c r="J130" s="65"/>
      <c r="K130" s="66"/>
      <c r="L130" s="66"/>
      <c r="M130" s="65"/>
      <c r="N130" s="65"/>
      <c r="O130" s="65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1:26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1:26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1:26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1:26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1:26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1:26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1:26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1:26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1:26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1:26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1:2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1:26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1:26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1:26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1:26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1:26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1:26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1:26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1:26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1:26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1:2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1:26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1:26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1:26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1:26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1:26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1:26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1:26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1:26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1:26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1:2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1:26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1:26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1:26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1:26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1:26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1:26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1:26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1:26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1:26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1:2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1:26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1:26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1:26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1:26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1:26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1:26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1:26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1:26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1:26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1:2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1:26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1:26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1:26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1:26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1:26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1:26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1:26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1:26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1:26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1:2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1:26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1:26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1:26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1:26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1:26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1:26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1:26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1:26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1:26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1:2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1:26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1:26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1:26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1:26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1:26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1:26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1:26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1:26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1:26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1:2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1:26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1:26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1:26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1:26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1:26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1:26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1:26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1:26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1:26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1: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1:26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1:26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1:26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1:26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1:26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1:26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1:26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1:26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1:26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1:2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1:26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1:26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1:26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1:26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1:26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1:26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1:26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1:26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1:26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1:2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1:26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1:26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1:26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1:26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1:26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1:26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1:26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1:26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1:26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1:2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1:26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1:26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1:26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1:26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1:26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1:26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1:26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1:26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1:2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1:26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1:26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1:26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1:26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1:26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1:26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1:26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1:26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1:26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1:2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1:26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1:26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1:26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1:26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1:26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1:26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1:26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1:26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1:26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1:2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1:26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1:26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1:26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1:26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1:26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1:26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1:26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1:26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1:26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1:2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1:26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1:26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1:26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1:26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1:26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1:26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1:26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1:26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1:26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1:2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1:26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1:26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1:26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1:26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1:26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1:26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1:26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1:26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1:2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1:26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1:26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1:26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1:26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1:26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1:26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1:26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1:26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1:26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1: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1:26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1:26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1:26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1:26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</sheetData>
  <mergeCells count="144">
    <mergeCell ref="C109:F109"/>
    <mergeCell ref="C105:F105"/>
    <mergeCell ref="C19:F19"/>
    <mergeCell ref="C20:F20"/>
    <mergeCell ref="C29:F29"/>
    <mergeCell ref="C30:F30"/>
    <mergeCell ref="H123:L123"/>
    <mergeCell ref="E124:G124"/>
    <mergeCell ref="H124:L124"/>
    <mergeCell ref="C48:F48"/>
    <mergeCell ref="C49:F49"/>
    <mergeCell ref="C118:D118"/>
    <mergeCell ref="C117:D117"/>
    <mergeCell ref="C55:F55"/>
    <mergeCell ref="C54:F54"/>
    <mergeCell ref="C60:F60"/>
    <mergeCell ref="C61:F61"/>
    <mergeCell ref="C98:F98"/>
    <mergeCell ref="C59:F59"/>
    <mergeCell ref="C58:F58"/>
    <mergeCell ref="C57:F57"/>
    <mergeCell ref="C52:F52"/>
    <mergeCell ref="C53:F53"/>
    <mergeCell ref="C56:F56"/>
    <mergeCell ref="M124:O124"/>
    <mergeCell ref="C77:F77"/>
    <mergeCell ref="C78:F78"/>
    <mergeCell ref="C79:F79"/>
    <mergeCell ref="C80:F80"/>
    <mergeCell ref="C81:F81"/>
    <mergeCell ref="C82:F82"/>
    <mergeCell ref="C83:F83"/>
    <mergeCell ref="C110:F110"/>
    <mergeCell ref="C111:F111"/>
    <mergeCell ref="C107:F107"/>
    <mergeCell ref="C108:F108"/>
    <mergeCell ref="C84:F84"/>
    <mergeCell ref="C104:F104"/>
    <mergeCell ref="C106:F106"/>
    <mergeCell ref="M123:O123"/>
    <mergeCell ref="N120:O120"/>
    <mergeCell ref="N119:O119"/>
    <mergeCell ref="N117:O117"/>
    <mergeCell ref="J116:O116"/>
    <mergeCell ref="C112:F112"/>
    <mergeCell ref="C119:D119"/>
    <mergeCell ref="C120:D120"/>
    <mergeCell ref="A123:C123"/>
    <mergeCell ref="A116:B117"/>
    <mergeCell ref="E123:G123"/>
    <mergeCell ref="N118:O118"/>
    <mergeCell ref="A114:O114"/>
    <mergeCell ref="C116:I116"/>
    <mergeCell ref="A3:N3"/>
    <mergeCell ref="A4:O4"/>
    <mergeCell ref="H7:I7"/>
    <mergeCell ref="A2:N2"/>
    <mergeCell ref="C5:D5"/>
    <mergeCell ref="E5:G5"/>
    <mergeCell ref="C11:F11"/>
    <mergeCell ref="C9:F10"/>
    <mergeCell ref="C7:D7"/>
    <mergeCell ref="I9:I10"/>
    <mergeCell ref="G9:G10"/>
    <mergeCell ref="H9:H10"/>
    <mergeCell ref="A11:B11"/>
    <mergeCell ref="J7:K7"/>
    <mergeCell ref="L7:M7"/>
    <mergeCell ref="O9:O10"/>
    <mergeCell ref="L9:M9"/>
    <mergeCell ref="J9:J10"/>
    <mergeCell ref="N9:N10"/>
    <mergeCell ref="L5:M5"/>
    <mergeCell ref="I5:J5"/>
    <mergeCell ref="A7:B7"/>
    <mergeCell ref="A9:A10"/>
    <mergeCell ref="B9:B10"/>
    <mergeCell ref="K9:K10"/>
    <mergeCell ref="C47:F47"/>
    <mergeCell ref="C33:F33"/>
    <mergeCell ref="C34:F34"/>
    <mergeCell ref="C31:F31"/>
    <mergeCell ref="C32:F32"/>
    <mergeCell ref="C37:F37"/>
    <mergeCell ref="C36:F36"/>
    <mergeCell ref="C35:F35"/>
    <mergeCell ref="C21:F21"/>
    <mergeCell ref="C22:F22"/>
    <mergeCell ref="C23:F23"/>
    <mergeCell ref="C24:F24"/>
    <mergeCell ref="C25:F25"/>
    <mergeCell ref="C26:F26"/>
    <mergeCell ref="C27:F27"/>
    <mergeCell ref="C28:F28"/>
    <mergeCell ref="C12:F12"/>
    <mergeCell ref="C13:F13"/>
    <mergeCell ref="C72:F72"/>
    <mergeCell ref="C73:F73"/>
    <mergeCell ref="C74:F74"/>
    <mergeCell ref="C75:F75"/>
    <mergeCell ref="C76:F76"/>
    <mergeCell ref="C14:F14"/>
    <mergeCell ref="C15:F15"/>
    <mergeCell ref="C16:F16"/>
    <mergeCell ref="C17:F17"/>
    <mergeCell ref="C18:F18"/>
    <mergeCell ref="C50:F50"/>
    <mergeCell ref="C51:F51"/>
    <mergeCell ref="C38:F38"/>
    <mergeCell ref="C39:F39"/>
    <mergeCell ref="C40:F40"/>
    <mergeCell ref="C41:F41"/>
    <mergeCell ref="C42:F42"/>
    <mergeCell ref="C45:F45"/>
    <mergeCell ref="C44:F44"/>
    <mergeCell ref="C43:F43"/>
    <mergeCell ref="C46:F46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103:F103"/>
    <mergeCell ref="C99:F99"/>
    <mergeCell ref="C100:F100"/>
    <mergeCell ref="C101:F101"/>
    <mergeCell ref="C102:F102"/>
    <mergeCell ref="C88:F88"/>
    <mergeCell ref="C85:F85"/>
    <mergeCell ref="C86:F86"/>
    <mergeCell ref="C87:F87"/>
    <mergeCell ref="C96:F96"/>
    <mergeCell ref="C97:F97"/>
    <mergeCell ref="C89:F89"/>
    <mergeCell ref="C90:F90"/>
    <mergeCell ref="C91:F91"/>
    <mergeCell ref="C92:F92"/>
    <mergeCell ref="C93:F93"/>
    <mergeCell ref="C94:F94"/>
    <mergeCell ref="C95:F95"/>
  </mergeCells>
  <conditionalFormatting sqref="F8 D6">
    <cfRule type="expression" dxfId="2" priority="1">
      <formula>#REF!&gt;6</formula>
    </cfRule>
  </conditionalFormatting>
  <printOptions horizontalCentered="1"/>
  <pageMargins left="0.25" right="0.25" top="0.25" bottom="0.25" header="0" footer="0"/>
  <pageSetup paperSize="9" orientation="landscape" r:id="rId1"/>
  <rowBreaks count="1" manualBreakCount="1">
    <brk id="61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BE57-4746-480F-8168-F1E3F7532E13}">
  <dimension ref="A1:Z330"/>
  <sheetViews>
    <sheetView topLeftCell="A4" workbookViewId="0">
      <selection activeCell="K65" sqref="K65"/>
    </sheetView>
  </sheetViews>
  <sheetFormatPr defaultColWidth="14.42578125" defaultRowHeight="15" customHeight="1"/>
  <cols>
    <col min="1" max="1" width="3.7109375" style="200" customWidth="1"/>
    <col min="2" max="2" width="23.28515625" style="200" customWidth="1"/>
    <col min="3" max="4" width="6.7109375" style="200" customWidth="1"/>
    <col min="5" max="5" width="8.42578125" style="200" customWidth="1"/>
    <col min="6" max="6" width="18.28515625" style="200" customWidth="1"/>
    <col min="7" max="7" width="14" style="200" customWidth="1"/>
    <col min="8" max="8" width="7.28515625" style="200" customWidth="1"/>
    <col min="9" max="9" width="10.42578125" style="200" customWidth="1"/>
    <col min="10" max="10" width="9.42578125" style="200" customWidth="1"/>
    <col min="11" max="11" width="9.140625" style="200" customWidth="1"/>
    <col min="12" max="12" width="8.7109375" style="200" customWidth="1"/>
    <col min="13" max="13" width="14.28515625" style="200" customWidth="1"/>
    <col min="14" max="14" width="14.7109375" style="200" customWidth="1"/>
    <col min="15" max="15" width="21.42578125" style="200" customWidth="1"/>
    <col min="16" max="16384" width="14.42578125" style="200"/>
  </cols>
  <sheetData>
    <row r="1" spans="1:26" ht="16.5" customHeight="1">
      <c r="A1" s="64" t="s">
        <v>49</v>
      </c>
      <c r="B1" s="64"/>
      <c r="C1" s="65"/>
      <c r="D1" s="65"/>
      <c r="E1" s="65"/>
      <c r="F1" s="65"/>
      <c r="G1" s="65"/>
      <c r="H1" s="65"/>
      <c r="I1" s="65"/>
      <c r="J1" s="65"/>
      <c r="K1" s="66"/>
      <c r="L1" s="66"/>
      <c r="M1" s="65"/>
      <c r="N1" s="65"/>
      <c r="O1" s="65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6.5" customHeight="1">
      <c r="A2" s="332" t="s">
        <v>12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65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.5" customHeight="1">
      <c r="A3" s="336" t="s">
        <v>50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65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6.5" customHeight="1">
      <c r="A4" s="337" t="s">
        <v>51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ht="19.5" customHeight="1">
      <c r="A5" s="65"/>
      <c r="B5" s="65"/>
      <c r="C5" s="338" t="s">
        <v>52</v>
      </c>
      <c r="D5" s="339"/>
      <c r="E5" s="340" t="s">
        <v>156</v>
      </c>
      <c r="F5" s="341"/>
      <c r="G5" s="342"/>
      <c r="H5" s="68" t="s">
        <v>53</v>
      </c>
      <c r="I5" s="316"/>
      <c r="J5" s="317"/>
      <c r="K5" s="68" t="s">
        <v>54</v>
      </c>
      <c r="L5" s="316" t="s">
        <v>157</v>
      </c>
      <c r="M5" s="317"/>
      <c r="N5" s="68" t="s">
        <v>21</v>
      </c>
      <c r="O5" s="69" t="s">
        <v>55</v>
      </c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ht="6.75" customHeight="1">
      <c r="A6" s="65"/>
      <c r="B6" s="65"/>
      <c r="C6" s="70"/>
      <c r="D6" s="71"/>
      <c r="E6" s="65"/>
      <c r="F6" s="65"/>
      <c r="G6" s="72"/>
      <c r="H6" s="65"/>
      <c r="I6" s="65"/>
      <c r="J6" s="65"/>
      <c r="K6" s="66"/>
      <c r="L6" s="66"/>
      <c r="M6" s="68"/>
      <c r="N6" s="65"/>
      <c r="O6" s="66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24" customHeight="1">
      <c r="A7" s="318" t="s">
        <v>56</v>
      </c>
      <c r="B7" s="319"/>
      <c r="C7" s="352">
        <v>107982</v>
      </c>
      <c r="D7" s="353"/>
      <c r="E7" s="73" t="s">
        <v>57</v>
      </c>
      <c r="F7" s="69" t="s">
        <v>158</v>
      </c>
      <c r="G7" s="74" t="s">
        <v>58</v>
      </c>
      <c r="H7" s="316" t="s">
        <v>160</v>
      </c>
      <c r="I7" s="317"/>
      <c r="J7" s="355" t="s">
        <v>59</v>
      </c>
      <c r="K7" s="356"/>
      <c r="L7" s="316"/>
      <c r="M7" s="317"/>
      <c r="N7" s="68" t="s">
        <v>60</v>
      </c>
      <c r="O7" s="75" t="s">
        <v>159</v>
      </c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6" customHeight="1" thickBot="1">
      <c r="A8" s="65"/>
      <c r="B8" s="65"/>
      <c r="C8" s="65"/>
      <c r="D8" s="65"/>
      <c r="E8" s="65"/>
      <c r="F8" s="76"/>
      <c r="G8" s="65"/>
      <c r="H8" s="65"/>
      <c r="I8" s="65"/>
      <c r="J8" s="65"/>
      <c r="K8" s="66"/>
      <c r="L8" s="66"/>
      <c r="M8" s="65"/>
      <c r="N8" s="65"/>
      <c r="O8" s="65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16.5" customHeight="1">
      <c r="A9" s="320" t="s">
        <v>61</v>
      </c>
      <c r="B9" s="322" t="s">
        <v>62</v>
      </c>
      <c r="C9" s="346" t="s">
        <v>63</v>
      </c>
      <c r="D9" s="347"/>
      <c r="E9" s="347"/>
      <c r="F9" s="348"/>
      <c r="G9" s="324" t="s">
        <v>64</v>
      </c>
      <c r="H9" s="322" t="s">
        <v>35</v>
      </c>
      <c r="I9" s="324" t="s">
        <v>65</v>
      </c>
      <c r="J9" s="324" t="s">
        <v>66</v>
      </c>
      <c r="K9" s="324" t="s">
        <v>67</v>
      </c>
      <c r="L9" s="359" t="s">
        <v>40</v>
      </c>
      <c r="M9" s="360"/>
      <c r="N9" s="324" t="s">
        <v>68</v>
      </c>
      <c r="O9" s="357" t="s">
        <v>69</v>
      </c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37.9" customHeight="1" thickBot="1">
      <c r="A10" s="321"/>
      <c r="B10" s="323"/>
      <c r="C10" s="349"/>
      <c r="D10" s="350"/>
      <c r="E10" s="350"/>
      <c r="F10" s="351"/>
      <c r="G10" s="323"/>
      <c r="H10" s="323"/>
      <c r="I10" s="323"/>
      <c r="J10" s="323"/>
      <c r="K10" s="323"/>
      <c r="L10" s="77" t="s">
        <v>70</v>
      </c>
      <c r="M10" s="77" t="s">
        <v>71</v>
      </c>
      <c r="N10" s="323"/>
      <c r="O10" s="358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14.25" customHeight="1">
      <c r="A11" s="392" t="s">
        <v>42</v>
      </c>
      <c r="B11" s="279"/>
      <c r="C11" s="393"/>
      <c r="D11" s="394"/>
      <c r="E11" s="394"/>
      <c r="F11" s="279"/>
      <c r="G11" s="206"/>
      <c r="H11" s="78"/>
      <c r="I11" s="78"/>
      <c r="J11" s="78"/>
      <c r="K11" s="79"/>
      <c r="L11" s="79"/>
      <c r="M11" s="78"/>
      <c r="N11" s="78"/>
      <c r="O11" s="80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13.9" customHeight="1">
      <c r="A12" s="210">
        <f t="shared" ref="A12:A61" si="0">IF(C12="","",ROWS($C$12:C12))</f>
        <v>1</v>
      </c>
      <c r="B12" s="213">
        <v>107982210556</v>
      </c>
      <c r="C12" s="395" t="s">
        <v>131</v>
      </c>
      <c r="D12" s="395"/>
      <c r="E12" s="395"/>
      <c r="F12" s="396"/>
      <c r="G12" s="216">
        <v>42498</v>
      </c>
      <c r="H12" s="202">
        <f>IF(G12="","",VALUE(CalSheet!AD4))</f>
        <v>11.09</v>
      </c>
      <c r="I12" s="85"/>
      <c r="J12" s="85"/>
      <c r="K12" s="84" t="str">
        <f t="shared" ref="K12:K61" si="1">IF(J12="","",J12*J12)</f>
        <v/>
      </c>
      <c r="L12" s="84" t="str">
        <f t="shared" ref="L12:L61" si="2">IF(OR(I12="",J12=""),"",I12/K12)</f>
        <v/>
      </c>
      <c r="M12" s="69" t="str">
        <f>IF(G12=" ","",IF(AND(I12&lt;&gt;"",J12&lt;&gt;""),IF(L12&gt;CalSheet!I4,CalSheet!$J$3,IF(L12&gt;CalSheet!G4,CalSheet!$H$3,IF(L12&gt;CalSheet!E4,CalSheet!$F$3,IF(L12&gt;CalSheet!C4,CalSheet!$D$3,CalSheet!$C$3)))),""))</f>
        <v/>
      </c>
      <c r="N12" s="86" t="str">
        <f>IF(OR(H12="",J12=""),"",IF(J12*100="","",IF(J12*100&gt;CalSheet!O4,CalSheet!$P$3,IF(J12*100&gt;CalSheet!M4,CalSheet!$N$3,IF(J12*100&gt;CalSheet!K4,CalSheet!$L$3,CalSheet!$K$3)))))</f>
        <v/>
      </c>
      <c r="O12" s="8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6.5" customHeight="1">
      <c r="A13" s="210">
        <f t="shared" si="0"/>
        <v>2</v>
      </c>
      <c r="B13" s="213">
        <v>107982210554</v>
      </c>
      <c r="C13" s="386" t="s">
        <v>132</v>
      </c>
      <c r="D13" s="386"/>
      <c r="E13" s="386"/>
      <c r="F13" s="387"/>
      <c r="G13" s="217">
        <v>42549</v>
      </c>
      <c r="H13" s="202">
        <f>IF(G13="","",VALUE(CalSheet!AD5))</f>
        <v>13.01</v>
      </c>
      <c r="I13" s="85"/>
      <c r="J13" s="85"/>
      <c r="K13" s="84" t="str">
        <f t="shared" si="1"/>
        <v/>
      </c>
      <c r="L13" s="84" t="str">
        <f t="shared" si="2"/>
        <v/>
      </c>
      <c r="M13" s="69" t="str">
        <f>IF(G13=" ","",IF(AND(I13&lt;&gt;"",J13&lt;&gt;""),IF(L13&gt;CalSheet!I5,CalSheet!$J$3,IF(L13&gt;CalSheet!G5,CalSheet!$H$3,IF(L13&gt;CalSheet!E5,CalSheet!$F$3,IF(L13&gt;CalSheet!C5,CalSheet!$D$3,CalSheet!$C$3)))),""))</f>
        <v/>
      </c>
      <c r="N13" s="86" t="str">
        <f>IF(OR(H13="",J13=""),"",IF(J13*100="","",IF(J13*100&gt;CalSheet!O5,CalSheet!$P$3,IF(J13*100&gt;CalSheet!M5,CalSheet!$N$3,IF(J13*100&gt;CalSheet!K5,CalSheet!$L$3,CalSheet!$K$3)))))</f>
        <v/>
      </c>
      <c r="O13" s="8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6.5" customHeight="1">
      <c r="A14" s="210">
        <f t="shared" si="0"/>
        <v>3</v>
      </c>
      <c r="B14" s="213">
        <v>107982210563</v>
      </c>
      <c r="C14" s="386" t="s">
        <v>133</v>
      </c>
      <c r="D14" s="386"/>
      <c r="E14" s="386"/>
      <c r="F14" s="387"/>
      <c r="G14" s="217">
        <v>42625</v>
      </c>
      <c r="H14" s="202">
        <f>IF(G14="","",VALUE(CalSheet!AD6))</f>
        <v>9.08</v>
      </c>
      <c r="I14" s="85"/>
      <c r="J14" s="85"/>
      <c r="K14" s="84" t="str">
        <f t="shared" si="1"/>
        <v/>
      </c>
      <c r="L14" s="84" t="str">
        <f t="shared" si="2"/>
        <v/>
      </c>
      <c r="M14" s="69" t="str">
        <f>IF(G14=" ","",IF(AND(I14&lt;&gt;"",J14&lt;&gt;""),IF(L14&gt;CalSheet!I6,CalSheet!$J$3,IF(L14&gt;CalSheet!G6,CalSheet!$H$3,IF(L14&gt;CalSheet!E6,CalSheet!$F$3,IF(L14&gt;CalSheet!C6,CalSheet!$D$3,CalSheet!$C$3)))),""))</f>
        <v/>
      </c>
      <c r="N14" s="86" t="str">
        <f>IF(OR(H14="",J14=""),"",IF(J14*100="","",IF(J14*100&gt;CalSheet!O6,CalSheet!$P$3,IF(J14*100&gt;CalSheet!M6,CalSheet!$N$3,IF(J14*100&gt;CalSheet!K6,CalSheet!$L$3,CalSheet!$K$3)))))</f>
        <v/>
      </c>
      <c r="O14" s="8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16.5" customHeight="1">
      <c r="A15" s="210">
        <f t="shared" si="0"/>
        <v>4</v>
      </c>
      <c r="B15" s="213">
        <v>107982210433</v>
      </c>
      <c r="C15" s="386" t="s">
        <v>134</v>
      </c>
      <c r="D15" s="386"/>
      <c r="E15" s="386"/>
      <c r="F15" s="387"/>
      <c r="G15" s="217">
        <v>42076</v>
      </c>
      <c r="H15" s="202">
        <f>IF(G15="","",VALUE(CalSheet!AD7))</f>
        <v>8.0500000000000007</v>
      </c>
      <c r="I15" s="85"/>
      <c r="J15" s="85"/>
      <c r="K15" s="84" t="str">
        <f t="shared" si="1"/>
        <v/>
      </c>
      <c r="L15" s="84" t="str">
        <f t="shared" si="2"/>
        <v/>
      </c>
      <c r="M15" s="69" t="str">
        <f>IF(G15=" ","",IF(AND(I15&lt;&gt;"",J15&lt;&gt;""),IF(L15&gt;CalSheet!I7,CalSheet!$J$3,IF(L15&gt;CalSheet!G7,CalSheet!$H$3,IF(L15&gt;CalSheet!E7,CalSheet!$F$3,IF(L15&gt;CalSheet!C7,CalSheet!$D$3,CalSheet!$C$3)))),""))</f>
        <v/>
      </c>
      <c r="N15" s="86" t="str">
        <f>IF(OR(H15="",J15=""),"",IF(J15*100="","",IF(J15*100&gt;CalSheet!O7,CalSheet!$P$3,IF(J15*100&gt;CalSheet!M7,CalSheet!$N$3,IF(J15*100&gt;CalSheet!K7,CalSheet!$L$3,CalSheet!$K$3)))))</f>
        <v/>
      </c>
      <c r="O15" s="8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16.5" customHeight="1">
      <c r="A16" s="210">
        <f t="shared" si="0"/>
        <v>5</v>
      </c>
      <c r="B16" s="213">
        <v>107982210427</v>
      </c>
      <c r="C16" s="386" t="s">
        <v>135</v>
      </c>
      <c r="D16" s="386"/>
      <c r="E16" s="386"/>
      <c r="F16" s="387"/>
      <c r="G16" s="217">
        <v>42555</v>
      </c>
      <c r="H16" s="202">
        <f>IF(G16="","",VALUE(CalSheet!AD8))</f>
        <v>8.0399999999999991</v>
      </c>
      <c r="I16" s="85"/>
      <c r="J16" s="85"/>
      <c r="K16" s="84" t="str">
        <f t="shared" si="1"/>
        <v/>
      </c>
      <c r="L16" s="84" t="str">
        <f t="shared" si="2"/>
        <v/>
      </c>
      <c r="M16" s="69" t="str">
        <f>IF(G16=" ","",IF(AND(I16&lt;&gt;"",J16&lt;&gt;""),IF(L16&gt;CalSheet!I8,CalSheet!$J$3,IF(L16&gt;CalSheet!G8,CalSheet!$H$3,IF(L16&gt;CalSheet!E8,CalSheet!$F$3,IF(L16&gt;CalSheet!C8,CalSheet!$D$3,CalSheet!$C$3)))),""))</f>
        <v/>
      </c>
      <c r="N16" s="86" t="str">
        <f>IF(OR(H16="",J16=""),"",IF(J16*100="","",IF(J16*100&gt;CalSheet!O8,CalSheet!$P$3,IF(J16*100&gt;CalSheet!M8,CalSheet!$N$3,IF(J16*100&gt;CalSheet!K8,CalSheet!$L$3,CalSheet!$K$3)))))</f>
        <v/>
      </c>
      <c r="O16" s="8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6.5" customHeight="1">
      <c r="A17" s="210">
        <f t="shared" si="0"/>
        <v>6</v>
      </c>
      <c r="B17" s="213">
        <v>107982210564</v>
      </c>
      <c r="C17" s="386" t="s">
        <v>136</v>
      </c>
      <c r="D17" s="386"/>
      <c r="E17" s="386"/>
      <c r="F17" s="387"/>
      <c r="G17" s="217">
        <v>42572</v>
      </c>
      <c r="H17" s="202">
        <f>IF(G17="","",VALUE(CalSheet!AD9))</f>
        <v>8.0500000000000007</v>
      </c>
      <c r="I17" s="85"/>
      <c r="J17" s="85"/>
      <c r="K17" s="84" t="str">
        <f t="shared" si="1"/>
        <v/>
      </c>
      <c r="L17" s="84" t="str">
        <f t="shared" si="2"/>
        <v/>
      </c>
      <c r="M17" s="69" t="str">
        <f>IF(G17=" ","",IF(AND(I17&lt;&gt;"",J17&lt;&gt;""),IF(L17&gt;CalSheet!I9,CalSheet!$J$3,IF(L17&gt;CalSheet!G9,CalSheet!$H$3,IF(L17&gt;CalSheet!E9,CalSheet!$F$3,IF(L17&gt;CalSheet!C9,CalSheet!$D$3,CalSheet!$C$3)))),""))</f>
        <v/>
      </c>
      <c r="N17" s="86" t="str">
        <f>IF(OR(H17="",J17=""),"",IF(J17*100="","",IF(J17*100&gt;CalSheet!O9,CalSheet!$P$3,IF(J17*100&gt;CalSheet!M9,CalSheet!$N$3,IF(J17*100&gt;CalSheet!K9,CalSheet!$L$3,CalSheet!$K$3)))))</f>
        <v/>
      </c>
      <c r="O17" s="8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16.5" customHeight="1">
      <c r="A18" s="210">
        <f t="shared" si="0"/>
        <v>7</v>
      </c>
      <c r="B18" s="213">
        <v>107982210142</v>
      </c>
      <c r="C18" s="386" t="s">
        <v>137</v>
      </c>
      <c r="D18" s="386"/>
      <c r="E18" s="386"/>
      <c r="F18" s="387"/>
      <c r="G18" s="217">
        <v>42510</v>
      </c>
      <c r="H18" s="202">
        <f>IF(G18="","",VALUE(CalSheet!AD10))</f>
        <v>8.0399999999999991</v>
      </c>
      <c r="I18" s="85"/>
      <c r="J18" s="85"/>
      <c r="K18" s="84" t="str">
        <f t="shared" si="1"/>
        <v/>
      </c>
      <c r="L18" s="84" t="str">
        <f t="shared" si="2"/>
        <v/>
      </c>
      <c r="M18" s="69" t="str">
        <f>IF(G18=" ","",IF(AND(I18&lt;&gt;"",J18&lt;&gt;""),IF(L18&gt;CalSheet!I10,CalSheet!$J$3,IF(L18&gt;CalSheet!G10,CalSheet!$H$3,IF(L18&gt;CalSheet!E10,CalSheet!$F$3,IF(L18&gt;CalSheet!C10,CalSheet!$D$3,CalSheet!$C$3)))),""))</f>
        <v/>
      </c>
      <c r="N18" s="86" t="str">
        <f>IF(OR(H18="",J18=""),"",IF(J18*100="","",IF(J18*100&gt;CalSheet!O10,CalSheet!$P$3,IF(J18*100&gt;CalSheet!M10,CalSheet!$N$3,IF(J18*100&gt;CalSheet!K10,CalSheet!$L$3,CalSheet!$K$3)))))</f>
        <v/>
      </c>
      <c r="O18" s="8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16.5" customHeight="1">
      <c r="A19" s="81" t="str">
        <f t="shared" si="0"/>
        <v/>
      </c>
      <c r="B19" s="212"/>
      <c r="C19" s="388"/>
      <c r="D19" s="389"/>
      <c r="E19" s="389"/>
      <c r="F19" s="389"/>
      <c r="G19" s="204"/>
      <c r="H19" s="202" t="str">
        <f>IF(G19="","",VALUE(CalSheet!AD11))</f>
        <v/>
      </c>
      <c r="I19" s="85"/>
      <c r="J19" s="85"/>
      <c r="K19" s="84" t="str">
        <f t="shared" si="1"/>
        <v/>
      </c>
      <c r="L19" s="84" t="str">
        <f t="shared" si="2"/>
        <v/>
      </c>
      <c r="M19" s="69" t="str">
        <f>IF(G19=" ","",IF(AND(I19&lt;&gt;"",J19&lt;&gt;""),IF(L19&gt;CalSheet!I11,CalSheet!$J$3,IF(L19&gt;CalSheet!G11,CalSheet!$H$3,IF(L19&gt;CalSheet!E11,CalSheet!$F$3,IF(L19&gt;CalSheet!C11,CalSheet!$D$3,CalSheet!$C$3)))),""))</f>
        <v/>
      </c>
      <c r="N19" s="86" t="str">
        <f>IF(OR(H19="",J19=""),"",IF(J19*100="","",IF(J19*100&gt;CalSheet!O11,CalSheet!$P$3,IF(J19*100&gt;CalSheet!M11,CalSheet!$N$3,IF(J19*100&gt;CalSheet!K11,CalSheet!$L$3,CalSheet!$K$3)))))</f>
        <v/>
      </c>
      <c r="O19" s="8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6.5" customHeight="1">
      <c r="A20" s="81" t="str">
        <f t="shared" si="0"/>
        <v/>
      </c>
      <c r="B20" s="82"/>
      <c r="C20" s="390"/>
      <c r="D20" s="391"/>
      <c r="E20" s="391"/>
      <c r="F20" s="391"/>
      <c r="G20" s="204"/>
      <c r="H20" s="202" t="str">
        <f>IF(G20="","",VALUE(CalSheet!AD12))</f>
        <v/>
      </c>
      <c r="I20" s="85"/>
      <c r="J20" s="85"/>
      <c r="K20" s="84" t="str">
        <f t="shared" si="1"/>
        <v/>
      </c>
      <c r="L20" s="84" t="str">
        <f t="shared" si="2"/>
        <v/>
      </c>
      <c r="M20" s="69" t="str">
        <f>IF(G20=" ","",IF(AND(I20&lt;&gt;"",J20&lt;&gt;""),IF(L20&gt;CalSheet!I12,CalSheet!$J$3,IF(L20&gt;CalSheet!G12,CalSheet!$H$3,IF(L20&gt;CalSheet!E12,CalSheet!$F$3,IF(L20&gt;CalSheet!C12,CalSheet!$D$3,CalSheet!$C$3)))),""))</f>
        <v/>
      </c>
      <c r="N20" s="86" t="str">
        <f>IF(OR(H20="",J20=""),"",IF(J20*100="","",IF(J20*100&gt;CalSheet!O12,CalSheet!$P$3,IF(J20*100&gt;CalSheet!M12,CalSheet!$N$3,IF(J20*100&gt;CalSheet!K12,CalSheet!$L$3,CalSheet!$K$3)))))</f>
        <v/>
      </c>
      <c r="O20" s="8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6.5" customHeight="1">
      <c r="A21" s="81" t="str">
        <f t="shared" si="0"/>
        <v/>
      </c>
      <c r="B21" s="82"/>
      <c r="C21" s="390"/>
      <c r="D21" s="391"/>
      <c r="E21" s="391"/>
      <c r="F21" s="391"/>
      <c r="G21" s="204"/>
      <c r="H21" s="202" t="str">
        <f>IF(G21="","",VALUE(CalSheet!AD13))</f>
        <v/>
      </c>
      <c r="I21" s="85"/>
      <c r="J21" s="85"/>
      <c r="K21" s="84" t="str">
        <f t="shared" si="1"/>
        <v/>
      </c>
      <c r="L21" s="84" t="str">
        <f t="shared" si="2"/>
        <v/>
      </c>
      <c r="M21" s="69" t="str">
        <f>IF(G21=" ","",IF(AND(I21&lt;&gt;"",J21&lt;&gt;""),IF(L21&gt;CalSheet!I13,CalSheet!$J$3,IF(L21&gt;CalSheet!G13,CalSheet!$H$3,IF(L21&gt;CalSheet!E13,CalSheet!$F$3,IF(L21&gt;CalSheet!C13,CalSheet!$D$3,CalSheet!$C$3)))),""))</f>
        <v/>
      </c>
      <c r="N21" s="86" t="str">
        <f>IF(OR(H21="",J21=""),"",IF(J21*100="","",IF(J21*100&gt;CalSheet!O13,CalSheet!$P$3,IF(J21*100&gt;CalSheet!M13,CalSheet!$N$3,IF(J21*100&gt;CalSheet!K13,CalSheet!$L$3,CalSheet!$K$3)))))</f>
        <v/>
      </c>
      <c r="O21" s="8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6.5" customHeight="1">
      <c r="A22" s="81" t="str">
        <f t="shared" si="0"/>
        <v/>
      </c>
      <c r="B22" s="82"/>
      <c r="C22" s="390"/>
      <c r="D22" s="391"/>
      <c r="E22" s="391"/>
      <c r="F22" s="391"/>
      <c r="G22" s="204"/>
      <c r="H22" s="202" t="str">
        <f>IF(G22="","",VALUE(CalSheet!AD14))</f>
        <v/>
      </c>
      <c r="I22" s="85"/>
      <c r="J22" s="85"/>
      <c r="K22" s="84" t="str">
        <f t="shared" si="1"/>
        <v/>
      </c>
      <c r="L22" s="84" t="str">
        <f t="shared" si="2"/>
        <v/>
      </c>
      <c r="M22" s="69" t="str">
        <f>IF(G22=" ","",IF(AND(I22&lt;&gt;"",J22&lt;&gt;""),IF(L22&gt;CalSheet!I14,CalSheet!$J$3,IF(L22&gt;CalSheet!G14,CalSheet!$H$3,IF(L22&gt;CalSheet!E14,CalSheet!$F$3,IF(L22&gt;CalSheet!C14,CalSheet!$D$3,CalSheet!$C$3)))),""))</f>
        <v/>
      </c>
      <c r="N22" s="86" t="str">
        <f>IF(OR(H22="",J22=""),"",IF(J22*100="","",IF(J22*100&gt;CalSheet!O14,CalSheet!$P$3,IF(J22*100&gt;CalSheet!M14,CalSheet!$N$3,IF(J22*100&gt;CalSheet!K14,CalSheet!$L$3,CalSheet!$K$3)))))</f>
        <v/>
      </c>
      <c r="O22" s="8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6.5" customHeight="1">
      <c r="A23" s="81" t="str">
        <f t="shared" si="0"/>
        <v/>
      </c>
      <c r="B23" s="82"/>
      <c r="C23" s="390"/>
      <c r="D23" s="391"/>
      <c r="E23" s="391"/>
      <c r="F23" s="391"/>
      <c r="G23" s="204"/>
      <c r="H23" s="202" t="str">
        <f>IF(G23="","",VALUE(CalSheet!AD15))</f>
        <v/>
      </c>
      <c r="I23" s="85"/>
      <c r="J23" s="85"/>
      <c r="K23" s="84" t="str">
        <f t="shared" si="1"/>
        <v/>
      </c>
      <c r="L23" s="84" t="str">
        <f t="shared" si="2"/>
        <v/>
      </c>
      <c r="M23" s="69" t="str">
        <f>IF(G23=" ","",IF(AND(I23&lt;&gt;"",J23&lt;&gt;""),IF(L23&gt;CalSheet!I15,CalSheet!$J$3,IF(L23&gt;CalSheet!G15,CalSheet!$H$3,IF(L23&gt;CalSheet!E15,CalSheet!$F$3,IF(L23&gt;CalSheet!C15,CalSheet!$D$3,CalSheet!$C$3)))),""))</f>
        <v/>
      </c>
      <c r="N23" s="86" t="str">
        <f>IF(OR(H23="",J23=""),"",IF(J23*100="","",IF(J23*100&gt;CalSheet!O15,CalSheet!$P$3,IF(J23*100&gt;CalSheet!M15,CalSheet!$N$3,IF(J23*100&gt;CalSheet!K15,CalSheet!$L$3,CalSheet!$K$3)))))</f>
        <v/>
      </c>
      <c r="O23" s="8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6.5" customHeight="1">
      <c r="A24" s="81" t="str">
        <f t="shared" si="0"/>
        <v/>
      </c>
      <c r="B24" s="82"/>
      <c r="C24" s="390"/>
      <c r="D24" s="391"/>
      <c r="E24" s="391"/>
      <c r="F24" s="391"/>
      <c r="G24" s="204"/>
      <c r="H24" s="202" t="str">
        <f>IF(G24="","",VALUE(CalSheet!AD16))</f>
        <v/>
      </c>
      <c r="I24" s="85"/>
      <c r="J24" s="85"/>
      <c r="K24" s="84" t="str">
        <f t="shared" si="1"/>
        <v/>
      </c>
      <c r="L24" s="84" t="str">
        <f t="shared" si="2"/>
        <v/>
      </c>
      <c r="M24" s="69" t="str">
        <f>IF(G24=" ","",IF(AND(I24&lt;&gt;"",J24&lt;&gt;""),IF(L24&gt;CalSheet!I16,CalSheet!$J$3,IF(L24&gt;CalSheet!G16,CalSheet!$H$3,IF(L24&gt;CalSheet!E16,CalSheet!$F$3,IF(L24&gt;CalSheet!C16,CalSheet!$D$3,CalSheet!$C$3)))),""))</f>
        <v/>
      </c>
      <c r="N24" s="86" t="str">
        <f>IF(OR(H24="",J24=""),"",IF(J24*100="","",IF(J24*100&gt;CalSheet!O16,CalSheet!$P$3,IF(J24*100&gt;CalSheet!M16,CalSheet!$N$3,IF(J24*100&gt;CalSheet!K16,CalSheet!$L$3,CalSheet!$K$3)))))</f>
        <v/>
      </c>
      <c r="O24" s="8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6.5" customHeight="1">
      <c r="A25" s="81" t="str">
        <f t="shared" si="0"/>
        <v/>
      </c>
      <c r="B25" s="82"/>
      <c r="C25" s="390"/>
      <c r="D25" s="391"/>
      <c r="E25" s="391"/>
      <c r="F25" s="391"/>
      <c r="G25" s="204"/>
      <c r="H25" s="202" t="str">
        <f>IF(G25="","",VALUE(CalSheet!AD17))</f>
        <v/>
      </c>
      <c r="I25" s="85"/>
      <c r="J25" s="85"/>
      <c r="K25" s="84" t="str">
        <f t="shared" si="1"/>
        <v/>
      </c>
      <c r="L25" s="84" t="str">
        <f t="shared" si="2"/>
        <v/>
      </c>
      <c r="M25" s="69" t="str">
        <f>IF(G25=" ","",IF(AND(I25&lt;&gt;"",J25&lt;&gt;""),IF(L25&gt;CalSheet!I17,CalSheet!$J$3,IF(L25&gt;CalSheet!G17,CalSheet!$H$3,IF(L25&gt;CalSheet!E17,CalSheet!$F$3,IF(L25&gt;CalSheet!C17,CalSheet!$D$3,CalSheet!$C$3)))),""))</f>
        <v/>
      </c>
      <c r="N25" s="86" t="str">
        <f>IF(OR(H25="",J25=""),"",IF(J25*100="","",IF(J25*100&gt;CalSheet!O17,CalSheet!$P$3,IF(J25*100&gt;CalSheet!M17,CalSheet!$N$3,IF(J25*100&gt;CalSheet!K17,CalSheet!$L$3,CalSheet!$K$3)))))</f>
        <v/>
      </c>
      <c r="O25" s="8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16.5" customHeight="1">
      <c r="A26" s="81" t="str">
        <f t="shared" si="0"/>
        <v/>
      </c>
      <c r="B26" s="82"/>
      <c r="C26" s="390"/>
      <c r="D26" s="391"/>
      <c r="E26" s="391"/>
      <c r="F26" s="391"/>
      <c r="G26" s="204"/>
      <c r="H26" s="202" t="str">
        <f>IF(G26="","",VALUE(CalSheet!AD18))</f>
        <v/>
      </c>
      <c r="I26" s="85"/>
      <c r="J26" s="85"/>
      <c r="K26" s="84" t="str">
        <f t="shared" si="1"/>
        <v/>
      </c>
      <c r="L26" s="84" t="str">
        <f t="shared" si="2"/>
        <v/>
      </c>
      <c r="M26" s="69" t="str">
        <f>IF(G26=" ","",IF(AND(I26&lt;&gt;"",J26&lt;&gt;""),IF(L26&gt;CalSheet!I18,CalSheet!$J$3,IF(L26&gt;CalSheet!G18,CalSheet!$H$3,IF(L26&gt;CalSheet!E18,CalSheet!$F$3,IF(L26&gt;CalSheet!C18,CalSheet!$D$3,CalSheet!$C$3)))),""))</f>
        <v/>
      </c>
      <c r="N26" s="86" t="str">
        <f>IF(OR(H26="",J26=""),"",IF(J26*100="","",IF(J26*100&gt;CalSheet!O18,CalSheet!$P$3,IF(J26*100&gt;CalSheet!M18,CalSheet!$N$3,IF(J26*100&gt;CalSheet!K18,CalSheet!$L$3,CalSheet!$K$3)))))</f>
        <v/>
      </c>
      <c r="O26" s="8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6.5" customHeight="1">
      <c r="A27" s="81" t="str">
        <f t="shared" si="0"/>
        <v/>
      </c>
      <c r="B27" s="82"/>
      <c r="C27" s="390"/>
      <c r="D27" s="391"/>
      <c r="E27" s="391"/>
      <c r="F27" s="391"/>
      <c r="G27" s="204"/>
      <c r="H27" s="202" t="str">
        <f>IF(G27="","",VALUE(CalSheet!AD19))</f>
        <v/>
      </c>
      <c r="I27" s="85"/>
      <c r="J27" s="85"/>
      <c r="K27" s="84" t="str">
        <f t="shared" si="1"/>
        <v/>
      </c>
      <c r="L27" s="84" t="str">
        <f t="shared" si="2"/>
        <v/>
      </c>
      <c r="M27" s="69" t="str">
        <f>IF(G27=" ","",IF(AND(I27&lt;&gt;"",J27&lt;&gt;""),IF(L27&gt;CalSheet!I19,CalSheet!$J$3,IF(L27&gt;CalSheet!G19,CalSheet!$H$3,IF(L27&gt;CalSheet!E19,CalSheet!$F$3,IF(L27&gt;CalSheet!C19,CalSheet!$D$3,CalSheet!$C$3)))),""))</f>
        <v/>
      </c>
      <c r="N27" s="86" t="str">
        <f>IF(OR(H27="",J27=""),"",IF(J27*100="","",IF(J27*100&gt;CalSheet!O19,CalSheet!$P$3,IF(J27*100&gt;CalSheet!M19,CalSheet!$N$3,IF(J27*100&gt;CalSheet!K19,CalSheet!$L$3,CalSheet!$K$3)))))</f>
        <v/>
      </c>
      <c r="O27" s="8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6.5" customHeight="1">
      <c r="A28" s="81" t="str">
        <f t="shared" si="0"/>
        <v/>
      </c>
      <c r="B28" s="82"/>
      <c r="C28" s="390"/>
      <c r="D28" s="391"/>
      <c r="E28" s="391"/>
      <c r="F28" s="391"/>
      <c r="G28" s="204"/>
      <c r="H28" s="202" t="str">
        <f>IF(G28="","",VALUE(CalSheet!AD20))</f>
        <v/>
      </c>
      <c r="I28" s="85"/>
      <c r="J28" s="85"/>
      <c r="K28" s="84" t="str">
        <f t="shared" si="1"/>
        <v/>
      </c>
      <c r="L28" s="84" t="str">
        <f t="shared" si="2"/>
        <v/>
      </c>
      <c r="M28" s="69" t="str">
        <f>IF(G28=" ","",IF(AND(I28&lt;&gt;"",J28&lt;&gt;""),IF(L28&gt;CalSheet!I20,CalSheet!$J$3,IF(L28&gt;CalSheet!G20,CalSheet!$H$3,IF(L28&gt;CalSheet!E20,CalSheet!$F$3,IF(L28&gt;CalSheet!C20,CalSheet!$D$3,CalSheet!$C$3)))),""))</f>
        <v/>
      </c>
      <c r="N28" s="86" t="str">
        <f>IF(OR(H28="",J28=""),"",IF(J28*100="","",IF(J28*100&gt;CalSheet!O20,CalSheet!$P$3,IF(J28*100&gt;CalSheet!M20,CalSheet!$N$3,IF(J28*100&gt;CalSheet!K20,CalSheet!$L$3,CalSheet!$K$3)))))</f>
        <v/>
      </c>
      <c r="O28" s="8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ht="16.5" customHeight="1">
      <c r="A29" s="81" t="str">
        <f t="shared" si="0"/>
        <v/>
      </c>
      <c r="B29" s="82"/>
      <c r="C29" s="390"/>
      <c r="D29" s="391"/>
      <c r="E29" s="391"/>
      <c r="F29" s="391"/>
      <c r="G29" s="204"/>
      <c r="H29" s="202" t="str">
        <f>IF(G29="","",VALUE(CalSheet!AD21))</f>
        <v/>
      </c>
      <c r="I29" s="85"/>
      <c r="J29" s="85"/>
      <c r="K29" s="84" t="str">
        <f t="shared" si="1"/>
        <v/>
      </c>
      <c r="L29" s="84" t="str">
        <f t="shared" si="2"/>
        <v/>
      </c>
      <c r="M29" s="69" t="str">
        <f>IF(G29=" ","",IF(AND(I29&lt;&gt;"",J29&lt;&gt;""),IF(L29&gt;CalSheet!I21,CalSheet!$J$3,IF(L29&gt;CalSheet!G21,CalSheet!$H$3,IF(L29&gt;CalSheet!E21,CalSheet!$F$3,IF(L29&gt;CalSheet!C21,CalSheet!$D$3,CalSheet!$C$3)))),""))</f>
        <v/>
      </c>
      <c r="N29" s="86" t="str">
        <f>IF(OR(H29="",J29=""),"",IF(J29*100="","",IF(J29*100&gt;CalSheet!O21,CalSheet!$P$3,IF(J29*100&gt;CalSheet!M21,CalSheet!$N$3,IF(J29*100&gt;CalSheet!K21,CalSheet!$L$3,CalSheet!$K$3)))))</f>
        <v/>
      </c>
      <c r="O29" s="8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ht="16.5" customHeight="1">
      <c r="A30" s="81" t="str">
        <f t="shared" si="0"/>
        <v/>
      </c>
      <c r="B30" s="82"/>
      <c r="C30" s="397"/>
      <c r="D30" s="398"/>
      <c r="E30" s="398"/>
      <c r="F30" s="398"/>
      <c r="G30" s="204"/>
      <c r="H30" s="202" t="str">
        <f>IF(G30="","",VALUE(CalSheet!AD22))</f>
        <v/>
      </c>
      <c r="I30" s="85"/>
      <c r="J30" s="85"/>
      <c r="K30" s="84" t="str">
        <f t="shared" si="1"/>
        <v/>
      </c>
      <c r="L30" s="84" t="str">
        <f t="shared" si="2"/>
        <v/>
      </c>
      <c r="M30" s="69" t="str">
        <f>IF(G30=" ","",IF(AND(I30&lt;&gt;"",J30&lt;&gt;""),IF(L30&gt;CalSheet!I22,CalSheet!$J$3,IF(L30&gt;CalSheet!G22,CalSheet!$H$3,IF(L30&gt;CalSheet!E22,CalSheet!$F$3,IF(L30&gt;CalSheet!C22,CalSheet!$D$3,CalSheet!$C$3)))),""))</f>
        <v/>
      </c>
      <c r="N30" s="86" t="str">
        <f>IF(OR(H30="",J30=""),"",IF(J30*100="","",IF(J30*100&gt;CalSheet!O22,CalSheet!$P$3,IF(J30*100&gt;CalSheet!M22,CalSheet!$N$3,IF(J30*100&gt;CalSheet!K22,CalSheet!$L$3,CalSheet!$K$3)))))</f>
        <v/>
      </c>
      <c r="O30" s="8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ht="16.5" customHeight="1" thickBot="1">
      <c r="A31" s="81" t="str">
        <f t="shared" si="0"/>
        <v/>
      </c>
      <c r="B31" s="82"/>
      <c r="C31" s="399"/>
      <c r="D31" s="400"/>
      <c r="E31" s="400"/>
      <c r="F31" s="400"/>
      <c r="G31" s="204"/>
      <c r="H31" s="202" t="str">
        <f>IF(G31="","",VALUE(CalSheet!AD23))</f>
        <v/>
      </c>
      <c r="I31" s="85"/>
      <c r="J31" s="85"/>
      <c r="K31" s="84" t="str">
        <f t="shared" si="1"/>
        <v/>
      </c>
      <c r="L31" s="84" t="str">
        <f t="shared" si="2"/>
        <v/>
      </c>
      <c r="M31" s="69" t="str">
        <f>IF(G31=" ","",IF(AND(I31&lt;&gt;"",J31&lt;&gt;""),IF(L31&gt;CalSheet!I23,CalSheet!$J$3,IF(L31&gt;CalSheet!G23,CalSheet!$H$3,IF(L31&gt;CalSheet!E23,CalSheet!$F$3,IF(L31&gt;CalSheet!C23,CalSheet!$D$3,CalSheet!$C$3)))),""))</f>
        <v/>
      </c>
      <c r="N31" s="86" t="str">
        <f>IF(OR(H31="",J31=""),"",IF(J31*100="","",IF(J31*100&gt;CalSheet!O23,CalSheet!$P$3,IF(J31*100&gt;CalSheet!M23,CalSheet!$N$3,IF(J31*100&gt;CalSheet!K23,CalSheet!$L$3,CalSheet!$K$3)))))</f>
        <v/>
      </c>
      <c r="O31" s="8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ht="16.5" hidden="1" customHeight="1">
      <c r="A32" s="81" t="str">
        <f t="shared" si="0"/>
        <v/>
      </c>
      <c r="B32" s="82"/>
      <c r="C32" s="401"/>
      <c r="D32" s="267"/>
      <c r="E32" s="267"/>
      <c r="F32" s="267"/>
      <c r="G32" s="204"/>
      <c r="H32" s="202" t="str">
        <f>IF(G32="","",VALUE(CalSheet!AD24))</f>
        <v/>
      </c>
      <c r="I32" s="85"/>
      <c r="J32" s="85"/>
      <c r="K32" s="84" t="str">
        <f t="shared" si="1"/>
        <v/>
      </c>
      <c r="L32" s="84" t="str">
        <f t="shared" si="2"/>
        <v/>
      </c>
      <c r="M32" s="69" t="str">
        <f>IF(G32=" ","",IF(AND(I32&lt;&gt;"",J32&lt;&gt;""),IF(L32&gt;CalSheet!I24,CalSheet!$J$3,IF(L32&gt;CalSheet!G24,CalSheet!$H$3,IF(L32&gt;CalSheet!E24,CalSheet!$F$3,IF(L32&gt;CalSheet!C24,CalSheet!$D$3,CalSheet!$C$3)))),""))</f>
        <v/>
      </c>
      <c r="N32" s="86" t="str">
        <f>IF(OR(H32="",J32=""),"",IF(J32*100="","",IF(J32*100&gt;CalSheet!O24,CalSheet!$P$3,IF(J32*100&gt;CalSheet!M24,CalSheet!$N$3,IF(J32*100&gt;CalSheet!K24,CalSheet!$L$3,CalSheet!$K$3)))))</f>
        <v/>
      </c>
      <c r="O32" s="8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ht="16.5" hidden="1" customHeight="1">
      <c r="A33" s="81" t="str">
        <f t="shared" si="0"/>
        <v/>
      </c>
      <c r="B33" s="82"/>
      <c r="C33" s="401"/>
      <c r="D33" s="267"/>
      <c r="E33" s="267"/>
      <c r="F33" s="267"/>
      <c r="G33" s="204"/>
      <c r="H33" s="202" t="str">
        <f>IF(G33="","",VALUE(CalSheet!AD25))</f>
        <v/>
      </c>
      <c r="I33" s="85"/>
      <c r="J33" s="85"/>
      <c r="K33" s="84" t="str">
        <f t="shared" si="1"/>
        <v/>
      </c>
      <c r="L33" s="84" t="str">
        <f t="shared" si="2"/>
        <v/>
      </c>
      <c r="M33" s="69" t="str">
        <f>IF(G33=" ","",IF(AND(I33&lt;&gt;"",J33&lt;&gt;""),IF(L33&gt;CalSheet!I25,CalSheet!$J$3,IF(L33&gt;CalSheet!G25,CalSheet!$H$3,IF(L33&gt;CalSheet!E25,CalSheet!$F$3,IF(L33&gt;CalSheet!C25,CalSheet!$D$3,CalSheet!$C$3)))),""))</f>
        <v/>
      </c>
      <c r="N33" s="86" t="str">
        <f>IF(OR(H33="",J33=""),"",IF(J33*100="","",IF(J33*100&gt;CalSheet!O25,CalSheet!$P$3,IF(J33*100&gt;CalSheet!M25,CalSheet!$N$3,IF(J33*100&gt;CalSheet!K25,CalSheet!$L$3,CalSheet!$K$3)))))</f>
        <v/>
      </c>
      <c r="O33" s="8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6.5" hidden="1" customHeight="1">
      <c r="A34" s="81" t="str">
        <f t="shared" si="0"/>
        <v/>
      </c>
      <c r="B34" s="82"/>
      <c r="C34" s="401"/>
      <c r="D34" s="267"/>
      <c r="E34" s="267"/>
      <c r="F34" s="267"/>
      <c r="G34" s="204"/>
      <c r="H34" s="202" t="str">
        <f>IF(G34="","",VALUE(CalSheet!AD26))</f>
        <v/>
      </c>
      <c r="I34" s="85"/>
      <c r="J34" s="85"/>
      <c r="K34" s="84" t="str">
        <f t="shared" si="1"/>
        <v/>
      </c>
      <c r="L34" s="84" t="str">
        <f t="shared" si="2"/>
        <v/>
      </c>
      <c r="M34" s="69" t="str">
        <f>IF(G34=" ","",IF(AND(I34&lt;&gt;"",J34&lt;&gt;""),IF(L34&gt;CalSheet!I26,CalSheet!$J$3,IF(L34&gt;CalSheet!G26,CalSheet!$H$3,IF(L34&gt;CalSheet!E26,CalSheet!$F$3,IF(L34&gt;CalSheet!C26,CalSheet!$D$3,CalSheet!$C$3)))),""))</f>
        <v/>
      </c>
      <c r="N34" s="86" t="str">
        <f>IF(OR(H34="",J34=""),"",IF(J34*100="","",IF(J34*100&gt;CalSheet!O26,CalSheet!$P$3,IF(J34*100&gt;CalSheet!M26,CalSheet!$N$3,IF(J34*100&gt;CalSheet!K26,CalSheet!$L$3,CalSheet!$K$3)))))</f>
        <v/>
      </c>
      <c r="O34" s="8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ht="16.5" hidden="1" customHeight="1">
      <c r="A35" s="81" t="str">
        <f t="shared" si="0"/>
        <v/>
      </c>
      <c r="B35" s="82"/>
      <c r="C35" s="401"/>
      <c r="D35" s="267"/>
      <c r="E35" s="267"/>
      <c r="F35" s="267"/>
      <c r="G35" s="204"/>
      <c r="H35" s="202" t="str">
        <f>IF(G35="","",VALUE(CalSheet!AD27))</f>
        <v/>
      </c>
      <c r="I35" s="85"/>
      <c r="J35" s="85"/>
      <c r="K35" s="84" t="str">
        <f t="shared" si="1"/>
        <v/>
      </c>
      <c r="L35" s="84" t="str">
        <f t="shared" si="2"/>
        <v/>
      </c>
      <c r="M35" s="69" t="str">
        <f>IF(G35=" ","",IF(AND(I35&lt;&gt;"",J35&lt;&gt;""),IF(L35&gt;CalSheet!I27,CalSheet!$J$3,IF(L35&gt;CalSheet!G27,CalSheet!$H$3,IF(L35&gt;CalSheet!E27,CalSheet!$F$3,IF(L35&gt;CalSheet!C27,CalSheet!$D$3,CalSheet!$C$3)))),""))</f>
        <v/>
      </c>
      <c r="N35" s="86" t="str">
        <f>IF(OR(H35="",J35=""),"",IF(J35*100="","",IF(J35*100&gt;CalSheet!O27,CalSheet!$P$3,IF(J35*100&gt;CalSheet!M27,CalSheet!$N$3,IF(J35*100&gt;CalSheet!K27,CalSheet!$L$3,CalSheet!$K$3)))))</f>
        <v/>
      </c>
      <c r="O35" s="8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6.5" hidden="1" customHeight="1">
      <c r="A36" s="81" t="str">
        <f t="shared" si="0"/>
        <v/>
      </c>
      <c r="B36" s="82"/>
      <c r="C36" s="401"/>
      <c r="D36" s="267"/>
      <c r="E36" s="267"/>
      <c r="F36" s="267"/>
      <c r="G36" s="204"/>
      <c r="H36" s="202" t="str">
        <f>IF(G36="","",VALUE(CalSheet!AD28))</f>
        <v/>
      </c>
      <c r="I36" s="85"/>
      <c r="J36" s="85"/>
      <c r="K36" s="84" t="str">
        <f t="shared" si="1"/>
        <v/>
      </c>
      <c r="L36" s="84" t="str">
        <f t="shared" si="2"/>
        <v/>
      </c>
      <c r="M36" s="69" t="str">
        <f>IF(G36=" ","",IF(AND(I36&lt;&gt;"",J36&lt;&gt;""),IF(L36&gt;CalSheet!I28,CalSheet!$J$3,IF(L36&gt;CalSheet!G28,CalSheet!$H$3,IF(L36&gt;CalSheet!E28,CalSheet!$F$3,IF(L36&gt;CalSheet!C28,CalSheet!$D$3,CalSheet!$C$3)))),""))</f>
        <v/>
      </c>
      <c r="N36" s="86" t="str">
        <f>IF(OR(H36="",J36=""),"",IF(J36*100="","",IF(J36*100&gt;CalSheet!O28,CalSheet!$P$3,IF(J36*100&gt;CalSheet!M28,CalSheet!$N$3,IF(J36*100&gt;CalSheet!K28,CalSheet!$L$3,CalSheet!$K$3)))))</f>
        <v/>
      </c>
      <c r="O36" s="8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6.5" hidden="1" customHeight="1">
      <c r="A37" s="81" t="str">
        <f t="shared" si="0"/>
        <v/>
      </c>
      <c r="B37" s="82"/>
      <c r="C37" s="401"/>
      <c r="D37" s="267"/>
      <c r="E37" s="267"/>
      <c r="F37" s="267"/>
      <c r="G37" s="204"/>
      <c r="H37" s="202" t="str">
        <f>IF(G37="","",VALUE(CalSheet!AD29))</f>
        <v/>
      </c>
      <c r="I37" s="85"/>
      <c r="J37" s="85"/>
      <c r="K37" s="84" t="str">
        <f t="shared" si="1"/>
        <v/>
      </c>
      <c r="L37" s="84" t="str">
        <f t="shared" si="2"/>
        <v/>
      </c>
      <c r="M37" s="69" t="str">
        <f>IF(G37=" ","",IF(AND(I37&lt;&gt;"",J37&lt;&gt;""),IF(L37&gt;CalSheet!I29,CalSheet!$J$3,IF(L37&gt;CalSheet!G29,CalSheet!$H$3,IF(L37&gt;CalSheet!E29,CalSheet!$F$3,IF(L37&gt;CalSheet!C29,CalSheet!$D$3,CalSheet!$C$3)))),""))</f>
        <v/>
      </c>
      <c r="N37" s="86" t="str">
        <f>IF(OR(H37="",J37=""),"",IF(J37*100="","",IF(J37*100&gt;CalSheet!O29,CalSheet!$P$3,IF(J37*100&gt;CalSheet!M29,CalSheet!$N$3,IF(J37*100&gt;CalSheet!K29,CalSheet!$L$3,CalSheet!$K$3)))))</f>
        <v/>
      </c>
      <c r="O37" s="8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6.5" hidden="1" customHeight="1">
      <c r="A38" s="81" t="str">
        <f t="shared" si="0"/>
        <v/>
      </c>
      <c r="B38" s="82"/>
      <c r="C38" s="401"/>
      <c r="D38" s="267"/>
      <c r="E38" s="267"/>
      <c r="F38" s="267"/>
      <c r="G38" s="204"/>
      <c r="H38" s="202" t="str">
        <f>IF(G38="","",VALUE(CalSheet!AD30))</f>
        <v/>
      </c>
      <c r="I38" s="85"/>
      <c r="J38" s="85"/>
      <c r="K38" s="84" t="str">
        <f t="shared" si="1"/>
        <v/>
      </c>
      <c r="L38" s="84" t="str">
        <f t="shared" si="2"/>
        <v/>
      </c>
      <c r="M38" s="69" t="str">
        <f>IF(G38=" ","",IF(AND(I38&lt;&gt;"",J38&lt;&gt;""),IF(L38&gt;CalSheet!I30,CalSheet!$J$3,IF(L38&gt;CalSheet!G30,CalSheet!$H$3,IF(L38&gt;CalSheet!E30,CalSheet!$F$3,IF(L38&gt;CalSheet!C30,CalSheet!$D$3,CalSheet!$C$3)))),""))</f>
        <v/>
      </c>
      <c r="N38" s="86" t="str">
        <f>IF(OR(H38="",J38=""),"",IF(J38*100="","",IF(J38*100&gt;CalSheet!O30,CalSheet!$P$3,IF(J38*100&gt;CalSheet!M30,CalSheet!$N$3,IF(J38*100&gt;CalSheet!K30,CalSheet!$L$3,CalSheet!$K$3)))))</f>
        <v/>
      </c>
      <c r="O38" s="8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6.5" hidden="1" customHeight="1">
      <c r="A39" s="81" t="str">
        <f t="shared" si="0"/>
        <v/>
      </c>
      <c r="B39" s="82"/>
      <c r="C39" s="401"/>
      <c r="D39" s="267"/>
      <c r="E39" s="267"/>
      <c r="F39" s="267"/>
      <c r="G39" s="204"/>
      <c r="H39" s="202" t="str">
        <f>IF(G39="","",VALUE(CalSheet!AD31))</f>
        <v/>
      </c>
      <c r="I39" s="85"/>
      <c r="J39" s="85"/>
      <c r="K39" s="84" t="str">
        <f t="shared" si="1"/>
        <v/>
      </c>
      <c r="L39" s="84" t="str">
        <f t="shared" si="2"/>
        <v/>
      </c>
      <c r="M39" s="69" t="str">
        <f>IF(G39=" ","",IF(AND(I39&lt;&gt;"",J39&lt;&gt;""),IF(L39&gt;CalSheet!I31,CalSheet!$J$3,IF(L39&gt;CalSheet!G31,CalSheet!$H$3,IF(L39&gt;CalSheet!E31,CalSheet!$F$3,IF(L39&gt;CalSheet!C31,CalSheet!$D$3,CalSheet!$C$3)))),""))</f>
        <v/>
      </c>
      <c r="N39" s="86" t="str">
        <f>IF(OR(H39="",J39=""),"",IF(J39*100="","",IF(J39*100&gt;CalSheet!O31,CalSheet!$P$3,IF(J39*100&gt;CalSheet!M31,CalSheet!$N$3,IF(J39*100&gt;CalSheet!K31,CalSheet!$L$3,CalSheet!$K$3)))))</f>
        <v/>
      </c>
      <c r="O39" s="8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6.5" hidden="1" customHeight="1">
      <c r="A40" s="81" t="str">
        <f t="shared" si="0"/>
        <v/>
      </c>
      <c r="B40" s="82"/>
      <c r="C40" s="401"/>
      <c r="D40" s="267"/>
      <c r="E40" s="267"/>
      <c r="F40" s="267"/>
      <c r="G40" s="204"/>
      <c r="H40" s="202" t="str">
        <f>IF(G40="","",VALUE(CalSheet!AD32))</f>
        <v/>
      </c>
      <c r="I40" s="85"/>
      <c r="J40" s="85"/>
      <c r="K40" s="84" t="str">
        <f t="shared" si="1"/>
        <v/>
      </c>
      <c r="L40" s="84" t="str">
        <f t="shared" si="2"/>
        <v/>
      </c>
      <c r="M40" s="69" t="str">
        <f>IF(G40=" ","",IF(AND(I40&lt;&gt;"",J40&lt;&gt;""),IF(L40&gt;CalSheet!I32,CalSheet!$J$3,IF(L40&gt;CalSheet!G32,CalSheet!$H$3,IF(L40&gt;CalSheet!E32,CalSheet!$F$3,IF(L40&gt;CalSheet!C32,CalSheet!$D$3,CalSheet!$C$3)))),""))</f>
        <v/>
      </c>
      <c r="N40" s="86" t="str">
        <f>IF(OR(H40="",J40=""),"",IF(J40*100="","",IF(J40*100&gt;CalSheet!O32,CalSheet!$P$3,IF(J40*100&gt;CalSheet!M32,CalSheet!$N$3,IF(J40*100&gt;CalSheet!K32,CalSheet!$L$3,CalSheet!$K$3)))))</f>
        <v/>
      </c>
      <c r="O40" s="8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6.5" hidden="1" customHeight="1">
      <c r="A41" s="81" t="str">
        <f t="shared" si="0"/>
        <v/>
      </c>
      <c r="B41" s="82"/>
      <c r="C41" s="401"/>
      <c r="D41" s="267"/>
      <c r="E41" s="267"/>
      <c r="F41" s="267"/>
      <c r="G41" s="204"/>
      <c r="H41" s="202" t="str">
        <f>IF(G41="","",VALUE(CalSheet!AD33))</f>
        <v/>
      </c>
      <c r="I41" s="85"/>
      <c r="J41" s="85"/>
      <c r="K41" s="84" t="str">
        <f t="shared" si="1"/>
        <v/>
      </c>
      <c r="L41" s="84" t="str">
        <f t="shared" si="2"/>
        <v/>
      </c>
      <c r="M41" s="69" t="str">
        <f>IF(G41=" ","",IF(AND(I41&lt;&gt;"",J41&lt;&gt;""),IF(L41&gt;CalSheet!I33,CalSheet!$J$3,IF(L41&gt;CalSheet!G33,CalSheet!$H$3,IF(L41&gt;CalSheet!E33,CalSheet!$F$3,IF(L41&gt;CalSheet!C33,CalSheet!$D$3,CalSheet!$C$3)))),""))</f>
        <v/>
      </c>
      <c r="N41" s="86" t="str">
        <f>IF(OR(H41="",J41=""),"",IF(J41*100="","",IF(J41*100&gt;CalSheet!O33,CalSheet!$P$3,IF(J41*100&gt;CalSheet!M33,CalSheet!$N$3,IF(J41*100&gt;CalSheet!K33,CalSheet!$L$3,CalSheet!$K$3)))))</f>
        <v/>
      </c>
      <c r="O41" s="8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ht="16.5" hidden="1" customHeight="1">
      <c r="A42" s="81" t="str">
        <f t="shared" si="0"/>
        <v/>
      </c>
      <c r="B42" s="82"/>
      <c r="C42" s="401"/>
      <c r="D42" s="267"/>
      <c r="E42" s="267"/>
      <c r="F42" s="267"/>
      <c r="G42" s="204"/>
      <c r="H42" s="202" t="str">
        <f>IF(G42="","",VALUE(CalSheet!AD34))</f>
        <v/>
      </c>
      <c r="I42" s="85"/>
      <c r="J42" s="85"/>
      <c r="K42" s="84" t="str">
        <f t="shared" si="1"/>
        <v/>
      </c>
      <c r="L42" s="84" t="str">
        <f t="shared" si="2"/>
        <v/>
      </c>
      <c r="M42" s="69" t="str">
        <f>IF(G42=" ","",IF(AND(I42&lt;&gt;"",J42&lt;&gt;""),IF(L42&gt;CalSheet!I34,CalSheet!$J$3,IF(L42&gt;CalSheet!G34,CalSheet!$H$3,IF(L42&gt;CalSheet!E34,CalSheet!$F$3,IF(L42&gt;CalSheet!C34,CalSheet!$D$3,CalSheet!$C$3)))),""))</f>
        <v/>
      </c>
      <c r="N42" s="86" t="str">
        <f>IF(OR(H42="",J42=""),"",IF(J42*100="","",IF(J42*100&gt;CalSheet!O34,CalSheet!$P$3,IF(J42*100&gt;CalSheet!M34,CalSheet!$N$3,IF(J42*100&gt;CalSheet!K34,CalSheet!$L$3,CalSheet!$K$3)))))</f>
        <v/>
      </c>
      <c r="O42" s="8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ht="16.5" hidden="1" customHeight="1">
      <c r="A43" s="81" t="str">
        <f t="shared" si="0"/>
        <v/>
      </c>
      <c r="B43" s="82"/>
      <c r="C43" s="401"/>
      <c r="D43" s="267"/>
      <c r="E43" s="267"/>
      <c r="F43" s="267"/>
      <c r="G43" s="204"/>
      <c r="H43" s="202" t="str">
        <f>IF(G43="","",VALUE(CalSheet!AD35))</f>
        <v/>
      </c>
      <c r="I43" s="85"/>
      <c r="J43" s="85"/>
      <c r="K43" s="84" t="str">
        <f t="shared" si="1"/>
        <v/>
      </c>
      <c r="L43" s="84" t="str">
        <f t="shared" si="2"/>
        <v/>
      </c>
      <c r="M43" s="69" t="str">
        <f>IF(G43=" ","",IF(AND(I43&lt;&gt;"",J43&lt;&gt;""),IF(L43&gt;CalSheet!I35,CalSheet!$J$3,IF(L43&gt;CalSheet!G35,CalSheet!$H$3,IF(L43&gt;CalSheet!E35,CalSheet!$F$3,IF(L43&gt;CalSheet!C35,CalSheet!$D$3,CalSheet!$C$3)))),""))</f>
        <v/>
      </c>
      <c r="N43" s="86" t="str">
        <f>IF(OR(H43="",J43=""),"",IF(J43*100="","",IF(J43*100&gt;CalSheet!O35,CalSheet!$P$3,IF(J43*100&gt;CalSheet!M35,CalSheet!$N$3,IF(J43*100&gt;CalSheet!K35,CalSheet!$L$3,CalSheet!$K$3)))))</f>
        <v/>
      </c>
      <c r="O43" s="8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ht="16.5" hidden="1" customHeight="1">
      <c r="A44" s="81" t="str">
        <f t="shared" si="0"/>
        <v/>
      </c>
      <c r="B44" s="82"/>
      <c r="C44" s="401"/>
      <c r="D44" s="267"/>
      <c r="E44" s="267"/>
      <c r="F44" s="267"/>
      <c r="G44" s="204"/>
      <c r="H44" s="202" t="str">
        <f>IF(G44="","",VALUE(CalSheet!AD36))</f>
        <v/>
      </c>
      <c r="I44" s="85"/>
      <c r="J44" s="85"/>
      <c r="K44" s="84" t="str">
        <f t="shared" si="1"/>
        <v/>
      </c>
      <c r="L44" s="84" t="str">
        <f t="shared" si="2"/>
        <v/>
      </c>
      <c r="M44" s="69" t="str">
        <f>IF(G44=" ","",IF(AND(I44&lt;&gt;"",J44&lt;&gt;""),IF(L44&gt;CalSheet!I36,CalSheet!$J$3,IF(L44&gt;CalSheet!G36,CalSheet!$H$3,IF(L44&gt;CalSheet!E36,CalSheet!$F$3,IF(L44&gt;CalSheet!C36,CalSheet!$D$3,CalSheet!$C$3)))),""))</f>
        <v/>
      </c>
      <c r="N44" s="86" t="str">
        <f>IF(OR(H44="",J44=""),"",IF(J44*100="","",IF(J44*100&gt;CalSheet!O36,CalSheet!$P$3,IF(J44*100&gt;CalSheet!M36,CalSheet!$N$3,IF(J44*100&gt;CalSheet!K36,CalSheet!$L$3,CalSheet!$K$3)))))</f>
        <v/>
      </c>
      <c r="O44" s="8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ht="16.5" hidden="1" customHeight="1">
      <c r="A45" s="81" t="str">
        <f t="shared" si="0"/>
        <v/>
      </c>
      <c r="B45" s="82"/>
      <c r="C45" s="401"/>
      <c r="D45" s="267"/>
      <c r="E45" s="267"/>
      <c r="F45" s="267"/>
      <c r="G45" s="204"/>
      <c r="H45" s="202" t="str">
        <f>IF(G45="","",VALUE(CalSheet!AD37))</f>
        <v/>
      </c>
      <c r="I45" s="85"/>
      <c r="J45" s="85"/>
      <c r="K45" s="84" t="str">
        <f t="shared" si="1"/>
        <v/>
      </c>
      <c r="L45" s="84" t="str">
        <f t="shared" si="2"/>
        <v/>
      </c>
      <c r="M45" s="69" t="str">
        <f>IF(G45=" ","",IF(AND(I45&lt;&gt;"",J45&lt;&gt;""),IF(L45&gt;CalSheet!I37,CalSheet!$J$3,IF(L45&gt;CalSheet!G37,CalSheet!$H$3,IF(L45&gt;CalSheet!E37,CalSheet!$F$3,IF(L45&gt;CalSheet!C37,CalSheet!$D$3,CalSheet!$C$3)))),""))</f>
        <v/>
      </c>
      <c r="N45" s="86" t="str">
        <f>IF(OR(H45="",J45=""),"",IF(J45*100="","",IF(J45*100&gt;CalSheet!O37,CalSheet!$P$3,IF(J45*100&gt;CalSheet!M37,CalSheet!$N$3,IF(J45*100&gt;CalSheet!K37,CalSheet!$L$3,CalSheet!$K$3)))))</f>
        <v/>
      </c>
      <c r="O45" s="8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ht="16.5" hidden="1" customHeight="1">
      <c r="A46" s="81" t="str">
        <f t="shared" si="0"/>
        <v/>
      </c>
      <c r="B46" s="82"/>
      <c r="C46" s="401"/>
      <c r="D46" s="267"/>
      <c r="E46" s="267"/>
      <c r="F46" s="267"/>
      <c r="G46" s="204"/>
      <c r="H46" s="202" t="str">
        <f>IF(G46="","",VALUE(CalSheet!AD38))</f>
        <v/>
      </c>
      <c r="I46" s="85"/>
      <c r="J46" s="85"/>
      <c r="K46" s="84" t="str">
        <f t="shared" si="1"/>
        <v/>
      </c>
      <c r="L46" s="84" t="str">
        <f t="shared" si="2"/>
        <v/>
      </c>
      <c r="M46" s="69" t="str">
        <f>IF(G46=" ","",IF(AND(I46&lt;&gt;"",J46&lt;&gt;""),IF(L46&gt;CalSheet!I38,CalSheet!$J$3,IF(L46&gt;CalSheet!G38,CalSheet!$H$3,IF(L46&gt;CalSheet!E38,CalSheet!$F$3,IF(L46&gt;CalSheet!C38,CalSheet!$D$3,CalSheet!$C$3)))),""))</f>
        <v/>
      </c>
      <c r="N46" s="86" t="str">
        <f>IF(OR(H46="",J46=""),"",IF(J46*100="","",IF(J46*100&gt;CalSheet!O38,CalSheet!$P$3,IF(J46*100&gt;CalSheet!M38,CalSheet!$N$3,IF(J46*100&gt;CalSheet!K38,CalSheet!$L$3,CalSheet!$K$3)))))</f>
        <v/>
      </c>
      <c r="O46" s="8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ht="16.5" hidden="1" customHeight="1">
      <c r="A47" s="81" t="str">
        <f t="shared" si="0"/>
        <v/>
      </c>
      <c r="B47" s="82"/>
      <c r="C47" s="401"/>
      <c r="D47" s="267"/>
      <c r="E47" s="267"/>
      <c r="F47" s="267"/>
      <c r="G47" s="204"/>
      <c r="H47" s="202" t="str">
        <f>IF(G47="","",VALUE(CalSheet!AD39))</f>
        <v/>
      </c>
      <c r="I47" s="85"/>
      <c r="J47" s="85"/>
      <c r="K47" s="84" t="str">
        <f t="shared" si="1"/>
        <v/>
      </c>
      <c r="L47" s="84" t="str">
        <f t="shared" si="2"/>
        <v/>
      </c>
      <c r="M47" s="69" t="str">
        <f>IF(G47=" ","",IF(AND(I47&lt;&gt;"",J47&lt;&gt;""),IF(L47&gt;CalSheet!I39,CalSheet!$J$3,IF(L47&gt;CalSheet!G39,CalSheet!$H$3,IF(L47&gt;CalSheet!E39,CalSheet!$F$3,IF(L47&gt;CalSheet!C39,CalSheet!$D$3,CalSheet!$C$3)))),""))</f>
        <v/>
      </c>
      <c r="N47" s="86" t="str">
        <f>IF(OR(H47="",J47=""),"",IF(J47*100="","",IF(J47*100&gt;CalSheet!O39,CalSheet!$P$3,IF(J47*100&gt;CalSheet!M39,CalSheet!$N$3,IF(J47*100&gt;CalSheet!K39,CalSheet!$L$3,CalSheet!$K$3)))))</f>
        <v/>
      </c>
      <c r="O47" s="8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ht="16.5" hidden="1" customHeight="1">
      <c r="A48" s="81" t="str">
        <f t="shared" si="0"/>
        <v/>
      </c>
      <c r="B48" s="82"/>
      <c r="C48" s="401"/>
      <c r="D48" s="267"/>
      <c r="E48" s="267"/>
      <c r="F48" s="267"/>
      <c r="G48" s="204"/>
      <c r="H48" s="202" t="str">
        <f>IF(G48="","",VALUE(CalSheet!AD40))</f>
        <v/>
      </c>
      <c r="I48" s="85"/>
      <c r="J48" s="85"/>
      <c r="K48" s="84" t="str">
        <f t="shared" si="1"/>
        <v/>
      </c>
      <c r="L48" s="84" t="str">
        <f t="shared" si="2"/>
        <v/>
      </c>
      <c r="M48" s="69" t="str">
        <f>IF(G48=" ","",IF(AND(I48&lt;&gt;"",J48&lt;&gt;""),IF(L48&gt;CalSheet!I40,CalSheet!$J$3,IF(L48&gt;CalSheet!G40,CalSheet!$H$3,IF(L48&gt;CalSheet!E40,CalSheet!$F$3,IF(L48&gt;CalSheet!C40,CalSheet!$D$3,CalSheet!$C$3)))),""))</f>
        <v/>
      </c>
      <c r="N48" s="86" t="str">
        <f>IF(OR(H48="",J48=""),"",IF(J48*100="","",IF(J48*100&gt;CalSheet!O40,CalSheet!$P$3,IF(J48*100&gt;CalSheet!M40,CalSheet!$N$3,IF(J48*100&gt;CalSheet!K40,CalSheet!$L$3,CalSheet!$K$3)))))</f>
        <v/>
      </c>
      <c r="O48" s="8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ht="16.5" hidden="1" customHeight="1">
      <c r="A49" s="81" t="str">
        <f t="shared" si="0"/>
        <v/>
      </c>
      <c r="B49" s="82"/>
      <c r="C49" s="401"/>
      <c r="D49" s="267"/>
      <c r="E49" s="267"/>
      <c r="F49" s="267"/>
      <c r="G49" s="205"/>
      <c r="H49" s="202" t="str">
        <f>IF(G49="","",VALUE(CalSheet!AD41))</f>
        <v/>
      </c>
      <c r="I49" s="85"/>
      <c r="J49" s="85"/>
      <c r="K49" s="84" t="str">
        <f t="shared" si="1"/>
        <v/>
      </c>
      <c r="L49" s="84" t="str">
        <f t="shared" si="2"/>
        <v/>
      </c>
      <c r="M49" s="69" t="str">
        <f>IF(G49=" ","",IF(AND(I49&lt;&gt;"",J49&lt;&gt;""),IF(L49&gt;CalSheet!I41,CalSheet!$J$3,IF(L49&gt;CalSheet!G41,CalSheet!$H$3,IF(L49&gt;CalSheet!E41,CalSheet!$F$3,IF(L49&gt;CalSheet!C41,CalSheet!$D$3,CalSheet!$C$3)))),""))</f>
        <v/>
      </c>
      <c r="N49" s="86" t="str">
        <f>IF(OR(H49="",J49=""),"",IF(J49*100="","",IF(J49*100&gt;CalSheet!O41,CalSheet!$P$3,IF(J49*100&gt;CalSheet!M41,CalSheet!$N$3,IF(J49*100&gt;CalSheet!K41,CalSheet!$L$3,CalSheet!$K$3)))))</f>
        <v/>
      </c>
      <c r="O49" s="8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ht="16.5" hidden="1" customHeight="1">
      <c r="A50" s="81" t="str">
        <f t="shared" si="0"/>
        <v/>
      </c>
      <c r="B50" s="82"/>
      <c r="C50" s="401"/>
      <c r="D50" s="267"/>
      <c r="E50" s="267"/>
      <c r="F50" s="267"/>
      <c r="G50" s="205"/>
      <c r="H50" s="202" t="str">
        <f>IF(G50="","",VALUE(CalSheet!AD42))</f>
        <v/>
      </c>
      <c r="I50" s="85"/>
      <c r="J50" s="85"/>
      <c r="K50" s="84" t="str">
        <f t="shared" si="1"/>
        <v/>
      </c>
      <c r="L50" s="84" t="str">
        <f t="shared" si="2"/>
        <v/>
      </c>
      <c r="M50" s="69" t="str">
        <f>IF(G50=" ","",IF(AND(I50&lt;&gt;"",J50&lt;&gt;""),IF(L50&gt;CalSheet!I42,CalSheet!$J$3,IF(L50&gt;CalSheet!G42,CalSheet!$H$3,IF(L50&gt;CalSheet!E42,CalSheet!$F$3,IF(L50&gt;CalSheet!C42,CalSheet!$D$3,CalSheet!$C$3)))),""))</f>
        <v/>
      </c>
      <c r="N50" s="86" t="str">
        <f>IF(OR(H50="",J50=""),"",IF(J50*100="","",IF(J50*100&gt;CalSheet!O42,CalSheet!$P$3,IF(J50*100&gt;CalSheet!M42,CalSheet!$N$3,IF(J50*100&gt;CalSheet!K42,CalSheet!$L$3,CalSheet!$K$3)))))</f>
        <v/>
      </c>
      <c r="O50" s="8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ht="16.5" hidden="1" customHeight="1">
      <c r="A51" s="81" t="str">
        <f t="shared" si="0"/>
        <v/>
      </c>
      <c r="B51" s="82"/>
      <c r="C51" s="401"/>
      <c r="D51" s="267"/>
      <c r="E51" s="267"/>
      <c r="F51" s="268"/>
      <c r="G51" s="203"/>
      <c r="H51" s="84" t="str">
        <f>IF(G51="","",VALUE(CalSheet!AD43))</f>
        <v/>
      </c>
      <c r="I51" s="85"/>
      <c r="J51" s="85"/>
      <c r="K51" s="84" t="str">
        <f t="shared" si="1"/>
        <v/>
      </c>
      <c r="L51" s="84" t="str">
        <f t="shared" si="2"/>
        <v/>
      </c>
      <c r="M51" s="69" t="str">
        <f>IF(G51=" ","",IF(AND(I51&lt;&gt;"",J51&lt;&gt;""),IF(L51&gt;CalSheet!I43,CalSheet!$J$3,IF(L51&gt;CalSheet!G43,CalSheet!$H$3,IF(L51&gt;CalSheet!E43,CalSheet!$F$3,IF(L51&gt;CalSheet!C43,CalSheet!$D$3,CalSheet!$C$3)))),""))</f>
        <v/>
      </c>
      <c r="N51" s="86" t="str">
        <f>IF(OR(H51="",J51=""),"",IF(J51*100="","",IF(J51*100&gt;CalSheet!O43,CalSheet!$P$3,IF(J51*100&gt;CalSheet!M43,CalSheet!$N$3,IF(J51*100&gt;CalSheet!K43,CalSheet!$L$3,CalSheet!$K$3)))))</f>
        <v/>
      </c>
      <c r="O51" s="8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6.5" hidden="1" customHeight="1">
      <c r="A52" s="81" t="str">
        <f t="shared" si="0"/>
        <v/>
      </c>
      <c r="B52" s="82"/>
      <c r="C52" s="401"/>
      <c r="D52" s="267"/>
      <c r="E52" s="267"/>
      <c r="F52" s="268"/>
      <c r="G52" s="83"/>
      <c r="H52" s="84" t="str">
        <f>IF(G52="","",VALUE(CalSheet!AD44))</f>
        <v/>
      </c>
      <c r="I52" s="85"/>
      <c r="J52" s="85"/>
      <c r="K52" s="84" t="str">
        <f t="shared" si="1"/>
        <v/>
      </c>
      <c r="L52" s="84" t="str">
        <f t="shared" si="2"/>
        <v/>
      </c>
      <c r="M52" s="69" t="str">
        <f>IF(G52=" ","",IF(AND(I52&lt;&gt;"",J52&lt;&gt;""),IF(L52&gt;CalSheet!I44,CalSheet!$J$3,IF(L52&gt;CalSheet!G44,CalSheet!$H$3,IF(L52&gt;CalSheet!E44,CalSheet!$F$3,IF(L52&gt;CalSheet!C44,CalSheet!$D$3,CalSheet!$C$3)))),""))</f>
        <v/>
      </c>
      <c r="N52" s="86" t="str">
        <f>IF(OR(H52="",J52=""),"",IF(J52*100="","",IF(J52*100&gt;CalSheet!O44,CalSheet!$P$3,IF(J52*100&gt;CalSheet!M44,CalSheet!$N$3,IF(J52*100&gt;CalSheet!K44,CalSheet!$L$3,CalSheet!$K$3)))))</f>
        <v/>
      </c>
      <c r="O52" s="8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6.5" hidden="1" customHeight="1">
      <c r="A53" s="81" t="str">
        <f t="shared" si="0"/>
        <v/>
      </c>
      <c r="B53" s="82"/>
      <c r="C53" s="401"/>
      <c r="D53" s="267"/>
      <c r="E53" s="267"/>
      <c r="F53" s="268"/>
      <c r="G53" s="83"/>
      <c r="H53" s="84" t="str">
        <f>IF(G53="","",VALUE(CalSheet!AD45))</f>
        <v/>
      </c>
      <c r="I53" s="85"/>
      <c r="J53" s="85"/>
      <c r="K53" s="84" t="str">
        <f t="shared" si="1"/>
        <v/>
      </c>
      <c r="L53" s="84" t="str">
        <f t="shared" si="2"/>
        <v/>
      </c>
      <c r="M53" s="69" t="str">
        <f>IF(G53=" ","",IF(AND(I53&lt;&gt;"",J53&lt;&gt;""),IF(L53&gt;CalSheet!I45,CalSheet!$J$3,IF(L53&gt;CalSheet!G45,CalSheet!$H$3,IF(L53&gt;CalSheet!E45,CalSheet!$F$3,IF(L53&gt;CalSheet!C45,CalSheet!$D$3,CalSheet!$C$3)))),""))</f>
        <v/>
      </c>
      <c r="N53" s="86" t="str">
        <f>IF(OR(H53="",J53=""),"",IF(J53*100="","",IF(J53*100&gt;CalSheet!O45,CalSheet!$P$3,IF(J53*100&gt;CalSheet!M45,CalSheet!$N$3,IF(J53*100&gt;CalSheet!K45,CalSheet!$L$3,CalSheet!$K$3)))))</f>
        <v/>
      </c>
      <c r="O53" s="8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6.5" hidden="1" customHeight="1">
      <c r="A54" s="81" t="str">
        <f t="shared" si="0"/>
        <v/>
      </c>
      <c r="B54" s="82"/>
      <c r="C54" s="401"/>
      <c r="D54" s="267"/>
      <c r="E54" s="267"/>
      <c r="F54" s="268"/>
      <c r="G54" s="83"/>
      <c r="H54" s="84" t="str">
        <f>IF(G54="","",VALUE(CalSheet!AD46))</f>
        <v/>
      </c>
      <c r="I54" s="85"/>
      <c r="J54" s="85"/>
      <c r="K54" s="84" t="str">
        <f t="shared" si="1"/>
        <v/>
      </c>
      <c r="L54" s="84" t="str">
        <f t="shared" si="2"/>
        <v/>
      </c>
      <c r="M54" s="69" t="str">
        <f>IF(G54=" ","",IF(AND(I54&lt;&gt;"",J54&lt;&gt;""),IF(L54&gt;CalSheet!I46,CalSheet!$J$3,IF(L54&gt;CalSheet!G46,CalSheet!$H$3,IF(L54&gt;CalSheet!E46,CalSheet!$F$3,IF(L54&gt;CalSheet!C46,CalSheet!$D$3,CalSheet!$C$3)))),""))</f>
        <v/>
      </c>
      <c r="N54" s="86" t="str">
        <f>IF(OR(H54="",J54=""),"",IF(J54*100="","",IF(J54*100&gt;CalSheet!O46,CalSheet!$P$3,IF(J54*100&gt;CalSheet!M46,CalSheet!$N$3,IF(J54*100&gt;CalSheet!K46,CalSheet!$L$3,CalSheet!$K$3)))))</f>
        <v/>
      </c>
      <c r="O54" s="8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6.5" hidden="1" customHeight="1">
      <c r="A55" s="81" t="str">
        <f t="shared" si="0"/>
        <v/>
      </c>
      <c r="B55" s="82"/>
      <c r="C55" s="401"/>
      <c r="D55" s="267"/>
      <c r="E55" s="267"/>
      <c r="F55" s="268"/>
      <c r="G55" s="83"/>
      <c r="H55" s="84" t="str">
        <f>IF(G55="","",VALUE(CalSheet!AD47))</f>
        <v/>
      </c>
      <c r="I55" s="85"/>
      <c r="J55" s="85"/>
      <c r="K55" s="84" t="str">
        <f t="shared" si="1"/>
        <v/>
      </c>
      <c r="L55" s="84" t="str">
        <f t="shared" si="2"/>
        <v/>
      </c>
      <c r="M55" s="69" t="str">
        <f>IF(G55=" ","",IF(AND(I55&lt;&gt;"",J55&lt;&gt;""),IF(L55&gt;CalSheet!I47,CalSheet!$J$3,IF(L55&gt;CalSheet!G47,CalSheet!$H$3,IF(L55&gt;CalSheet!E47,CalSheet!$F$3,IF(L55&gt;CalSheet!C47,CalSheet!$D$3,CalSheet!$C$3)))),""))</f>
        <v/>
      </c>
      <c r="N55" s="86" t="str">
        <f>IF(OR(H55="",J55=""),"",IF(J55*100="","",IF(J55*100&gt;CalSheet!O47,CalSheet!$P$3,IF(J55*100&gt;CalSheet!M47,CalSheet!$N$3,IF(J55*100&gt;CalSheet!K47,CalSheet!$L$3,CalSheet!$K$3)))))</f>
        <v/>
      </c>
      <c r="O55" s="8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6.5" hidden="1" customHeight="1">
      <c r="A56" s="81" t="str">
        <f t="shared" si="0"/>
        <v/>
      </c>
      <c r="B56" s="82"/>
      <c r="C56" s="401"/>
      <c r="D56" s="267"/>
      <c r="E56" s="267"/>
      <c r="F56" s="268"/>
      <c r="G56" s="83"/>
      <c r="H56" s="84" t="str">
        <f>IF(G56="","",VALUE(CalSheet!AD48))</f>
        <v/>
      </c>
      <c r="I56" s="85"/>
      <c r="J56" s="85"/>
      <c r="K56" s="84" t="str">
        <f t="shared" si="1"/>
        <v/>
      </c>
      <c r="L56" s="84" t="str">
        <f t="shared" si="2"/>
        <v/>
      </c>
      <c r="M56" s="69" t="str">
        <f>IF(G56=" ","",IF(AND(I56&lt;&gt;"",J56&lt;&gt;""),IF(L56&gt;CalSheet!I48,CalSheet!$J$3,IF(L56&gt;CalSheet!G48,CalSheet!$H$3,IF(L56&gt;CalSheet!E48,CalSheet!$F$3,IF(L56&gt;CalSheet!C48,CalSheet!$D$3,CalSheet!$C$3)))),""))</f>
        <v/>
      </c>
      <c r="N56" s="86" t="str">
        <f>IF(OR(H56="",J56=""),"",IF(J56*100="","",IF(J56*100&gt;CalSheet!O48,CalSheet!$P$3,IF(J56*100&gt;CalSheet!M48,CalSheet!$N$3,IF(J56*100&gt;CalSheet!K48,CalSheet!$L$3,CalSheet!$K$3)))))</f>
        <v/>
      </c>
      <c r="O56" s="8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ht="16.5" hidden="1" customHeight="1">
      <c r="A57" s="81" t="str">
        <f t="shared" si="0"/>
        <v/>
      </c>
      <c r="B57" s="82"/>
      <c r="C57" s="401"/>
      <c r="D57" s="267"/>
      <c r="E57" s="267"/>
      <c r="F57" s="268"/>
      <c r="G57" s="83"/>
      <c r="H57" s="84" t="str">
        <f>IF(G57="","",VALUE(CalSheet!AD49))</f>
        <v/>
      </c>
      <c r="I57" s="85"/>
      <c r="J57" s="85"/>
      <c r="K57" s="84" t="str">
        <f t="shared" si="1"/>
        <v/>
      </c>
      <c r="L57" s="84" t="str">
        <f t="shared" si="2"/>
        <v/>
      </c>
      <c r="M57" s="69" t="str">
        <f>IF(G57=" ","",IF(AND(I57&lt;&gt;"",J57&lt;&gt;""),IF(L57&gt;CalSheet!I49,CalSheet!$J$3,IF(L57&gt;CalSheet!G49,CalSheet!$H$3,IF(L57&gt;CalSheet!E49,CalSheet!$F$3,IF(L57&gt;CalSheet!C49,CalSheet!$D$3,CalSheet!$C$3)))),""))</f>
        <v/>
      </c>
      <c r="N57" s="86" t="str">
        <f>IF(OR(H57="",J57=""),"",IF(J57*100="","",IF(J57*100&gt;CalSheet!O49,CalSheet!$P$3,IF(J57*100&gt;CalSheet!M49,CalSheet!$N$3,IF(J57*100&gt;CalSheet!K49,CalSheet!$L$3,CalSheet!$K$3)))))</f>
        <v/>
      </c>
      <c r="O57" s="8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6.5" hidden="1" customHeight="1">
      <c r="A58" s="81" t="str">
        <f t="shared" si="0"/>
        <v/>
      </c>
      <c r="B58" s="82"/>
      <c r="C58" s="401"/>
      <c r="D58" s="267"/>
      <c r="E58" s="267"/>
      <c r="F58" s="268"/>
      <c r="G58" s="83"/>
      <c r="H58" s="84" t="str">
        <f>IF(G58="","",VALUE(CalSheet!AD50))</f>
        <v/>
      </c>
      <c r="I58" s="85"/>
      <c r="J58" s="85"/>
      <c r="K58" s="84" t="str">
        <f t="shared" si="1"/>
        <v/>
      </c>
      <c r="L58" s="84" t="str">
        <f t="shared" si="2"/>
        <v/>
      </c>
      <c r="M58" s="69" t="str">
        <f>IF(G58=" ","",IF(AND(I58&lt;&gt;"",J58&lt;&gt;""),IF(L58&gt;CalSheet!I50,CalSheet!$J$3,IF(L58&gt;CalSheet!G50,CalSheet!$H$3,IF(L58&gt;CalSheet!E50,CalSheet!$F$3,IF(L58&gt;CalSheet!C50,CalSheet!$D$3,CalSheet!$C$3)))),""))</f>
        <v/>
      </c>
      <c r="N58" s="86" t="str">
        <f>IF(OR(H58="",J58=""),"",IF(J58*100="","",IF(J58*100&gt;CalSheet!O50,CalSheet!$P$3,IF(J58*100&gt;CalSheet!M50,CalSheet!$N$3,IF(J58*100&gt;CalSheet!K50,CalSheet!$L$3,CalSheet!$K$3)))))</f>
        <v/>
      </c>
      <c r="O58" s="8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6.5" hidden="1" customHeight="1">
      <c r="A59" s="81" t="str">
        <f t="shared" si="0"/>
        <v/>
      </c>
      <c r="B59" s="82"/>
      <c r="C59" s="401"/>
      <c r="D59" s="267"/>
      <c r="E59" s="267"/>
      <c r="F59" s="268"/>
      <c r="G59" s="83"/>
      <c r="H59" s="84" t="str">
        <f>IF(G59="","",VALUE(CalSheet!AD51))</f>
        <v/>
      </c>
      <c r="I59" s="85"/>
      <c r="J59" s="85"/>
      <c r="K59" s="84" t="str">
        <f t="shared" si="1"/>
        <v/>
      </c>
      <c r="L59" s="84" t="str">
        <f t="shared" si="2"/>
        <v/>
      </c>
      <c r="M59" s="69" t="str">
        <f>IF(G59=" ","",IF(AND(I59&lt;&gt;"",J59&lt;&gt;""),IF(L59&gt;CalSheet!I51,CalSheet!$J$3,IF(L59&gt;CalSheet!G51,CalSheet!$H$3,IF(L59&gt;CalSheet!E51,CalSheet!$F$3,IF(L59&gt;CalSheet!C51,CalSheet!$D$3,CalSheet!$C$3)))),""))</f>
        <v/>
      </c>
      <c r="N59" s="86" t="str">
        <f>IF(OR(H59="",J59=""),"",IF(J59*100="","",IF(J59*100&gt;CalSheet!O51,CalSheet!$P$3,IF(J59*100&gt;CalSheet!M51,CalSheet!$N$3,IF(J59*100&gt;CalSheet!K51,CalSheet!$L$3,CalSheet!$K$3)))))</f>
        <v/>
      </c>
      <c r="O59" s="8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ht="16.5" hidden="1" customHeight="1">
      <c r="A60" s="81" t="str">
        <f t="shared" si="0"/>
        <v/>
      </c>
      <c r="B60" s="82"/>
      <c r="C60" s="401"/>
      <c r="D60" s="267"/>
      <c r="E60" s="267"/>
      <c r="F60" s="268"/>
      <c r="G60" s="83"/>
      <c r="H60" s="84" t="str">
        <f>IF(G60="","",VALUE(CalSheet!AD52))</f>
        <v/>
      </c>
      <c r="I60" s="85"/>
      <c r="J60" s="85"/>
      <c r="K60" s="84" t="str">
        <f t="shared" si="1"/>
        <v/>
      </c>
      <c r="L60" s="84" t="str">
        <f t="shared" si="2"/>
        <v/>
      </c>
      <c r="M60" s="69" t="str">
        <f>IF(G60=" ","",IF(AND(I60&lt;&gt;"",J60&lt;&gt;""),IF(L60&gt;CalSheet!I52,CalSheet!$J$3,IF(L60&gt;CalSheet!G52,CalSheet!$H$3,IF(L60&gt;CalSheet!E52,CalSheet!$F$3,IF(L60&gt;CalSheet!C52,CalSheet!$D$3,CalSheet!$C$3)))),""))</f>
        <v/>
      </c>
      <c r="N60" s="86" t="str">
        <f>IF(OR(H60="",J60=""),"",IF(J60*100="","",IF(J60*100&gt;CalSheet!O52,CalSheet!$P$3,IF(J60*100&gt;CalSheet!M52,CalSheet!$N$3,IF(J60*100&gt;CalSheet!K52,CalSheet!$L$3,CalSheet!$K$3)))))</f>
        <v/>
      </c>
      <c r="O60" s="8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ht="16.5" hidden="1" customHeight="1">
      <c r="A61" s="218" t="str">
        <f t="shared" si="0"/>
        <v/>
      </c>
      <c r="B61" s="88"/>
      <c r="C61" s="403"/>
      <c r="D61" s="404"/>
      <c r="E61" s="404"/>
      <c r="F61" s="277"/>
      <c r="G61" s="89"/>
      <c r="H61" s="219" t="str">
        <f>IF(G61="","",VALUE(CalSheet!AD53))</f>
        <v/>
      </c>
      <c r="I61" s="90"/>
      <c r="J61" s="90"/>
      <c r="K61" s="219" t="str">
        <f t="shared" si="1"/>
        <v/>
      </c>
      <c r="L61" s="219" t="str">
        <f t="shared" si="2"/>
        <v/>
      </c>
      <c r="M61" s="220" t="str">
        <f>IF(G61=" ","",IF(AND(I61&lt;&gt;"",J61&lt;&gt;""),IF(L61&gt;CalSheet!I53,CalSheet!$J$3,IF(L61&gt;CalSheet!G53,CalSheet!$H$3,IF(L61&gt;CalSheet!E53,CalSheet!$F$3,IF(L61&gt;CalSheet!C53,CalSheet!$D$3,CalSheet!$C$3)))),""))</f>
        <v/>
      </c>
      <c r="N61" s="221" t="str">
        <f>IF(OR(H61="",J61=""),"",IF(J61*100="","",IF(J61*100&gt;CalSheet!O53,CalSheet!$P$3,IF(J61*100&gt;CalSheet!M53,CalSheet!$N$3,IF(J61*100&gt;CalSheet!K53,CalSheet!$L$3,CalSheet!$K$3)))))</f>
        <v/>
      </c>
      <c r="O61" s="222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ht="16.5" customHeight="1" thickBot="1">
      <c r="A62" s="229" t="s">
        <v>44</v>
      </c>
      <c r="B62" s="230"/>
      <c r="C62" s="231"/>
      <c r="D62" s="232"/>
      <c r="E62" s="232"/>
      <c r="F62" s="233"/>
      <c r="G62" s="234"/>
      <c r="H62" s="235"/>
      <c r="I62" s="236"/>
      <c r="J62" s="236"/>
      <c r="K62" s="237"/>
      <c r="L62" s="237"/>
      <c r="M62" s="237"/>
      <c r="N62" s="238"/>
      <c r="O62" s="239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6.5" customHeight="1">
      <c r="A63" s="214">
        <f t="shared" ref="A63:A112" si="3">IF(C63="","",ROWS($C$63:C63))</f>
        <v>1</v>
      </c>
      <c r="B63" s="223">
        <v>107982210560</v>
      </c>
      <c r="C63" s="405" t="s">
        <v>138</v>
      </c>
      <c r="D63" s="405"/>
      <c r="E63" s="405"/>
      <c r="F63" s="405"/>
      <c r="G63" s="224">
        <v>42570</v>
      </c>
      <c r="H63" s="201">
        <f>IF(G63="","",VALUE(CalSheet!AD55))</f>
        <v>8.11</v>
      </c>
      <c r="I63" s="92"/>
      <c r="J63" s="92"/>
      <c r="K63" s="225" t="str">
        <f t="shared" ref="K63:K112" si="4">IF(J63="","",J63*J63)</f>
        <v/>
      </c>
      <c r="L63" s="225" t="str">
        <f t="shared" ref="L63:L112" si="5">IF(OR(I63="",J63=""),"",I63/K63)</f>
        <v/>
      </c>
      <c r="M63" s="226" t="str">
        <f>IF(G63=" ","",IF(AND(I63&lt;&gt;"",J63&lt;&gt;""),IF(L63&gt;CalSheet!I55,CalSheet!$J$3,IF(L63&gt;CalSheet!G55,CalSheet!$H$3,IF(L63&gt;CalSheet!E55,CalSheet!$F$3,IF(L63&gt;CalSheet!C55,CalSheet!$D$3,CalSheet!$C$3)))),""))</f>
        <v/>
      </c>
      <c r="N63" s="227" t="str">
        <f>IF(OR(H63="",J63=""),"",IF(J63*100="","",IF(J63*100&gt;CalSheet!O55,CalSheet!$P$3,IF(J63*100&gt;CalSheet!M55,CalSheet!$N$3,IF(J63*100&gt;CalSheet!K55,CalSheet!$L$3,CalSheet!$K$3)))))</f>
        <v/>
      </c>
      <c r="O63" s="22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ht="16.5" customHeight="1">
      <c r="A64" s="210">
        <f t="shared" si="3"/>
        <v>2</v>
      </c>
      <c r="B64" s="213">
        <v>107982210727</v>
      </c>
      <c r="C64" s="402" t="s">
        <v>139</v>
      </c>
      <c r="D64" s="402"/>
      <c r="E64" s="402"/>
      <c r="F64" s="402"/>
      <c r="G64" s="217">
        <v>42016</v>
      </c>
      <c r="H64" s="202">
        <f>IF(G64="","",VALUE(CalSheet!AD56))</f>
        <v>8.02</v>
      </c>
      <c r="I64" s="85"/>
      <c r="J64" s="85"/>
      <c r="K64" s="84" t="str">
        <f t="shared" si="4"/>
        <v/>
      </c>
      <c r="L64" s="84" t="str">
        <f t="shared" si="5"/>
        <v/>
      </c>
      <c r="M64" s="69" t="str">
        <f>IF(G64=" ","",IF(AND(I64&lt;&gt;"",J64&lt;&gt;""),IF(L64&gt;CalSheet!I56,CalSheet!$J$3,IF(L64&gt;CalSheet!G56,CalSheet!$H$3,IF(L64&gt;CalSheet!E56,CalSheet!$F$3,IF(L64&gt;CalSheet!C56,CalSheet!$D$3,CalSheet!$C$3)))),""))</f>
        <v/>
      </c>
      <c r="N64" s="86" t="str">
        <f>IF(OR(H64="",J64=""),"",IF(J64*100="","",IF(J64*100&gt;CalSheet!O56,CalSheet!$P$3,IF(J64*100&gt;CalSheet!M56,CalSheet!$N$3,IF(J64*100&gt;CalSheet!K56,CalSheet!$L$3,CalSheet!$K$3)))))</f>
        <v/>
      </c>
      <c r="O64" s="8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6.5" customHeight="1">
      <c r="A65" s="210">
        <f t="shared" si="3"/>
        <v>3</v>
      </c>
      <c r="B65" s="213">
        <v>107982210443</v>
      </c>
      <c r="C65" s="402" t="s">
        <v>140</v>
      </c>
      <c r="D65" s="402"/>
      <c r="E65" s="402"/>
      <c r="F65" s="402"/>
      <c r="G65" s="217">
        <v>42482</v>
      </c>
      <c r="H65" s="202">
        <f>IF(G65="","",VALUE(CalSheet!AD57))</f>
        <v>8.02</v>
      </c>
      <c r="I65" s="85"/>
      <c r="J65" s="85"/>
      <c r="K65" s="84" t="str">
        <f t="shared" si="4"/>
        <v/>
      </c>
      <c r="L65" s="84" t="str">
        <f t="shared" si="5"/>
        <v/>
      </c>
      <c r="M65" s="69" t="str">
        <f>IF(G65=" ","",IF(AND(I65&lt;&gt;"",J65&lt;&gt;""),IF(L65&gt;CalSheet!I57,CalSheet!$J$3,IF(L65&gt;CalSheet!G57,CalSheet!$H$3,IF(L65&gt;CalSheet!E57,CalSheet!$F$3,IF(L65&gt;CalSheet!C57,CalSheet!$D$3,CalSheet!$C$3)))),""))</f>
        <v/>
      </c>
      <c r="N65" s="86" t="str">
        <f>IF(OR(H65="",J65=""),"",IF(J65*100="","",IF(J65*100&gt;CalSheet!O57,CalSheet!$P$3,IF(J65*100&gt;CalSheet!M57,CalSheet!$N$3,IF(J65*100&gt;CalSheet!K57,CalSheet!$L$3,CalSheet!$K$3)))))</f>
        <v/>
      </c>
      <c r="O65" s="8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6.5" customHeight="1">
      <c r="A66" s="210">
        <f t="shared" si="3"/>
        <v>4</v>
      </c>
      <c r="B66" s="213">
        <v>107982210552</v>
      </c>
      <c r="C66" s="402" t="s">
        <v>141</v>
      </c>
      <c r="D66" s="402"/>
      <c r="E66" s="402"/>
      <c r="F66" s="402"/>
      <c r="G66" s="217">
        <v>42402</v>
      </c>
      <c r="H66" s="202">
        <f>IF(G66="","",VALUE(CalSheet!AD58))</f>
        <v>9</v>
      </c>
      <c r="I66" s="85"/>
      <c r="J66" s="85"/>
      <c r="K66" s="84" t="str">
        <f t="shared" si="4"/>
        <v/>
      </c>
      <c r="L66" s="84" t="str">
        <f t="shared" si="5"/>
        <v/>
      </c>
      <c r="M66" s="69" t="str">
        <f>IF(G66=" ","",IF(AND(I66&lt;&gt;"",J66&lt;&gt;""),IF(L66&gt;CalSheet!I58,CalSheet!$J$3,IF(L66&gt;CalSheet!G58,CalSheet!$H$3,IF(L66&gt;CalSheet!E58,CalSheet!$F$3,IF(L66&gt;CalSheet!C58,CalSheet!$D$3,CalSheet!$C$3)))),""))</f>
        <v/>
      </c>
      <c r="N66" s="86" t="str">
        <f>IF(OR(H66="",J66=""),"",IF(J66*100="","",IF(J66*100&gt;CalSheet!O58,CalSheet!$P$3,IF(J66*100&gt;CalSheet!M58,CalSheet!$N$3,IF(J66*100&gt;CalSheet!K58,CalSheet!$L$3,CalSheet!$K$3)))))</f>
        <v/>
      </c>
      <c r="O66" s="8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6.5" customHeight="1">
      <c r="A67" s="210">
        <f>IF(C67="","",ROWS($C$63:C67))</f>
        <v>5</v>
      </c>
      <c r="B67" s="213">
        <v>107982210551</v>
      </c>
      <c r="C67" s="402" t="s">
        <v>142</v>
      </c>
      <c r="D67" s="402"/>
      <c r="E67" s="402"/>
      <c r="F67" s="402"/>
      <c r="G67" s="217">
        <v>42588</v>
      </c>
      <c r="H67" s="202">
        <f>IF(G67="","",VALUE(CalSheet!AD59))</f>
        <v>8.0500000000000007</v>
      </c>
      <c r="I67" s="85"/>
      <c r="J67" s="85"/>
      <c r="K67" s="84" t="str">
        <f t="shared" si="4"/>
        <v/>
      </c>
      <c r="L67" s="84" t="str">
        <f t="shared" si="5"/>
        <v/>
      </c>
      <c r="M67" s="69" t="str">
        <f>IF(G67=" ","",IF(AND(I67&lt;&gt;"",J67&lt;&gt;""),IF(L67&gt;CalSheet!I59,CalSheet!$J$3,IF(L67&gt;CalSheet!G59,CalSheet!$H$3,IF(L67&gt;CalSheet!E59,CalSheet!$F$3,IF(L67&gt;CalSheet!C59,CalSheet!$D$3,CalSheet!$C$3)))),""))</f>
        <v/>
      </c>
      <c r="N67" s="86" t="str">
        <f>IF(OR(H67="",J67=""),"",IF(J67*100="","",IF(J67*100&gt;CalSheet!O59,CalSheet!$P$3,IF(J67*100&gt;CalSheet!M59,CalSheet!$N$3,IF(J67*100&gt;CalSheet!K59,CalSheet!$L$3,CalSheet!$K$3)))))</f>
        <v/>
      </c>
      <c r="O67" s="8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ht="16.5" customHeight="1">
      <c r="A68" s="210">
        <f t="shared" si="3"/>
        <v>6</v>
      </c>
      <c r="B68" s="213">
        <v>107982210440</v>
      </c>
      <c r="C68" s="402" t="s">
        <v>143</v>
      </c>
      <c r="D68" s="402"/>
      <c r="E68" s="402"/>
      <c r="F68" s="402"/>
      <c r="G68" s="217">
        <v>42359</v>
      </c>
      <c r="H68" s="202">
        <f>IF(G68="","",VALUE(CalSheet!AD60))</f>
        <v>8.09</v>
      </c>
      <c r="I68" s="85"/>
      <c r="J68" s="85"/>
      <c r="K68" s="84" t="str">
        <f t="shared" si="4"/>
        <v/>
      </c>
      <c r="L68" s="84" t="str">
        <f t="shared" si="5"/>
        <v/>
      </c>
      <c r="M68" s="69" t="str">
        <f>IF(G68=" ","",IF(AND(I68&lt;&gt;"",J68&lt;&gt;""),IF(L68&gt;CalSheet!I60,CalSheet!$J$3,IF(L68&gt;CalSheet!G60,CalSheet!$H$3,IF(L68&gt;CalSheet!E60,CalSheet!$F$3,IF(L68&gt;CalSheet!C60,CalSheet!$D$3,CalSheet!$C$3)))),""))</f>
        <v/>
      </c>
      <c r="N68" s="86" t="str">
        <f>IF(OR(H68="",J68=""),"",IF(J68*100="","",IF(J68*100&gt;CalSheet!O60,CalSheet!$P$3,IF(J68*100&gt;CalSheet!M60,CalSheet!$N$3,IF(J68*100&gt;CalSheet!K60,CalSheet!$L$3,CalSheet!$K$3)))))</f>
        <v/>
      </c>
      <c r="O68" s="8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ht="16.5" customHeight="1">
      <c r="A69" s="210">
        <f t="shared" si="3"/>
        <v>7</v>
      </c>
      <c r="B69" s="213">
        <v>107982210557</v>
      </c>
      <c r="C69" s="402" t="s">
        <v>144</v>
      </c>
      <c r="D69" s="402"/>
      <c r="E69" s="402"/>
      <c r="F69" s="402"/>
      <c r="G69" s="217">
        <v>42570</v>
      </c>
      <c r="H69" s="202">
        <f>IF(G69="","",VALUE(CalSheet!AD61))</f>
        <v>8.11</v>
      </c>
      <c r="I69" s="85"/>
      <c r="J69" s="85"/>
      <c r="K69" s="84" t="str">
        <f t="shared" si="4"/>
        <v/>
      </c>
      <c r="L69" s="84" t="str">
        <f t="shared" si="5"/>
        <v/>
      </c>
      <c r="M69" s="69" t="str">
        <f>IF(G69=" ","",IF(AND(I69&lt;&gt;"",J69&lt;&gt;""),IF(L69&gt;CalSheet!I61,CalSheet!$J$3,IF(L69&gt;CalSheet!G61,CalSheet!$H$3,IF(L69&gt;CalSheet!E61,CalSheet!$F$3,IF(L69&gt;CalSheet!C61,CalSheet!$D$3,CalSheet!$C$3)))),""))</f>
        <v/>
      </c>
      <c r="N69" s="86" t="str">
        <f>IF(OR(H69="",J69=""),"",IF(J69*100="","",IF(J69*100&gt;CalSheet!O61,CalSheet!$P$3,IF(J69*100&gt;CalSheet!M61,CalSheet!$N$3,IF(J69*100&gt;CalSheet!K61,CalSheet!$L$3,CalSheet!$K$3)))))</f>
        <v/>
      </c>
      <c r="O69" s="8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ht="16.5" customHeight="1">
      <c r="A70" s="210">
        <f t="shared" si="3"/>
        <v>8</v>
      </c>
      <c r="B70" s="213">
        <v>107982210431</v>
      </c>
      <c r="C70" s="402" t="s">
        <v>145</v>
      </c>
      <c r="D70" s="402"/>
      <c r="E70" s="402"/>
      <c r="F70" s="402"/>
      <c r="G70" s="217">
        <v>41901</v>
      </c>
      <c r="H70" s="202">
        <f>IF(G70="","",VALUE(CalSheet!AD62))</f>
        <v>8.0500000000000007</v>
      </c>
      <c r="I70" s="85"/>
      <c r="J70" s="85"/>
      <c r="K70" s="84" t="str">
        <f t="shared" si="4"/>
        <v/>
      </c>
      <c r="L70" s="84" t="str">
        <f t="shared" si="5"/>
        <v/>
      </c>
      <c r="M70" s="69" t="str">
        <f>IF(G70=" ","",IF(AND(I70&lt;&gt;"",J70&lt;&gt;""),IF(L70&gt;CalSheet!I62,CalSheet!$J$3,IF(L70&gt;CalSheet!G62,CalSheet!$H$3,IF(L70&gt;CalSheet!E62,CalSheet!$F$3,IF(L70&gt;CalSheet!C62,CalSheet!$D$3,CalSheet!$C$3)))),""))</f>
        <v/>
      </c>
      <c r="N70" s="86" t="str">
        <f>IF(OR(H70="",J70=""),"",IF(J70*100="","",IF(J70*100&gt;CalSheet!O62,CalSheet!$P$3,IF(J70*100&gt;CalSheet!M62,CalSheet!$N$3,IF(J70*100&gt;CalSheet!K62,CalSheet!$L$3,CalSheet!$K$3)))))</f>
        <v/>
      </c>
      <c r="O70" s="8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ht="16.5" customHeight="1">
      <c r="A71" s="210">
        <f t="shared" si="3"/>
        <v>9</v>
      </c>
      <c r="B71" s="213">
        <v>107982210436</v>
      </c>
      <c r="C71" s="402" t="s">
        <v>146</v>
      </c>
      <c r="D71" s="402"/>
      <c r="E71" s="402"/>
      <c r="F71" s="402"/>
      <c r="G71" s="217">
        <v>42625</v>
      </c>
      <c r="H71" s="202">
        <f>IF(G71="","",VALUE(CalSheet!AD63))</f>
        <v>8.0399999999999991</v>
      </c>
      <c r="I71" s="85"/>
      <c r="J71" s="85"/>
      <c r="K71" s="84" t="str">
        <f t="shared" si="4"/>
        <v/>
      </c>
      <c r="L71" s="84" t="str">
        <f t="shared" si="5"/>
        <v/>
      </c>
      <c r="M71" s="69" t="str">
        <f>IF(G71=" ","",IF(AND(I71&lt;&gt;"",J71&lt;&gt;""),IF(L71&gt;CalSheet!I63,CalSheet!$J$3,IF(L71&gt;CalSheet!G63,CalSheet!$H$3,IF(L71&gt;CalSheet!E63,CalSheet!$F$3,IF(L71&gt;CalSheet!C63,CalSheet!$D$3,CalSheet!$C$3)))),""))</f>
        <v/>
      </c>
      <c r="N71" s="86" t="str">
        <f>IF(OR(H71="",J71=""),"",IF(J71*100="","",IF(J71*100&gt;CalSheet!O63,CalSheet!$P$3,IF(J71*100&gt;CalSheet!M63,CalSheet!$N$3,IF(J71*100&gt;CalSheet!K63,CalSheet!$L$3,CalSheet!$K$3)))))</f>
        <v/>
      </c>
      <c r="O71" s="8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6.5" customHeight="1">
      <c r="A72" s="210">
        <f t="shared" si="3"/>
        <v>10</v>
      </c>
      <c r="B72" s="213">
        <v>107982210140</v>
      </c>
      <c r="C72" s="402" t="s">
        <v>147</v>
      </c>
      <c r="D72" s="402"/>
      <c r="E72" s="402"/>
      <c r="F72" s="402"/>
      <c r="G72" s="217">
        <v>42231</v>
      </c>
      <c r="H72" s="202">
        <f>IF(G72="","",VALUE(CalSheet!AD64))</f>
        <v>8.11</v>
      </c>
      <c r="I72" s="85"/>
      <c r="J72" s="85"/>
      <c r="K72" s="84" t="str">
        <f t="shared" si="4"/>
        <v/>
      </c>
      <c r="L72" s="84" t="str">
        <f t="shared" si="5"/>
        <v/>
      </c>
      <c r="M72" s="69" t="str">
        <f>IF(G72=" ","",IF(AND(I72&lt;&gt;"",J72&lt;&gt;""),IF(L72&gt;CalSheet!I64,CalSheet!$J$3,IF(L72&gt;CalSheet!G64,CalSheet!$H$3,IF(L72&gt;CalSheet!E64,CalSheet!$F$3,IF(L72&gt;CalSheet!C64,CalSheet!$D$3,CalSheet!$C$3)))),""))</f>
        <v/>
      </c>
      <c r="N72" s="86" t="str">
        <f>IF(OR(H72="",J72=""),"",IF(J72*100="","",IF(J72*100&gt;CalSheet!O64,CalSheet!$P$3,IF(J72*100&gt;CalSheet!M64,CalSheet!$N$3,IF(J72*100&gt;CalSheet!K64,CalSheet!$L$3,CalSheet!$K$3)))))</f>
        <v/>
      </c>
      <c r="O72" s="8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ht="16.5" customHeight="1">
      <c r="A73" s="210">
        <f t="shared" si="3"/>
        <v>11</v>
      </c>
      <c r="B73" s="213">
        <v>107982210566</v>
      </c>
      <c r="C73" s="402" t="s">
        <v>148</v>
      </c>
      <c r="D73" s="402"/>
      <c r="E73" s="402"/>
      <c r="F73" s="402"/>
      <c r="G73" s="217">
        <v>42662</v>
      </c>
      <c r="H73" s="202">
        <f>IF(G73="","",VALUE(CalSheet!AD65))</f>
        <v>8.02</v>
      </c>
      <c r="I73" s="85"/>
      <c r="J73" s="85"/>
      <c r="K73" s="84" t="str">
        <f t="shared" si="4"/>
        <v/>
      </c>
      <c r="L73" s="84" t="str">
        <f t="shared" si="5"/>
        <v/>
      </c>
      <c r="M73" s="69" t="str">
        <f>IF(G73=" ","",IF(AND(I73&lt;&gt;"",J73&lt;&gt;""),IF(L73&gt;CalSheet!I65,CalSheet!$J$3,IF(L73&gt;CalSheet!G65,CalSheet!$H$3,IF(L73&gt;CalSheet!E65,CalSheet!$F$3,IF(L73&gt;CalSheet!C65,CalSheet!$D$3,CalSheet!$C$3)))),""))</f>
        <v/>
      </c>
      <c r="N73" s="86" t="str">
        <f>IF(OR(H73="",J73=""),"",IF(J73*100="","",IF(J73*100&gt;CalSheet!O65,CalSheet!$P$3,IF(J73*100&gt;CalSheet!M65,CalSheet!$N$3,IF(J73*100&gt;CalSheet!K65,CalSheet!$L$3,CalSheet!$K$3)))))</f>
        <v/>
      </c>
      <c r="O73" s="8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ht="16.5" customHeight="1">
      <c r="A74" s="210">
        <f t="shared" si="3"/>
        <v>12</v>
      </c>
      <c r="B74" s="213">
        <v>107982210222</v>
      </c>
      <c r="C74" s="402" t="s">
        <v>149</v>
      </c>
      <c r="D74" s="402"/>
      <c r="E74" s="402"/>
      <c r="F74" s="402"/>
      <c r="G74" s="217">
        <v>42431</v>
      </c>
      <c r="H74" s="202">
        <f>IF(G74="","",VALUE(CalSheet!AD66))</f>
        <v>8.06</v>
      </c>
      <c r="I74" s="85"/>
      <c r="J74" s="85"/>
      <c r="K74" s="84" t="str">
        <f t="shared" si="4"/>
        <v/>
      </c>
      <c r="L74" s="84" t="str">
        <f t="shared" si="5"/>
        <v/>
      </c>
      <c r="M74" s="69" t="str">
        <f>IF(G74=" ","",IF(AND(I74&lt;&gt;"",J74&lt;&gt;""),IF(L74&gt;CalSheet!I66,CalSheet!$J$3,IF(L74&gt;CalSheet!G66,CalSheet!$H$3,IF(L74&gt;CalSheet!E66,CalSheet!$F$3,IF(L74&gt;CalSheet!C66,CalSheet!$D$3,CalSheet!$C$3)))),""))</f>
        <v/>
      </c>
      <c r="N74" s="86" t="str">
        <f>IF(OR(H74="",J74=""),"",IF(J74*100="","",IF(J74*100&gt;CalSheet!O66,CalSheet!$P$3,IF(J74*100&gt;CalSheet!M66,CalSheet!$N$3,IF(J74*100&gt;CalSheet!K66,CalSheet!$L$3,CalSheet!$K$3)))))</f>
        <v/>
      </c>
      <c r="O74" s="8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ht="16.5" customHeight="1">
      <c r="A75" s="210" t="str">
        <f t="shared" si="3"/>
        <v/>
      </c>
      <c r="B75" s="215"/>
      <c r="C75" s="402"/>
      <c r="D75" s="402"/>
      <c r="E75" s="402"/>
      <c r="F75" s="402"/>
      <c r="G75" s="211"/>
      <c r="H75" s="202" t="str">
        <f>IF(G75="","",VALUE(CalSheet!AD67))</f>
        <v/>
      </c>
      <c r="I75" s="85"/>
      <c r="J75" s="85"/>
      <c r="K75" s="84" t="str">
        <f t="shared" si="4"/>
        <v/>
      </c>
      <c r="L75" s="84" t="str">
        <f t="shared" si="5"/>
        <v/>
      </c>
      <c r="M75" s="69" t="str">
        <f>IF(G75=" ","",IF(AND(I75&lt;&gt;"",J75&lt;&gt;""),IF(L75&gt;CalSheet!I67,CalSheet!$J$3,IF(L75&gt;CalSheet!G67,CalSheet!$H$3,IF(L75&gt;CalSheet!E67,CalSheet!$F$3,IF(L75&gt;CalSheet!C67,CalSheet!$D$3,CalSheet!$C$3)))),""))</f>
        <v/>
      </c>
      <c r="N75" s="86" t="str">
        <f>IF(OR(H75="",J75=""),"",IF(J75*100="","",IF(J75*100&gt;CalSheet!O67,CalSheet!$P$3,IF(J75*100&gt;CalSheet!M67,CalSheet!$N$3,IF(J75*100&gt;CalSheet!K67,CalSheet!$L$3,CalSheet!$K$3)))))</f>
        <v/>
      </c>
      <c r="O75" s="8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ht="16.5" customHeight="1">
      <c r="A76" s="81" t="str">
        <f t="shared" si="3"/>
        <v/>
      </c>
      <c r="B76" s="91"/>
      <c r="C76" s="409"/>
      <c r="D76" s="410"/>
      <c r="E76" s="410"/>
      <c r="F76" s="411"/>
      <c r="G76" s="204"/>
      <c r="H76" s="202" t="str">
        <f>IF(G76="","",VALUE(CalSheet!AD68))</f>
        <v/>
      </c>
      <c r="I76" s="85"/>
      <c r="J76" s="85"/>
      <c r="K76" s="84" t="str">
        <f t="shared" si="4"/>
        <v/>
      </c>
      <c r="L76" s="84" t="str">
        <f t="shared" si="5"/>
        <v/>
      </c>
      <c r="M76" s="69" t="str">
        <f>IF(G76=" ","",IF(AND(I76&lt;&gt;"",J76&lt;&gt;""),IF(L76&gt;CalSheet!I68,CalSheet!$J$3,IF(L76&gt;CalSheet!G68,CalSheet!$H$3,IF(L76&gt;CalSheet!E68,CalSheet!$F$3,IF(L76&gt;CalSheet!C68,CalSheet!$D$3,CalSheet!$C$3)))),""))</f>
        <v/>
      </c>
      <c r="N76" s="86" t="str">
        <f>IF(OR(H76="",J76=""),"",IF(J76*100="","",IF(J76*100&gt;CalSheet!O68,CalSheet!$P$3,IF(J76*100&gt;CalSheet!M68,CalSheet!$N$3,IF(J76*100&gt;CalSheet!K68,CalSheet!$L$3,CalSheet!$K$3)))))</f>
        <v/>
      </c>
      <c r="O76" s="8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6.5" customHeight="1">
      <c r="A77" s="81" t="str">
        <f>IF(C77="","",ROWS($C$63:C77))</f>
        <v/>
      </c>
      <c r="B77" s="93"/>
      <c r="C77" s="406"/>
      <c r="D77" s="407"/>
      <c r="E77" s="407"/>
      <c r="F77" s="408"/>
      <c r="G77" s="204"/>
      <c r="H77" s="202" t="str">
        <f>IF(G77="","",VALUE(CalSheet!AD69))</f>
        <v/>
      </c>
      <c r="I77" s="85"/>
      <c r="J77" s="85"/>
      <c r="K77" s="84" t="str">
        <f t="shared" si="4"/>
        <v/>
      </c>
      <c r="L77" s="84" t="str">
        <f t="shared" si="5"/>
        <v/>
      </c>
      <c r="M77" s="69" t="str">
        <f>IF(G77=" ","",IF(AND(I77&lt;&gt;"",J77&lt;&gt;""),IF(L77&gt;CalSheet!I69,CalSheet!$J$3,IF(L77&gt;CalSheet!G69,CalSheet!$H$3,IF(L77&gt;CalSheet!E69,CalSheet!$F$3,IF(L77&gt;CalSheet!C69,CalSheet!$D$3,CalSheet!$C$3)))),""))</f>
        <v/>
      </c>
      <c r="N77" s="86" t="str">
        <f>IF(OR(H77="",J77=""),"",IF(J77*100="","",IF(J77*100&gt;CalSheet!O69,CalSheet!$P$3,IF(J77*100&gt;CalSheet!M69,CalSheet!$N$3,IF(J77*100&gt;CalSheet!K69,CalSheet!$L$3,CalSheet!$K$3)))))</f>
        <v/>
      </c>
      <c r="O77" s="8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6.5" customHeight="1">
      <c r="A78" s="81" t="str">
        <f t="shared" si="3"/>
        <v/>
      </c>
      <c r="B78" s="93"/>
      <c r="C78" s="406"/>
      <c r="D78" s="407"/>
      <c r="E78" s="407"/>
      <c r="F78" s="408"/>
      <c r="G78" s="204"/>
      <c r="H78" s="202" t="str">
        <f>IF(G78="","",VALUE(CalSheet!AD70))</f>
        <v/>
      </c>
      <c r="I78" s="85"/>
      <c r="J78" s="85"/>
      <c r="K78" s="84" t="str">
        <f t="shared" si="4"/>
        <v/>
      </c>
      <c r="L78" s="84" t="str">
        <f t="shared" si="5"/>
        <v/>
      </c>
      <c r="M78" s="69" t="str">
        <f>IF(G78=" ","",IF(AND(I78&lt;&gt;"",J78&lt;&gt;""),IF(L78&gt;CalSheet!I70,CalSheet!$J$3,IF(L78&gt;CalSheet!G70,CalSheet!$H$3,IF(L78&gt;CalSheet!E70,CalSheet!$F$3,IF(L78&gt;CalSheet!C70,CalSheet!$D$3,CalSheet!$C$3)))),""))</f>
        <v/>
      </c>
      <c r="N78" s="86" t="str">
        <f>IF(OR(H78="",J78=""),"",IF(J78*100="","",IF(J78*100&gt;CalSheet!O70,CalSheet!$P$3,IF(J78*100&gt;CalSheet!M70,CalSheet!$N$3,IF(J78*100&gt;CalSheet!K70,CalSheet!$L$3,CalSheet!$K$3)))))</f>
        <v/>
      </c>
      <c r="O78" s="8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6.5" customHeight="1">
      <c r="A79" s="81" t="str">
        <f t="shared" si="3"/>
        <v/>
      </c>
      <c r="B79" s="93"/>
      <c r="C79" s="406"/>
      <c r="D79" s="407"/>
      <c r="E79" s="407"/>
      <c r="F79" s="408"/>
      <c r="G79" s="204"/>
      <c r="H79" s="202" t="str">
        <f>IF(G79="","",VALUE(CalSheet!AD71))</f>
        <v/>
      </c>
      <c r="I79" s="85"/>
      <c r="J79" s="85"/>
      <c r="K79" s="84" t="str">
        <f t="shared" si="4"/>
        <v/>
      </c>
      <c r="L79" s="84" t="str">
        <f t="shared" si="5"/>
        <v/>
      </c>
      <c r="M79" s="69" t="str">
        <f>IF(G79=" ","",IF(AND(I79&lt;&gt;"",J79&lt;&gt;""),IF(L79&gt;CalSheet!I71,CalSheet!$J$3,IF(L79&gt;CalSheet!G71,CalSheet!$H$3,IF(L79&gt;CalSheet!E71,CalSheet!$F$3,IF(L79&gt;CalSheet!C71,CalSheet!$D$3,CalSheet!$C$3)))),""))</f>
        <v/>
      </c>
      <c r="N79" s="86" t="str">
        <f>IF(OR(H79="",J79=""),"",IF(J79*100="","",IF(J79*100&gt;CalSheet!O71,CalSheet!$P$3,IF(J79*100&gt;CalSheet!M71,CalSheet!$N$3,IF(J79*100&gt;CalSheet!K71,CalSheet!$L$3,CalSheet!$K$3)))))</f>
        <v/>
      </c>
      <c r="O79" s="8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6.5" customHeight="1">
      <c r="A80" s="81" t="str">
        <f t="shared" si="3"/>
        <v/>
      </c>
      <c r="B80" s="93"/>
      <c r="C80" s="406"/>
      <c r="D80" s="407"/>
      <c r="E80" s="407"/>
      <c r="F80" s="408"/>
      <c r="G80" s="204"/>
      <c r="H80" s="202" t="str">
        <f>IF(G80="","",VALUE(CalSheet!AD72))</f>
        <v/>
      </c>
      <c r="I80" s="85"/>
      <c r="J80" s="85"/>
      <c r="K80" s="84" t="str">
        <f t="shared" si="4"/>
        <v/>
      </c>
      <c r="L80" s="84" t="str">
        <f t="shared" si="5"/>
        <v/>
      </c>
      <c r="M80" s="69" t="str">
        <f>IF(G80=" ","",IF(AND(I80&lt;&gt;"",J80&lt;&gt;""),IF(L80&gt;CalSheet!I72,CalSheet!$J$3,IF(L80&gt;CalSheet!G72,CalSheet!$H$3,IF(L80&gt;CalSheet!E72,CalSheet!$F$3,IF(L80&gt;CalSheet!C72,CalSheet!$D$3,CalSheet!$C$3)))),""))</f>
        <v/>
      </c>
      <c r="N80" s="86" t="str">
        <f>IF(OR(H80="",J80=""),"",IF(J80*100="","",IF(J80*100&gt;CalSheet!O72,CalSheet!$P$3,IF(J80*100&gt;CalSheet!M72,CalSheet!$N$3,IF(J80*100&gt;CalSheet!K72,CalSheet!$L$3,CalSheet!$K$3)))))</f>
        <v/>
      </c>
      <c r="O80" s="8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6.5" customHeight="1">
      <c r="A81" s="81" t="str">
        <f t="shared" si="3"/>
        <v/>
      </c>
      <c r="B81" s="93"/>
      <c r="C81" s="406"/>
      <c r="D81" s="407"/>
      <c r="E81" s="407"/>
      <c r="F81" s="408"/>
      <c r="G81" s="204"/>
      <c r="H81" s="202" t="str">
        <f>IF(G81="","",VALUE(CalSheet!AD73))</f>
        <v/>
      </c>
      <c r="I81" s="85"/>
      <c r="J81" s="85"/>
      <c r="K81" s="84" t="str">
        <f t="shared" si="4"/>
        <v/>
      </c>
      <c r="L81" s="84" t="str">
        <f t="shared" si="5"/>
        <v/>
      </c>
      <c r="M81" s="69" t="str">
        <f>IF(G81=" ","",IF(AND(I81&lt;&gt;"",J81&lt;&gt;""),IF(L81&gt;CalSheet!I73,CalSheet!$J$3,IF(L81&gt;CalSheet!G73,CalSheet!$H$3,IF(L81&gt;CalSheet!E73,CalSheet!$F$3,IF(L81&gt;CalSheet!C73,CalSheet!$D$3,CalSheet!$C$3)))),""))</f>
        <v/>
      </c>
      <c r="N81" s="86" t="str">
        <f>IF(OR(H81="",J81=""),"",IF(J81*100="","",IF(J81*100&gt;CalSheet!O73,CalSheet!$P$3,IF(J81*100&gt;CalSheet!M73,CalSheet!$N$3,IF(J81*100&gt;CalSheet!K73,CalSheet!$L$3,CalSheet!$K$3)))))</f>
        <v/>
      </c>
      <c r="O81" s="8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6.5" customHeight="1">
      <c r="A82" s="81" t="str">
        <f t="shared" si="3"/>
        <v/>
      </c>
      <c r="B82" s="93"/>
      <c r="C82" s="406"/>
      <c r="D82" s="407"/>
      <c r="E82" s="407"/>
      <c r="F82" s="408"/>
      <c r="G82" s="204"/>
      <c r="H82" s="202" t="str">
        <f>IF(G82="","",VALUE(CalSheet!AD74))</f>
        <v/>
      </c>
      <c r="I82" s="85"/>
      <c r="J82" s="85"/>
      <c r="K82" s="84" t="str">
        <f t="shared" si="4"/>
        <v/>
      </c>
      <c r="L82" s="84" t="str">
        <f t="shared" si="5"/>
        <v/>
      </c>
      <c r="M82" s="69" t="str">
        <f>IF(G82=" ","",IF(AND(I82&lt;&gt;"",J82&lt;&gt;""),IF(L82&gt;CalSheet!I74,CalSheet!$J$3,IF(L82&gt;CalSheet!G74,CalSheet!$H$3,IF(L82&gt;CalSheet!E74,CalSheet!$F$3,IF(L82&gt;CalSheet!C74,CalSheet!$D$3,CalSheet!$C$3)))),""))</f>
        <v/>
      </c>
      <c r="N82" s="86" t="str">
        <f>IF(OR(H82="",J82=""),"",IF(J82*100="","",IF(J82*100&gt;CalSheet!O74,CalSheet!$P$3,IF(J82*100&gt;CalSheet!M74,CalSheet!$N$3,IF(J82*100&gt;CalSheet!K74,CalSheet!$L$3,CalSheet!$K$3)))))</f>
        <v/>
      </c>
      <c r="O82" s="8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6.5" hidden="1" customHeight="1">
      <c r="A83" s="81" t="str">
        <f t="shared" si="3"/>
        <v/>
      </c>
      <c r="B83" s="93"/>
      <c r="C83" s="406"/>
      <c r="D83" s="407"/>
      <c r="E83" s="407"/>
      <c r="F83" s="408"/>
      <c r="G83" s="204"/>
      <c r="H83" s="202" t="str">
        <f>IF(G83="","",VALUE(CalSheet!AD75))</f>
        <v/>
      </c>
      <c r="I83" s="85"/>
      <c r="J83" s="85"/>
      <c r="K83" s="84" t="str">
        <f t="shared" si="4"/>
        <v/>
      </c>
      <c r="L83" s="84" t="str">
        <f t="shared" si="5"/>
        <v/>
      </c>
      <c r="M83" s="69" t="str">
        <f>IF(G83=" ","",IF(AND(I83&lt;&gt;"",J83&lt;&gt;""),IF(L83&gt;CalSheet!I75,CalSheet!$J$3,IF(L83&gt;CalSheet!G75,CalSheet!$H$3,IF(L83&gt;CalSheet!E75,CalSheet!$F$3,IF(L83&gt;CalSheet!C75,CalSheet!$D$3,CalSheet!$C$3)))),""))</f>
        <v/>
      </c>
      <c r="N83" s="86" t="str">
        <f>IF(OR(H83="",J83=""),"",IF(J83*100="","",IF(J83*100&gt;CalSheet!O75,CalSheet!$P$3,IF(J83*100&gt;CalSheet!M75,CalSheet!$N$3,IF(J83*100&gt;CalSheet!K75,CalSheet!$L$3,CalSheet!$K$3)))))</f>
        <v/>
      </c>
      <c r="O83" s="8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6.5" hidden="1" customHeight="1">
      <c r="A84" s="81" t="str">
        <f t="shared" si="3"/>
        <v/>
      </c>
      <c r="B84" s="93"/>
      <c r="C84" s="401"/>
      <c r="D84" s="267"/>
      <c r="E84" s="267"/>
      <c r="F84" s="267"/>
      <c r="G84" s="204"/>
      <c r="H84" s="202" t="str">
        <f>IF(G84="","",VALUE(CalSheet!AD76))</f>
        <v/>
      </c>
      <c r="I84" s="85"/>
      <c r="J84" s="85"/>
      <c r="K84" s="84" t="str">
        <f t="shared" si="4"/>
        <v/>
      </c>
      <c r="L84" s="84" t="str">
        <f t="shared" si="5"/>
        <v/>
      </c>
      <c r="M84" s="69" t="str">
        <f>IF(G84=" ","",IF(AND(I84&lt;&gt;"",J84&lt;&gt;""),IF(L84&gt;CalSheet!I76,CalSheet!$J$3,IF(L84&gt;CalSheet!G76,CalSheet!$H$3,IF(L84&gt;CalSheet!E76,CalSheet!$F$3,IF(L84&gt;CalSheet!C76,CalSheet!$D$3,CalSheet!$C$3)))),""))</f>
        <v/>
      </c>
      <c r="N84" s="86" t="str">
        <f>IF(OR(H84="",J84=""),"",IF(J84*100="","",IF(J84*100&gt;CalSheet!O76,CalSheet!$P$3,IF(J84*100&gt;CalSheet!M76,CalSheet!$N$3,IF(J84*100&gt;CalSheet!K76,CalSheet!$L$3,CalSheet!$K$3)))))</f>
        <v/>
      </c>
      <c r="O84" s="8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6.5" hidden="1" customHeight="1">
      <c r="A85" s="81" t="str">
        <f t="shared" si="3"/>
        <v/>
      </c>
      <c r="B85" s="93"/>
      <c r="C85" s="401"/>
      <c r="D85" s="267"/>
      <c r="E85" s="267"/>
      <c r="F85" s="267"/>
      <c r="G85" s="204"/>
      <c r="H85" s="202" t="str">
        <f>IF(G85="","",VALUE(CalSheet!AD77))</f>
        <v/>
      </c>
      <c r="I85" s="85"/>
      <c r="J85" s="85"/>
      <c r="K85" s="84" t="str">
        <f t="shared" si="4"/>
        <v/>
      </c>
      <c r="L85" s="84" t="str">
        <f t="shared" si="5"/>
        <v/>
      </c>
      <c r="M85" s="69" t="str">
        <f>IF(G85=" ","",IF(AND(I85&lt;&gt;"",J85&lt;&gt;""),IF(L85&gt;CalSheet!I77,CalSheet!$J$3,IF(L85&gt;CalSheet!G77,CalSheet!$H$3,IF(L85&gt;CalSheet!E77,CalSheet!$F$3,IF(L85&gt;CalSheet!C77,CalSheet!$D$3,CalSheet!$C$3)))),""))</f>
        <v/>
      </c>
      <c r="N85" s="86" t="str">
        <f>IF(OR(H85="",J85=""),"",IF(J85*100="","",IF(J85*100&gt;CalSheet!O77,CalSheet!$P$3,IF(J85*100&gt;CalSheet!M77,CalSheet!$N$3,IF(J85*100&gt;CalSheet!K77,CalSheet!$L$3,CalSheet!$K$3)))))</f>
        <v/>
      </c>
      <c r="O85" s="8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6.5" hidden="1" customHeight="1">
      <c r="A86" s="81" t="str">
        <f t="shared" si="3"/>
        <v/>
      </c>
      <c r="B86" s="93"/>
      <c r="C86" s="401"/>
      <c r="D86" s="267"/>
      <c r="E86" s="267"/>
      <c r="F86" s="267"/>
      <c r="G86" s="204"/>
      <c r="H86" s="202" t="str">
        <f>IF(G86="","",VALUE(CalSheet!AD78))</f>
        <v/>
      </c>
      <c r="I86" s="85"/>
      <c r="J86" s="85"/>
      <c r="K86" s="84" t="str">
        <f t="shared" si="4"/>
        <v/>
      </c>
      <c r="L86" s="84" t="str">
        <f t="shared" si="5"/>
        <v/>
      </c>
      <c r="M86" s="69" t="str">
        <f>IF(G86=" ","",IF(AND(I86&lt;&gt;"",J86&lt;&gt;""),IF(L86&gt;CalSheet!I78,CalSheet!$J$3,IF(L86&gt;CalSheet!G78,CalSheet!$H$3,IF(L86&gt;CalSheet!E78,CalSheet!$F$3,IF(L86&gt;CalSheet!C78,CalSheet!$D$3,CalSheet!$C$3)))),""))</f>
        <v/>
      </c>
      <c r="N86" s="86" t="str">
        <f>IF(OR(H86="",J86=""),"",IF(J86*100="","",IF(J86*100&gt;CalSheet!O78,CalSheet!$P$3,IF(J86*100&gt;CalSheet!M78,CalSheet!$N$3,IF(J86*100&gt;CalSheet!K78,CalSheet!$L$3,CalSheet!$K$3)))))</f>
        <v/>
      </c>
      <c r="O86" s="8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6.5" hidden="1" customHeight="1">
      <c r="A87" s="81" t="str">
        <f t="shared" si="3"/>
        <v/>
      </c>
      <c r="B87" s="93"/>
      <c r="C87" s="401"/>
      <c r="D87" s="267"/>
      <c r="E87" s="267"/>
      <c r="F87" s="267"/>
      <c r="G87" s="204"/>
      <c r="H87" s="202" t="str">
        <f>IF(G87="","",VALUE(CalSheet!AD79))</f>
        <v/>
      </c>
      <c r="I87" s="85"/>
      <c r="J87" s="85"/>
      <c r="K87" s="84" t="str">
        <f t="shared" si="4"/>
        <v/>
      </c>
      <c r="L87" s="84" t="str">
        <f t="shared" si="5"/>
        <v/>
      </c>
      <c r="M87" s="69" t="str">
        <f>IF(G87=" ","",IF(AND(I87&lt;&gt;"",J87&lt;&gt;""),IF(L87&gt;CalSheet!I79,CalSheet!$J$3,IF(L87&gt;CalSheet!G79,CalSheet!$H$3,IF(L87&gt;CalSheet!E79,CalSheet!$F$3,IF(L87&gt;CalSheet!C79,CalSheet!$D$3,CalSheet!$C$3)))),""))</f>
        <v/>
      </c>
      <c r="N87" s="86" t="str">
        <f>IF(OR(H87="",J87=""),"",IF(J87*100="","",IF(J87*100&gt;CalSheet!O79,CalSheet!$P$3,IF(J87*100&gt;CalSheet!M79,CalSheet!$N$3,IF(J87*100&gt;CalSheet!K79,CalSheet!$L$3,CalSheet!$K$3)))))</f>
        <v/>
      </c>
      <c r="O87" s="8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6.5" hidden="1" customHeight="1">
      <c r="A88" s="81" t="str">
        <f t="shared" si="3"/>
        <v/>
      </c>
      <c r="B88" s="93"/>
      <c r="C88" s="401"/>
      <c r="D88" s="267"/>
      <c r="E88" s="267"/>
      <c r="F88" s="267"/>
      <c r="G88" s="204"/>
      <c r="H88" s="202" t="str">
        <f>IF(G88="","",VALUE(CalSheet!AD80))</f>
        <v/>
      </c>
      <c r="I88" s="85"/>
      <c r="J88" s="85"/>
      <c r="K88" s="84" t="str">
        <f t="shared" si="4"/>
        <v/>
      </c>
      <c r="L88" s="84" t="str">
        <f t="shared" si="5"/>
        <v/>
      </c>
      <c r="M88" s="69" t="str">
        <f>IF(G88=" ","",IF(AND(I88&lt;&gt;"",J88&lt;&gt;""),IF(L88&gt;CalSheet!I80,CalSheet!$J$3,IF(L88&gt;CalSheet!G80,CalSheet!$H$3,IF(L88&gt;CalSheet!E80,CalSheet!$F$3,IF(L88&gt;CalSheet!C80,CalSheet!$D$3,CalSheet!$C$3)))),""))</f>
        <v/>
      </c>
      <c r="N88" s="86" t="str">
        <f>IF(OR(H88="",J88=""),"",IF(J88*100="","",IF(J88*100&gt;CalSheet!O80,CalSheet!$P$3,IF(J88*100&gt;CalSheet!M80,CalSheet!$N$3,IF(J88*100&gt;CalSheet!K80,CalSheet!$L$3,CalSheet!$K$3)))))</f>
        <v/>
      </c>
      <c r="O88" s="8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6.5" hidden="1" customHeight="1">
      <c r="A89" s="81" t="str">
        <f t="shared" si="3"/>
        <v/>
      </c>
      <c r="B89" s="93"/>
      <c r="C89" s="401"/>
      <c r="D89" s="267"/>
      <c r="E89" s="267"/>
      <c r="F89" s="267"/>
      <c r="G89" s="204"/>
      <c r="H89" s="202" t="str">
        <f>IF(G89="","",VALUE(CalSheet!AD81))</f>
        <v/>
      </c>
      <c r="I89" s="85"/>
      <c r="J89" s="85"/>
      <c r="K89" s="84" t="str">
        <f t="shared" si="4"/>
        <v/>
      </c>
      <c r="L89" s="84" t="str">
        <f t="shared" si="5"/>
        <v/>
      </c>
      <c r="M89" s="69" t="str">
        <f>IF(G89=" ","",IF(AND(I89&lt;&gt;"",J89&lt;&gt;""),IF(L89&gt;CalSheet!I81,CalSheet!$J$3,IF(L89&gt;CalSheet!G81,CalSheet!$H$3,IF(L89&gt;CalSheet!E81,CalSheet!$F$3,IF(L89&gt;CalSheet!C81,CalSheet!$D$3,CalSheet!$C$3)))),""))</f>
        <v/>
      </c>
      <c r="N89" s="86" t="str">
        <f>IF(OR(H89="",J89=""),"",IF(J89*100="","",IF(J89*100&gt;CalSheet!O81,CalSheet!$P$3,IF(J89*100&gt;CalSheet!M81,CalSheet!$N$3,IF(J89*100&gt;CalSheet!K81,CalSheet!$L$3,CalSheet!$K$3)))))</f>
        <v/>
      </c>
      <c r="O89" s="8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6.5" hidden="1" customHeight="1">
      <c r="A90" s="81" t="str">
        <f t="shared" si="3"/>
        <v/>
      </c>
      <c r="B90" s="93"/>
      <c r="C90" s="401"/>
      <c r="D90" s="267"/>
      <c r="E90" s="267"/>
      <c r="F90" s="267"/>
      <c r="G90" s="204"/>
      <c r="H90" s="202" t="str">
        <f>IF(G90="","",VALUE(CalSheet!AD82))</f>
        <v/>
      </c>
      <c r="I90" s="85"/>
      <c r="J90" s="85"/>
      <c r="K90" s="84" t="str">
        <f t="shared" si="4"/>
        <v/>
      </c>
      <c r="L90" s="84" t="str">
        <f t="shared" si="5"/>
        <v/>
      </c>
      <c r="M90" s="69" t="str">
        <f>IF(G90=" ","",IF(AND(I90&lt;&gt;"",J90&lt;&gt;""),IF(L90&gt;CalSheet!I82,CalSheet!$J$3,IF(L90&gt;CalSheet!G82,CalSheet!$H$3,IF(L90&gt;CalSheet!E82,CalSheet!$F$3,IF(L90&gt;CalSheet!C82,CalSheet!$D$3,CalSheet!$C$3)))),""))</f>
        <v/>
      </c>
      <c r="N90" s="86" t="str">
        <f>IF(OR(H90="",J90=""),"",IF(J90*100="","",IF(J90*100&gt;CalSheet!O82,CalSheet!$P$3,IF(J90*100&gt;CalSheet!M82,CalSheet!$N$3,IF(J90*100&gt;CalSheet!K82,CalSheet!$L$3,CalSheet!$K$3)))))</f>
        <v/>
      </c>
      <c r="O90" s="8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6.5" hidden="1" customHeight="1">
      <c r="A91" s="81" t="str">
        <f t="shared" si="3"/>
        <v/>
      </c>
      <c r="B91" s="93"/>
      <c r="C91" s="401"/>
      <c r="D91" s="267"/>
      <c r="E91" s="267"/>
      <c r="F91" s="267"/>
      <c r="G91" s="204"/>
      <c r="H91" s="202" t="str">
        <f>IF(G91="","",VALUE(CalSheet!AD83))</f>
        <v/>
      </c>
      <c r="I91" s="85"/>
      <c r="J91" s="85"/>
      <c r="K91" s="84" t="str">
        <f t="shared" si="4"/>
        <v/>
      </c>
      <c r="L91" s="84" t="str">
        <f t="shared" si="5"/>
        <v/>
      </c>
      <c r="M91" s="69" t="str">
        <f>IF(G91=" ","",IF(AND(I91&lt;&gt;"",J91&lt;&gt;""),IF(L91&gt;CalSheet!I83,CalSheet!$J$3,IF(L91&gt;CalSheet!G83,CalSheet!$H$3,IF(L91&gt;CalSheet!E83,CalSheet!$F$3,IF(L91&gt;CalSheet!C83,CalSheet!$D$3,CalSheet!$C$3)))),""))</f>
        <v/>
      </c>
      <c r="N91" s="86" t="str">
        <f>IF(OR(H91="",J91=""),"",IF(J91*100="","",IF(J91*100&gt;CalSheet!O83,CalSheet!$P$3,IF(J91*100&gt;CalSheet!M83,CalSheet!$N$3,IF(J91*100&gt;CalSheet!K83,CalSheet!$L$3,CalSheet!$K$3)))))</f>
        <v/>
      </c>
      <c r="O91" s="8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6.5" hidden="1" customHeight="1">
      <c r="A92" s="81" t="str">
        <f t="shared" si="3"/>
        <v/>
      </c>
      <c r="B92" s="93"/>
      <c r="C92" s="401"/>
      <c r="D92" s="267"/>
      <c r="E92" s="267"/>
      <c r="F92" s="267"/>
      <c r="G92" s="204"/>
      <c r="H92" s="202" t="str">
        <f>IF(G92="","",VALUE(CalSheet!AD84))</f>
        <v/>
      </c>
      <c r="I92" s="85"/>
      <c r="J92" s="85"/>
      <c r="K92" s="84" t="str">
        <f t="shared" si="4"/>
        <v/>
      </c>
      <c r="L92" s="84" t="str">
        <f t="shared" si="5"/>
        <v/>
      </c>
      <c r="M92" s="69" t="str">
        <f>IF(G92=" ","",IF(AND(I92&lt;&gt;"",J92&lt;&gt;""),IF(L92&gt;CalSheet!I84,CalSheet!$J$3,IF(L92&gt;CalSheet!G84,CalSheet!$H$3,IF(L92&gt;CalSheet!E84,CalSheet!$F$3,IF(L92&gt;CalSheet!C84,CalSheet!$D$3,CalSheet!$C$3)))),""))</f>
        <v/>
      </c>
      <c r="N92" s="86" t="str">
        <f>IF(OR(H92="",J92=""),"",IF(J92*100="","",IF(J92*100&gt;CalSheet!O84,CalSheet!$P$3,IF(J92*100&gt;CalSheet!M84,CalSheet!$N$3,IF(J92*100&gt;CalSheet!K84,CalSheet!$L$3,CalSheet!$K$3)))))</f>
        <v/>
      </c>
      <c r="O92" s="8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6.5" hidden="1" customHeight="1">
      <c r="A93" s="81" t="str">
        <f t="shared" si="3"/>
        <v/>
      </c>
      <c r="B93" s="93"/>
      <c r="C93" s="401"/>
      <c r="D93" s="267"/>
      <c r="E93" s="267"/>
      <c r="F93" s="267"/>
      <c r="G93" s="204"/>
      <c r="H93" s="202" t="str">
        <f>IF(G93="","",VALUE(CalSheet!AD85))</f>
        <v/>
      </c>
      <c r="I93" s="85"/>
      <c r="J93" s="85"/>
      <c r="K93" s="84" t="str">
        <f t="shared" si="4"/>
        <v/>
      </c>
      <c r="L93" s="84" t="str">
        <f t="shared" si="5"/>
        <v/>
      </c>
      <c r="M93" s="69" t="str">
        <f>IF(G93=" ","",IF(AND(I93&lt;&gt;"",J93&lt;&gt;""),IF(L93&gt;CalSheet!I85,CalSheet!$J$3,IF(L93&gt;CalSheet!G85,CalSheet!$H$3,IF(L93&gt;CalSheet!E85,CalSheet!$F$3,IF(L93&gt;CalSheet!C85,CalSheet!$D$3,CalSheet!$C$3)))),""))</f>
        <v/>
      </c>
      <c r="N93" s="86" t="str">
        <f>IF(OR(H93="",J93=""),"",IF(J93*100="","",IF(J93*100&gt;CalSheet!O85,CalSheet!$P$3,IF(J93*100&gt;CalSheet!M85,CalSheet!$N$3,IF(J93*100&gt;CalSheet!K85,CalSheet!$L$3,CalSheet!$K$3)))))</f>
        <v/>
      </c>
      <c r="O93" s="8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6.5" hidden="1" customHeight="1">
      <c r="A94" s="81" t="str">
        <f t="shared" si="3"/>
        <v/>
      </c>
      <c r="B94" s="93"/>
      <c r="C94" s="401"/>
      <c r="D94" s="267"/>
      <c r="E94" s="267"/>
      <c r="F94" s="267"/>
      <c r="G94" s="204"/>
      <c r="H94" s="202" t="str">
        <f>IF(G94="","",VALUE(CalSheet!AD86))</f>
        <v/>
      </c>
      <c r="I94" s="85"/>
      <c r="J94" s="85"/>
      <c r="K94" s="84" t="str">
        <f t="shared" si="4"/>
        <v/>
      </c>
      <c r="L94" s="84" t="str">
        <f t="shared" si="5"/>
        <v/>
      </c>
      <c r="M94" s="69" t="str">
        <f>IF(G94=" ","",IF(AND(I94&lt;&gt;"",J94&lt;&gt;""),IF(L94&gt;CalSheet!I86,CalSheet!$J$3,IF(L94&gt;CalSheet!G86,CalSheet!$H$3,IF(L94&gt;CalSheet!E86,CalSheet!$F$3,IF(L94&gt;CalSheet!C86,CalSheet!$D$3,CalSheet!$C$3)))),""))</f>
        <v/>
      </c>
      <c r="N94" s="86" t="str">
        <f>IF(OR(H94="",J94=""),"",IF(J94*100="","",IF(J94*100&gt;CalSheet!O86,CalSheet!$P$3,IF(J94*100&gt;CalSheet!M86,CalSheet!$N$3,IF(J94*100&gt;CalSheet!K86,CalSheet!$L$3,CalSheet!$K$3)))))</f>
        <v/>
      </c>
      <c r="O94" s="8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6.5" hidden="1" customHeight="1">
      <c r="A95" s="81" t="str">
        <f t="shared" si="3"/>
        <v/>
      </c>
      <c r="B95" s="93"/>
      <c r="C95" s="401"/>
      <c r="D95" s="267"/>
      <c r="E95" s="267"/>
      <c r="F95" s="267"/>
      <c r="G95" s="204"/>
      <c r="H95" s="202" t="str">
        <f>IF(G95="","",VALUE(CalSheet!AD87))</f>
        <v/>
      </c>
      <c r="I95" s="85"/>
      <c r="J95" s="85"/>
      <c r="K95" s="84" t="str">
        <f t="shared" si="4"/>
        <v/>
      </c>
      <c r="L95" s="84" t="str">
        <f t="shared" si="5"/>
        <v/>
      </c>
      <c r="M95" s="69" t="str">
        <f>IF(G95=" ","",IF(AND(I95&lt;&gt;"",J95&lt;&gt;""),IF(L95&gt;CalSheet!I87,CalSheet!$J$3,IF(L95&gt;CalSheet!G87,CalSheet!$H$3,IF(L95&gt;CalSheet!E87,CalSheet!$F$3,IF(L95&gt;CalSheet!C87,CalSheet!$D$3,CalSheet!$C$3)))),""))</f>
        <v/>
      </c>
      <c r="N95" s="86" t="str">
        <f>IF(OR(H95="",J95=""),"",IF(J95*100="","",IF(J95*100&gt;CalSheet!O87,CalSheet!$P$3,IF(J95*100&gt;CalSheet!M87,CalSheet!$N$3,IF(J95*100&gt;CalSheet!K87,CalSheet!$L$3,CalSheet!$K$3)))))</f>
        <v/>
      </c>
      <c r="O95" s="8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6.5" hidden="1" customHeight="1">
      <c r="A96" s="81" t="str">
        <f t="shared" si="3"/>
        <v/>
      </c>
      <c r="B96" s="93"/>
      <c r="C96" s="401"/>
      <c r="D96" s="267"/>
      <c r="E96" s="267"/>
      <c r="F96" s="267"/>
      <c r="G96" s="204"/>
      <c r="H96" s="202" t="str">
        <f>IF(G96="","",VALUE(CalSheet!AD88))</f>
        <v/>
      </c>
      <c r="I96" s="85"/>
      <c r="J96" s="85"/>
      <c r="K96" s="84" t="str">
        <f t="shared" si="4"/>
        <v/>
      </c>
      <c r="L96" s="84" t="str">
        <f t="shared" si="5"/>
        <v/>
      </c>
      <c r="M96" s="69" t="str">
        <f>IF(G96=" ","",IF(AND(I96&lt;&gt;"",J96&lt;&gt;""),IF(L96&gt;CalSheet!I88,CalSheet!$J$3,IF(L96&gt;CalSheet!G88,CalSheet!$H$3,IF(L96&gt;CalSheet!E88,CalSheet!$F$3,IF(L96&gt;CalSheet!C88,CalSheet!$D$3,CalSheet!$C$3)))),""))</f>
        <v/>
      </c>
      <c r="N96" s="86" t="str">
        <f>IF(OR(H96="",J96=""),"",IF(J96*100="","",IF(J96*100&gt;CalSheet!O88,CalSheet!$P$3,IF(J96*100&gt;CalSheet!M88,CalSheet!$N$3,IF(J96*100&gt;CalSheet!K88,CalSheet!$L$3,CalSheet!$K$3)))))</f>
        <v/>
      </c>
      <c r="O96" s="8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1:26" ht="16.5" hidden="1" customHeight="1">
      <c r="A97" s="81" t="str">
        <f t="shared" si="3"/>
        <v/>
      </c>
      <c r="B97" s="93"/>
      <c r="C97" s="401"/>
      <c r="D97" s="267"/>
      <c r="E97" s="267"/>
      <c r="F97" s="267"/>
      <c r="G97" s="204"/>
      <c r="H97" s="202" t="str">
        <f>IF(G97="","",VALUE(CalSheet!AD89))</f>
        <v/>
      </c>
      <c r="I97" s="85"/>
      <c r="J97" s="85"/>
      <c r="K97" s="84" t="str">
        <f t="shared" si="4"/>
        <v/>
      </c>
      <c r="L97" s="84" t="str">
        <f t="shared" si="5"/>
        <v/>
      </c>
      <c r="M97" s="69" t="str">
        <f>IF(G97=" ","",IF(AND(I97&lt;&gt;"",J97&lt;&gt;""),IF(L97&gt;CalSheet!I89,CalSheet!$J$3,IF(L97&gt;CalSheet!G89,CalSheet!$H$3,IF(L97&gt;CalSheet!E89,CalSheet!$F$3,IF(L97&gt;CalSheet!C89,CalSheet!$D$3,CalSheet!$C$3)))),""))</f>
        <v/>
      </c>
      <c r="N97" s="86" t="str">
        <f>IF(OR(H97="",J97=""),"",IF(J97*100="","",IF(J97*100&gt;CalSheet!O89,CalSheet!$P$3,IF(J97*100&gt;CalSheet!M89,CalSheet!$N$3,IF(J97*100&gt;CalSheet!K89,CalSheet!$L$3,CalSheet!$K$3)))))</f>
        <v/>
      </c>
      <c r="O97" s="8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1:26" ht="16.5" hidden="1" customHeight="1">
      <c r="A98" s="81" t="str">
        <f t="shared" si="3"/>
        <v/>
      </c>
      <c r="B98" s="93"/>
      <c r="C98" s="401"/>
      <c r="D98" s="267"/>
      <c r="E98" s="267"/>
      <c r="F98" s="267"/>
      <c r="G98" s="204"/>
      <c r="H98" s="202" t="str">
        <f>IF(G98="","",VALUE(CalSheet!AD90))</f>
        <v/>
      </c>
      <c r="I98" s="85"/>
      <c r="J98" s="85"/>
      <c r="K98" s="84" t="str">
        <f t="shared" si="4"/>
        <v/>
      </c>
      <c r="L98" s="84" t="str">
        <f t="shared" si="5"/>
        <v/>
      </c>
      <c r="M98" s="69" t="str">
        <f>IF(G98=" ","",IF(AND(I98&lt;&gt;"",J98&lt;&gt;""),IF(L98&gt;CalSheet!I90,CalSheet!$J$3,IF(L98&gt;CalSheet!G90,CalSheet!$H$3,IF(L98&gt;CalSheet!E90,CalSheet!$F$3,IF(L98&gt;CalSheet!C90,CalSheet!$D$3,CalSheet!$C$3)))),""))</f>
        <v/>
      </c>
      <c r="N98" s="86" t="str">
        <f>IF(OR(H98="",J98=""),"",IF(J98*100="","",IF(J98*100&gt;CalSheet!O90,CalSheet!$P$3,IF(J98*100&gt;CalSheet!M90,CalSheet!$N$3,IF(J98*100&gt;CalSheet!K90,CalSheet!$L$3,CalSheet!$K$3)))))</f>
        <v/>
      </c>
      <c r="O98" s="8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1:26" ht="16.5" hidden="1" customHeight="1">
      <c r="A99" s="81" t="str">
        <f t="shared" si="3"/>
        <v/>
      </c>
      <c r="B99" s="93"/>
      <c r="C99" s="401"/>
      <c r="D99" s="267"/>
      <c r="E99" s="267"/>
      <c r="F99" s="267"/>
      <c r="G99" s="204"/>
      <c r="H99" s="202" t="str">
        <f>IF(G99="","",VALUE(CalSheet!AD91))</f>
        <v/>
      </c>
      <c r="I99" s="85"/>
      <c r="J99" s="85"/>
      <c r="K99" s="84" t="str">
        <f t="shared" si="4"/>
        <v/>
      </c>
      <c r="L99" s="84" t="str">
        <f t="shared" si="5"/>
        <v/>
      </c>
      <c r="M99" s="69" t="str">
        <f>IF(G99=" ","",IF(AND(I99&lt;&gt;"",J99&lt;&gt;""),IF(L99&gt;CalSheet!I91,CalSheet!$J$3,IF(L99&gt;CalSheet!G91,CalSheet!$H$3,IF(L99&gt;CalSheet!E91,CalSheet!$F$3,IF(L99&gt;CalSheet!C91,CalSheet!$D$3,CalSheet!$C$3)))),""))</f>
        <v/>
      </c>
      <c r="N99" s="86" t="str">
        <f>IF(OR(H99="",J99=""),"",IF(J99*100="","",IF(J99*100&gt;CalSheet!O91,CalSheet!$P$3,IF(J99*100&gt;CalSheet!M91,CalSheet!$N$3,IF(J99*100&gt;CalSheet!K91,CalSheet!$L$3,CalSheet!$K$3)))))</f>
        <v/>
      </c>
      <c r="O99" s="8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1:26" ht="16.5" hidden="1" customHeight="1">
      <c r="A100" s="81" t="str">
        <f t="shared" si="3"/>
        <v/>
      </c>
      <c r="B100" s="93"/>
      <c r="C100" s="401"/>
      <c r="D100" s="267"/>
      <c r="E100" s="267"/>
      <c r="F100" s="267"/>
      <c r="G100" s="205"/>
      <c r="H100" s="202" t="str">
        <f>IF(G100="","",VALUE(CalSheet!AD92))</f>
        <v/>
      </c>
      <c r="I100" s="85"/>
      <c r="J100" s="85"/>
      <c r="K100" s="84" t="str">
        <f t="shared" si="4"/>
        <v/>
      </c>
      <c r="L100" s="84" t="str">
        <f t="shared" si="5"/>
        <v/>
      </c>
      <c r="M100" s="69" t="str">
        <f>IF(G100=" ","",IF(AND(I100&lt;&gt;"",J100&lt;&gt;""),IF(L100&gt;CalSheet!I92,CalSheet!$J$3,IF(L100&gt;CalSheet!G92,CalSheet!$H$3,IF(L100&gt;CalSheet!E92,CalSheet!$F$3,IF(L100&gt;CalSheet!C92,CalSheet!$D$3,CalSheet!$C$3)))),""))</f>
        <v/>
      </c>
      <c r="N100" s="86" t="str">
        <f>IF(OR(H100="",J100=""),"",IF(J100*100="","",IF(J100*100&gt;CalSheet!O92,CalSheet!$P$3,IF(J100*100&gt;CalSheet!M92,CalSheet!$N$3,IF(J100*100&gt;CalSheet!K92,CalSheet!$L$3,CalSheet!$K$3)))))</f>
        <v/>
      </c>
      <c r="O100" s="8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1:26" ht="16.5" hidden="1" customHeight="1">
      <c r="A101" s="81" t="str">
        <f t="shared" si="3"/>
        <v/>
      </c>
      <c r="B101" s="93"/>
      <c r="C101" s="401"/>
      <c r="D101" s="267"/>
      <c r="E101" s="267"/>
      <c r="F101" s="268"/>
      <c r="G101" s="203"/>
      <c r="H101" s="84" t="str">
        <f>IF(G101="","",VALUE(CalSheet!AD93))</f>
        <v/>
      </c>
      <c r="I101" s="85"/>
      <c r="J101" s="85"/>
      <c r="K101" s="84" t="str">
        <f t="shared" si="4"/>
        <v/>
      </c>
      <c r="L101" s="84" t="str">
        <f t="shared" si="5"/>
        <v/>
      </c>
      <c r="M101" s="69" t="str">
        <f>IF(G101=" ","",IF(AND(I101&lt;&gt;"",J101&lt;&gt;""),IF(L101&gt;CalSheet!I93,CalSheet!$J$3,IF(L101&gt;CalSheet!G93,CalSheet!$H$3,IF(L101&gt;CalSheet!E93,CalSheet!$F$3,IF(L101&gt;CalSheet!C93,CalSheet!$D$3,CalSheet!$C$3)))),""))</f>
        <v/>
      </c>
      <c r="N101" s="86" t="str">
        <f>IF(OR(H101="",J101=""),"",IF(J101*100="","",IF(J101*100&gt;CalSheet!O93,CalSheet!$P$3,IF(J101*100&gt;CalSheet!M93,CalSheet!$N$3,IF(J101*100&gt;CalSheet!K93,CalSheet!$L$3,CalSheet!$K$3)))))</f>
        <v/>
      </c>
      <c r="O101" s="8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6" ht="16.5" hidden="1" customHeight="1">
      <c r="A102" s="81" t="str">
        <f t="shared" si="3"/>
        <v/>
      </c>
      <c r="B102" s="93"/>
      <c r="C102" s="401"/>
      <c r="D102" s="267"/>
      <c r="E102" s="267"/>
      <c r="F102" s="268"/>
      <c r="G102" s="83"/>
      <c r="H102" s="84" t="str">
        <f>IF(G102="","",VALUE(CalSheet!AD94))</f>
        <v/>
      </c>
      <c r="I102" s="85"/>
      <c r="J102" s="85"/>
      <c r="K102" s="84" t="str">
        <f t="shared" si="4"/>
        <v/>
      </c>
      <c r="L102" s="84" t="str">
        <f t="shared" si="5"/>
        <v/>
      </c>
      <c r="M102" s="69" t="str">
        <f>IF(G102=" ","",IF(AND(I102&lt;&gt;"",J102&lt;&gt;""),IF(L102&gt;CalSheet!I94,CalSheet!$J$3,IF(L102&gt;CalSheet!G94,CalSheet!$H$3,IF(L102&gt;CalSheet!E94,CalSheet!$F$3,IF(L102&gt;CalSheet!C94,CalSheet!$D$3,CalSheet!$C$3)))),""))</f>
        <v/>
      </c>
      <c r="N102" s="86" t="str">
        <f>IF(OR(H102="",J102=""),"",IF(J102*100="","",IF(J102*100&gt;CalSheet!O94,CalSheet!$P$3,IF(J102*100&gt;CalSheet!M94,CalSheet!$N$3,IF(J102*100&gt;CalSheet!K94,CalSheet!$L$3,CalSheet!$K$3)))))</f>
        <v/>
      </c>
      <c r="O102" s="8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6" ht="16.5" hidden="1" customHeight="1">
      <c r="A103" s="81" t="str">
        <f t="shared" si="3"/>
        <v/>
      </c>
      <c r="B103" s="93"/>
      <c r="C103" s="401"/>
      <c r="D103" s="267"/>
      <c r="E103" s="267"/>
      <c r="F103" s="268"/>
      <c r="G103" s="83"/>
      <c r="H103" s="84" t="str">
        <f>IF(G103="","",VALUE(CalSheet!AD95))</f>
        <v/>
      </c>
      <c r="I103" s="85"/>
      <c r="J103" s="85"/>
      <c r="K103" s="84" t="str">
        <f t="shared" si="4"/>
        <v/>
      </c>
      <c r="L103" s="84" t="str">
        <f t="shared" si="5"/>
        <v/>
      </c>
      <c r="M103" s="69" t="str">
        <f>IF(G103=" ","",IF(AND(I103&lt;&gt;"",J103&lt;&gt;""),IF(L103&gt;CalSheet!I95,CalSheet!$J$3,IF(L103&gt;CalSheet!G95,CalSheet!$H$3,IF(L103&gt;CalSheet!E95,CalSheet!$F$3,IF(L103&gt;CalSheet!C95,CalSheet!$D$3,CalSheet!$C$3)))),""))</f>
        <v/>
      </c>
      <c r="N103" s="86" t="str">
        <f>IF(OR(H103="",J103=""),"",IF(J103*100="","",IF(J103*100&gt;CalSheet!O95,CalSheet!$P$3,IF(J103*100&gt;CalSheet!M95,CalSheet!$N$3,IF(J103*100&gt;CalSheet!K95,CalSheet!$L$3,CalSheet!$K$3)))))</f>
        <v/>
      </c>
      <c r="O103" s="8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1:26" ht="16.5" hidden="1" customHeight="1">
      <c r="A104" s="81" t="str">
        <f t="shared" si="3"/>
        <v/>
      </c>
      <c r="B104" s="93"/>
      <c r="C104" s="401"/>
      <c r="D104" s="267"/>
      <c r="E104" s="267"/>
      <c r="F104" s="268"/>
      <c r="G104" s="83"/>
      <c r="H104" s="84" t="str">
        <f>IF(G104="","",VALUE(CalSheet!AD96))</f>
        <v/>
      </c>
      <c r="I104" s="85"/>
      <c r="J104" s="85"/>
      <c r="K104" s="84" t="str">
        <f t="shared" si="4"/>
        <v/>
      </c>
      <c r="L104" s="84" t="str">
        <f t="shared" si="5"/>
        <v/>
      </c>
      <c r="M104" s="69" t="str">
        <f>IF(G104=" ","",IF(AND(I104&lt;&gt;"",J104&lt;&gt;""),IF(L104&gt;CalSheet!I96,CalSheet!$J$3,IF(L104&gt;CalSheet!G96,CalSheet!$H$3,IF(L104&gt;CalSheet!E96,CalSheet!$F$3,IF(L104&gt;CalSheet!C96,CalSheet!$D$3,CalSheet!$C$3)))),""))</f>
        <v/>
      </c>
      <c r="N104" s="86" t="str">
        <f>IF(OR(H104="",J104=""),"",IF(J104*100="","",IF(J104*100&gt;CalSheet!O96,CalSheet!$P$3,IF(J104*100&gt;CalSheet!M96,CalSheet!$N$3,IF(J104*100&gt;CalSheet!K96,CalSheet!$L$3,CalSheet!$K$3)))))</f>
        <v/>
      </c>
      <c r="O104" s="8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ht="16.5" hidden="1" customHeight="1">
      <c r="A105" s="81" t="str">
        <f t="shared" si="3"/>
        <v/>
      </c>
      <c r="B105" s="93"/>
      <c r="C105" s="401"/>
      <c r="D105" s="267"/>
      <c r="E105" s="267"/>
      <c r="F105" s="268"/>
      <c r="G105" s="83"/>
      <c r="H105" s="84" t="str">
        <f>IF(G105="","",VALUE(CalSheet!AD97))</f>
        <v/>
      </c>
      <c r="I105" s="85"/>
      <c r="J105" s="85"/>
      <c r="K105" s="84" t="str">
        <f t="shared" si="4"/>
        <v/>
      </c>
      <c r="L105" s="84" t="str">
        <f t="shared" si="5"/>
        <v/>
      </c>
      <c r="M105" s="69" t="str">
        <f>IF(G105=" ","",IF(AND(I105&lt;&gt;"",J105&lt;&gt;""),IF(L105&gt;CalSheet!I97,CalSheet!$J$3,IF(L105&gt;CalSheet!G97,CalSheet!$H$3,IF(L105&gt;CalSheet!E97,CalSheet!$F$3,IF(L105&gt;CalSheet!C97,CalSheet!$D$3,CalSheet!$C$3)))),""))</f>
        <v/>
      </c>
      <c r="N105" s="86" t="str">
        <f>IF(OR(H105="",J105=""),"",IF(J105*100="","",IF(J105*100&gt;CalSheet!O97,CalSheet!$P$3,IF(J105*100&gt;CalSheet!M97,CalSheet!$N$3,IF(J105*100&gt;CalSheet!K97,CalSheet!$L$3,CalSheet!$K$3)))))</f>
        <v/>
      </c>
      <c r="O105" s="8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ht="16.5" hidden="1" customHeight="1">
      <c r="A106" s="81" t="str">
        <f t="shared" si="3"/>
        <v/>
      </c>
      <c r="B106" s="93"/>
      <c r="C106" s="401"/>
      <c r="D106" s="267"/>
      <c r="E106" s="267"/>
      <c r="F106" s="268"/>
      <c r="G106" s="83"/>
      <c r="H106" s="84" t="str">
        <f>IF(G106="","",VALUE(CalSheet!AD98))</f>
        <v/>
      </c>
      <c r="I106" s="85"/>
      <c r="J106" s="85"/>
      <c r="K106" s="84" t="str">
        <f t="shared" si="4"/>
        <v/>
      </c>
      <c r="L106" s="84" t="str">
        <f t="shared" si="5"/>
        <v/>
      </c>
      <c r="M106" s="69" t="str">
        <f>IF(G106=" ","",IF(AND(I106&lt;&gt;"",J106&lt;&gt;""),IF(L106&gt;CalSheet!I98,CalSheet!$J$3,IF(L106&gt;CalSheet!G98,CalSheet!$H$3,IF(L106&gt;CalSheet!E98,CalSheet!$F$3,IF(L106&gt;CalSheet!C98,CalSheet!$D$3,CalSheet!$C$3)))),""))</f>
        <v/>
      </c>
      <c r="N106" s="86" t="str">
        <f>IF(OR(H106="",J106=""),"",IF(J106*100="","",IF(J106*100&gt;CalSheet!O98,CalSheet!$P$3,IF(J106*100&gt;CalSheet!M98,CalSheet!$N$3,IF(J106*100&gt;CalSheet!K98,CalSheet!$L$3,CalSheet!$K$3)))))</f>
        <v/>
      </c>
      <c r="O106" s="8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6.5" hidden="1" customHeight="1">
      <c r="A107" s="81" t="str">
        <f t="shared" si="3"/>
        <v/>
      </c>
      <c r="B107" s="93"/>
      <c r="C107" s="401"/>
      <c r="D107" s="267"/>
      <c r="E107" s="267"/>
      <c r="F107" s="268"/>
      <c r="G107" s="83"/>
      <c r="H107" s="84" t="str">
        <f>IF(G107="","",VALUE(CalSheet!AD99))</f>
        <v/>
      </c>
      <c r="I107" s="85"/>
      <c r="J107" s="85"/>
      <c r="K107" s="84" t="str">
        <f t="shared" si="4"/>
        <v/>
      </c>
      <c r="L107" s="84" t="str">
        <f t="shared" si="5"/>
        <v/>
      </c>
      <c r="M107" s="69" t="str">
        <f>IF(G107=" ","",IF(AND(I107&lt;&gt;"",J107&lt;&gt;""),IF(L107&gt;CalSheet!I99,CalSheet!$J$3,IF(L107&gt;CalSheet!G99,CalSheet!$H$3,IF(L107&gt;CalSheet!E99,CalSheet!$F$3,IF(L107&gt;CalSheet!C99,CalSheet!$D$3,CalSheet!$C$3)))),""))</f>
        <v/>
      </c>
      <c r="N107" s="86" t="str">
        <f>IF(OR(H107="",J107=""),"",IF(J107*100="","",IF(J107*100&gt;CalSheet!O99,CalSheet!$P$3,IF(J107*100&gt;CalSheet!M99,CalSheet!$N$3,IF(J107*100&gt;CalSheet!K99,CalSheet!$L$3,CalSheet!$K$3)))))</f>
        <v/>
      </c>
      <c r="O107" s="8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6.5" hidden="1" customHeight="1">
      <c r="A108" s="81" t="str">
        <f t="shared" si="3"/>
        <v/>
      </c>
      <c r="B108" s="93"/>
      <c r="C108" s="401"/>
      <c r="D108" s="267"/>
      <c r="E108" s="267"/>
      <c r="F108" s="268"/>
      <c r="G108" s="83"/>
      <c r="H108" s="84" t="str">
        <f>IF(G108="","",VALUE(CalSheet!AD100))</f>
        <v/>
      </c>
      <c r="I108" s="85"/>
      <c r="J108" s="85"/>
      <c r="K108" s="84" t="str">
        <f t="shared" si="4"/>
        <v/>
      </c>
      <c r="L108" s="84" t="str">
        <f t="shared" si="5"/>
        <v/>
      </c>
      <c r="M108" s="69" t="str">
        <f>IF(G108=" ","",IF(AND(I108&lt;&gt;"",J108&lt;&gt;""),IF(L108&gt;CalSheet!I100,CalSheet!$J$3,IF(L108&gt;CalSheet!G100,CalSheet!$H$3,IF(L108&gt;CalSheet!E100,CalSheet!$F$3,IF(L108&gt;CalSheet!C100,CalSheet!$D$3,CalSheet!$C$3)))),""))</f>
        <v/>
      </c>
      <c r="N108" s="86" t="str">
        <f>IF(OR(H108="",J108=""),"",IF(J108*100="","",IF(J108*100&gt;CalSheet!O100,CalSheet!$P$3,IF(J108*100&gt;CalSheet!M100,CalSheet!$N$3,IF(J108*100&gt;CalSheet!K100,CalSheet!$L$3,CalSheet!$K$3)))))</f>
        <v/>
      </c>
      <c r="O108" s="8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6.5" hidden="1" customHeight="1">
      <c r="A109" s="81" t="str">
        <f t="shared" si="3"/>
        <v/>
      </c>
      <c r="B109" s="93"/>
      <c r="C109" s="401"/>
      <c r="D109" s="267"/>
      <c r="E109" s="267"/>
      <c r="F109" s="268"/>
      <c r="G109" s="83"/>
      <c r="H109" s="84" t="str">
        <f>IF(G109="","",VALUE(CalSheet!AD101))</f>
        <v/>
      </c>
      <c r="I109" s="85"/>
      <c r="J109" s="85"/>
      <c r="K109" s="84" t="str">
        <f t="shared" si="4"/>
        <v/>
      </c>
      <c r="L109" s="84" t="str">
        <f t="shared" si="5"/>
        <v/>
      </c>
      <c r="M109" s="69" t="str">
        <f>IF(G109=" ","",IF(AND(I109&lt;&gt;"",J109&lt;&gt;""),IF(L109&gt;CalSheet!I101,CalSheet!$J$3,IF(L109&gt;CalSheet!G101,CalSheet!$H$3,IF(L109&gt;CalSheet!E101,CalSheet!$F$3,IF(L109&gt;CalSheet!C101,CalSheet!$D$3,CalSheet!$C$3)))),""))</f>
        <v/>
      </c>
      <c r="N109" s="86" t="str">
        <f>IF(OR(H109="",J109=""),"",IF(J109*100="","",IF(J109*100&gt;CalSheet!O101,CalSheet!$P$3,IF(J109*100&gt;CalSheet!M101,CalSheet!$N$3,IF(J109*100&gt;CalSheet!K101,CalSheet!$L$3,CalSheet!$K$3)))))</f>
        <v/>
      </c>
      <c r="O109" s="8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6.5" hidden="1" customHeight="1">
      <c r="A110" s="81" t="str">
        <f t="shared" si="3"/>
        <v/>
      </c>
      <c r="B110" s="93"/>
      <c r="C110" s="401"/>
      <c r="D110" s="267"/>
      <c r="E110" s="267"/>
      <c r="F110" s="268"/>
      <c r="G110" s="83"/>
      <c r="H110" s="84" t="str">
        <f>IF(G110="","",VALUE(CalSheet!AD102))</f>
        <v/>
      </c>
      <c r="I110" s="85"/>
      <c r="J110" s="85"/>
      <c r="K110" s="84" t="str">
        <f t="shared" si="4"/>
        <v/>
      </c>
      <c r="L110" s="84" t="str">
        <f t="shared" si="5"/>
        <v/>
      </c>
      <c r="M110" s="69" t="str">
        <f>IF(G110=" ","",IF(AND(I110&lt;&gt;"",J110&lt;&gt;""),IF(L110&gt;CalSheet!I102,CalSheet!$J$3,IF(L110&gt;CalSheet!G102,CalSheet!$H$3,IF(L110&gt;CalSheet!E102,CalSheet!$F$3,IF(L110&gt;CalSheet!C102,CalSheet!$D$3,CalSheet!$C$3)))),""))</f>
        <v/>
      </c>
      <c r="N110" s="86" t="str">
        <f>IF(OR(H110="",J110=""),"",IF(J110*100="","",IF(J110*100&gt;CalSheet!O102,CalSheet!$P$3,IF(J110*100&gt;CalSheet!M102,CalSheet!$N$3,IF(J110*100&gt;CalSheet!K102,CalSheet!$L$3,CalSheet!$K$3)))))</f>
        <v/>
      </c>
      <c r="O110" s="8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6.5" hidden="1" customHeight="1">
      <c r="A111" s="81" t="str">
        <f t="shared" si="3"/>
        <v/>
      </c>
      <c r="B111" s="93"/>
      <c r="C111" s="401"/>
      <c r="D111" s="267"/>
      <c r="E111" s="267"/>
      <c r="F111" s="268"/>
      <c r="G111" s="83"/>
      <c r="H111" s="84" t="str">
        <f>IF(G111="","",VALUE(CalSheet!AD103))</f>
        <v/>
      </c>
      <c r="I111" s="85"/>
      <c r="J111" s="85"/>
      <c r="K111" s="84" t="str">
        <f t="shared" si="4"/>
        <v/>
      </c>
      <c r="L111" s="84" t="str">
        <f t="shared" si="5"/>
        <v/>
      </c>
      <c r="M111" s="69" t="str">
        <f>IF(G111=" ","",IF(AND(I111&lt;&gt;"",J111&lt;&gt;""),IF(L111&gt;CalSheet!I103,CalSheet!$J$3,IF(L111&gt;CalSheet!G103,CalSheet!$H$3,IF(L111&gt;CalSheet!E103,CalSheet!$F$3,IF(L111&gt;CalSheet!C103,CalSheet!$D$3,CalSheet!$C$3)))),""))</f>
        <v/>
      </c>
      <c r="N111" s="86" t="str">
        <f>IF(OR(H111="",J111=""),"",IF(J111*100="","",IF(J111*100&gt;CalSheet!O103,CalSheet!$P$3,IF(J111*100&gt;CalSheet!M103,CalSheet!$N$3,IF(J111*100&gt;CalSheet!K103,CalSheet!$L$3,CalSheet!$K$3)))))</f>
        <v/>
      </c>
      <c r="O111" s="8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1:26" ht="16.5" hidden="1" customHeight="1">
      <c r="A112" s="94" t="str">
        <f t="shared" si="3"/>
        <v/>
      </c>
      <c r="B112" s="95"/>
      <c r="C112" s="401"/>
      <c r="D112" s="267"/>
      <c r="E112" s="267"/>
      <c r="F112" s="268"/>
      <c r="G112" s="96"/>
      <c r="H112" s="97" t="str">
        <f>IF(G112="","",VALUE(CalSheet!AD104))</f>
        <v/>
      </c>
      <c r="I112" s="98"/>
      <c r="J112" s="98"/>
      <c r="K112" s="97" t="str">
        <f t="shared" si="4"/>
        <v/>
      </c>
      <c r="L112" s="97" t="str">
        <f t="shared" si="5"/>
        <v/>
      </c>
      <c r="M112" s="99" t="str">
        <f>IF(G112=" ","",IF(AND(I112&lt;&gt;"",J112&lt;&gt;""),IF(L112&gt;CalSheet!I104,CalSheet!$J$3,IF(L112&gt;CalSheet!G104,CalSheet!$H$3,IF(L112&gt;CalSheet!E104,CalSheet!$F$3,IF(L112&gt;CalSheet!C104,CalSheet!$D$3,CalSheet!$C$3)))),""))</f>
        <v/>
      </c>
      <c r="N112" s="100" t="str">
        <f>IF(OR(H112="",J112=""),"",IF(J112*100="","",IF(J112*100&gt;CalSheet!O104,CalSheet!$P$3,IF(J112*100&gt;CalSheet!M104,CalSheet!$N$3,IF(J112*100&gt;CalSheet!K104,CalSheet!$L$3,CalSheet!$K$3)))))</f>
        <v/>
      </c>
      <c r="O112" s="101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26" ht="14.25" customHeight="1">
      <c r="A113" s="65"/>
      <c r="B113" s="65"/>
      <c r="C113" s="102"/>
      <c r="D113" s="102"/>
      <c r="E113" s="102"/>
      <c r="F113" s="102"/>
      <c r="G113" s="65"/>
      <c r="H113" s="65"/>
      <c r="I113" s="65"/>
      <c r="J113" s="65"/>
      <c r="K113" s="66"/>
      <c r="L113" s="66"/>
      <c r="M113" s="65"/>
      <c r="N113" s="65"/>
      <c r="O113" s="65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6.5" customHeight="1">
      <c r="A114" s="332" t="s">
        <v>72</v>
      </c>
      <c r="B114" s="270"/>
      <c r="C114" s="270"/>
      <c r="D114" s="270"/>
      <c r="E114" s="270"/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4.25" customHeight="1" thickBot="1">
      <c r="A115" s="65"/>
      <c r="B115" s="65"/>
      <c r="C115" s="102"/>
      <c r="D115" s="102"/>
      <c r="E115" s="102"/>
      <c r="F115" s="102"/>
      <c r="G115" s="65"/>
      <c r="H115" s="65"/>
      <c r="I115" s="65"/>
      <c r="J115" s="65"/>
      <c r="K115" s="66"/>
      <c r="L115" s="66"/>
      <c r="M115" s="65"/>
      <c r="N115" s="65"/>
      <c r="O115" s="65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31.5" customHeight="1" thickBot="1">
      <c r="A116" s="325" t="s">
        <v>73</v>
      </c>
      <c r="B116" s="326"/>
      <c r="C116" s="333" t="s">
        <v>74</v>
      </c>
      <c r="D116" s="334"/>
      <c r="E116" s="334"/>
      <c r="F116" s="334"/>
      <c r="G116" s="334"/>
      <c r="H116" s="334"/>
      <c r="I116" s="335"/>
      <c r="J116" s="371" t="s">
        <v>75</v>
      </c>
      <c r="K116" s="334"/>
      <c r="L116" s="334"/>
      <c r="M116" s="334"/>
      <c r="N116" s="334"/>
      <c r="O116" s="335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33" customHeight="1">
      <c r="A117" s="327"/>
      <c r="B117" s="328"/>
      <c r="C117" s="382" t="s">
        <v>16</v>
      </c>
      <c r="D117" s="281"/>
      <c r="E117" s="103" t="s">
        <v>17</v>
      </c>
      <c r="F117" s="103" t="s">
        <v>18</v>
      </c>
      <c r="G117" s="103" t="s">
        <v>19</v>
      </c>
      <c r="H117" s="103" t="s">
        <v>20</v>
      </c>
      <c r="I117" s="104" t="s">
        <v>47</v>
      </c>
      <c r="J117" s="105" t="s">
        <v>22</v>
      </c>
      <c r="K117" s="106" t="s">
        <v>23</v>
      </c>
      <c r="L117" s="106" t="s">
        <v>18</v>
      </c>
      <c r="M117" s="106" t="s">
        <v>24</v>
      </c>
      <c r="N117" s="369" t="s">
        <v>76</v>
      </c>
      <c r="O117" s="370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6.5" customHeight="1">
      <c r="A118" s="107" t="s">
        <v>42</v>
      </c>
      <c r="B118" s="107"/>
      <c r="C118" s="381">
        <f>COUNTIF(NSMALE,C$117)</f>
        <v>0</v>
      </c>
      <c r="D118" s="268"/>
      <c r="E118" s="69">
        <f>COUNTIF(NSMALE,E$117)</f>
        <v>2</v>
      </c>
      <c r="F118" s="69">
        <f>COUNTIF(NSMALE,F$117)</f>
        <v>18</v>
      </c>
      <c r="G118" s="69">
        <f>COUNTIF(NSMALE,G$117)</f>
        <v>2</v>
      </c>
      <c r="H118" s="69">
        <f>COUNTIF(NSMALE,H$117)</f>
        <v>1</v>
      </c>
      <c r="I118" s="108">
        <f t="shared" ref="I118:I119" si="6">SUM(C118:H118)</f>
        <v>23</v>
      </c>
      <c r="J118" s="109">
        <f>COUNTIF(HFAMALE,J$117)</f>
        <v>0</v>
      </c>
      <c r="K118" s="69">
        <f>COUNTIF(HFAMALE,K$117)</f>
        <v>3</v>
      </c>
      <c r="L118" s="69">
        <f>COUNTIF(HFAMALE,L$117)</f>
        <v>20</v>
      </c>
      <c r="M118" s="69">
        <f>COUNTIF(HFAMALE,M$117)</f>
        <v>0</v>
      </c>
      <c r="N118" s="330">
        <f t="shared" ref="N118:N119" si="7">SUM(J118:M118)</f>
        <v>23</v>
      </c>
      <c r="O118" s="331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6.5" customHeight="1" thickBot="1">
      <c r="A119" s="110" t="s">
        <v>44</v>
      </c>
      <c r="B119" s="110"/>
      <c r="C119" s="375">
        <f>COUNTIF(NSFEMALE,C$117)</f>
        <v>0</v>
      </c>
      <c r="D119" s="376"/>
      <c r="E119" s="99">
        <f>COUNTIF(NSFEMALE,E$117)</f>
        <v>0</v>
      </c>
      <c r="F119" s="99">
        <f>COUNTIF(NSFEMALE,F$117)</f>
        <v>17</v>
      </c>
      <c r="G119" s="99">
        <f>COUNTIF(NSFEMALE,G$117)</f>
        <v>2</v>
      </c>
      <c r="H119" s="99">
        <f>COUNTIF(NSFEMALE,H$117)</f>
        <v>1</v>
      </c>
      <c r="I119" s="111">
        <f t="shared" si="6"/>
        <v>20</v>
      </c>
      <c r="J119" s="112">
        <f>COUNTIF(HFAFEMALE,J$117)</f>
        <v>0</v>
      </c>
      <c r="K119" s="99">
        <f>COUNTIF(HFAFEMALE,K$117)</f>
        <v>1</v>
      </c>
      <c r="L119" s="99">
        <f>COUNTIF(HFAFEMALE,L$117)</f>
        <v>19</v>
      </c>
      <c r="M119" s="99">
        <f>COUNTIF(HFAFEMALE,M$117)</f>
        <v>0</v>
      </c>
      <c r="N119" s="367">
        <f t="shared" si="7"/>
        <v>20</v>
      </c>
      <c r="O119" s="368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6.5" customHeight="1" thickBot="1">
      <c r="A120" s="113" t="s">
        <v>47</v>
      </c>
      <c r="B120" s="113"/>
      <c r="C120" s="377">
        <f>SUM(C118:D119)</f>
        <v>0</v>
      </c>
      <c r="D120" s="351"/>
      <c r="E120" s="114">
        <f t="shared" ref="E120:M120" si="8">SUM(E118:E119)</f>
        <v>2</v>
      </c>
      <c r="F120" s="114">
        <f t="shared" si="8"/>
        <v>35</v>
      </c>
      <c r="G120" s="114">
        <f t="shared" si="8"/>
        <v>4</v>
      </c>
      <c r="H120" s="114">
        <f t="shared" si="8"/>
        <v>2</v>
      </c>
      <c r="I120" s="115">
        <f t="shared" si="8"/>
        <v>43</v>
      </c>
      <c r="J120" s="116">
        <f t="shared" si="8"/>
        <v>0</v>
      </c>
      <c r="K120" s="114">
        <f t="shared" si="8"/>
        <v>4</v>
      </c>
      <c r="L120" s="114">
        <f t="shared" si="8"/>
        <v>39</v>
      </c>
      <c r="M120" s="114">
        <f t="shared" si="8"/>
        <v>0</v>
      </c>
      <c r="N120" s="365">
        <f>SUM(N118:O119)</f>
        <v>43</v>
      </c>
      <c r="O120" s="366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6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6"/>
      <c r="L121" s="66"/>
      <c r="M121" s="65"/>
      <c r="N121" s="65"/>
      <c r="O121" s="65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6.5" customHeight="1">
      <c r="A122" s="65" t="s">
        <v>77</v>
      </c>
      <c r="B122" s="65"/>
      <c r="C122" s="65"/>
      <c r="D122" s="65"/>
      <c r="E122" s="207" t="s">
        <v>78</v>
      </c>
      <c r="F122" s="208"/>
      <c r="G122" s="208"/>
      <c r="H122" s="208"/>
      <c r="I122" s="207" t="s">
        <v>79</v>
      </c>
      <c r="J122" s="208"/>
      <c r="K122" s="209"/>
      <c r="L122" s="209"/>
      <c r="M122" s="208" t="s">
        <v>80</v>
      </c>
      <c r="N122" s="208"/>
      <c r="O122" s="208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1:26" ht="16.5" customHeight="1" thickBot="1">
      <c r="A123" s="378">
        <v>44727</v>
      </c>
      <c r="B123" s="288"/>
      <c r="C123" s="288"/>
      <c r="D123" s="65"/>
      <c r="E123" s="329" t="s">
        <v>150</v>
      </c>
      <c r="F123" s="329"/>
      <c r="G123" s="329"/>
      <c r="H123" s="379" t="s">
        <v>151</v>
      </c>
      <c r="I123" s="379"/>
      <c r="J123" s="379"/>
      <c r="K123" s="379"/>
      <c r="L123" s="379"/>
      <c r="M123" s="329" t="s">
        <v>152</v>
      </c>
      <c r="N123" s="329"/>
      <c r="O123" s="329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1:26" ht="16.5" customHeight="1">
      <c r="A124" s="65"/>
      <c r="B124" s="65"/>
      <c r="C124" s="65"/>
      <c r="D124" s="65"/>
      <c r="E124" s="361" t="s">
        <v>153</v>
      </c>
      <c r="F124" s="361"/>
      <c r="G124" s="361"/>
      <c r="H124" s="380" t="s">
        <v>154</v>
      </c>
      <c r="I124" s="380"/>
      <c r="J124" s="380"/>
      <c r="K124" s="380"/>
      <c r="L124" s="380"/>
      <c r="M124" s="361" t="s">
        <v>155</v>
      </c>
      <c r="N124" s="361"/>
      <c r="O124" s="361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1:26" ht="16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6"/>
      <c r="L125" s="66"/>
      <c r="M125" s="65"/>
      <c r="N125" s="117" t="s">
        <v>81</v>
      </c>
      <c r="O125" s="65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1:26" ht="16.5" customHeight="1">
      <c r="A126" s="65" t="s">
        <v>82</v>
      </c>
      <c r="B126" s="65"/>
      <c r="C126" s="65"/>
      <c r="D126" s="65"/>
      <c r="E126" s="65"/>
      <c r="F126" s="65"/>
      <c r="G126" s="65"/>
      <c r="H126" s="65"/>
      <c r="I126" s="65"/>
      <c r="J126" s="65"/>
      <c r="K126" s="66"/>
      <c r="L126" s="66"/>
      <c r="M126" s="65"/>
      <c r="N126" s="65"/>
      <c r="O126" s="65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1:26" ht="16.5" customHeight="1">
      <c r="A127" s="65" t="s">
        <v>83</v>
      </c>
      <c r="B127" s="65"/>
      <c r="C127" s="65"/>
      <c r="D127" s="65"/>
      <c r="E127" s="65"/>
      <c r="F127" s="65"/>
      <c r="G127" s="65"/>
      <c r="H127" s="65"/>
      <c r="I127" s="65"/>
      <c r="J127" s="65"/>
      <c r="K127" s="66"/>
      <c r="L127" s="66"/>
      <c r="M127" s="65"/>
      <c r="N127" s="65"/>
      <c r="O127" s="65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1:26" ht="16.5" customHeight="1">
      <c r="A128" s="65" t="s">
        <v>84</v>
      </c>
      <c r="B128" s="65"/>
      <c r="C128" s="65"/>
      <c r="D128" s="65"/>
      <c r="E128" s="65"/>
      <c r="F128" s="65"/>
      <c r="G128" s="65"/>
      <c r="H128" s="65"/>
      <c r="I128" s="65"/>
      <c r="J128" s="65"/>
      <c r="K128" s="66"/>
      <c r="L128" s="66"/>
      <c r="M128" s="65"/>
      <c r="N128" s="65"/>
      <c r="O128" s="65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1:26" ht="16.5" customHeight="1">
      <c r="A129" s="65" t="s">
        <v>85</v>
      </c>
      <c r="B129" s="65"/>
      <c r="C129" s="65"/>
      <c r="D129" s="65"/>
      <c r="E129" s="65"/>
      <c r="F129" s="65"/>
      <c r="G129" s="65"/>
      <c r="H129" s="65"/>
      <c r="I129" s="65"/>
      <c r="J129" s="65"/>
      <c r="K129" s="66"/>
      <c r="L129" s="66"/>
      <c r="M129" s="65"/>
      <c r="N129" s="65"/>
      <c r="O129" s="65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1:26" ht="16.5" customHeight="1">
      <c r="A130" s="65"/>
      <c r="B130" s="65"/>
      <c r="C130" s="65"/>
      <c r="D130" s="65"/>
      <c r="E130" s="65" t="s">
        <v>86</v>
      </c>
      <c r="F130" s="65"/>
      <c r="G130" s="65"/>
      <c r="H130" s="65"/>
      <c r="I130" s="65"/>
      <c r="J130" s="65"/>
      <c r="K130" s="66"/>
      <c r="L130" s="66"/>
      <c r="M130" s="65"/>
      <c r="N130" s="65"/>
      <c r="O130" s="65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1:26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1:26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1:26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1:26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1:26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1:26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1:26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1:26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1:26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1:26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1:2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1:26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1:26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1:26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1:26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1:26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1:26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1:26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1:26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1:26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1:2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1:26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1:26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1:26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1:26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1:26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1:26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1:26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1:26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1:26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1:2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1:26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1:26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1:26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1:26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1:26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1:26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1:26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1:26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1:26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1:2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1:26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1:26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1:26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1:26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1:26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1:26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1:26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1:26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1:26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1:2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1:26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1:26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1:26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1:26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1:26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1:26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1:26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1:26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1:26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1:2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1:26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1:26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1:26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1:26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1:26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1:26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1:26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1:26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1:26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1:2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1:26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1:26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1:26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1:26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1:26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1:26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1:26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1:26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1:26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1:2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1:26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1:26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1:26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1:26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1:26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1:26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1:26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1:26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1:26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1: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1:26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1:26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1:26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1:26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1:26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1:26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1:26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1:26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1:26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1:2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1:26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1:26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1:26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1:26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1:26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1:26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1:26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1:26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1:26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1:2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1:26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1:26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1:26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1:26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1:26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1:26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1:26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1:26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1:26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1:2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1:26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1:26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1:26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1:26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1:26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1:26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1:26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1:26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1:2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1:26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1:26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1:26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1:26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1:26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1:26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1:26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1:26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1:26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1:2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1:26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1:26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1:26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1:26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1:26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1:26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1:26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1:26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1:26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1:2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1:26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1:26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1:26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1:26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1:26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1:26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1:26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1:26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1:26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1:2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1:26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1:26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1:26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1:26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1:26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1:26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1:26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1:26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1:26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1:2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1:26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1:26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1:26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1:26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1:26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1:26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1:26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1:26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1:2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1:26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1:26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1:26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1:26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1:26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1:26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1:26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1:26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1:26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1: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1:26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1:26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1:26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1:26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</sheetData>
  <mergeCells count="144">
    <mergeCell ref="A123:C123"/>
    <mergeCell ref="E123:G123"/>
    <mergeCell ref="H123:L123"/>
    <mergeCell ref="M123:O123"/>
    <mergeCell ref="E124:G124"/>
    <mergeCell ref="H124:L124"/>
    <mergeCell ref="M124:O124"/>
    <mergeCell ref="C118:D118"/>
    <mergeCell ref="N118:O118"/>
    <mergeCell ref="C119:D119"/>
    <mergeCell ref="N119:O119"/>
    <mergeCell ref="C120:D120"/>
    <mergeCell ref="N120:O120"/>
    <mergeCell ref="A114:O114"/>
    <mergeCell ref="A116:B117"/>
    <mergeCell ref="C116:I116"/>
    <mergeCell ref="J116:O116"/>
    <mergeCell ref="C117:D117"/>
    <mergeCell ref="N117:O117"/>
    <mergeCell ref="C107:F107"/>
    <mergeCell ref="C108:F108"/>
    <mergeCell ref="C109:F109"/>
    <mergeCell ref="C110:F110"/>
    <mergeCell ref="C111:F111"/>
    <mergeCell ref="C112:F112"/>
    <mergeCell ref="C101:F101"/>
    <mergeCell ref="C102:F102"/>
    <mergeCell ref="C103:F103"/>
    <mergeCell ref="C104:F104"/>
    <mergeCell ref="C105:F105"/>
    <mergeCell ref="C106:F106"/>
    <mergeCell ref="C95:F95"/>
    <mergeCell ref="C96:F96"/>
    <mergeCell ref="C97:F97"/>
    <mergeCell ref="C98:F98"/>
    <mergeCell ref="C99:F99"/>
    <mergeCell ref="C100:F100"/>
    <mergeCell ref="C89:F89"/>
    <mergeCell ref="C90:F90"/>
    <mergeCell ref="C91:F91"/>
    <mergeCell ref="C92:F92"/>
    <mergeCell ref="C93:F93"/>
    <mergeCell ref="C94:F94"/>
    <mergeCell ref="C83:F83"/>
    <mergeCell ref="C84:F84"/>
    <mergeCell ref="C85:F85"/>
    <mergeCell ref="C86:F86"/>
    <mergeCell ref="C87:F87"/>
    <mergeCell ref="C88:F88"/>
    <mergeCell ref="C77:F77"/>
    <mergeCell ref="C78:F78"/>
    <mergeCell ref="C79:F79"/>
    <mergeCell ref="C80:F80"/>
    <mergeCell ref="C81:F81"/>
    <mergeCell ref="C82:F82"/>
    <mergeCell ref="C71:F71"/>
    <mergeCell ref="C72:F72"/>
    <mergeCell ref="C73:F73"/>
    <mergeCell ref="C74:F74"/>
    <mergeCell ref="C75:F75"/>
    <mergeCell ref="C76:F76"/>
    <mergeCell ref="C65:F65"/>
    <mergeCell ref="C66:F66"/>
    <mergeCell ref="C67:F67"/>
    <mergeCell ref="C68:F68"/>
    <mergeCell ref="C69:F69"/>
    <mergeCell ref="C70:F70"/>
    <mergeCell ref="C58:F58"/>
    <mergeCell ref="C59:F59"/>
    <mergeCell ref="C60:F60"/>
    <mergeCell ref="C61:F61"/>
    <mergeCell ref="C63:F63"/>
    <mergeCell ref="C64:F64"/>
    <mergeCell ref="C52:F52"/>
    <mergeCell ref="C53:F53"/>
    <mergeCell ref="C54:F54"/>
    <mergeCell ref="C55:F55"/>
    <mergeCell ref="C56:F56"/>
    <mergeCell ref="C57:F57"/>
    <mergeCell ref="C46:F46"/>
    <mergeCell ref="C47:F47"/>
    <mergeCell ref="C48:F48"/>
    <mergeCell ref="C49:F49"/>
    <mergeCell ref="C50:F50"/>
    <mergeCell ref="C51:F51"/>
    <mergeCell ref="C40:F40"/>
    <mergeCell ref="C41:F41"/>
    <mergeCell ref="C42:F42"/>
    <mergeCell ref="C43:F43"/>
    <mergeCell ref="C44:F44"/>
    <mergeCell ref="C45:F45"/>
    <mergeCell ref="C34:F34"/>
    <mergeCell ref="C35:F35"/>
    <mergeCell ref="C36:F36"/>
    <mergeCell ref="C37:F37"/>
    <mergeCell ref="C38:F38"/>
    <mergeCell ref="C39:F39"/>
    <mergeCell ref="C28:F28"/>
    <mergeCell ref="C29:F29"/>
    <mergeCell ref="C30:F30"/>
    <mergeCell ref="C31:F31"/>
    <mergeCell ref="C32:F32"/>
    <mergeCell ref="C33:F33"/>
    <mergeCell ref="C22:F22"/>
    <mergeCell ref="C23:F23"/>
    <mergeCell ref="C24:F24"/>
    <mergeCell ref="C25:F25"/>
    <mergeCell ref="C26:F26"/>
    <mergeCell ref="C27:F27"/>
    <mergeCell ref="C16:F16"/>
    <mergeCell ref="C17:F17"/>
    <mergeCell ref="C18:F18"/>
    <mergeCell ref="C19:F19"/>
    <mergeCell ref="C20:F20"/>
    <mergeCell ref="C21:F21"/>
    <mergeCell ref="A11:B11"/>
    <mergeCell ref="C11:F11"/>
    <mergeCell ref="C12:F12"/>
    <mergeCell ref="C13:F13"/>
    <mergeCell ref="C14:F14"/>
    <mergeCell ref="C15:F15"/>
    <mergeCell ref="A2:N2"/>
    <mergeCell ref="A3:N3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</mergeCells>
  <conditionalFormatting sqref="F8 D6">
    <cfRule type="expression" dxfId="1" priority="1">
      <formula>#REF!&gt;6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71.7109375" customWidth="1"/>
    <col min="4" max="4" width="72.7109375" customWidth="1"/>
    <col min="5" max="6" width="8.7109375" customWidth="1"/>
  </cols>
  <sheetData>
    <row r="2" spans="2:4" ht="23.25" customHeight="1">
      <c r="B2" s="413" t="s">
        <v>87</v>
      </c>
      <c r="C2" s="334"/>
      <c r="D2" s="335"/>
    </row>
    <row r="3" spans="2:4" ht="19.5">
      <c r="B3" s="118"/>
      <c r="C3" s="412" t="s">
        <v>88</v>
      </c>
      <c r="D3" s="328"/>
    </row>
    <row r="4" spans="2:4">
      <c r="B4" s="119"/>
      <c r="C4" s="120" t="s">
        <v>89</v>
      </c>
      <c r="D4" s="121" t="s">
        <v>90</v>
      </c>
    </row>
    <row r="5" spans="2:4" ht="22.5" customHeight="1">
      <c r="B5" s="122" t="s">
        <v>2</v>
      </c>
      <c r="C5" s="123" t="s">
        <v>91</v>
      </c>
      <c r="D5" s="124" t="s">
        <v>92</v>
      </c>
    </row>
    <row r="6" spans="2:4" ht="22.5" customHeight="1">
      <c r="B6" s="125" t="s">
        <v>4</v>
      </c>
      <c r="C6" s="126" t="s">
        <v>93</v>
      </c>
      <c r="D6" s="127" t="s">
        <v>94</v>
      </c>
    </row>
    <row r="8" spans="2:4">
      <c r="B8" s="413" t="s">
        <v>87</v>
      </c>
      <c r="C8" s="334"/>
      <c r="D8" s="335"/>
    </row>
    <row r="9" spans="2:4" ht="19.5">
      <c r="B9" s="118"/>
      <c r="C9" s="412" t="s">
        <v>95</v>
      </c>
      <c r="D9" s="328"/>
    </row>
    <row r="10" spans="2:4">
      <c r="B10" s="119"/>
      <c r="C10" s="120" t="s">
        <v>89</v>
      </c>
      <c r="D10" s="121" t="s">
        <v>90</v>
      </c>
    </row>
    <row r="11" spans="2:4" ht="22.5" customHeight="1">
      <c r="B11" s="122" t="s">
        <v>2</v>
      </c>
      <c r="C11" s="123" t="s">
        <v>96</v>
      </c>
      <c r="D11" s="124" t="s">
        <v>97</v>
      </c>
    </row>
    <row r="12" spans="2:4" ht="22.5" customHeight="1">
      <c r="B12" s="125" t="s">
        <v>4</v>
      </c>
      <c r="C12" s="126" t="s">
        <v>98</v>
      </c>
      <c r="D12" s="127" t="s">
        <v>99</v>
      </c>
    </row>
    <row r="14" spans="2:4">
      <c r="B14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4">
    <mergeCell ref="C3:D3"/>
    <mergeCell ref="B2:D2"/>
    <mergeCell ref="B8:D8"/>
    <mergeCell ref="C9:D9"/>
  </mergeCells>
  <hyperlinks>
    <hyperlink ref="C5" r:id="rId1" xr:uid="{00000000-0004-0000-0200-000000000000}"/>
    <hyperlink ref="D5" r:id="rId2" xr:uid="{00000000-0004-0000-0200-000001000000}"/>
    <hyperlink ref="C6" r:id="rId3" xr:uid="{00000000-0004-0000-0200-000002000000}"/>
    <hyperlink ref="D6" r:id="rId4" xr:uid="{00000000-0004-0000-0200-000003000000}"/>
    <hyperlink ref="C11" r:id="rId5" xr:uid="{00000000-0004-0000-0200-000004000000}"/>
    <hyperlink ref="D11" r:id="rId6" xr:uid="{00000000-0004-0000-0200-000005000000}"/>
    <hyperlink ref="C12" r:id="rId7" xr:uid="{00000000-0004-0000-0200-000006000000}"/>
    <hyperlink ref="D12" r:id="rId8" xr:uid="{00000000-0004-0000-0200-000007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304"/>
  <sheetViews>
    <sheetView showGridLines="0" topLeftCell="AT1" workbookViewId="0"/>
  </sheetViews>
  <sheetFormatPr defaultColWidth="14.42578125" defaultRowHeight="15" customHeight="1"/>
  <cols>
    <col min="1" max="1" width="5.28515625" hidden="1" customWidth="1"/>
    <col min="2" max="2" width="8.28515625" hidden="1" customWidth="1"/>
    <col min="3" max="16" width="9.140625" hidden="1" customWidth="1"/>
    <col min="17" max="17" width="4" hidden="1" customWidth="1"/>
    <col min="18" max="20" width="9.140625" hidden="1" customWidth="1"/>
    <col min="21" max="21" width="9.42578125" hidden="1" customWidth="1"/>
    <col min="22" max="26" width="9.140625" hidden="1" customWidth="1"/>
    <col min="27" max="27" width="14.42578125" hidden="1" customWidth="1"/>
    <col min="28" max="45" width="9.140625" hidden="1" customWidth="1"/>
    <col min="46" max="46" width="2.42578125" customWidth="1"/>
    <col min="47" max="49" width="9.140625" customWidth="1"/>
  </cols>
  <sheetData>
    <row r="1" spans="1:49" ht="14.2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</row>
    <row r="2" spans="1:49">
      <c r="A2" s="129"/>
      <c r="B2" s="129"/>
      <c r="C2" s="129">
        <v>3</v>
      </c>
      <c r="D2" s="129">
        <v>4</v>
      </c>
      <c r="E2" s="129">
        <v>5</v>
      </c>
      <c r="F2" s="129">
        <v>6</v>
      </c>
      <c r="G2" s="129">
        <v>7</v>
      </c>
      <c r="H2" s="129">
        <v>8</v>
      </c>
      <c r="I2" s="129">
        <v>9</v>
      </c>
      <c r="J2" s="129">
        <v>10</v>
      </c>
      <c r="K2" s="129">
        <v>3</v>
      </c>
      <c r="L2" s="129">
        <v>4</v>
      </c>
      <c r="M2" s="129">
        <v>5</v>
      </c>
      <c r="N2" s="129">
        <v>6</v>
      </c>
      <c r="O2" s="129">
        <v>7</v>
      </c>
      <c r="P2" s="129">
        <v>8</v>
      </c>
      <c r="Q2" s="129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414" t="s">
        <v>101</v>
      </c>
      <c r="AV2" s="347"/>
      <c r="AW2" s="326"/>
    </row>
    <row r="3" spans="1:49" ht="14.25" customHeight="1">
      <c r="A3" s="131" t="s">
        <v>102</v>
      </c>
      <c r="B3" s="131" t="s">
        <v>103</v>
      </c>
      <c r="C3" s="132" t="s">
        <v>16</v>
      </c>
      <c r="D3" s="417" t="s">
        <v>17</v>
      </c>
      <c r="E3" s="268"/>
      <c r="F3" s="418" t="s">
        <v>18</v>
      </c>
      <c r="G3" s="268"/>
      <c r="H3" s="418" t="s">
        <v>19</v>
      </c>
      <c r="I3" s="268"/>
      <c r="J3" s="133" t="s">
        <v>20</v>
      </c>
      <c r="K3" s="134" t="s">
        <v>22</v>
      </c>
      <c r="L3" s="417" t="s">
        <v>23</v>
      </c>
      <c r="M3" s="268"/>
      <c r="N3" s="417" t="s">
        <v>18</v>
      </c>
      <c r="O3" s="268"/>
      <c r="P3" s="134" t="s">
        <v>24</v>
      </c>
      <c r="Q3" s="129"/>
      <c r="R3" s="131" t="s">
        <v>104</v>
      </c>
      <c r="S3" s="131" t="s">
        <v>105</v>
      </c>
      <c r="T3" s="131" t="s">
        <v>106</v>
      </c>
      <c r="U3" s="131" t="s">
        <v>107</v>
      </c>
      <c r="V3" s="131" t="s">
        <v>108</v>
      </c>
      <c r="W3" s="131" t="s">
        <v>109</v>
      </c>
      <c r="X3" s="131" t="s">
        <v>110</v>
      </c>
      <c r="Y3" s="131" t="s">
        <v>111</v>
      </c>
      <c r="Z3" s="131" t="s">
        <v>112</v>
      </c>
      <c r="AA3" s="134" t="s">
        <v>113</v>
      </c>
      <c r="AB3" s="134" t="s">
        <v>114</v>
      </c>
      <c r="AC3" s="131" t="s">
        <v>115</v>
      </c>
      <c r="AD3" s="131" t="s">
        <v>116</v>
      </c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415"/>
      <c r="AV3" s="270"/>
      <c r="AW3" s="370"/>
    </row>
    <row r="4" spans="1:49">
      <c r="A4" s="129">
        <v>1</v>
      </c>
      <c r="B4" s="129" t="s">
        <v>117</v>
      </c>
      <c r="C4" s="135">
        <f>VLOOKUP('Nutritional Status'!$H12,BMI,C$2)</f>
        <v>13.2</v>
      </c>
      <c r="D4" s="135">
        <f>VLOOKUP('Nutritional Status'!$H12,BMI,D$2)</f>
        <v>13.3</v>
      </c>
      <c r="E4" s="135">
        <f>VLOOKUP('Nutritional Status'!$H12,BMI,E$2)</f>
        <v>14.2</v>
      </c>
      <c r="F4" s="135">
        <f>VLOOKUP('Nutritional Status'!$H12,BMI,F$2)</f>
        <v>14.3</v>
      </c>
      <c r="G4" s="135">
        <f>VLOOKUP('Nutritional Status'!$H12,BMI,G$2)</f>
        <v>23.3</v>
      </c>
      <c r="H4" s="135">
        <f>VLOOKUP('Nutritional Status'!$H12,BMI,H$2)</f>
        <v>23.4</v>
      </c>
      <c r="I4" s="135">
        <f>VLOOKUP('Nutritional Status'!$H12,BMI,I$2)</f>
        <v>29.52</v>
      </c>
      <c r="J4" s="135">
        <f>VLOOKUP('Nutritional Status'!$H12,BMI,J$2)</f>
        <v>29.62</v>
      </c>
      <c r="K4" s="135">
        <f>VLOOKUP('Nutritional Status'!$H12,HEIGHT,$K$2)</f>
        <v>126.4</v>
      </c>
      <c r="L4" s="135">
        <f>VLOOKUP('Nutritional Status'!$H12,HEIGHT,$L$2)</f>
        <v>126.5</v>
      </c>
      <c r="M4" s="135">
        <f>VLOOKUP('Nutritional Status'!$H12,HEIGHT,$M$2)</f>
        <v>133.4</v>
      </c>
      <c r="N4" s="135">
        <f>VLOOKUP('Nutritional Status'!$H12,HEIGHT,$N$2)</f>
        <v>133.5</v>
      </c>
      <c r="O4" s="135">
        <f>VLOOKUP('Nutritional Status'!$H12,HEIGHT,$O$2)</f>
        <v>161.5</v>
      </c>
      <c r="P4" s="135">
        <f>VLOOKUP('Nutritional Status'!$H12,HEIGHT,$P$2)</f>
        <v>161.6</v>
      </c>
      <c r="Q4" s="128"/>
      <c r="R4" s="136">
        <f t="shared" ref="R4:R35" si="0">YEAR(dateof)</f>
        <v>2022</v>
      </c>
      <c r="S4" s="136">
        <f t="shared" ref="S4:S35" si="1">MONTH(dateof)</f>
        <v>9</v>
      </c>
      <c r="T4" s="136">
        <f t="shared" ref="T4:T35" si="2">DAY(dateof)</f>
        <v>21</v>
      </c>
      <c r="U4" s="136">
        <f>YEAR('Nutritional Status'!$G12)</f>
        <v>2010</v>
      </c>
      <c r="V4" s="136">
        <f>MONTH('Nutritional Status'!$G12)</f>
        <v>11</v>
      </c>
      <c r="W4" s="136">
        <f>DAY('Nutritional Status'!$G12)</f>
        <v>30</v>
      </c>
      <c r="X4" s="136">
        <f t="shared" ref="X4:X104" si="3">T4-W4</f>
        <v>-9</v>
      </c>
      <c r="Y4" s="136">
        <f t="shared" ref="Y4:Y104" si="4">(T4+30.4375)-W4</f>
        <v>21.4375</v>
      </c>
      <c r="Z4" s="136">
        <f t="shared" ref="Z4:Z104" si="5">IF(T4&gt;=W4,S4,S4-1)</f>
        <v>8</v>
      </c>
      <c r="AA4" s="136">
        <f t="shared" ref="AA4:AA104" si="6">IF(Z4&gt;=V4,Z4-V4,(Z4+12)-V4)</f>
        <v>9</v>
      </c>
      <c r="AB4" s="136">
        <f t="shared" ref="AB4:AB104" si="7">IF(Z4&gt;=V4,R4,R4-1)</f>
        <v>2021</v>
      </c>
      <c r="AC4" s="136">
        <f t="shared" ref="AC4:AC104" si="8">IF(AB4&gt;=U4,AB4-U4,(AB4-1)-U4)</f>
        <v>11</v>
      </c>
      <c r="AD4" s="137" t="str">
        <f t="shared" ref="AD4:AD104" si="9">AC4&amp;"."&amp;IF(AA4&gt;=10,AA4,"0"&amp;AA4)</f>
        <v>11.09</v>
      </c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415"/>
      <c r="AV4" s="270"/>
      <c r="AW4" s="370"/>
    </row>
    <row r="5" spans="1:49">
      <c r="A5" s="129">
        <f t="shared" ref="A5:A53" si="10">A4+1</f>
        <v>2</v>
      </c>
      <c r="B5" s="129" t="s">
        <v>117</v>
      </c>
      <c r="C5" s="135">
        <f>VLOOKUP('Nutritional Status'!$H13,BMI,C$2)</f>
        <v>13.7</v>
      </c>
      <c r="D5" s="135">
        <f>VLOOKUP('Nutritional Status'!$H13,BMI,D$2)</f>
        <v>13.8</v>
      </c>
      <c r="E5" s="135">
        <f>VLOOKUP('Nutritional Status'!$H13,BMI,E$2)</f>
        <v>14.9</v>
      </c>
      <c r="F5" s="135">
        <f>VLOOKUP('Nutritional Status'!$H13,BMI,F$2)</f>
        <v>15</v>
      </c>
      <c r="G5" s="135">
        <f>VLOOKUP('Nutritional Status'!$H13,BMI,G$2)</f>
        <v>24.89</v>
      </c>
      <c r="H5" s="135">
        <f>VLOOKUP('Nutritional Status'!$H13,BMI,H$2)</f>
        <v>24.99</v>
      </c>
      <c r="I5" s="135">
        <f>VLOOKUP('Nutritional Status'!$H13,BMI,I$2)</f>
        <v>31.8</v>
      </c>
      <c r="J5" s="135">
        <f>VLOOKUP('Nutritional Status'!$H13,BMI,J$2)</f>
        <v>31.9</v>
      </c>
      <c r="K5" s="135">
        <f>VLOOKUP('Nutritional Status'!$H13,HEIGHT,$K$2)</f>
        <v>134.19999999999999</v>
      </c>
      <c r="L5" s="135">
        <f>VLOOKUP('Nutritional Status'!$H13,HEIGHT,$L$2)</f>
        <v>134.29999999999998</v>
      </c>
      <c r="M5" s="135">
        <f>VLOOKUP('Nutritional Status'!$H13,HEIGHT,$M$2)</f>
        <v>141.6</v>
      </c>
      <c r="N5" s="135">
        <f>VLOOKUP('Nutritional Status'!$H13,HEIGHT,$N$2)</f>
        <v>141.69999999999999</v>
      </c>
      <c r="O5" s="135">
        <f>VLOOKUP('Nutritional Status'!$H13,HEIGHT,$O$2)</f>
        <v>171.6</v>
      </c>
      <c r="P5" s="135">
        <f>VLOOKUP('Nutritional Status'!$H13,HEIGHT,$P$2)</f>
        <v>171.7</v>
      </c>
      <c r="Q5" s="128"/>
      <c r="R5" s="136">
        <f t="shared" si="0"/>
        <v>2022</v>
      </c>
      <c r="S5" s="136">
        <f t="shared" si="1"/>
        <v>9</v>
      </c>
      <c r="T5" s="136">
        <f t="shared" si="2"/>
        <v>21</v>
      </c>
      <c r="U5" s="136">
        <f>YEAR('Nutritional Status'!$G13)</f>
        <v>2009</v>
      </c>
      <c r="V5" s="136">
        <f>MONTH('Nutritional Status'!$G13)</f>
        <v>8</v>
      </c>
      <c r="W5" s="136">
        <f>DAY('Nutritional Status'!$G13)</f>
        <v>3</v>
      </c>
      <c r="X5" s="136">
        <f t="shared" si="3"/>
        <v>18</v>
      </c>
      <c r="Y5" s="136">
        <f t="shared" si="4"/>
        <v>48.4375</v>
      </c>
      <c r="Z5" s="136">
        <f t="shared" si="5"/>
        <v>9</v>
      </c>
      <c r="AA5" s="136">
        <f t="shared" si="6"/>
        <v>1</v>
      </c>
      <c r="AB5" s="136">
        <f t="shared" si="7"/>
        <v>2022</v>
      </c>
      <c r="AC5" s="136">
        <f t="shared" si="8"/>
        <v>13</v>
      </c>
      <c r="AD5" s="137" t="str">
        <f t="shared" si="9"/>
        <v>13.01</v>
      </c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415"/>
      <c r="AV5" s="270"/>
      <c r="AW5" s="370"/>
    </row>
    <row r="6" spans="1:49">
      <c r="A6" s="129">
        <f t="shared" si="10"/>
        <v>3</v>
      </c>
      <c r="B6" s="129" t="s">
        <v>117</v>
      </c>
      <c r="C6" s="138">
        <f>VLOOKUP('Nutritional Status'!$H14,BMI,C$2)</f>
        <v>12.6</v>
      </c>
      <c r="D6" s="138">
        <f>VLOOKUP('Nutritional Status'!$H14,BMI,D$2)</f>
        <v>12.7</v>
      </c>
      <c r="E6" s="138">
        <f>VLOOKUP('Nutritional Status'!$H14,BMI,E$2)</f>
        <v>13.5</v>
      </c>
      <c r="F6" s="138">
        <f>VLOOKUP('Nutritional Status'!$H14,BMI,F$2)</f>
        <v>13.6</v>
      </c>
      <c r="G6" s="138">
        <f>VLOOKUP('Nutritional Status'!$H14,BMI,G$2)</f>
        <v>21.1</v>
      </c>
      <c r="H6" s="138">
        <f>VLOOKUP('Nutritional Status'!$H14,BMI,H$2)</f>
        <v>21.2</v>
      </c>
      <c r="I6" s="138">
        <f>VLOOKUP('Nutritional Status'!$H14,BMI,I$2)</f>
        <v>25.5</v>
      </c>
      <c r="J6" s="138">
        <f>VLOOKUP('Nutritional Status'!$H14,BMI,J$2)</f>
        <v>25.6</v>
      </c>
      <c r="K6" s="138">
        <f>VLOOKUP('Nutritional Status'!$H14,HEIGHT,$K$2)</f>
        <v>117.2</v>
      </c>
      <c r="L6" s="138">
        <f>VLOOKUP('Nutritional Status'!$H14,HEIGHT,$L$2)</f>
        <v>117.3</v>
      </c>
      <c r="M6" s="138">
        <f>VLOOKUP('Nutritional Status'!$H14,HEIGHT,$M$2)</f>
        <v>123.4</v>
      </c>
      <c r="N6" s="138">
        <f>VLOOKUP('Nutritional Status'!$H14,HEIGHT,$N$2)</f>
        <v>123.5</v>
      </c>
      <c r="O6" s="138">
        <f>VLOOKUP('Nutritional Status'!$H14,HEIGHT,$O$2)</f>
        <v>148.6</v>
      </c>
      <c r="P6" s="138">
        <f>VLOOKUP('Nutritional Status'!$H14,HEIGHT,$P$2)</f>
        <v>148.69999999999999</v>
      </c>
      <c r="Q6" s="128"/>
      <c r="R6" s="136">
        <f t="shared" si="0"/>
        <v>2022</v>
      </c>
      <c r="S6" s="136">
        <f t="shared" si="1"/>
        <v>9</v>
      </c>
      <c r="T6" s="136">
        <f t="shared" si="2"/>
        <v>21</v>
      </c>
      <c r="U6" s="136">
        <f>YEAR('Nutritional Status'!$G14)</f>
        <v>2013</v>
      </c>
      <c r="V6" s="136">
        <f>MONTH('Nutritional Status'!$G14)</f>
        <v>1</v>
      </c>
      <c r="W6" s="136">
        <f>DAY('Nutritional Status'!$G14)</f>
        <v>16</v>
      </c>
      <c r="X6" s="136">
        <f t="shared" si="3"/>
        <v>5</v>
      </c>
      <c r="Y6" s="136">
        <f t="shared" si="4"/>
        <v>35.4375</v>
      </c>
      <c r="Z6" s="136">
        <f t="shared" si="5"/>
        <v>9</v>
      </c>
      <c r="AA6" s="136">
        <f t="shared" si="6"/>
        <v>8</v>
      </c>
      <c r="AB6" s="136">
        <f t="shared" si="7"/>
        <v>2022</v>
      </c>
      <c r="AC6" s="136">
        <f t="shared" si="8"/>
        <v>9</v>
      </c>
      <c r="AD6" s="137" t="str">
        <f t="shared" si="9"/>
        <v>9.08</v>
      </c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415"/>
      <c r="AV6" s="270"/>
      <c r="AW6" s="370"/>
    </row>
    <row r="7" spans="1:49">
      <c r="A7" s="129">
        <f t="shared" si="10"/>
        <v>4</v>
      </c>
      <c r="B7" s="129" t="s">
        <v>117</v>
      </c>
      <c r="C7" s="138">
        <f>VLOOKUP('Nutritional Status'!$H15,BMI,C$2)</f>
        <v>12.4</v>
      </c>
      <c r="D7" s="138">
        <f>VLOOKUP('Nutritional Status'!$H15,BMI,D$2)</f>
        <v>12.5</v>
      </c>
      <c r="E7" s="138">
        <f>VLOOKUP('Nutritional Status'!$H15,BMI,E$2)</f>
        <v>13.3</v>
      </c>
      <c r="F7" s="138">
        <f>VLOOKUP('Nutritional Status'!$H15,BMI,F$2)</f>
        <v>13.4</v>
      </c>
      <c r="G7" s="138">
        <f>VLOOKUP('Nutritional Status'!$H15,BMI,G$2)</f>
        <v>20</v>
      </c>
      <c r="H7" s="138">
        <f>VLOOKUP('Nutritional Status'!$H15,BMI,H$2)</f>
        <v>20.100000000000001</v>
      </c>
      <c r="I7" s="138">
        <f>VLOOKUP('Nutritional Status'!$H15,BMI,I$2)</f>
        <v>23.37</v>
      </c>
      <c r="J7" s="138">
        <f>VLOOKUP('Nutritional Status'!$H15,BMI,J$2)</f>
        <v>23.47</v>
      </c>
      <c r="K7" s="138">
        <f>VLOOKUP('Nutritional Status'!$H15,HEIGHT,$K$2)</f>
        <v>112</v>
      </c>
      <c r="L7" s="138">
        <f>VLOOKUP('Nutritional Status'!$H15,HEIGHT,$L$2)</f>
        <v>112.1</v>
      </c>
      <c r="M7" s="138">
        <f>VLOOKUP('Nutritional Status'!$H15,HEIGHT,$M$2)</f>
        <v>117.80000000000001</v>
      </c>
      <c r="N7" s="138">
        <f>VLOOKUP('Nutritional Status'!$H15,HEIGHT,$N$2)</f>
        <v>117.9</v>
      </c>
      <c r="O7" s="138">
        <f>VLOOKUP('Nutritional Status'!$H15,HEIGHT,$O$2)</f>
        <v>141.1</v>
      </c>
      <c r="P7" s="138">
        <f>VLOOKUP('Nutritional Status'!$H15,HEIGHT,$P$2)</f>
        <v>141.19999999999999</v>
      </c>
      <c r="Q7" s="128"/>
      <c r="R7" s="136">
        <f t="shared" si="0"/>
        <v>2022</v>
      </c>
      <c r="S7" s="136">
        <f t="shared" si="1"/>
        <v>9</v>
      </c>
      <c r="T7" s="136">
        <f t="shared" si="2"/>
        <v>21</v>
      </c>
      <c r="U7" s="136">
        <f>YEAR('Nutritional Status'!$G15)</f>
        <v>2014</v>
      </c>
      <c r="V7" s="136">
        <f>MONTH('Nutritional Status'!$G15)</f>
        <v>3</v>
      </c>
      <c r="W7" s="136">
        <f>DAY('Nutritional Status'!$G15)</f>
        <v>29</v>
      </c>
      <c r="X7" s="136">
        <f t="shared" si="3"/>
        <v>-8</v>
      </c>
      <c r="Y7" s="136">
        <f t="shared" si="4"/>
        <v>22.4375</v>
      </c>
      <c r="Z7" s="136">
        <f t="shared" si="5"/>
        <v>8</v>
      </c>
      <c r="AA7" s="136">
        <f t="shared" si="6"/>
        <v>5</v>
      </c>
      <c r="AB7" s="136">
        <f t="shared" si="7"/>
        <v>2022</v>
      </c>
      <c r="AC7" s="136">
        <f t="shared" si="8"/>
        <v>8</v>
      </c>
      <c r="AD7" s="137" t="str">
        <f t="shared" si="9"/>
        <v>8.05</v>
      </c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416"/>
      <c r="AV7" s="350"/>
      <c r="AW7" s="366"/>
    </row>
    <row r="8" spans="1:49" ht="14.25" customHeight="1">
      <c r="A8" s="129">
        <f t="shared" si="10"/>
        <v>5</v>
      </c>
      <c r="B8" s="129" t="s">
        <v>117</v>
      </c>
      <c r="C8" s="138">
        <f>VLOOKUP('Nutritional Status'!$H16,BMI,C$2)</f>
        <v>12.3</v>
      </c>
      <c r="D8" s="138">
        <f>VLOOKUP('Nutritional Status'!$H16,BMI,D$2)</f>
        <v>12.4</v>
      </c>
      <c r="E8" s="138">
        <f>VLOOKUP('Nutritional Status'!$H16,BMI,E$2)</f>
        <v>13.3</v>
      </c>
      <c r="F8" s="138">
        <f>VLOOKUP('Nutritional Status'!$H16,BMI,F$2)</f>
        <v>13.4</v>
      </c>
      <c r="G8" s="138">
        <f>VLOOKUP('Nutritional Status'!$H16,BMI,G$2)</f>
        <v>19.899999999999999</v>
      </c>
      <c r="H8" s="138">
        <f>VLOOKUP('Nutritional Status'!$H16,BMI,H$2)</f>
        <v>20</v>
      </c>
      <c r="I8" s="138">
        <f>VLOOKUP('Nutritional Status'!$H16,BMI,I$2)</f>
        <v>23.3</v>
      </c>
      <c r="J8" s="138">
        <f>VLOOKUP('Nutritional Status'!$H16,BMI,J$2)</f>
        <v>23.4</v>
      </c>
      <c r="K8" s="138">
        <f>VLOOKUP('Nutritional Status'!$H16,HEIGHT,$K$2)</f>
        <v>111.6</v>
      </c>
      <c r="L8" s="138">
        <f>VLOOKUP('Nutritional Status'!$H16,HEIGHT,$L$2)</f>
        <v>111.69999999999999</v>
      </c>
      <c r="M8" s="138">
        <f>VLOOKUP('Nutritional Status'!$H16,HEIGHT,$M$2)</f>
        <v>117.4</v>
      </c>
      <c r="N8" s="138">
        <f>VLOOKUP('Nutritional Status'!$H16,HEIGHT,$N$2)</f>
        <v>117.5</v>
      </c>
      <c r="O8" s="138">
        <f>VLOOKUP('Nutritional Status'!$H16,HEIGHT,$O$2)</f>
        <v>140.6</v>
      </c>
      <c r="P8" s="138">
        <f>VLOOKUP('Nutritional Status'!$H16,HEIGHT,$P$2)</f>
        <v>140.69999999999999</v>
      </c>
      <c r="Q8" s="128"/>
      <c r="R8" s="136">
        <f t="shared" si="0"/>
        <v>2022</v>
      </c>
      <c r="S8" s="136">
        <f t="shared" si="1"/>
        <v>9</v>
      </c>
      <c r="T8" s="136">
        <f t="shared" si="2"/>
        <v>21</v>
      </c>
      <c r="U8" s="136">
        <f>YEAR('Nutritional Status'!$G16)</f>
        <v>2014</v>
      </c>
      <c r="V8" s="136">
        <f>MONTH('Nutritional Status'!$G16)</f>
        <v>5</v>
      </c>
      <c r="W8" s="136">
        <f>DAY('Nutritional Status'!$G16)</f>
        <v>11</v>
      </c>
      <c r="X8" s="136">
        <f t="shared" si="3"/>
        <v>10</v>
      </c>
      <c r="Y8" s="136">
        <f t="shared" si="4"/>
        <v>40.4375</v>
      </c>
      <c r="Z8" s="136">
        <f t="shared" si="5"/>
        <v>9</v>
      </c>
      <c r="AA8" s="136">
        <f t="shared" si="6"/>
        <v>4</v>
      </c>
      <c r="AB8" s="136">
        <f t="shared" si="7"/>
        <v>2022</v>
      </c>
      <c r="AC8" s="136">
        <f t="shared" si="8"/>
        <v>8</v>
      </c>
      <c r="AD8" s="137" t="str">
        <f t="shared" si="9"/>
        <v>8.04</v>
      </c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</row>
    <row r="9" spans="1:49" ht="14.25" customHeight="1">
      <c r="A9" s="129">
        <f t="shared" si="10"/>
        <v>6</v>
      </c>
      <c r="B9" s="129" t="s">
        <v>117</v>
      </c>
      <c r="C9" s="138">
        <f>VLOOKUP('Nutritional Status'!$H17,BMI,C$2)</f>
        <v>12.4</v>
      </c>
      <c r="D9" s="138">
        <f>VLOOKUP('Nutritional Status'!$H17,BMI,D$2)</f>
        <v>12.5</v>
      </c>
      <c r="E9" s="138">
        <f>VLOOKUP('Nutritional Status'!$H17,BMI,E$2)</f>
        <v>13.3</v>
      </c>
      <c r="F9" s="138">
        <f>VLOOKUP('Nutritional Status'!$H17,BMI,F$2)</f>
        <v>13.4</v>
      </c>
      <c r="G9" s="138">
        <f>VLOOKUP('Nutritional Status'!$H17,BMI,G$2)</f>
        <v>20</v>
      </c>
      <c r="H9" s="138">
        <f>VLOOKUP('Nutritional Status'!$H17,BMI,H$2)</f>
        <v>20.100000000000001</v>
      </c>
      <c r="I9" s="138">
        <f>VLOOKUP('Nutritional Status'!$H17,BMI,I$2)</f>
        <v>23.37</v>
      </c>
      <c r="J9" s="138">
        <f>VLOOKUP('Nutritional Status'!$H17,BMI,J$2)</f>
        <v>23.47</v>
      </c>
      <c r="K9" s="138">
        <f>VLOOKUP('Nutritional Status'!$H17,HEIGHT,$K$2)</f>
        <v>112</v>
      </c>
      <c r="L9" s="138">
        <f>VLOOKUP('Nutritional Status'!$H17,HEIGHT,$L$2)</f>
        <v>112.1</v>
      </c>
      <c r="M9" s="138">
        <f>VLOOKUP('Nutritional Status'!$H17,HEIGHT,$M$2)</f>
        <v>117.80000000000001</v>
      </c>
      <c r="N9" s="138">
        <f>VLOOKUP('Nutritional Status'!$H17,HEIGHT,$N$2)</f>
        <v>117.9</v>
      </c>
      <c r="O9" s="138">
        <f>VLOOKUP('Nutritional Status'!$H17,HEIGHT,$O$2)</f>
        <v>141.1</v>
      </c>
      <c r="P9" s="138">
        <f>VLOOKUP('Nutritional Status'!$H17,HEIGHT,$P$2)</f>
        <v>141.19999999999999</v>
      </c>
      <c r="Q9" s="128"/>
      <c r="R9" s="136">
        <f t="shared" si="0"/>
        <v>2022</v>
      </c>
      <c r="S9" s="136">
        <f t="shared" si="1"/>
        <v>9</v>
      </c>
      <c r="T9" s="136">
        <f t="shared" si="2"/>
        <v>21</v>
      </c>
      <c r="U9" s="136">
        <f>YEAR('Nutritional Status'!$G17)</f>
        <v>2014</v>
      </c>
      <c r="V9" s="136">
        <f>MONTH('Nutritional Status'!$G17)</f>
        <v>4</v>
      </c>
      <c r="W9" s="136">
        <f>DAY('Nutritional Status'!$G17)</f>
        <v>15</v>
      </c>
      <c r="X9" s="136">
        <f t="shared" si="3"/>
        <v>6</v>
      </c>
      <c r="Y9" s="136">
        <f t="shared" si="4"/>
        <v>36.4375</v>
      </c>
      <c r="Z9" s="136">
        <f t="shared" si="5"/>
        <v>9</v>
      </c>
      <c r="AA9" s="136">
        <f t="shared" si="6"/>
        <v>5</v>
      </c>
      <c r="AB9" s="136">
        <f t="shared" si="7"/>
        <v>2022</v>
      </c>
      <c r="AC9" s="136">
        <f t="shared" si="8"/>
        <v>8</v>
      </c>
      <c r="AD9" s="137" t="str">
        <f t="shared" si="9"/>
        <v>8.05</v>
      </c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</row>
    <row r="10" spans="1:49" ht="14.25" customHeight="1">
      <c r="A10" s="129">
        <f t="shared" si="10"/>
        <v>7</v>
      </c>
      <c r="B10" s="129" t="s">
        <v>117</v>
      </c>
      <c r="C10" s="138">
        <f>VLOOKUP('Nutritional Status'!$H18,BMI,C$2)</f>
        <v>12.3</v>
      </c>
      <c r="D10" s="138">
        <f>VLOOKUP('Nutritional Status'!$H18,BMI,D$2)</f>
        <v>12.4</v>
      </c>
      <c r="E10" s="138">
        <f>VLOOKUP('Nutritional Status'!$H18,BMI,E$2)</f>
        <v>13.3</v>
      </c>
      <c r="F10" s="138">
        <f>VLOOKUP('Nutritional Status'!$H18,BMI,F$2)</f>
        <v>13.4</v>
      </c>
      <c r="G10" s="138">
        <f>VLOOKUP('Nutritional Status'!$H18,BMI,G$2)</f>
        <v>19.899999999999999</v>
      </c>
      <c r="H10" s="138">
        <f>VLOOKUP('Nutritional Status'!$H18,BMI,H$2)</f>
        <v>20</v>
      </c>
      <c r="I10" s="138">
        <f>VLOOKUP('Nutritional Status'!$H18,BMI,I$2)</f>
        <v>23.3</v>
      </c>
      <c r="J10" s="138">
        <f>VLOOKUP('Nutritional Status'!$H18,BMI,J$2)</f>
        <v>23.4</v>
      </c>
      <c r="K10" s="138">
        <f>VLOOKUP('Nutritional Status'!$H18,HEIGHT,$K$2)</f>
        <v>111.6</v>
      </c>
      <c r="L10" s="138">
        <f>VLOOKUP('Nutritional Status'!$H18,HEIGHT,$L$2)</f>
        <v>111.69999999999999</v>
      </c>
      <c r="M10" s="138">
        <f>VLOOKUP('Nutritional Status'!$H18,HEIGHT,$M$2)</f>
        <v>117.4</v>
      </c>
      <c r="N10" s="138">
        <f>VLOOKUP('Nutritional Status'!$H18,HEIGHT,$N$2)</f>
        <v>117.5</v>
      </c>
      <c r="O10" s="138">
        <f>VLOOKUP('Nutritional Status'!$H18,HEIGHT,$O$2)</f>
        <v>140.6</v>
      </c>
      <c r="P10" s="138">
        <f>VLOOKUP('Nutritional Status'!$H18,HEIGHT,$P$2)</f>
        <v>140.69999999999999</v>
      </c>
      <c r="Q10" s="128"/>
      <c r="R10" s="136">
        <f t="shared" si="0"/>
        <v>2022</v>
      </c>
      <c r="S10" s="136">
        <f t="shared" si="1"/>
        <v>9</v>
      </c>
      <c r="T10" s="136">
        <f t="shared" si="2"/>
        <v>21</v>
      </c>
      <c r="U10" s="136">
        <f>YEAR('Nutritional Status'!$G18)</f>
        <v>2014</v>
      </c>
      <c r="V10" s="136">
        <f>MONTH('Nutritional Status'!$G18)</f>
        <v>5</v>
      </c>
      <c r="W10" s="136">
        <f>DAY('Nutritional Status'!$G18)</f>
        <v>10</v>
      </c>
      <c r="X10" s="136">
        <f t="shared" si="3"/>
        <v>11</v>
      </c>
      <c r="Y10" s="136">
        <f t="shared" si="4"/>
        <v>41.4375</v>
      </c>
      <c r="Z10" s="136">
        <f t="shared" si="5"/>
        <v>9</v>
      </c>
      <c r="AA10" s="136">
        <f t="shared" si="6"/>
        <v>4</v>
      </c>
      <c r="AB10" s="136">
        <f t="shared" si="7"/>
        <v>2022</v>
      </c>
      <c r="AC10" s="136">
        <f t="shared" si="8"/>
        <v>8</v>
      </c>
      <c r="AD10" s="137" t="str">
        <f t="shared" si="9"/>
        <v>8.04</v>
      </c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</row>
    <row r="11" spans="1:49" ht="14.25" customHeight="1">
      <c r="A11" s="129">
        <f t="shared" si="10"/>
        <v>8</v>
      </c>
      <c r="B11" s="129" t="s">
        <v>117</v>
      </c>
      <c r="C11" s="138">
        <f>VLOOKUP('Nutritional Status'!$H19,BMI,C$2)</f>
        <v>12.4</v>
      </c>
      <c r="D11" s="138">
        <f>VLOOKUP('Nutritional Status'!$H19,BMI,D$2)</f>
        <v>12.5</v>
      </c>
      <c r="E11" s="138">
        <f>VLOOKUP('Nutritional Status'!$H19,BMI,E$2)</f>
        <v>13.3</v>
      </c>
      <c r="F11" s="138">
        <f>VLOOKUP('Nutritional Status'!$H19,BMI,F$2)</f>
        <v>13.4</v>
      </c>
      <c r="G11" s="138">
        <f>VLOOKUP('Nutritional Status'!$H19,BMI,G$2)</f>
        <v>20.2</v>
      </c>
      <c r="H11" s="138">
        <f>VLOOKUP('Nutritional Status'!$H19,BMI,H$2)</f>
        <v>20.3</v>
      </c>
      <c r="I11" s="138">
        <f>VLOOKUP('Nutritional Status'!$H19,BMI,I$2)</f>
        <v>23.8</v>
      </c>
      <c r="J11" s="138">
        <f>VLOOKUP('Nutritional Status'!$H19,BMI,J$2)</f>
        <v>23.9</v>
      </c>
      <c r="K11" s="138">
        <f>VLOOKUP('Nutritional Status'!$H19,HEIGHT,$K$2)</f>
        <v>113</v>
      </c>
      <c r="L11" s="138">
        <f>VLOOKUP('Nutritional Status'!$H19,HEIGHT,$L$2)</f>
        <v>113.1</v>
      </c>
      <c r="M11" s="138">
        <f>VLOOKUP('Nutritional Status'!$H19,HEIGHT,$M$2)</f>
        <v>118.9</v>
      </c>
      <c r="N11" s="138">
        <f>VLOOKUP('Nutritional Status'!$H19,HEIGHT,$N$2)</f>
        <v>119</v>
      </c>
      <c r="O11" s="138">
        <f>VLOOKUP('Nutritional Status'!$H19,HEIGHT,$O$2)</f>
        <v>142.6</v>
      </c>
      <c r="P11" s="138">
        <f>VLOOKUP('Nutritional Status'!$H19,HEIGHT,$P$2)</f>
        <v>142.69999999999999</v>
      </c>
      <c r="Q11" s="128"/>
      <c r="R11" s="136">
        <f t="shared" si="0"/>
        <v>2022</v>
      </c>
      <c r="S11" s="136">
        <f t="shared" si="1"/>
        <v>9</v>
      </c>
      <c r="T11" s="136">
        <f t="shared" si="2"/>
        <v>21</v>
      </c>
      <c r="U11" s="136">
        <f>YEAR('Nutritional Status'!$G19)</f>
        <v>2014</v>
      </c>
      <c r="V11" s="136">
        <f>MONTH('Nutritional Status'!$G19)</f>
        <v>1</v>
      </c>
      <c r="W11" s="136">
        <f>DAY('Nutritional Status'!$G19)</f>
        <v>8</v>
      </c>
      <c r="X11" s="136">
        <f t="shared" si="3"/>
        <v>13</v>
      </c>
      <c r="Y11" s="136">
        <f t="shared" si="4"/>
        <v>43.4375</v>
      </c>
      <c r="Z11" s="136">
        <f t="shared" si="5"/>
        <v>9</v>
      </c>
      <c r="AA11" s="136">
        <f t="shared" si="6"/>
        <v>8</v>
      </c>
      <c r="AB11" s="136">
        <f t="shared" si="7"/>
        <v>2022</v>
      </c>
      <c r="AC11" s="136">
        <f t="shared" si="8"/>
        <v>8</v>
      </c>
      <c r="AD11" s="137" t="str">
        <f t="shared" si="9"/>
        <v>8.08</v>
      </c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</row>
    <row r="12" spans="1:49" ht="14.25" customHeight="1">
      <c r="A12" s="129">
        <f t="shared" si="10"/>
        <v>9</v>
      </c>
      <c r="B12" s="129" t="s">
        <v>117</v>
      </c>
      <c r="C12" s="138">
        <f>VLOOKUP('Nutritional Status'!$H20,BMI,C$2)</f>
        <v>12.4</v>
      </c>
      <c r="D12" s="138">
        <f>VLOOKUP('Nutritional Status'!$H20,BMI,D$2)</f>
        <v>12.5</v>
      </c>
      <c r="E12" s="138">
        <f>VLOOKUP('Nutritional Status'!$H20,BMI,E$2)</f>
        <v>13.3</v>
      </c>
      <c r="F12" s="138">
        <f>VLOOKUP('Nutritional Status'!$H20,BMI,F$2)</f>
        <v>13.4</v>
      </c>
      <c r="G12" s="138">
        <f>VLOOKUP('Nutritional Status'!$H20,BMI,G$2)</f>
        <v>20.2</v>
      </c>
      <c r="H12" s="138">
        <f>VLOOKUP('Nutritional Status'!$H20,BMI,H$2)</f>
        <v>20.3</v>
      </c>
      <c r="I12" s="138">
        <f>VLOOKUP('Nutritional Status'!$H20,BMI,I$2)</f>
        <v>23.8</v>
      </c>
      <c r="J12" s="138">
        <f>VLOOKUP('Nutritional Status'!$H20,BMI,J$2)</f>
        <v>23.9</v>
      </c>
      <c r="K12" s="138">
        <f>VLOOKUP('Nutritional Status'!$H20,HEIGHT,$K$2)</f>
        <v>113</v>
      </c>
      <c r="L12" s="138">
        <f>VLOOKUP('Nutritional Status'!$H20,HEIGHT,$L$2)</f>
        <v>113.1</v>
      </c>
      <c r="M12" s="138">
        <f>VLOOKUP('Nutritional Status'!$H20,HEIGHT,$M$2)</f>
        <v>118.9</v>
      </c>
      <c r="N12" s="138">
        <f>VLOOKUP('Nutritional Status'!$H20,HEIGHT,$N$2)</f>
        <v>119</v>
      </c>
      <c r="O12" s="138">
        <f>VLOOKUP('Nutritional Status'!$H20,HEIGHT,$O$2)</f>
        <v>142.6</v>
      </c>
      <c r="P12" s="138">
        <f>VLOOKUP('Nutritional Status'!$H20,HEIGHT,$P$2)</f>
        <v>142.69999999999999</v>
      </c>
      <c r="Q12" s="128"/>
      <c r="R12" s="136">
        <f t="shared" si="0"/>
        <v>2022</v>
      </c>
      <c r="S12" s="136">
        <f t="shared" si="1"/>
        <v>9</v>
      </c>
      <c r="T12" s="136">
        <f t="shared" si="2"/>
        <v>21</v>
      </c>
      <c r="U12" s="136">
        <f>YEAR('Nutritional Status'!$G20)</f>
        <v>2014</v>
      </c>
      <c r="V12" s="136">
        <f>MONTH('Nutritional Status'!$G20)</f>
        <v>1</v>
      </c>
      <c r="W12" s="136">
        <f>DAY('Nutritional Status'!$G20)</f>
        <v>1</v>
      </c>
      <c r="X12" s="136">
        <f t="shared" si="3"/>
        <v>20</v>
      </c>
      <c r="Y12" s="136">
        <f t="shared" si="4"/>
        <v>50.4375</v>
      </c>
      <c r="Z12" s="136">
        <f t="shared" si="5"/>
        <v>9</v>
      </c>
      <c r="AA12" s="136">
        <f t="shared" si="6"/>
        <v>8</v>
      </c>
      <c r="AB12" s="136">
        <f t="shared" si="7"/>
        <v>2022</v>
      </c>
      <c r="AC12" s="136">
        <f t="shared" si="8"/>
        <v>8</v>
      </c>
      <c r="AD12" s="137" t="str">
        <f t="shared" si="9"/>
        <v>8.08</v>
      </c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</row>
    <row r="13" spans="1:49" ht="14.25" customHeight="1">
      <c r="A13" s="129">
        <f t="shared" si="10"/>
        <v>10</v>
      </c>
      <c r="B13" s="129" t="s">
        <v>117</v>
      </c>
      <c r="C13" s="138">
        <f>VLOOKUP('Nutritional Status'!$H21,BMI,C$2)</f>
        <v>12.3</v>
      </c>
      <c r="D13" s="138">
        <f>VLOOKUP('Nutritional Status'!$H21,BMI,D$2)</f>
        <v>12.4</v>
      </c>
      <c r="E13" s="138">
        <f>VLOOKUP('Nutritional Status'!$H21,BMI,E$2)</f>
        <v>13.2</v>
      </c>
      <c r="F13" s="138">
        <f>VLOOKUP('Nutritional Status'!$H21,BMI,F$2)</f>
        <v>13.3</v>
      </c>
      <c r="G13" s="138">
        <f>VLOOKUP('Nutritional Status'!$H21,BMI,G$2)</f>
        <v>19.899999999999999</v>
      </c>
      <c r="H13" s="138">
        <f>VLOOKUP('Nutritional Status'!$H21,BMI,H$2)</f>
        <v>20</v>
      </c>
      <c r="I13" s="138">
        <f>VLOOKUP('Nutritional Status'!$H21,BMI,I$2)</f>
        <v>23.07</v>
      </c>
      <c r="J13" s="138">
        <f>VLOOKUP('Nutritional Status'!$H21,BMI,J$2)</f>
        <v>23.17</v>
      </c>
      <c r="K13" s="138">
        <f>VLOOKUP('Nutritional Status'!$H21,HEIGHT,$K$2)</f>
        <v>111.3</v>
      </c>
      <c r="L13" s="138">
        <f>VLOOKUP('Nutritional Status'!$H21,HEIGHT,$L$2)</f>
        <v>111.39999999999999</v>
      </c>
      <c r="M13" s="138">
        <f>VLOOKUP('Nutritional Status'!$H21,HEIGHT,$M$2)</f>
        <v>117</v>
      </c>
      <c r="N13" s="138">
        <f>VLOOKUP('Nutritional Status'!$H21,HEIGHT,$N$2)</f>
        <v>117.1</v>
      </c>
      <c r="O13" s="138">
        <f>VLOOKUP('Nutritional Status'!$H21,HEIGHT,$O$2)</f>
        <v>140.1</v>
      </c>
      <c r="P13" s="138">
        <f>VLOOKUP('Nutritional Status'!$H21,HEIGHT,$P$2)</f>
        <v>140.19999999999999</v>
      </c>
      <c r="Q13" s="128"/>
      <c r="R13" s="136">
        <f t="shared" si="0"/>
        <v>2022</v>
      </c>
      <c r="S13" s="136">
        <f t="shared" si="1"/>
        <v>9</v>
      </c>
      <c r="T13" s="136">
        <f t="shared" si="2"/>
        <v>21</v>
      </c>
      <c r="U13" s="136">
        <f>YEAR('Nutritional Status'!$G21)</f>
        <v>2014</v>
      </c>
      <c r="V13" s="136">
        <f>MONTH('Nutritional Status'!$G21)</f>
        <v>6</v>
      </c>
      <c r="W13" s="136">
        <f>DAY('Nutritional Status'!$G21)</f>
        <v>4</v>
      </c>
      <c r="X13" s="136">
        <f t="shared" si="3"/>
        <v>17</v>
      </c>
      <c r="Y13" s="136">
        <f t="shared" si="4"/>
        <v>47.4375</v>
      </c>
      <c r="Z13" s="136">
        <f t="shared" si="5"/>
        <v>9</v>
      </c>
      <c r="AA13" s="136">
        <f t="shared" si="6"/>
        <v>3</v>
      </c>
      <c r="AB13" s="136">
        <f t="shared" si="7"/>
        <v>2022</v>
      </c>
      <c r="AC13" s="136">
        <f t="shared" si="8"/>
        <v>8</v>
      </c>
      <c r="AD13" s="137" t="str">
        <f t="shared" si="9"/>
        <v>8.03</v>
      </c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</row>
    <row r="14" spans="1:49" ht="14.25" customHeight="1">
      <c r="A14" s="129">
        <f t="shared" si="10"/>
        <v>11</v>
      </c>
      <c r="B14" s="129" t="s">
        <v>117</v>
      </c>
      <c r="C14" s="138">
        <f>VLOOKUP('Nutritional Status'!$H22,BMI,C$2)</f>
        <v>12.3</v>
      </c>
      <c r="D14" s="138">
        <f>VLOOKUP('Nutritional Status'!$H22,BMI,D$2)</f>
        <v>12.4</v>
      </c>
      <c r="E14" s="138">
        <f>VLOOKUP('Nutritional Status'!$H22,BMI,E$2)</f>
        <v>13.2</v>
      </c>
      <c r="F14" s="138">
        <f>VLOOKUP('Nutritional Status'!$H22,BMI,F$2)</f>
        <v>13.3</v>
      </c>
      <c r="G14" s="138">
        <f>VLOOKUP('Nutritional Status'!$H22,BMI,G$2)</f>
        <v>19.899999999999999</v>
      </c>
      <c r="H14" s="138">
        <f>VLOOKUP('Nutritional Status'!$H22,BMI,H$2)</f>
        <v>20</v>
      </c>
      <c r="I14" s="138">
        <f>VLOOKUP('Nutritional Status'!$H22,BMI,I$2)</f>
        <v>23.07</v>
      </c>
      <c r="J14" s="138">
        <f>VLOOKUP('Nutritional Status'!$H22,BMI,J$2)</f>
        <v>23.17</v>
      </c>
      <c r="K14" s="138">
        <f>VLOOKUP('Nutritional Status'!$H22,HEIGHT,$K$2)</f>
        <v>111.3</v>
      </c>
      <c r="L14" s="138">
        <f>VLOOKUP('Nutritional Status'!$H22,HEIGHT,$L$2)</f>
        <v>111.39999999999999</v>
      </c>
      <c r="M14" s="138">
        <f>VLOOKUP('Nutritional Status'!$H22,HEIGHT,$M$2)</f>
        <v>117</v>
      </c>
      <c r="N14" s="138">
        <f>VLOOKUP('Nutritional Status'!$H22,HEIGHT,$N$2)</f>
        <v>117.1</v>
      </c>
      <c r="O14" s="138">
        <f>VLOOKUP('Nutritional Status'!$H22,HEIGHT,$O$2)</f>
        <v>140.1</v>
      </c>
      <c r="P14" s="138">
        <f>VLOOKUP('Nutritional Status'!$H22,HEIGHT,$P$2)</f>
        <v>140.19999999999999</v>
      </c>
      <c r="Q14" s="128"/>
      <c r="R14" s="136">
        <f t="shared" si="0"/>
        <v>2022</v>
      </c>
      <c r="S14" s="136">
        <f t="shared" si="1"/>
        <v>9</v>
      </c>
      <c r="T14" s="136">
        <f t="shared" si="2"/>
        <v>21</v>
      </c>
      <c r="U14" s="136">
        <f>YEAR('Nutritional Status'!$G22)</f>
        <v>2014</v>
      </c>
      <c r="V14" s="136">
        <f>MONTH('Nutritional Status'!$G22)</f>
        <v>6</v>
      </c>
      <c r="W14" s="136">
        <f>DAY('Nutritional Status'!$G22)</f>
        <v>11</v>
      </c>
      <c r="X14" s="136">
        <f t="shared" si="3"/>
        <v>10</v>
      </c>
      <c r="Y14" s="136">
        <f t="shared" si="4"/>
        <v>40.4375</v>
      </c>
      <c r="Z14" s="136">
        <f t="shared" si="5"/>
        <v>9</v>
      </c>
      <c r="AA14" s="136">
        <f t="shared" si="6"/>
        <v>3</v>
      </c>
      <c r="AB14" s="136">
        <f t="shared" si="7"/>
        <v>2022</v>
      </c>
      <c r="AC14" s="136">
        <f t="shared" si="8"/>
        <v>8</v>
      </c>
      <c r="AD14" s="137" t="str">
        <f t="shared" si="9"/>
        <v>8.03</v>
      </c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</row>
    <row r="15" spans="1:49" ht="14.25" customHeight="1">
      <c r="A15" s="129">
        <f t="shared" si="10"/>
        <v>12</v>
      </c>
      <c r="B15" s="129" t="s">
        <v>117</v>
      </c>
      <c r="C15" s="138">
        <f>VLOOKUP('Nutritional Status'!$H23,BMI,C$2)</f>
        <v>12.5</v>
      </c>
      <c r="D15" s="138">
        <f>VLOOKUP('Nutritional Status'!$H23,BMI,D$2)</f>
        <v>12.6</v>
      </c>
      <c r="E15" s="138">
        <f>VLOOKUP('Nutritional Status'!$H23,BMI,E$2)</f>
        <v>13.4</v>
      </c>
      <c r="F15" s="138">
        <f>VLOOKUP('Nutritional Status'!$H23,BMI,F$2)</f>
        <v>13.5</v>
      </c>
      <c r="G15" s="138">
        <f>VLOOKUP('Nutritional Status'!$H23,BMI,G$2)</f>
        <v>20.5</v>
      </c>
      <c r="H15" s="138">
        <f>VLOOKUP('Nutritional Status'!$H23,BMI,H$2)</f>
        <v>20.6</v>
      </c>
      <c r="I15" s="138">
        <f>VLOOKUP('Nutritional Status'!$H23,BMI,I$2)</f>
        <v>24.27</v>
      </c>
      <c r="J15" s="138">
        <f>VLOOKUP('Nutritional Status'!$H23,BMI,J$2)</f>
        <v>24.37</v>
      </c>
      <c r="K15" s="138">
        <f>VLOOKUP('Nutritional Status'!$H23,HEIGHT,$K$2)</f>
        <v>114.4</v>
      </c>
      <c r="L15" s="138">
        <f>VLOOKUP('Nutritional Status'!$H23,HEIGHT,$L$2)</f>
        <v>114.5</v>
      </c>
      <c r="M15" s="138">
        <f>VLOOKUP('Nutritional Status'!$H23,HEIGHT,$M$2)</f>
        <v>120.4</v>
      </c>
      <c r="N15" s="138">
        <f>VLOOKUP('Nutritional Status'!$H23,HEIGHT,$N$2)</f>
        <v>120.5</v>
      </c>
      <c r="O15" s="138">
        <f>VLOOKUP('Nutritional Status'!$H23,HEIGHT,$O$2)</f>
        <v>144.6</v>
      </c>
      <c r="P15" s="138">
        <f>VLOOKUP('Nutritional Status'!$H23,HEIGHT,$P$2)</f>
        <v>144.69999999999999</v>
      </c>
      <c r="Q15" s="128"/>
      <c r="R15" s="136">
        <f t="shared" si="0"/>
        <v>2022</v>
      </c>
      <c r="S15" s="136">
        <f t="shared" si="1"/>
        <v>9</v>
      </c>
      <c r="T15" s="136">
        <f t="shared" si="2"/>
        <v>21</v>
      </c>
      <c r="U15" s="136">
        <f>YEAR('Nutritional Status'!$G23)</f>
        <v>2013</v>
      </c>
      <c r="V15" s="136">
        <f>MONTH('Nutritional Status'!$G23)</f>
        <v>9</v>
      </c>
      <c r="W15" s="136">
        <f>DAY('Nutritional Status'!$G23)</f>
        <v>7</v>
      </c>
      <c r="X15" s="136">
        <f t="shared" si="3"/>
        <v>14</v>
      </c>
      <c r="Y15" s="136">
        <f t="shared" si="4"/>
        <v>44.4375</v>
      </c>
      <c r="Z15" s="136">
        <f t="shared" si="5"/>
        <v>9</v>
      </c>
      <c r="AA15" s="136">
        <f t="shared" si="6"/>
        <v>0</v>
      </c>
      <c r="AB15" s="136">
        <f t="shared" si="7"/>
        <v>2022</v>
      </c>
      <c r="AC15" s="136">
        <f t="shared" si="8"/>
        <v>9</v>
      </c>
      <c r="AD15" s="137" t="str">
        <f t="shared" si="9"/>
        <v>9.00</v>
      </c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</row>
    <row r="16" spans="1:49" ht="14.25" customHeight="1">
      <c r="A16" s="129">
        <f t="shared" si="10"/>
        <v>13</v>
      </c>
      <c r="B16" s="129" t="s">
        <v>117</v>
      </c>
      <c r="C16" s="138">
        <f>VLOOKUP('Nutritional Status'!$H24,BMI,C$2)</f>
        <v>12.3</v>
      </c>
      <c r="D16" s="138">
        <f>VLOOKUP('Nutritional Status'!$H24,BMI,D$2)</f>
        <v>12.4</v>
      </c>
      <c r="E16" s="138">
        <f>VLOOKUP('Nutritional Status'!$H24,BMI,E$2)</f>
        <v>13.2</v>
      </c>
      <c r="F16" s="138">
        <f>VLOOKUP('Nutritional Status'!$H24,BMI,F$2)</f>
        <v>13.3</v>
      </c>
      <c r="G16" s="138">
        <f>VLOOKUP('Nutritional Status'!$H24,BMI,G$2)</f>
        <v>19.899999999999999</v>
      </c>
      <c r="H16" s="138">
        <f>VLOOKUP('Nutritional Status'!$H24,BMI,H$2)</f>
        <v>20</v>
      </c>
      <c r="I16" s="138">
        <f>VLOOKUP('Nutritional Status'!$H24,BMI,I$2)</f>
        <v>23.07</v>
      </c>
      <c r="J16" s="138">
        <f>VLOOKUP('Nutritional Status'!$H24,BMI,J$2)</f>
        <v>23.17</v>
      </c>
      <c r="K16" s="138">
        <f>VLOOKUP('Nutritional Status'!$H24,HEIGHT,$K$2)</f>
        <v>111.3</v>
      </c>
      <c r="L16" s="138">
        <f>VLOOKUP('Nutritional Status'!$H24,HEIGHT,$L$2)</f>
        <v>111.39999999999999</v>
      </c>
      <c r="M16" s="138">
        <f>VLOOKUP('Nutritional Status'!$H24,HEIGHT,$M$2)</f>
        <v>117</v>
      </c>
      <c r="N16" s="138">
        <f>VLOOKUP('Nutritional Status'!$H24,HEIGHT,$N$2)</f>
        <v>117.1</v>
      </c>
      <c r="O16" s="138">
        <f>VLOOKUP('Nutritional Status'!$H24,HEIGHT,$O$2)</f>
        <v>140.1</v>
      </c>
      <c r="P16" s="138">
        <f>VLOOKUP('Nutritional Status'!$H24,HEIGHT,$P$2)</f>
        <v>140.19999999999999</v>
      </c>
      <c r="Q16" s="128"/>
      <c r="R16" s="136">
        <f t="shared" si="0"/>
        <v>2022</v>
      </c>
      <c r="S16" s="136">
        <f t="shared" si="1"/>
        <v>9</v>
      </c>
      <c r="T16" s="136">
        <f t="shared" si="2"/>
        <v>21</v>
      </c>
      <c r="U16" s="136">
        <f>YEAR('Nutritional Status'!$G24)</f>
        <v>2014</v>
      </c>
      <c r="V16" s="136">
        <f>MONTH('Nutritional Status'!$G24)</f>
        <v>6</v>
      </c>
      <c r="W16" s="136">
        <f>DAY('Nutritional Status'!$G24)</f>
        <v>11</v>
      </c>
      <c r="X16" s="136">
        <f t="shared" si="3"/>
        <v>10</v>
      </c>
      <c r="Y16" s="136">
        <f t="shared" si="4"/>
        <v>40.4375</v>
      </c>
      <c r="Z16" s="136">
        <f t="shared" si="5"/>
        <v>9</v>
      </c>
      <c r="AA16" s="136">
        <f t="shared" si="6"/>
        <v>3</v>
      </c>
      <c r="AB16" s="136">
        <f t="shared" si="7"/>
        <v>2022</v>
      </c>
      <c r="AC16" s="136">
        <f t="shared" si="8"/>
        <v>8</v>
      </c>
      <c r="AD16" s="137" t="str">
        <f t="shared" si="9"/>
        <v>8.03</v>
      </c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</row>
    <row r="17" spans="1:49" ht="14.25" customHeight="1">
      <c r="A17" s="129">
        <f t="shared" si="10"/>
        <v>14</v>
      </c>
      <c r="B17" s="129" t="s">
        <v>117</v>
      </c>
      <c r="C17" s="138">
        <f>VLOOKUP('Nutritional Status'!$H25,BMI,C$2)</f>
        <v>12.6</v>
      </c>
      <c r="D17" s="138">
        <f>VLOOKUP('Nutritional Status'!$H25,BMI,D$2)</f>
        <v>12.7</v>
      </c>
      <c r="E17" s="138">
        <f>VLOOKUP('Nutritional Status'!$H25,BMI,E$2)</f>
        <v>13.6</v>
      </c>
      <c r="F17" s="138">
        <f>VLOOKUP('Nutritional Status'!$H25,BMI,F$2)</f>
        <v>13.7</v>
      </c>
      <c r="G17" s="138">
        <f>VLOOKUP('Nutritional Status'!$H25,BMI,G$2)</f>
        <v>21.2</v>
      </c>
      <c r="H17" s="138">
        <f>VLOOKUP('Nutritional Status'!$H25,BMI,H$2)</f>
        <v>21.3</v>
      </c>
      <c r="I17" s="138">
        <f>VLOOKUP('Nutritional Status'!$H25,BMI,I$2)</f>
        <v>25.78</v>
      </c>
      <c r="J17" s="138">
        <f>VLOOKUP('Nutritional Status'!$H25,BMI,J$2)</f>
        <v>25.88</v>
      </c>
      <c r="K17" s="138">
        <f>VLOOKUP('Nutritional Status'!$H25,HEIGHT,$K$2)</f>
        <v>117.9</v>
      </c>
      <c r="L17" s="138">
        <f>VLOOKUP('Nutritional Status'!$H25,HEIGHT,$L$2)</f>
        <v>118</v>
      </c>
      <c r="M17" s="138">
        <f>VLOOKUP('Nutritional Status'!$H25,HEIGHT,$M$2)</f>
        <v>124.2</v>
      </c>
      <c r="N17" s="138">
        <f>VLOOKUP('Nutritional Status'!$H25,HEIGHT,$N$2)</f>
        <v>124.3</v>
      </c>
      <c r="O17" s="138">
        <f>VLOOKUP('Nutritional Status'!$H25,HEIGHT,$O$2)</f>
        <v>149.5</v>
      </c>
      <c r="P17" s="138">
        <f>VLOOKUP('Nutritional Status'!$H25,HEIGHT,$P$2)</f>
        <v>149.6</v>
      </c>
      <c r="Q17" s="128"/>
      <c r="R17" s="136">
        <f t="shared" si="0"/>
        <v>2022</v>
      </c>
      <c r="S17" s="136">
        <f t="shared" si="1"/>
        <v>9</v>
      </c>
      <c r="T17" s="136">
        <f t="shared" si="2"/>
        <v>21</v>
      </c>
      <c r="U17" s="136">
        <f>YEAR('Nutritional Status'!$G25)</f>
        <v>2012</v>
      </c>
      <c r="V17" s="136">
        <f>MONTH('Nutritional Status'!$G25)</f>
        <v>10</v>
      </c>
      <c r="W17" s="136">
        <f>DAY('Nutritional Status'!$G25)</f>
        <v>24</v>
      </c>
      <c r="X17" s="136">
        <f t="shared" si="3"/>
        <v>-3</v>
      </c>
      <c r="Y17" s="136">
        <f t="shared" si="4"/>
        <v>27.4375</v>
      </c>
      <c r="Z17" s="136">
        <f t="shared" si="5"/>
        <v>8</v>
      </c>
      <c r="AA17" s="136">
        <f t="shared" si="6"/>
        <v>10</v>
      </c>
      <c r="AB17" s="136">
        <f t="shared" si="7"/>
        <v>2021</v>
      </c>
      <c r="AC17" s="136">
        <f t="shared" si="8"/>
        <v>9</v>
      </c>
      <c r="AD17" s="137" t="str">
        <f t="shared" si="9"/>
        <v>9.10</v>
      </c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</row>
    <row r="18" spans="1:49" ht="14.25" customHeight="1">
      <c r="A18" s="129">
        <f t="shared" si="10"/>
        <v>15</v>
      </c>
      <c r="B18" s="129" t="s">
        <v>117</v>
      </c>
      <c r="C18" s="138">
        <f>VLOOKUP('Nutritional Status'!$H26,BMI,C$2)</f>
        <v>12.4</v>
      </c>
      <c r="D18" s="138">
        <f>VLOOKUP('Nutritional Status'!$H26,BMI,D$2)</f>
        <v>12.5</v>
      </c>
      <c r="E18" s="138">
        <f>VLOOKUP('Nutritional Status'!$H26,BMI,E$2)</f>
        <v>13.4</v>
      </c>
      <c r="F18" s="138">
        <f>VLOOKUP('Nutritional Status'!$H26,BMI,F$2)</f>
        <v>13.5</v>
      </c>
      <c r="G18" s="138">
        <f>VLOOKUP('Nutritional Status'!$H26,BMI,G$2)</f>
        <v>20.399999999999999</v>
      </c>
      <c r="H18" s="138">
        <f>VLOOKUP('Nutritional Status'!$H26,BMI,H$2)</f>
        <v>20.5</v>
      </c>
      <c r="I18" s="138">
        <f>VLOOKUP('Nutritional Status'!$H26,BMI,I$2)</f>
        <v>24.2</v>
      </c>
      <c r="J18" s="138">
        <f>VLOOKUP('Nutritional Status'!$H26,BMI,J$2)</f>
        <v>24.3</v>
      </c>
      <c r="K18" s="138">
        <f>VLOOKUP('Nutritional Status'!$H26,HEIGHT,$K$2)</f>
        <v>114.1</v>
      </c>
      <c r="L18" s="138">
        <f>VLOOKUP('Nutritional Status'!$H26,HEIGHT,$L$2)</f>
        <v>114.19999999999999</v>
      </c>
      <c r="M18" s="138">
        <f>VLOOKUP('Nutritional Status'!$H26,HEIGHT,$M$2)</f>
        <v>120.10000000000001</v>
      </c>
      <c r="N18" s="138">
        <f>VLOOKUP('Nutritional Status'!$H26,HEIGHT,$N$2)</f>
        <v>120.2</v>
      </c>
      <c r="O18" s="138">
        <f>VLOOKUP('Nutritional Status'!$H26,HEIGHT,$O$2)</f>
        <v>144.1</v>
      </c>
      <c r="P18" s="138">
        <f>VLOOKUP('Nutritional Status'!$H26,HEIGHT,$P$2)</f>
        <v>144.19999999999999</v>
      </c>
      <c r="Q18" s="128"/>
      <c r="R18" s="136">
        <f t="shared" si="0"/>
        <v>2022</v>
      </c>
      <c r="S18" s="136">
        <f t="shared" si="1"/>
        <v>9</v>
      </c>
      <c r="T18" s="136">
        <f t="shared" si="2"/>
        <v>21</v>
      </c>
      <c r="U18" s="136">
        <f>YEAR('Nutritional Status'!$G26)</f>
        <v>2013</v>
      </c>
      <c r="V18" s="136">
        <f>MONTH('Nutritional Status'!$G26)</f>
        <v>10</v>
      </c>
      <c r="W18" s="136">
        <f>DAY('Nutritional Status'!$G26)</f>
        <v>19</v>
      </c>
      <c r="X18" s="136">
        <f t="shared" si="3"/>
        <v>2</v>
      </c>
      <c r="Y18" s="136">
        <f t="shared" si="4"/>
        <v>32.4375</v>
      </c>
      <c r="Z18" s="136">
        <f t="shared" si="5"/>
        <v>9</v>
      </c>
      <c r="AA18" s="136">
        <f t="shared" si="6"/>
        <v>11</v>
      </c>
      <c r="AB18" s="136">
        <f t="shared" si="7"/>
        <v>2021</v>
      </c>
      <c r="AC18" s="136">
        <f t="shared" si="8"/>
        <v>8</v>
      </c>
      <c r="AD18" s="137" t="str">
        <f t="shared" si="9"/>
        <v>8.11</v>
      </c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</row>
    <row r="19" spans="1:49" ht="14.25" customHeight="1">
      <c r="A19" s="129">
        <f t="shared" si="10"/>
        <v>16</v>
      </c>
      <c r="B19" s="129" t="s">
        <v>117</v>
      </c>
      <c r="C19" s="138">
        <f>VLOOKUP('Nutritional Status'!$H27,BMI,C$2)</f>
        <v>12.4</v>
      </c>
      <c r="D19" s="138">
        <f>VLOOKUP('Nutritional Status'!$H27,BMI,D$2)</f>
        <v>12.5</v>
      </c>
      <c r="E19" s="138">
        <f>VLOOKUP('Nutritional Status'!$H27,BMI,E$2)</f>
        <v>13.3</v>
      </c>
      <c r="F19" s="138">
        <f>VLOOKUP('Nutritional Status'!$H27,BMI,F$2)</f>
        <v>13.4</v>
      </c>
      <c r="G19" s="138">
        <f>VLOOKUP('Nutritional Status'!$H27,BMI,G$2)</f>
        <v>20.2</v>
      </c>
      <c r="H19" s="138">
        <f>VLOOKUP('Nutritional Status'!$H27,BMI,H$2)</f>
        <v>20.3</v>
      </c>
      <c r="I19" s="138">
        <f>VLOOKUP('Nutritional Status'!$H27,BMI,I$2)</f>
        <v>23.8</v>
      </c>
      <c r="J19" s="138">
        <f>VLOOKUP('Nutritional Status'!$H27,BMI,J$2)</f>
        <v>23.9</v>
      </c>
      <c r="K19" s="138">
        <f>VLOOKUP('Nutritional Status'!$H27,HEIGHT,$K$2)</f>
        <v>113</v>
      </c>
      <c r="L19" s="138">
        <f>VLOOKUP('Nutritional Status'!$H27,HEIGHT,$L$2)</f>
        <v>113.1</v>
      </c>
      <c r="M19" s="138">
        <f>VLOOKUP('Nutritional Status'!$H27,HEIGHT,$M$2)</f>
        <v>118.9</v>
      </c>
      <c r="N19" s="138">
        <f>VLOOKUP('Nutritional Status'!$H27,HEIGHT,$N$2)</f>
        <v>119</v>
      </c>
      <c r="O19" s="138">
        <f>VLOOKUP('Nutritional Status'!$H27,HEIGHT,$O$2)</f>
        <v>142.6</v>
      </c>
      <c r="P19" s="138">
        <f>VLOOKUP('Nutritional Status'!$H27,HEIGHT,$P$2)</f>
        <v>142.69999999999999</v>
      </c>
      <c r="Q19" s="128"/>
      <c r="R19" s="136">
        <f t="shared" si="0"/>
        <v>2022</v>
      </c>
      <c r="S19" s="136">
        <f t="shared" si="1"/>
        <v>9</v>
      </c>
      <c r="T19" s="136">
        <f t="shared" si="2"/>
        <v>21</v>
      </c>
      <c r="U19" s="136">
        <f>YEAR('Nutritional Status'!$G27)</f>
        <v>2014</v>
      </c>
      <c r="V19" s="136">
        <f>MONTH('Nutritional Status'!$G27)</f>
        <v>1</v>
      </c>
      <c r="W19" s="136">
        <f>DAY('Nutritional Status'!$G27)</f>
        <v>4</v>
      </c>
      <c r="X19" s="136">
        <f t="shared" si="3"/>
        <v>17</v>
      </c>
      <c r="Y19" s="136">
        <f t="shared" si="4"/>
        <v>47.4375</v>
      </c>
      <c r="Z19" s="136">
        <f t="shared" si="5"/>
        <v>9</v>
      </c>
      <c r="AA19" s="136">
        <f t="shared" si="6"/>
        <v>8</v>
      </c>
      <c r="AB19" s="136">
        <f t="shared" si="7"/>
        <v>2022</v>
      </c>
      <c r="AC19" s="136">
        <f t="shared" si="8"/>
        <v>8</v>
      </c>
      <c r="AD19" s="137" t="str">
        <f t="shared" si="9"/>
        <v>8.08</v>
      </c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</row>
    <row r="20" spans="1:49" ht="14.25" customHeight="1">
      <c r="A20" s="129">
        <f t="shared" si="10"/>
        <v>17</v>
      </c>
      <c r="B20" s="129" t="s">
        <v>117</v>
      </c>
      <c r="C20" s="138">
        <f>VLOOKUP('Nutritional Status'!$H28,BMI,C$2)</f>
        <v>12.3</v>
      </c>
      <c r="D20" s="138">
        <f>VLOOKUP('Nutritional Status'!$H28,BMI,D$2)</f>
        <v>12.4</v>
      </c>
      <c r="E20" s="138">
        <f>VLOOKUP('Nutritional Status'!$H28,BMI,E$2)</f>
        <v>13.3</v>
      </c>
      <c r="F20" s="138">
        <f>VLOOKUP('Nutritional Status'!$H28,BMI,F$2)</f>
        <v>13.4</v>
      </c>
      <c r="G20" s="138">
        <f>VLOOKUP('Nutritional Status'!$H28,BMI,G$2)</f>
        <v>19.899999999999999</v>
      </c>
      <c r="H20" s="138">
        <f>VLOOKUP('Nutritional Status'!$H28,BMI,H$2)</f>
        <v>20</v>
      </c>
      <c r="I20" s="138">
        <f>VLOOKUP('Nutritional Status'!$H28,BMI,I$2)</f>
        <v>23.3</v>
      </c>
      <c r="J20" s="138">
        <f>VLOOKUP('Nutritional Status'!$H28,BMI,J$2)</f>
        <v>23.4</v>
      </c>
      <c r="K20" s="138">
        <f>VLOOKUP('Nutritional Status'!$H28,HEIGHT,$K$2)</f>
        <v>111.6</v>
      </c>
      <c r="L20" s="138">
        <f>VLOOKUP('Nutritional Status'!$H28,HEIGHT,$L$2)</f>
        <v>111.69999999999999</v>
      </c>
      <c r="M20" s="138">
        <f>VLOOKUP('Nutritional Status'!$H28,HEIGHT,$M$2)</f>
        <v>117.4</v>
      </c>
      <c r="N20" s="138">
        <f>VLOOKUP('Nutritional Status'!$H28,HEIGHT,$N$2)</f>
        <v>117.5</v>
      </c>
      <c r="O20" s="138">
        <f>VLOOKUP('Nutritional Status'!$H28,HEIGHT,$O$2)</f>
        <v>140.6</v>
      </c>
      <c r="P20" s="138">
        <f>VLOOKUP('Nutritional Status'!$H28,HEIGHT,$P$2)</f>
        <v>140.69999999999999</v>
      </c>
      <c r="Q20" s="128"/>
      <c r="R20" s="136">
        <f t="shared" si="0"/>
        <v>2022</v>
      </c>
      <c r="S20" s="136">
        <f t="shared" si="1"/>
        <v>9</v>
      </c>
      <c r="T20" s="136">
        <f t="shared" si="2"/>
        <v>21</v>
      </c>
      <c r="U20" s="136">
        <f>YEAR('Nutritional Status'!$G28)</f>
        <v>2014</v>
      </c>
      <c r="V20" s="136">
        <f>MONTH('Nutritional Status'!$G28)</f>
        <v>5</v>
      </c>
      <c r="W20" s="136">
        <f>DAY('Nutritional Status'!$G28)</f>
        <v>7</v>
      </c>
      <c r="X20" s="136">
        <f t="shared" si="3"/>
        <v>14</v>
      </c>
      <c r="Y20" s="136">
        <f t="shared" si="4"/>
        <v>44.4375</v>
      </c>
      <c r="Z20" s="136">
        <f t="shared" si="5"/>
        <v>9</v>
      </c>
      <c r="AA20" s="136">
        <f t="shared" si="6"/>
        <v>4</v>
      </c>
      <c r="AB20" s="136">
        <f t="shared" si="7"/>
        <v>2022</v>
      </c>
      <c r="AC20" s="136">
        <f t="shared" si="8"/>
        <v>8</v>
      </c>
      <c r="AD20" s="137" t="str">
        <f t="shared" si="9"/>
        <v>8.04</v>
      </c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</row>
    <row r="21" spans="1:49" ht="14.25" customHeight="1">
      <c r="A21" s="129">
        <f t="shared" si="10"/>
        <v>18</v>
      </c>
      <c r="B21" s="129" t="s">
        <v>117</v>
      </c>
      <c r="C21" s="138">
        <f>VLOOKUP('Nutritional Status'!$H29,BMI,C$2)</f>
        <v>12.3</v>
      </c>
      <c r="D21" s="138">
        <f>VLOOKUP('Nutritional Status'!$H29,BMI,D$2)</f>
        <v>12.4</v>
      </c>
      <c r="E21" s="138">
        <f>VLOOKUP('Nutritional Status'!$H29,BMI,E$2)</f>
        <v>13.3</v>
      </c>
      <c r="F21" s="138">
        <f>VLOOKUP('Nutritional Status'!$H29,BMI,F$2)</f>
        <v>13.4</v>
      </c>
      <c r="G21" s="138">
        <f>VLOOKUP('Nutritional Status'!$H29,BMI,G$2)</f>
        <v>19.899999999999999</v>
      </c>
      <c r="H21" s="138">
        <f>VLOOKUP('Nutritional Status'!$H29,BMI,H$2)</f>
        <v>20</v>
      </c>
      <c r="I21" s="138">
        <f>VLOOKUP('Nutritional Status'!$H29,BMI,I$2)</f>
        <v>23.3</v>
      </c>
      <c r="J21" s="138">
        <f>VLOOKUP('Nutritional Status'!$H29,BMI,J$2)</f>
        <v>23.4</v>
      </c>
      <c r="K21" s="138">
        <f>VLOOKUP('Nutritional Status'!$H29,HEIGHT,$K$2)</f>
        <v>111.6</v>
      </c>
      <c r="L21" s="138">
        <f>VLOOKUP('Nutritional Status'!$H29,HEIGHT,$L$2)</f>
        <v>111.69999999999999</v>
      </c>
      <c r="M21" s="138">
        <f>VLOOKUP('Nutritional Status'!$H29,HEIGHT,$M$2)</f>
        <v>117.4</v>
      </c>
      <c r="N21" s="138">
        <f>VLOOKUP('Nutritional Status'!$H29,HEIGHT,$N$2)</f>
        <v>117.5</v>
      </c>
      <c r="O21" s="138">
        <f>VLOOKUP('Nutritional Status'!$H29,HEIGHT,$O$2)</f>
        <v>140.6</v>
      </c>
      <c r="P21" s="138">
        <f>VLOOKUP('Nutritional Status'!$H29,HEIGHT,$P$2)</f>
        <v>140.69999999999999</v>
      </c>
      <c r="Q21" s="128"/>
      <c r="R21" s="136">
        <f t="shared" si="0"/>
        <v>2022</v>
      </c>
      <c r="S21" s="136">
        <f t="shared" si="1"/>
        <v>9</v>
      </c>
      <c r="T21" s="136">
        <f t="shared" si="2"/>
        <v>21</v>
      </c>
      <c r="U21" s="136">
        <f>YEAR('Nutritional Status'!$G29)</f>
        <v>2014</v>
      </c>
      <c r="V21" s="136">
        <f>MONTH('Nutritional Status'!$G29)</f>
        <v>4</v>
      </c>
      <c r="W21" s="136">
        <f>DAY('Nutritional Status'!$G29)</f>
        <v>29</v>
      </c>
      <c r="X21" s="136">
        <f t="shared" si="3"/>
        <v>-8</v>
      </c>
      <c r="Y21" s="136">
        <f t="shared" si="4"/>
        <v>22.4375</v>
      </c>
      <c r="Z21" s="136">
        <f t="shared" si="5"/>
        <v>8</v>
      </c>
      <c r="AA21" s="136">
        <f t="shared" si="6"/>
        <v>4</v>
      </c>
      <c r="AB21" s="136">
        <f t="shared" si="7"/>
        <v>2022</v>
      </c>
      <c r="AC21" s="136">
        <f t="shared" si="8"/>
        <v>8</v>
      </c>
      <c r="AD21" s="137" t="str">
        <f t="shared" si="9"/>
        <v>8.04</v>
      </c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</row>
    <row r="22" spans="1:49" ht="14.25" customHeight="1">
      <c r="A22" s="129">
        <f t="shared" si="10"/>
        <v>19</v>
      </c>
      <c r="B22" s="129" t="s">
        <v>117</v>
      </c>
      <c r="C22" s="138">
        <f>VLOOKUP('Nutritional Status'!$H30,BMI,C$2)</f>
        <v>12.3</v>
      </c>
      <c r="D22" s="138">
        <f>VLOOKUP('Nutritional Status'!$H30,BMI,D$2)</f>
        <v>12.4</v>
      </c>
      <c r="E22" s="138">
        <f>VLOOKUP('Nutritional Status'!$H30,BMI,E$2)</f>
        <v>13.2</v>
      </c>
      <c r="F22" s="138">
        <f>VLOOKUP('Nutritional Status'!$H30,BMI,F$2)</f>
        <v>13.3</v>
      </c>
      <c r="G22" s="138">
        <f>VLOOKUP('Nutritional Status'!$H30,BMI,G$2)</f>
        <v>19.7</v>
      </c>
      <c r="H22" s="138">
        <f>VLOOKUP('Nutritional Status'!$H30,BMI,H$2)</f>
        <v>19.8</v>
      </c>
      <c r="I22" s="138">
        <f>VLOOKUP('Nutritional Status'!$H30,BMI,I$2)</f>
        <v>22.87</v>
      </c>
      <c r="J22" s="138">
        <f>VLOOKUP('Nutritional Status'!$H30,BMI,J$2)</f>
        <v>22.97</v>
      </c>
      <c r="K22" s="138">
        <f>VLOOKUP('Nutritional Status'!$H30,HEIGHT,$K$2)</f>
        <v>110.6</v>
      </c>
      <c r="L22" s="138">
        <f>VLOOKUP('Nutritional Status'!$H30,HEIGHT,$L$2)</f>
        <v>110.69999999999999</v>
      </c>
      <c r="M22" s="138">
        <f>VLOOKUP('Nutritional Status'!$H30,HEIGHT,$M$2)</f>
        <v>116.30000000000001</v>
      </c>
      <c r="N22" s="138">
        <f>VLOOKUP('Nutritional Status'!$H30,HEIGHT,$N$2)</f>
        <v>116.4</v>
      </c>
      <c r="O22" s="138">
        <f>VLOOKUP('Nutritional Status'!$H30,HEIGHT,$O$2)</f>
        <v>139.1</v>
      </c>
      <c r="P22" s="138">
        <f>VLOOKUP('Nutritional Status'!$H30,HEIGHT,$P$2)</f>
        <v>139.19999999999999</v>
      </c>
      <c r="Q22" s="128"/>
      <c r="R22" s="136">
        <f t="shared" si="0"/>
        <v>2022</v>
      </c>
      <c r="S22" s="136">
        <f t="shared" si="1"/>
        <v>9</v>
      </c>
      <c r="T22" s="136">
        <f t="shared" si="2"/>
        <v>21</v>
      </c>
      <c r="U22" s="136">
        <f>YEAR('Nutritional Status'!$G30)</f>
        <v>2014</v>
      </c>
      <c r="V22" s="136">
        <f>MONTH('Nutritional Status'!$G30)</f>
        <v>7</v>
      </c>
      <c r="W22" s="136">
        <f>DAY('Nutritional Status'!$G30)</f>
        <v>31</v>
      </c>
      <c r="X22" s="136">
        <f t="shared" si="3"/>
        <v>-10</v>
      </c>
      <c r="Y22" s="136">
        <f t="shared" si="4"/>
        <v>20.4375</v>
      </c>
      <c r="Z22" s="136">
        <f t="shared" si="5"/>
        <v>8</v>
      </c>
      <c r="AA22" s="136">
        <f t="shared" si="6"/>
        <v>1</v>
      </c>
      <c r="AB22" s="136">
        <f t="shared" si="7"/>
        <v>2022</v>
      </c>
      <c r="AC22" s="136">
        <f t="shared" si="8"/>
        <v>8</v>
      </c>
      <c r="AD22" s="137" t="str">
        <f t="shared" si="9"/>
        <v>8.01</v>
      </c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</row>
    <row r="23" spans="1:49" ht="14.25" customHeight="1">
      <c r="A23" s="129">
        <f t="shared" si="10"/>
        <v>20</v>
      </c>
      <c r="B23" s="129" t="s">
        <v>117</v>
      </c>
      <c r="C23" s="138">
        <f>VLOOKUP('Nutritional Status'!$H31,BMI,C$2)</f>
        <v>13.1</v>
      </c>
      <c r="D23" s="138">
        <f>VLOOKUP('Nutritional Status'!$H31,BMI,D$2)</f>
        <v>13.2</v>
      </c>
      <c r="E23" s="138">
        <f>VLOOKUP('Nutritional Status'!$H31,BMI,E$2)</f>
        <v>14.2</v>
      </c>
      <c r="F23" s="138">
        <f>VLOOKUP('Nutritional Status'!$H31,BMI,F$2)</f>
        <v>14.3</v>
      </c>
      <c r="G23" s="138">
        <f>VLOOKUP('Nutritional Status'!$H31,BMI,G$2)</f>
        <v>23.1</v>
      </c>
      <c r="H23" s="138">
        <f>VLOOKUP('Nutritional Status'!$H31,BMI,H$2)</f>
        <v>23.2</v>
      </c>
      <c r="I23" s="138">
        <f>VLOOKUP('Nutritional Status'!$H31,BMI,I$2)</f>
        <v>29.16</v>
      </c>
      <c r="J23" s="138">
        <f>VLOOKUP('Nutritional Status'!$H31,BMI,J$2)</f>
        <v>29.26</v>
      </c>
      <c r="K23" s="138">
        <f>VLOOKUP('Nutritional Status'!$H31,HEIGHT,$K$2)</f>
        <v>125.6</v>
      </c>
      <c r="L23" s="138">
        <f>VLOOKUP('Nutritional Status'!$H31,HEIGHT,$L$2)</f>
        <v>125.69999999999999</v>
      </c>
      <c r="M23" s="138">
        <f>VLOOKUP('Nutritional Status'!$H31,HEIGHT,$M$2)</f>
        <v>132.5</v>
      </c>
      <c r="N23" s="138">
        <f>VLOOKUP('Nutritional Status'!$H31,HEIGHT,$N$2)</f>
        <v>132.6</v>
      </c>
      <c r="O23" s="138">
        <f>VLOOKUP('Nutritional Status'!$H31,HEIGHT,$O$2)</f>
        <v>160.4</v>
      </c>
      <c r="P23" s="138">
        <f>VLOOKUP('Nutritional Status'!$H31,HEIGHT,$P$2)</f>
        <v>160.5</v>
      </c>
      <c r="Q23" s="128"/>
      <c r="R23" s="136">
        <f t="shared" si="0"/>
        <v>2022</v>
      </c>
      <c r="S23" s="136">
        <f t="shared" si="1"/>
        <v>9</v>
      </c>
      <c r="T23" s="136">
        <f t="shared" si="2"/>
        <v>21</v>
      </c>
      <c r="U23" s="136">
        <f>YEAR('Nutritional Status'!$G31)</f>
        <v>2011</v>
      </c>
      <c r="V23" s="136">
        <f>MONTH('Nutritional Status'!$G31)</f>
        <v>1</v>
      </c>
      <c r="W23" s="136">
        <f>DAY('Nutritional Status'!$G31)</f>
        <v>27</v>
      </c>
      <c r="X23" s="136">
        <f t="shared" si="3"/>
        <v>-6</v>
      </c>
      <c r="Y23" s="136">
        <f t="shared" si="4"/>
        <v>24.4375</v>
      </c>
      <c r="Z23" s="136">
        <f t="shared" si="5"/>
        <v>8</v>
      </c>
      <c r="AA23" s="136">
        <f t="shared" si="6"/>
        <v>7</v>
      </c>
      <c r="AB23" s="136">
        <f t="shared" si="7"/>
        <v>2022</v>
      </c>
      <c r="AC23" s="136">
        <f t="shared" si="8"/>
        <v>11</v>
      </c>
      <c r="AD23" s="137" t="str">
        <f t="shared" si="9"/>
        <v>11.07</v>
      </c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</row>
    <row r="24" spans="1:49" ht="14.25" customHeight="1">
      <c r="A24" s="129">
        <f t="shared" si="10"/>
        <v>21</v>
      </c>
      <c r="B24" s="129" t="s">
        <v>117</v>
      </c>
      <c r="C24" s="138">
        <f>VLOOKUP('Nutritional Status'!$H32,BMI,C$2)</f>
        <v>12.3</v>
      </c>
      <c r="D24" s="138">
        <f>VLOOKUP('Nutritional Status'!$H32,BMI,D$2)</f>
        <v>12.4</v>
      </c>
      <c r="E24" s="138">
        <f>VLOOKUP('Nutritional Status'!$H32,BMI,E$2)</f>
        <v>13.2</v>
      </c>
      <c r="F24" s="138">
        <f>VLOOKUP('Nutritional Status'!$H32,BMI,F$2)</f>
        <v>13.3</v>
      </c>
      <c r="G24" s="138">
        <f>VLOOKUP('Nutritional Status'!$H32,BMI,G$2)</f>
        <v>19.899999999999999</v>
      </c>
      <c r="H24" s="138">
        <f>VLOOKUP('Nutritional Status'!$H32,BMI,H$2)</f>
        <v>20</v>
      </c>
      <c r="I24" s="138">
        <f>VLOOKUP('Nutritional Status'!$H32,BMI,I$2)</f>
        <v>23.07</v>
      </c>
      <c r="J24" s="138">
        <f>VLOOKUP('Nutritional Status'!$H32,BMI,J$2)</f>
        <v>23.17</v>
      </c>
      <c r="K24" s="138">
        <f>VLOOKUP('Nutritional Status'!$H32,HEIGHT,$K$2)</f>
        <v>111.3</v>
      </c>
      <c r="L24" s="138">
        <f>VLOOKUP('Nutritional Status'!$H32,HEIGHT,$L$2)</f>
        <v>111.39999999999999</v>
      </c>
      <c r="M24" s="138">
        <f>VLOOKUP('Nutritional Status'!$H32,HEIGHT,$M$2)</f>
        <v>117</v>
      </c>
      <c r="N24" s="138">
        <f>VLOOKUP('Nutritional Status'!$H32,HEIGHT,$N$2)</f>
        <v>117.1</v>
      </c>
      <c r="O24" s="138">
        <f>VLOOKUP('Nutritional Status'!$H32,HEIGHT,$O$2)</f>
        <v>140.1</v>
      </c>
      <c r="P24" s="138">
        <f>VLOOKUP('Nutritional Status'!$H32,HEIGHT,$P$2)</f>
        <v>140.19999999999999</v>
      </c>
      <c r="Q24" s="128"/>
      <c r="R24" s="136">
        <f t="shared" si="0"/>
        <v>2022</v>
      </c>
      <c r="S24" s="136">
        <f t="shared" si="1"/>
        <v>9</v>
      </c>
      <c r="T24" s="136">
        <f t="shared" si="2"/>
        <v>21</v>
      </c>
      <c r="U24" s="136">
        <f>YEAR('Nutritional Status'!$G32)</f>
        <v>2014</v>
      </c>
      <c r="V24" s="136">
        <f>MONTH('Nutritional Status'!$G32)</f>
        <v>6</v>
      </c>
      <c r="W24" s="136">
        <f>DAY('Nutritional Status'!$G32)</f>
        <v>20</v>
      </c>
      <c r="X24" s="136">
        <f t="shared" si="3"/>
        <v>1</v>
      </c>
      <c r="Y24" s="136">
        <f t="shared" si="4"/>
        <v>31.4375</v>
      </c>
      <c r="Z24" s="136">
        <f t="shared" si="5"/>
        <v>9</v>
      </c>
      <c r="AA24" s="136">
        <f t="shared" si="6"/>
        <v>3</v>
      </c>
      <c r="AB24" s="136">
        <f t="shared" si="7"/>
        <v>2022</v>
      </c>
      <c r="AC24" s="136">
        <f t="shared" si="8"/>
        <v>8</v>
      </c>
      <c r="AD24" s="137" t="str">
        <f t="shared" si="9"/>
        <v>8.03</v>
      </c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</row>
    <row r="25" spans="1:49" ht="14.25" customHeight="1">
      <c r="A25" s="129">
        <f t="shared" si="10"/>
        <v>22</v>
      </c>
      <c r="B25" s="129" t="s">
        <v>117</v>
      </c>
      <c r="C25" s="138">
        <f>VLOOKUP('Nutritional Status'!$H33,BMI,C$2)</f>
        <v>12.4</v>
      </c>
      <c r="D25" s="138">
        <f>VLOOKUP('Nutritional Status'!$H33,BMI,D$2)</f>
        <v>12.5</v>
      </c>
      <c r="E25" s="138">
        <f>VLOOKUP('Nutritional Status'!$H33,BMI,E$2)</f>
        <v>13.4</v>
      </c>
      <c r="F25" s="138">
        <f>VLOOKUP('Nutritional Status'!$H33,BMI,F$2)</f>
        <v>13.5</v>
      </c>
      <c r="G25" s="138">
        <f>VLOOKUP('Nutritional Status'!$H33,BMI,G$2)</f>
        <v>20.399999999999999</v>
      </c>
      <c r="H25" s="138">
        <f>VLOOKUP('Nutritional Status'!$H33,BMI,H$2)</f>
        <v>20.5</v>
      </c>
      <c r="I25" s="138">
        <f>VLOOKUP('Nutritional Status'!$H33,BMI,I$2)</f>
        <v>24.2</v>
      </c>
      <c r="J25" s="138">
        <f>VLOOKUP('Nutritional Status'!$H33,BMI,J$2)</f>
        <v>24.3</v>
      </c>
      <c r="K25" s="138">
        <f>VLOOKUP('Nutritional Status'!$H33,HEIGHT,$K$2)</f>
        <v>114.1</v>
      </c>
      <c r="L25" s="138">
        <f>VLOOKUP('Nutritional Status'!$H33,HEIGHT,$L$2)</f>
        <v>114.19999999999999</v>
      </c>
      <c r="M25" s="138">
        <f>VLOOKUP('Nutritional Status'!$H33,HEIGHT,$M$2)</f>
        <v>120.10000000000001</v>
      </c>
      <c r="N25" s="138">
        <f>VLOOKUP('Nutritional Status'!$H33,HEIGHT,$N$2)</f>
        <v>120.2</v>
      </c>
      <c r="O25" s="138">
        <f>VLOOKUP('Nutritional Status'!$H33,HEIGHT,$O$2)</f>
        <v>144.1</v>
      </c>
      <c r="P25" s="138">
        <f>VLOOKUP('Nutritional Status'!$H33,HEIGHT,$P$2)</f>
        <v>144.19999999999999</v>
      </c>
      <c r="Q25" s="128"/>
      <c r="R25" s="136">
        <f t="shared" si="0"/>
        <v>2022</v>
      </c>
      <c r="S25" s="136">
        <f t="shared" si="1"/>
        <v>9</v>
      </c>
      <c r="T25" s="136">
        <f t="shared" si="2"/>
        <v>21</v>
      </c>
      <c r="U25" s="136">
        <f>YEAR('Nutritional Status'!$G33)</f>
        <v>2013</v>
      </c>
      <c r="V25" s="136">
        <f>MONTH('Nutritional Status'!$G33)</f>
        <v>10</v>
      </c>
      <c r="W25" s="136">
        <f>DAY('Nutritional Status'!$G33)</f>
        <v>15</v>
      </c>
      <c r="X25" s="136">
        <f t="shared" si="3"/>
        <v>6</v>
      </c>
      <c r="Y25" s="136">
        <f t="shared" si="4"/>
        <v>36.4375</v>
      </c>
      <c r="Z25" s="136">
        <f t="shared" si="5"/>
        <v>9</v>
      </c>
      <c r="AA25" s="136">
        <f t="shared" si="6"/>
        <v>11</v>
      </c>
      <c r="AB25" s="136">
        <f t="shared" si="7"/>
        <v>2021</v>
      </c>
      <c r="AC25" s="136">
        <f t="shared" si="8"/>
        <v>8</v>
      </c>
      <c r="AD25" s="137" t="str">
        <f t="shared" si="9"/>
        <v>8.11</v>
      </c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</row>
    <row r="26" spans="1:49" ht="14.25" customHeight="1">
      <c r="A26" s="129">
        <f t="shared" si="10"/>
        <v>23</v>
      </c>
      <c r="B26" s="129" t="s">
        <v>117</v>
      </c>
      <c r="C26" s="138">
        <f>VLOOKUP('Nutritional Status'!$H34,BMI,C$2)</f>
        <v>12.6</v>
      </c>
      <c r="D26" s="138">
        <f>VLOOKUP('Nutritional Status'!$H34,BMI,D$2)</f>
        <v>12.7</v>
      </c>
      <c r="E26" s="138">
        <f>VLOOKUP('Nutritional Status'!$H34,BMI,E$2)</f>
        <v>13.6</v>
      </c>
      <c r="F26" s="138">
        <f>VLOOKUP('Nutritional Status'!$H34,BMI,F$2)</f>
        <v>13.7</v>
      </c>
      <c r="G26" s="138">
        <f>VLOOKUP('Nutritional Status'!$H34,BMI,G$2)</f>
        <v>21.2</v>
      </c>
      <c r="H26" s="138">
        <f>VLOOKUP('Nutritional Status'!$H34,BMI,H$2)</f>
        <v>21.3</v>
      </c>
      <c r="I26" s="138">
        <f>VLOOKUP('Nutritional Status'!$H34,BMI,I$2)</f>
        <v>25.6</v>
      </c>
      <c r="J26" s="138">
        <f>VLOOKUP('Nutritional Status'!$H34,BMI,J$2)</f>
        <v>25.7</v>
      </c>
      <c r="K26" s="138">
        <f>VLOOKUP('Nutritional Status'!$H34,HEIGHT,$K$2)</f>
        <v>117.5</v>
      </c>
      <c r="L26" s="138">
        <f>VLOOKUP('Nutritional Status'!$H34,HEIGHT,$L$2)</f>
        <v>117.6</v>
      </c>
      <c r="M26" s="138">
        <f>VLOOKUP('Nutritional Status'!$H34,HEIGHT,$M$2)</f>
        <v>123.80000000000001</v>
      </c>
      <c r="N26" s="138">
        <f>VLOOKUP('Nutritional Status'!$H34,HEIGHT,$N$2)</f>
        <v>123.9</v>
      </c>
      <c r="O26" s="138">
        <f>VLOOKUP('Nutritional Status'!$H34,HEIGHT,$O$2)</f>
        <v>149.1</v>
      </c>
      <c r="P26" s="138">
        <f>VLOOKUP('Nutritional Status'!$H34,HEIGHT,$P$2)</f>
        <v>149.19999999999999</v>
      </c>
      <c r="Q26" s="128"/>
      <c r="R26" s="136">
        <f t="shared" si="0"/>
        <v>2022</v>
      </c>
      <c r="S26" s="136">
        <f t="shared" si="1"/>
        <v>9</v>
      </c>
      <c r="T26" s="136">
        <f t="shared" si="2"/>
        <v>21</v>
      </c>
      <c r="U26" s="136">
        <f>YEAR('Nutritional Status'!$G34)</f>
        <v>2012</v>
      </c>
      <c r="V26" s="136">
        <f>MONTH('Nutritional Status'!$G34)</f>
        <v>11</v>
      </c>
      <c r="W26" s="136">
        <f>DAY('Nutritional Status'!$G34)</f>
        <v>29</v>
      </c>
      <c r="X26" s="136">
        <f t="shared" si="3"/>
        <v>-8</v>
      </c>
      <c r="Y26" s="136">
        <f t="shared" si="4"/>
        <v>22.4375</v>
      </c>
      <c r="Z26" s="136">
        <f t="shared" si="5"/>
        <v>8</v>
      </c>
      <c r="AA26" s="136">
        <f t="shared" si="6"/>
        <v>9</v>
      </c>
      <c r="AB26" s="136">
        <f t="shared" si="7"/>
        <v>2021</v>
      </c>
      <c r="AC26" s="136">
        <f t="shared" si="8"/>
        <v>9</v>
      </c>
      <c r="AD26" s="137" t="str">
        <f t="shared" si="9"/>
        <v>9.09</v>
      </c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</row>
    <row r="27" spans="1:49" ht="14.25" customHeight="1">
      <c r="A27" s="129">
        <f t="shared" si="10"/>
        <v>24</v>
      </c>
      <c r="B27" s="129" t="s">
        <v>117</v>
      </c>
      <c r="C27" s="138" t="e">
        <f>VLOOKUP('Nutritional Status'!$H35,BMI,C$2)</f>
        <v>#N/A</v>
      </c>
      <c r="D27" s="138" t="e">
        <f>VLOOKUP('Nutritional Status'!$H35,BMI,D$2)</f>
        <v>#N/A</v>
      </c>
      <c r="E27" s="138" t="e">
        <f>VLOOKUP('Nutritional Status'!$H35,BMI,E$2)</f>
        <v>#N/A</v>
      </c>
      <c r="F27" s="138" t="e">
        <f>VLOOKUP('Nutritional Status'!$H35,BMI,F$2)</f>
        <v>#N/A</v>
      </c>
      <c r="G27" s="138" t="e">
        <f>VLOOKUP('Nutritional Status'!$H35,BMI,G$2)</f>
        <v>#N/A</v>
      </c>
      <c r="H27" s="138" t="e">
        <f>VLOOKUP('Nutritional Status'!$H35,BMI,H$2)</f>
        <v>#N/A</v>
      </c>
      <c r="I27" s="138" t="e">
        <f>VLOOKUP('Nutritional Status'!$H35,BMI,I$2)</f>
        <v>#N/A</v>
      </c>
      <c r="J27" s="138" t="e">
        <f>VLOOKUP('Nutritional Status'!$H35,BMI,J$2)</f>
        <v>#N/A</v>
      </c>
      <c r="K27" s="138" t="e">
        <f>VLOOKUP('Nutritional Status'!$H35,HEIGHT,$K$2)</f>
        <v>#N/A</v>
      </c>
      <c r="L27" s="138" t="e">
        <f>VLOOKUP('Nutritional Status'!$H35,HEIGHT,$L$2)</f>
        <v>#N/A</v>
      </c>
      <c r="M27" s="138" t="e">
        <f>VLOOKUP('Nutritional Status'!$H35,HEIGHT,$M$2)</f>
        <v>#N/A</v>
      </c>
      <c r="N27" s="138" t="e">
        <f>VLOOKUP('Nutritional Status'!$H35,HEIGHT,$N$2)</f>
        <v>#N/A</v>
      </c>
      <c r="O27" s="138" t="e">
        <f>VLOOKUP('Nutritional Status'!$H35,HEIGHT,$O$2)</f>
        <v>#N/A</v>
      </c>
      <c r="P27" s="138" t="e">
        <f>VLOOKUP('Nutritional Status'!$H35,HEIGHT,$P$2)</f>
        <v>#N/A</v>
      </c>
      <c r="Q27" s="128"/>
      <c r="R27" s="136">
        <f t="shared" si="0"/>
        <v>2022</v>
      </c>
      <c r="S27" s="136">
        <f t="shared" si="1"/>
        <v>9</v>
      </c>
      <c r="T27" s="136">
        <f t="shared" si="2"/>
        <v>21</v>
      </c>
      <c r="U27" s="136">
        <f>YEAR('Nutritional Status'!$G35)</f>
        <v>1900</v>
      </c>
      <c r="V27" s="136">
        <f>MONTH('Nutritional Status'!$G35)</f>
        <v>1</v>
      </c>
      <c r="W27" s="136">
        <f>DAY('Nutritional Status'!$G35)</f>
        <v>0</v>
      </c>
      <c r="X27" s="136">
        <f t="shared" si="3"/>
        <v>21</v>
      </c>
      <c r="Y27" s="136">
        <f t="shared" si="4"/>
        <v>51.4375</v>
      </c>
      <c r="Z27" s="136">
        <f t="shared" si="5"/>
        <v>9</v>
      </c>
      <c r="AA27" s="136">
        <f t="shared" si="6"/>
        <v>8</v>
      </c>
      <c r="AB27" s="136">
        <f t="shared" si="7"/>
        <v>2022</v>
      </c>
      <c r="AC27" s="136">
        <f t="shared" si="8"/>
        <v>122</v>
      </c>
      <c r="AD27" s="137" t="str">
        <f t="shared" si="9"/>
        <v>122.08</v>
      </c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</row>
    <row r="28" spans="1:49" ht="14.25" customHeight="1">
      <c r="A28" s="129">
        <f t="shared" si="10"/>
        <v>25</v>
      </c>
      <c r="B28" s="129" t="s">
        <v>117</v>
      </c>
      <c r="C28" s="138" t="e">
        <f>VLOOKUP('Nutritional Status'!$H36,BMI,C$2)</f>
        <v>#N/A</v>
      </c>
      <c r="D28" s="138" t="e">
        <f>VLOOKUP('Nutritional Status'!$H36,BMI,D$2)</f>
        <v>#N/A</v>
      </c>
      <c r="E28" s="138" t="e">
        <f>VLOOKUP('Nutritional Status'!$H36,BMI,E$2)</f>
        <v>#N/A</v>
      </c>
      <c r="F28" s="138" t="e">
        <f>VLOOKUP('Nutritional Status'!$H36,BMI,F$2)</f>
        <v>#N/A</v>
      </c>
      <c r="G28" s="138" t="e">
        <f>VLOOKUP('Nutritional Status'!$H36,BMI,G$2)</f>
        <v>#N/A</v>
      </c>
      <c r="H28" s="138" t="e">
        <f>VLOOKUP('Nutritional Status'!$H36,BMI,H$2)</f>
        <v>#N/A</v>
      </c>
      <c r="I28" s="138" t="e">
        <f>VLOOKUP('Nutritional Status'!$H36,BMI,I$2)</f>
        <v>#N/A</v>
      </c>
      <c r="J28" s="138" t="e">
        <f>VLOOKUP('Nutritional Status'!$H36,BMI,J$2)</f>
        <v>#N/A</v>
      </c>
      <c r="K28" s="138" t="e">
        <f>VLOOKUP('Nutritional Status'!$H36,HEIGHT,$K$2)</f>
        <v>#N/A</v>
      </c>
      <c r="L28" s="138" t="e">
        <f>VLOOKUP('Nutritional Status'!$H36,HEIGHT,$L$2)</f>
        <v>#N/A</v>
      </c>
      <c r="M28" s="138" t="e">
        <f>VLOOKUP('Nutritional Status'!$H36,HEIGHT,$M$2)</f>
        <v>#N/A</v>
      </c>
      <c r="N28" s="138" t="e">
        <f>VLOOKUP('Nutritional Status'!$H36,HEIGHT,$N$2)</f>
        <v>#N/A</v>
      </c>
      <c r="O28" s="138" t="e">
        <f>VLOOKUP('Nutritional Status'!$H36,HEIGHT,$O$2)</f>
        <v>#N/A</v>
      </c>
      <c r="P28" s="138" t="e">
        <f>VLOOKUP('Nutritional Status'!$H36,HEIGHT,$P$2)</f>
        <v>#N/A</v>
      </c>
      <c r="Q28" s="128"/>
      <c r="R28" s="136">
        <f t="shared" si="0"/>
        <v>2022</v>
      </c>
      <c r="S28" s="136">
        <f t="shared" si="1"/>
        <v>9</v>
      </c>
      <c r="T28" s="136">
        <f t="shared" si="2"/>
        <v>21</v>
      </c>
      <c r="U28" s="136">
        <f>YEAR('Nutritional Status'!$G36)</f>
        <v>1900</v>
      </c>
      <c r="V28" s="136">
        <f>MONTH('Nutritional Status'!$G36)</f>
        <v>1</v>
      </c>
      <c r="W28" s="136">
        <f>DAY('Nutritional Status'!$G36)</f>
        <v>0</v>
      </c>
      <c r="X28" s="136">
        <f t="shared" si="3"/>
        <v>21</v>
      </c>
      <c r="Y28" s="136">
        <f t="shared" si="4"/>
        <v>51.4375</v>
      </c>
      <c r="Z28" s="136">
        <f t="shared" si="5"/>
        <v>9</v>
      </c>
      <c r="AA28" s="136">
        <f t="shared" si="6"/>
        <v>8</v>
      </c>
      <c r="AB28" s="136">
        <f t="shared" si="7"/>
        <v>2022</v>
      </c>
      <c r="AC28" s="136">
        <f t="shared" si="8"/>
        <v>122</v>
      </c>
      <c r="AD28" s="137" t="str">
        <f t="shared" si="9"/>
        <v>122.08</v>
      </c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</row>
    <row r="29" spans="1:49" ht="14.25" customHeight="1">
      <c r="A29" s="129">
        <f t="shared" si="10"/>
        <v>26</v>
      </c>
      <c r="B29" s="129" t="s">
        <v>117</v>
      </c>
      <c r="C29" s="138" t="e">
        <f>VLOOKUP('Nutritional Status'!$H37,BMI,C$2)</f>
        <v>#N/A</v>
      </c>
      <c r="D29" s="138" t="e">
        <f>VLOOKUP('Nutritional Status'!$H37,BMI,D$2)</f>
        <v>#N/A</v>
      </c>
      <c r="E29" s="138" t="e">
        <f>VLOOKUP('Nutritional Status'!$H37,BMI,E$2)</f>
        <v>#N/A</v>
      </c>
      <c r="F29" s="138" t="e">
        <f>VLOOKUP('Nutritional Status'!$H37,BMI,F$2)</f>
        <v>#N/A</v>
      </c>
      <c r="G29" s="138" t="e">
        <f>VLOOKUP('Nutritional Status'!$H37,BMI,G$2)</f>
        <v>#N/A</v>
      </c>
      <c r="H29" s="138" t="e">
        <f>VLOOKUP('Nutritional Status'!$H37,BMI,H$2)</f>
        <v>#N/A</v>
      </c>
      <c r="I29" s="138" t="e">
        <f>VLOOKUP('Nutritional Status'!$H37,BMI,I$2)</f>
        <v>#N/A</v>
      </c>
      <c r="J29" s="138" t="e">
        <f>VLOOKUP('Nutritional Status'!$H37,BMI,J$2)</f>
        <v>#N/A</v>
      </c>
      <c r="K29" s="138" t="e">
        <f>VLOOKUP('Nutritional Status'!$H37,HEIGHT,$K$2)</f>
        <v>#N/A</v>
      </c>
      <c r="L29" s="138" t="e">
        <f>VLOOKUP('Nutritional Status'!$H37,HEIGHT,$L$2)</f>
        <v>#N/A</v>
      </c>
      <c r="M29" s="138" t="e">
        <f>VLOOKUP('Nutritional Status'!$H37,HEIGHT,$M$2)</f>
        <v>#N/A</v>
      </c>
      <c r="N29" s="138" t="e">
        <f>VLOOKUP('Nutritional Status'!$H37,HEIGHT,$N$2)</f>
        <v>#N/A</v>
      </c>
      <c r="O29" s="138" t="e">
        <f>VLOOKUP('Nutritional Status'!$H37,HEIGHT,$O$2)</f>
        <v>#N/A</v>
      </c>
      <c r="P29" s="138" t="e">
        <f>VLOOKUP('Nutritional Status'!$H37,HEIGHT,$P$2)</f>
        <v>#N/A</v>
      </c>
      <c r="Q29" s="128"/>
      <c r="R29" s="136">
        <f t="shared" si="0"/>
        <v>2022</v>
      </c>
      <c r="S29" s="136">
        <f t="shared" si="1"/>
        <v>9</v>
      </c>
      <c r="T29" s="136">
        <f t="shared" si="2"/>
        <v>21</v>
      </c>
      <c r="U29" s="136">
        <f>YEAR('Nutritional Status'!$G37)</f>
        <v>1900</v>
      </c>
      <c r="V29" s="136">
        <f>MONTH('Nutritional Status'!$G37)</f>
        <v>1</v>
      </c>
      <c r="W29" s="136">
        <f>DAY('Nutritional Status'!$G37)</f>
        <v>0</v>
      </c>
      <c r="X29" s="136">
        <f t="shared" si="3"/>
        <v>21</v>
      </c>
      <c r="Y29" s="136">
        <f t="shared" si="4"/>
        <v>51.4375</v>
      </c>
      <c r="Z29" s="136">
        <f t="shared" si="5"/>
        <v>9</v>
      </c>
      <c r="AA29" s="136">
        <f t="shared" si="6"/>
        <v>8</v>
      </c>
      <c r="AB29" s="136">
        <f t="shared" si="7"/>
        <v>2022</v>
      </c>
      <c r="AC29" s="136">
        <f t="shared" si="8"/>
        <v>122</v>
      </c>
      <c r="AD29" s="137" t="str">
        <f t="shared" si="9"/>
        <v>122.08</v>
      </c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</row>
    <row r="30" spans="1:49" ht="14.25" customHeight="1">
      <c r="A30" s="129">
        <f t="shared" si="10"/>
        <v>27</v>
      </c>
      <c r="B30" s="129" t="s">
        <v>117</v>
      </c>
      <c r="C30" s="138" t="e">
        <f>VLOOKUP('Nutritional Status'!$H38,BMI,C$2)</f>
        <v>#N/A</v>
      </c>
      <c r="D30" s="138" t="e">
        <f>VLOOKUP('Nutritional Status'!$H38,BMI,D$2)</f>
        <v>#N/A</v>
      </c>
      <c r="E30" s="138" t="e">
        <f>VLOOKUP('Nutritional Status'!$H38,BMI,E$2)</f>
        <v>#N/A</v>
      </c>
      <c r="F30" s="138" t="e">
        <f>VLOOKUP('Nutritional Status'!$H38,BMI,F$2)</f>
        <v>#N/A</v>
      </c>
      <c r="G30" s="138" t="e">
        <f>VLOOKUP('Nutritional Status'!$H38,BMI,G$2)</f>
        <v>#N/A</v>
      </c>
      <c r="H30" s="138" t="e">
        <f>VLOOKUP('Nutritional Status'!$H38,BMI,H$2)</f>
        <v>#N/A</v>
      </c>
      <c r="I30" s="138" t="e">
        <f>VLOOKUP('Nutritional Status'!$H38,BMI,I$2)</f>
        <v>#N/A</v>
      </c>
      <c r="J30" s="138" t="e">
        <f>VLOOKUP('Nutritional Status'!$H38,BMI,J$2)</f>
        <v>#N/A</v>
      </c>
      <c r="K30" s="138" t="e">
        <f>VLOOKUP('Nutritional Status'!$H38,HEIGHT,$K$2)</f>
        <v>#N/A</v>
      </c>
      <c r="L30" s="138" t="e">
        <f>VLOOKUP('Nutritional Status'!$H38,HEIGHT,$L$2)</f>
        <v>#N/A</v>
      </c>
      <c r="M30" s="138" t="e">
        <f>VLOOKUP('Nutritional Status'!$H38,HEIGHT,$M$2)</f>
        <v>#N/A</v>
      </c>
      <c r="N30" s="138" t="e">
        <f>VLOOKUP('Nutritional Status'!$H38,HEIGHT,$N$2)</f>
        <v>#N/A</v>
      </c>
      <c r="O30" s="138" t="e">
        <f>VLOOKUP('Nutritional Status'!$H38,HEIGHT,$O$2)</f>
        <v>#N/A</v>
      </c>
      <c r="P30" s="138" t="e">
        <f>VLOOKUP('Nutritional Status'!$H38,HEIGHT,$P$2)</f>
        <v>#N/A</v>
      </c>
      <c r="Q30" s="128"/>
      <c r="R30" s="136">
        <f t="shared" si="0"/>
        <v>2022</v>
      </c>
      <c r="S30" s="136">
        <f t="shared" si="1"/>
        <v>9</v>
      </c>
      <c r="T30" s="136">
        <f t="shared" si="2"/>
        <v>21</v>
      </c>
      <c r="U30" s="136">
        <f>YEAR('Nutritional Status'!$G38)</f>
        <v>1900</v>
      </c>
      <c r="V30" s="136">
        <f>MONTH('Nutritional Status'!$G38)</f>
        <v>1</v>
      </c>
      <c r="W30" s="136">
        <f>DAY('Nutritional Status'!$G38)</f>
        <v>0</v>
      </c>
      <c r="X30" s="136">
        <f t="shared" si="3"/>
        <v>21</v>
      </c>
      <c r="Y30" s="136">
        <f t="shared" si="4"/>
        <v>51.4375</v>
      </c>
      <c r="Z30" s="136">
        <f t="shared" si="5"/>
        <v>9</v>
      </c>
      <c r="AA30" s="136">
        <f t="shared" si="6"/>
        <v>8</v>
      </c>
      <c r="AB30" s="136">
        <f t="shared" si="7"/>
        <v>2022</v>
      </c>
      <c r="AC30" s="136">
        <f t="shared" si="8"/>
        <v>122</v>
      </c>
      <c r="AD30" s="137" t="str">
        <f t="shared" si="9"/>
        <v>122.08</v>
      </c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</row>
    <row r="31" spans="1:49" ht="14.25" customHeight="1">
      <c r="A31" s="129">
        <f t="shared" si="10"/>
        <v>28</v>
      </c>
      <c r="B31" s="129" t="s">
        <v>117</v>
      </c>
      <c r="C31" s="138" t="e">
        <f>VLOOKUP('Nutritional Status'!$H39,BMI,C$2)</f>
        <v>#N/A</v>
      </c>
      <c r="D31" s="138" t="e">
        <f>VLOOKUP('Nutritional Status'!$H39,BMI,D$2)</f>
        <v>#N/A</v>
      </c>
      <c r="E31" s="138" t="e">
        <f>VLOOKUP('Nutritional Status'!$H39,BMI,E$2)</f>
        <v>#N/A</v>
      </c>
      <c r="F31" s="138" t="e">
        <f>VLOOKUP('Nutritional Status'!$H39,BMI,F$2)</f>
        <v>#N/A</v>
      </c>
      <c r="G31" s="138" t="e">
        <f>VLOOKUP('Nutritional Status'!$H39,BMI,G$2)</f>
        <v>#N/A</v>
      </c>
      <c r="H31" s="138" t="e">
        <f>VLOOKUP('Nutritional Status'!$H39,BMI,H$2)</f>
        <v>#N/A</v>
      </c>
      <c r="I31" s="138" t="e">
        <f>VLOOKUP('Nutritional Status'!$H39,BMI,I$2)</f>
        <v>#N/A</v>
      </c>
      <c r="J31" s="138" t="e">
        <f>VLOOKUP('Nutritional Status'!$H39,BMI,J$2)</f>
        <v>#N/A</v>
      </c>
      <c r="K31" s="138" t="e">
        <f>VLOOKUP('Nutritional Status'!$H39,HEIGHT,$K$2)</f>
        <v>#N/A</v>
      </c>
      <c r="L31" s="138" t="e">
        <f>VLOOKUP('Nutritional Status'!$H39,HEIGHT,$L$2)</f>
        <v>#N/A</v>
      </c>
      <c r="M31" s="138" t="e">
        <f>VLOOKUP('Nutritional Status'!$H39,HEIGHT,$M$2)</f>
        <v>#N/A</v>
      </c>
      <c r="N31" s="138" t="e">
        <f>VLOOKUP('Nutritional Status'!$H39,HEIGHT,$N$2)</f>
        <v>#N/A</v>
      </c>
      <c r="O31" s="138" t="e">
        <f>VLOOKUP('Nutritional Status'!$H39,HEIGHT,$O$2)</f>
        <v>#N/A</v>
      </c>
      <c r="P31" s="138" t="e">
        <f>VLOOKUP('Nutritional Status'!$H39,HEIGHT,$P$2)</f>
        <v>#N/A</v>
      </c>
      <c r="Q31" s="128"/>
      <c r="R31" s="136">
        <f t="shared" si="0"/>
        <v>2022</v>
      </c>
      <c r="S31" s="136">
        <f t="shared" si="1"/>
        <v>9</v>
      </c>
      <c r="T31" s="136">
        <f t="shared" si="2"/>
        <v>21</v>
      </c>
      <c r="U31" s="136">
        <f>YEAR('Nutritional Status'!$G39)</f>
        <v>1900</v>
      </c>
      <c r="V31" s="136">
        <f>MONTH('Nutritional Status'!$G39)</f>
        <v>1</v>
      </c>
      <c r="W31" s="136">
        <f>DAY('Nutritional Status'!$G39)</f>
        <v>0</v>
      </c>
      <c r="X31" s="136">
        <f t="shared" si="3"/>
        <v>21</v>
      </c>
      <c r="Y31" s="136">
        <f t="shared" si="4"/>
        <v>51.4375</v>
      </c>
      <c r="Z31" s="136">
        <f t="shared" si="5"/>
        <v>9</v>
      </c>
      <c r="AA31" s="136">
        <f t="shared" si="6"/>
        <v>8</v>
      </c>
      <c r="AB31" s="136">
        <f t="shared" si="7"/>
        <v>2022</v>
      </c>
      <c r="AC31" s="136">
        <f t="shared" si="8"/>
        <v>122</v>
      </c>
      <c r="AD31" s="137" t="str">
        <f t="shared" si="9"/>
        <v>122.08</v>
      </c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</row>
    <row r="32" spans="1:49" ht="14.25" customHeight="1">
      <c r="A32" s="129">
        <f t="shared" si="10"/>
        <v>29</v>
      </c>
      <c r="B32" s="129" t="s">
        <v>117</v>
      </c>
      <c r="C32" s="138" t="e">
        <f>VLOOKUP('Nutritional Status'!$H40,BMI,C$2)</f>
        <v>#N/A</v>
      </c>
      <c r="D32" s="138" t="e">
        <f>VLOOKUP('Nutritional Status'!$H40,BMI,D$2)</f>
        <v>#N/A</v>
      </c>
      <c r="E32" s="138" t="e">
        <f>VLOOKUP('Nutritional Status'!$H40,BMI,E$2)</f>
        <v>#N/A</v>
      </c>
      <c r="F32" s="138" t="e">
        <f>VLOOKUP('Nutritional Status'!$H40,BMI,F$2)</f>
        <v>#N/A</v>
      </c>
      <c r="G32" s="138" t="e">
        <f>VLOOKUP('Nutritional Status'!$H40,BMI,G$2)</f>
        <v>#N/A</v>
      </c>
      <c r="H32" s="138" t="e">
        <f>VLOOKUP('Nutritional Status'!$H40,BMI,H$2)</f>
        <v>#N/A</v>
      </c>
      <c r="I32" s="138" t="e">
        <f>VLOOKUP('Nutritional Status'!$H40,BMI,I$2)</f>
        <v>#N/A</v>
      </c>
      <c r="J32" s="138" t="e">
        <f>VLOOKUP('Nutritional Status'!$H40,BMI,J$2)</f>
        <v>#N/A</v>
      </c>
      <c r="K32" s="138" t="e">
        <f>VLOOKUP('Nutritional Status'!$H40,HEIGHT,$K$2)</f>
        <v>#N/A</v>
      </c>
      <c r="L32" s="138" t="e">
        <f>VLOOKUP('Nutritional Status'!$H40,HEIGHT,$L$2)</f>
        <v>#N/A</v>
      </c>
      <c r="M32" s="138" t="e">
        <f>VLOOKUP('Nutritional Status'!$H40,HEIGHT,$M$2)</f>
        <v>#N/A</v>
      </c>
      <c r="N32" s="138" t="e">
        <f>VLOOKUP('Nutritional Status'!$H40,HEIGHT,$N$2)</f>
        <v>#N/A</v>
      </c>
      <c r="O32" s="138" t="e">
        <f>VLOOKUP('Nutritional Status'!$H40,HEIGHT,$O$2)</f>
        <v>#N/A</v>
      </c>
      <c r="P32" s="138" t="e">
        <f>VLOOKUP('Nutritional Status'!$H40,HEIGHT,$P$2)</f>
        <v>#N/A</v>
      </c>
      <c r="Q32" s="128"/>
      <c r="R32" s="136">
        <f t="shared" si="0"/>
        <v>2022</v>
      </c>
      <c r="S32" s="136">
        <f t="shared" si="1"/>
        <v>9</v>
      </c>
      <c r="T32" s="136">
        <f t="shared" si="2"/>
        <v>21</v>
      </c>
      <c r="U32" s="136">
        <f>YEAR('Nutritional Status'!$G40)</f>
        <v>1900</v>
      </c>
      <c r="V32" s="136">
        <f>MONTH('Nutritional Status'!$G40)</f>
        <v>1</v>
      </c>
      <c r="W32" s="136">
        <f>DAY('Nutritional Status'!$G40)</f>
        <v>0</v>
      </c>
      <c r="X32" s="136">
        <f t="shared" si="3"/>
        <v>21</v>
      </c>
      <c r="Y32" s="136">
        <f t="shared" si="4"/>
        <v>51.4375</v>
      </c>
      <c r="Z32" s="136">
        <f t="shared" si="5"/>
        <v>9</v>
      </c>
      <c r="AA32" s="136">
        <f t="shared" si="6"/>
        <v>8</v>
      </c>
      <c r="AB32" s="136">
        <f t="shared" si="7"/>
        <v>2022</v>
      </c>
      <c r="AC32" s="136">
        <f t="shared" si="8"/>
        <v>122</v>
      </c>
      <c r="AD32" s="137" t="str">
        <f t="shared" si="9"/>
        <v>122.08</v>
      </c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</row>
    <row r="33" spans="1:49" ht="14.25" customHeight="1">
      <c r="A33" s="129">
        <f t="shared" si="10"/>
        <v>30</v>
      </c>
      <c r="B33" s="129" t="s">
        <v>117</v>
      </c>
      <c r="C33" s="138" t="e">
        <f>VLOOKUP('Nutritional Status'!$H41,BMI,C$2)</f>
        <v>#N/A</v>
      </c>
      <c r="D33" s="138" t="e">
        <f>VLOOKUP('Nutritional Status'!$H41,BMI,D$2)</f>
        <v>#N/A</v>
      </c>
      <c r="E33" s="138" t="e">
        <f>VLOOKUP('Nutritional Status'!$H41,BMI,E$2)</f>
        <v>#N/A</v>
      </c>
      <c r="F33" s="138" t="e">
        <f>VLOOKUP('Nutritional Status'!$H41,BMI,F$2)</f>
        <v>#N/A</v>
      </c>
      <c r="G33" s="138" t="e">
        <f>VLOOKUP('Nutritional Status'!$H41,BMI,G$2)</f>
        <v>#N/A</v>
      </c>
      <c r="H33" s="138" t="e">
        <f>VLOOKUP('Nutritional Status'!$H41,BMI,H$2)</f>
        <v>#N/A</v>
      </c>
      <c r="I33" s="138" t="e">
        <f>VLOOKUP('Nutritional Status'!$H41,BMI,I$2)</f>
        <v>#N/A</v>
      </c>
      <c r="J33" s="138" t="e">
        <f>VLOOKUP('Nutritional Status'!$H41,BMI,J$2)</f>
        <v>#N/A</v>
      </c>
      <c r="K33" s="138" t="e">
        <f>VLOOKUP('Nutritional Status'!$H41,HEIGHT,$K$2)</f>
        <v>#N/A</v>
      </c>
      <c r="L33" s="138" t="e">
        <f>VLOOKUP('Nutritional Status'!$H41,HEIGHT,$L$2)</f>
        <v>#N/A</v>
      </c>
      <c r="M33" s="138" t="e">
        <f>VLOOKUP('Nutritional Status'!$H41,HEIGHT,$M$2)</f>
        <v>#N/A</v>
      </c>
      <c r="N33" s="138" t="e">
        <f>VLOOKUP('Nutritional Status'!$H41,HEIGHT,$N$2)</f>
        <v>#N/A</v>
      </c>
      <c r="O33" s="138" t="e">
        <f>VLOOKUP('Nutritional Status'!$H41,HEIGHT,$O$2)</f>
        <v>#N/A</v>
      </c>
      <c r="P33" s="138" t="e">
        <f>VLOOKUP('Nutritional Status'!$H41,HEIGHT,$P$2)</f>
        <v>#N/A</v>
      </c>
      <c r="Q33" s="128"/>
      <c r="R33" s="136">
        <f t="shared" si="0"/>
        <v>2022</v>
      </c>
      <c r="S33" s="136">
        <f t="shared" si="1"/>
        <v>9</v>
      </c>
      <c r="T33" s="136">
        <f t="shared" si="2"/>
        <v>21</v>
      </c>
      <c r="U33" s="136">
        <f>YEAR('Nutritional Status'!$G41)</f>
        <v>1900</v>
      </c>
      <c r="V33" s="136">
        <f>MONTH('Nutritional Status'!$G41)</f>
        <v>1</v>
      </c>
      <c r="W33" s="136">
        <f>DAY('Nutritional Status'!$G41)</f>
        <v>0</v>
      </c>
      <c r="X33" s="136">
        <f t="shared" si="3"/>
        <v>21</v>
      </c>
      <c r="Y33" s="136">
        <f t="shared" si="4"/>
        <v>51.4375</v>
      </c>
      <c r="Z33" s="136">
        <f t="shared" si="5"/>
        <v>9</v>
      </c>
      <c r="AA33" s="136">
        <f t="shared" si="6"/>
        <v>8</v>
      </c>
      <c r="AB33" s="136">
        <f t="shared" si="7"/>
        <v>2022</v>
      </c>
      <c r="AC33" s="136">
        <f t="shared" si="8"/>
        <v>122</v>
      </c>
      <c r="AD33" s="137" t="str">
        <f t="shared" si="9"/>
        <v>122.08</v>
      </c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</row>
    <row r="34" spans="1:49" ht="14.25" customHeight="1">
      <c r="A34" s="129">
        <f t="shared" si="10"/>
        <v>31</v>
      </c>
      <c r="B34" s="129" t="s">
        <v>117</v>
      </c>
      <c r="C34" s="138" t="e">
        <f>VLOOKUP('Nutritional Status'!$H42,BMI,C$2)</f>
        <v>#N/A</v>
      </c>
      <c r="D34" s="138" t="e">
        <f>VLOOKUP('Nutritional Status'!$H42,BMI,D$2)</f>
        <v>#N/A</v>
      </c>
      <c r="E34" s="138" t="e">
        <f>VLOOKUP('Nutritional Status'!$H42,BMI,E$2)</f>
        <v>#N/A</v>
      </c>
      <c r="F34" s="138" t="e">
        <f>VLOOKUP('Nutritional Status'!$H42,BMI,F$2)</f>
        <v>#N/A</v>
      </c>
      <c r="G34" s="138" t="e">
        <f>VLOOKUP('Nutritional Status'!$H42,BMI,G$2)</f>
        <v>#N/A</v>
      </c>
      <c r="H34" s="138" t="e">
        <f>VLOOKUP('Nutritional Status'!$H42,BMI,H$2)</f>
        <v>#N/A</v>
      </c>
      <c r="I34" s="138" t="e">
        <f>VLOOKUP('Nutritional Status'!$H42,BMI,I$2)</f>
        <v>#N/A</v>
      </c>
      <c r="J34" s="138" t="e">
        <f>VLOOKUP('Nutritional Status'!$H42,BMI,J$2)</f>
        <v>#N/A</v>
      </c>
      <c r="K34" s="138" t="e">
        <f>VLOOKUP('Nutritional Status'!$H42,HEIGHT,$K$2)</f>
        <v>#N/A</v>
      </c>
      <c r="L34" s="138" t="e">
        <f>VLOOKUP('Nutritional Status'!$H42,HEIGHT,$L$2)</f>
        <v>#N/A</v>
      </c>
      <c r="M34" s="138" t="e">
        <f>VLOOKUP('Nutritional Status'!$H42,HEIGHT,$M$2)</f>
        <v>#N/A</v>
      </c>
      <c r="N34" s="138" t="e">
        <f>VLOOKUP('Nutritional Status'!$H42,HEIGHT,$N$2)</f>
        <v>#N/A</v>
      </c>
      <c r="O34" s="138" t="e">
        <f>VLOOKUP('Nutritional Status'!$H42,HEIGHT,$O$2)</f>
        <v>#N/A</v>
      </c>
      <c r="P34" s="138" t="e">
        <f>VLOOKUP('Nutritional Status'!$H42,HEIGHT,$P$2)</f>
        <v>#N/A</v>
      </c>
      <c r="Q34" s="128"/>
      <c r="R34" s="136">
        <f t="shared" si="0"/>
        <v>2022</v>
      </c>
      <c r="S34" s="136">
        <f t="shared" si="1"/>
        <v>9</v>
      </c>
      <c r="T34" s="136">
        <f t="shared" si="2"/>
        <v>21</v>
      </c>
      <c r="U34" s="136">
        <f>YEAR('Nutritional Status'!$G42)</f>
        <v>1900</v>
      </c>
      <c r="V34" s="136">
        <f>MONTH('Nutritional Status'!$G42)</f>
        <v>1</v>
      </c>
      <c r="W34" s="136">
        <f>DAY('Nutritional Status'!$G42)</f>
        <v>0</v>
      </c>
      <c r="X34" s="136">
        <f t="shared" si="3"/>
        <v>21</v>
      </c>
      <c r="Y34" s="136">
        <f t="shared" si="4"/>
        <v>51.4375</v>
      </c>
      <c r="Z34" s="136">
        <f t="shared" si="5"/>
        <v>9</v>
      </c>
      <c r="AA34" s="136">
        <f t="shared" si="6"/>
        <v>8</v>
      </c>
      <c r="AB34" s="136">
        <f t="shared" si="7"/>
        <v>2022</v>
      </c>
      <c r="AC34" s="136">
        <f t="shared" si="8"/>
        <v>122</v>
      </c>
      <c r="AD34" s="137" t="str">
        <f t="shared" si="9"/>
        <v>122.08</v>
      </c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</row>
    <row r="35" spans="1:49" ht="14.25" customHeight="1">
      <c r="A35" s="129">
        <f t="shared" si="10"/>
        <v>32</v>
      </c>
      <c r="B35" s="129" t="s">
        <v>117</v>
      </c>
      <c r="C35" s="138" t="e">
        <f>VLOOKUP('Nutritional Status'!$H43,BMI,C$2)</f>
        <v>#N/A</v>
      </c>
      <c r="D35" s="138" t="e">
        <f>VLOOKUP('Nutritional Status'!$H43,BMI,D$2)</f>
        <v>#N/A</v>
      </c>
      <c r="E35" s="138" t="e">
        <f>VLOOKUP('Nutritional Status'!$H43,BMI,E$2)</f>
        <v>#N/A</v>
      </c>
      <c r="F35" s="138" t="e">
        <f>VLOOKUP('Nutritional Status'!$H43,BMI,F$2)</f>
        <v>#N/A</v>
      </c>
      <c r="G35" s="138" t="e">
        <f>VLOOKUP('Nutritional Status'!$H43,BMI,G$2)</f>
        <v>#N/A</v>
      </c>
      <c r="H35" s="138" t="e">
        <f>VLOOKUP('Nutritional Status'!$H43,BMI,H$2)</f>
        <v>#N/A</v>
      </c>
      <c r="I35" s="138" t="e">
        <f>VLOOKUP('Nutritional Status'!$H43,BMI,I$2)</f>
        <v>#N/A</v>
      </c>
      <c r="J35" s="138" t="e">
        <f>VLOOKUP('Nutritional Status'!$H43,BMI,J$2)</f>
        <v>#N/A</v>
      </c>
      <c r="K35" s="138" t="e">
        <f>VLOOKUP('Nutritional Status'!$H43,HEIGHT,$K$2)</f>
        <v>#N/A</v>
      </c>
      <c r="L35" s="138" t="e">
        <f>VLOOKUP('Nutritional Status'!$H43,HEIGHT,$L$2)</f>
        <v>#N/A</v>
      </c>
      <c r="M35" s="138" t="e">
        <f>VLOOKUP('Nutritional Status'!$H43,HEIGHT,$M$2)</f>
        <v>#N/A</v>
      </c>
      <c r="N35" s="138" t="e">
        <f>VLOOKUP('Nutritional Status'!$H43,HEIGHT,$N$2)</f>
        <v>#N/A</v>
      </c>
      <c r="O35" s="138" t="e">
        <f>VLOOKUP('Nutritional Status'!$H43,HEIGHT,$O$2)</f>
        <v>#N/A</v>
      </c>
      <c r="P35" s="138" t="e">
        <f>VLOOKUP('Nutritional Status'!$H43,HEIGHT,$P$2)</f>
        <v>#N/A</v>
      </c>
      <c r="Q35" s="128"/>
      <c r="R35" s="136">
        <f t="shared" si="0"/>
        <v>2022</v>
      </c>
      <c r="S35" s="136">
        <f t="shared" si="1"/>
        <v>9</v>
      </c>
      <c r="T35" s="136">
        <f t="shared" si="2"/>
        <v>21</v>
      </c>
      <c r="U35" s="136">
        <f>YEAR('Nutritional Status'!$G43)</f>
        <v>1900</v>
      </c>
      <c r="V35" s="136">
        <f>MONTH('Nutritional Status'!$G43)</f>
        <v>1</v>
      </c>
      <c r="W35" s="136">
        <f>DAY('Nutritional Status'!$G43)</f>
        <v>0</v>
      </c>
      <c r="X35" s="136">
        <f t="shared" si="3"/>
        <v>21</v>
      </c>
      <c r="Y35" s="136">
        <f t="shared" si="4"/>
        <v>51.4375</v>
      </c>
      <c r="Z35" s="136">
        <f t="shared" si="5"/>
        <v>9</v>
      </c>
      <c r="AA35" s="136">
        <f t="shared" si="6"/>
        <v>8</v>
      </c>
      <c r="AB35" s="136">
        <f t="shared" si="7"/>
        <v>2022</v>
      </c>
      <c r="AC35" s="136">
        <f t="shared" si="8"/>
        <v>122</v>
      </c>
      <c r="AD35" s="137" t="str">
        <f t="shared" si="9"/>
        <v>122.08</v>
      </c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</row>
    <row r="36" spans="1:49" ht="14.25" customHeight="1">
      <c r="A36" s="129">
        <f t="shared" si="10"/>
        <v>33</v>
      </c>
      <c r="B36" s="129" t="s">
        <v>117</v>
      </c>
      <c r="C36" s="138" t="e">
        <f>VLOOKUP('Nutritional Status'!$H44,BMI,C$2)</f>
        <v>#N/A</v>
      </c>
      <c r="D36" s="138" t="e">
        <f>VLOOKUP('Nutritional Status'!$H44,BMI,D$2)</f>
        <v>#N/A</v>
      </c>
      <c r="E36" s="138" t="e">
        <f>VLOOKUP('Nutritional Status'!$H44,BMI,E$2)</f>
        <v>#N/A</v>
      </c>
      <c r="F36" s="138" t="e">
        <f>VLOOKUP('Nutritional Status'!$H44,BMI,F$2)</f>
        <v>#N/A</v>
      </c>
      <c r="G36" s="138" t="e">
        <f>VLOOKUP('Nutritional Status'!$H44,BMI,G$2)</f>
        <v>#N/A</v>
      </c>
      <c r="H36" s="138" t="e">
        <f>VLOOKUP('Nutritional Status'!$H44,BMI,H$2)</f>
        <v>#N/A</v>
      </c>
      <c r="I36" s="138" t="e">
        <f>VLOOKUP('Nutritional Status'!$H44,BMI,I$2)</f>
        <v>#N/A</v>
      </c>
      <c r="J36" s="138" t="e">
        <f>VLOOKUP('Nutritional Status'!$H44,BMI,J$2)</f>
        <v>#N/A</v>
      </c>
      <c r="K36" s="138" t="e">
        <f>VLOOKUP('Nutritional Status'!$H44,HEIGHT,$K$2)</f>
        <v>#N/A</v>
      </c>
      <c r="L36" s="138" t="e">
        <f>VLOOKUP('Nutritional Status'!$H44,HEIGHT,$L$2)</f>
        <v>#N/A</v>
      </c>
      <c r="M36" s="138" t="e">
        <f>VLOOKUP('Nutritional Status'!$H44,HEIGHT,$M$2)</f>
        <v>#N/A</v>
      </c>
      <c r="N36" s="138" t="e">
        <f>VLOOKUP('Nutritional Status'!$H44,HEIGHT,$N$2)</f>
        <v>#N/A</v>
      </c>
      <c r="O36" s="138" t="e">
        <f>VLOOKUP('Nutritional Status'!$H44,HEIGHT,$O$2)</f>
        <v>#N/A</v>
      </c>
      <c r="P36" s="138" t="e">
        <f>VLOOKUP('Nutritional Status'!$H44,HEIGHT,$P$2)</f>
        <v>#N/A</v>
      </c>
      <c r="Q36" s="128"/>
      <c r="R36" s="136">
        <f t="shared" ref="R36:R67" si="11">YEAR(dateof)</f>
        <v>2022</v>
      </c>
      <c r="S36" s="136">
        <f t="shared" ref="S36:S67" si="12">MONTH(dateof)</f>
        <v>9</v>
      </c>
      <c r="T36" s="136">
        <f t="shared" ref="T36:T67" si="13">DAY(dateof)</f>
        <v>21</v>
      </c>
      <c r="U36" s="136">
        <f>YEAR('Nutritional Status'!$G44)</f>
        <v>1900</v>
      </c>
      <c r="V36" s="136">
        <f>MONTH('Nutritional Status'!$G44)</f>
        <v>1</v>
      </c>
      <c r="W36" s="136">
        <f>DAY('Nutritional Status'!$G44)</f>
        <v>0</v>
      </c>
      <c r="X36" s="136">
        <f t="shared" si="3"/>
        <v>21</v>
      </c>
      <c r="Y36" s="136">
        <f t="shared" si="4"/>
        <v>51.4375</v>
      </c>
      <c r="Z36" s="136">
        <f t="shared" si="5"/>
        <v>9</v>
      </c>
      <c r="AA36" s="136">
        <f t="shared" si="6"/>
        <v>8</v>
      </c>
      <c r="AB36" s="136">
        <f t="shared" si="7"/>
        <v>2022</v>
      </c>
      <c r="AC36" s="136">
        <f t="shared" si="8"/>
        <v>122</v>
      </c>
      <c r="AD36" s="137" t="str">
        <f t="shared" si="9"/>
        <v>122.08</v>
      </c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</row>
    <row r="37" spans="1:49" ht="14.25" customHeight="1">
      <c r="A37" s="129">
        <f t="shared" si="10"/>
        <v>34</v>
      </c>
      <c r="B37" s="129" t="s">
        <v>117</v>
      </c>
      <c r="C37" s="138" t="e">
        <f>VLOOKUP('Nutritional Status'!$H45,BMI,C$2)</f>
        <v>#N/A</v>
      </c>
      <c r="D37" s="138" t="e">
        <f>VLOOKUP('Nutritional Status'!$H45,BMI,D$2)</f>
        <v>#N/A</v>
      </c>
      <c r="E37" s="138" t="e">
        <f>VLOOKUP('Nutritional Status'!$H45,BMI,E$2)</f>
        <v>#N/A</v>
      </c>
      <c r="F37" s="138" t="e">
        <f>VLOOKUP('Nutritional Status'!$H45,BMI,F$2)</f>
        <v>#N/A</v>
      </c>
      <c r="G37" s="138" t="e">
        <f>VLOOKUP('Nutritional Status'!$H45,BMI,G$2)</f>
        <v>#N/A</v>
      </c>
      <c r="H37" s="138" t="e">
        <f>VLOOKUP('Nutritional Status'!$H45,BMI,H$2)</f>
        <v>#N/A</v>
      </c>
      <c r="I37" s="138" t="e">
        <f>VLOOKUP('Nutritional Status'!$H45,BMI,I$2)</f>
        <v>#N/A</v>
      </c>
      <c r="J37" s="138" t="e">
        <f>VLOOKUP('Nutritional Status'!$H45,BMI,J$2)</f>
        <v>#N/A</v>
      </c>
      <c r="K37" s="138" t="e">
        <f>VLOOKUP('Nutritional Status'!$H45,HEIGHT,$K$2)</f>
        <v>#N/A</v>
      </c>
      <c r="L37" s="138" t="e">
        <f>VLOOKUP('Nutritional Status'!$H45,HEIGHT,$L$2)</f>
        <v>#N/A</v>
      </c>
      <c r="M37" s="138" t="e">
        <f>VLOOKUP('Nutritional Status'!$H45,HEIGHT,$M$2)</f>
        <v>#N/A</v>
      </c>
      <c r="N37" s="138" t="e">
        <f>VLOOKUP('Nutritional Status'!$H45,HEIGHT,$N$2)</f>
        <v>#N/A</v>
      </c>
      <c r="O37" s="138" t="e">
        <f>VLOOKUP('Nutritional Status'!$H45,HEIGHT,$O$2)</f>
        <v>#N/A</v>
      </c>
      <c r="P37" s="138" t="e">
        <f>VLOOKUP('Nutritional Status'!$H45,HEIGHT,$P$2)</f>
        <v>#N/A</v>
      </c>
      <c r="Q37" s="128"/>
      <c r="R37" s="136">
        <f t="shared" si="11"/>
        <v>2022</v>
      </c>
      <c r="S37" s="136">
        <f t="shared" si="12"/>
        <v>9</v>
      </c>
      <c r="T37" s="136">
        <f t="shared" si="13"/>
        <v>21</v>
      </c>
      <c r="U37" s="136">
        <f>YEAR('Nutritional Status'!$G45)</f>
        <v>1900</v>
      </c>
      <c r="V37" s="136">
        <f>MONTH('Nutritional Status'!$G45)</f>
        <v>1</v>
      </c>
      <c r="W37" s="136">
        <f>DAY('Nutritional Status'!$G45)</f>
        <v>0</v>
      </c>
      <c r="X37" s="136">
        <f t="shared" si="3"/>
        <v>21</v>
      </c>
      <c r="Y37" s="136">
        <f t="shared" si="4"/>
        <v>51.4375</v>
      </c>
      <c r="Z37" s="136">
        <f t="shared" si="5"/>
        <v>9</v>
      </c>
      <c r="AA37" s="136">
        <f t="shared" si="6"/>
        <v>8</v>
      </c>
      <c r="AB37" s="136">
        <f t="shared" si="7"/>
        <v>2022</v>
      </c>
      <c r="AC37" s="136">
        <f t="shared" si="8"/>
        <v>122</v>
      </c>
      <c r="AD37" s="137" t="str">
        <f t="shared" si="9"/>
        <v>122.08</v>
      </c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</row>
    <row r="38" spans="1:49" ht="14.25" customHeight="1">
      <c r="A38" s="129">
        <f t="shared" si="10"/>
        <v>35</v>
      </c>
      <c r="B38" s="129" t="s">
        <v>117</v>
      </c>
      <c r="C38" s="138" t="e">
        <f>VLOOKUP('Nutritional Status'!$H46,BMI,C$2)</f>
        <v>#N/A</v>
      </c>
      <c r="D38" s="138" t="e">
        <f>VLOOKUP('Nutritional Status'!$H46,BMI,D$2)</f>
        <v>#N/A</v>
      </c>
      <c r="E38" s="138" t="e">
        <f>VLOOKUP('Nutritional Status'!$H46,BMI,E$2)</f>
        <v>#N/A</v>
      </c>
      <c r="F38" s="138" t="e">
        <f>VLOOKUP('Nutritional Status'!$H46,BMI,F$2)</f>
        <v>#N/A</v>
      </c>
      <c r="G38" s="138" t="e">
        <f>VLOOKUP('Nutritional Status'!$H46,BMI,G$2)</f>
        <v>#N/A</v>
      </c>
      <c r="H38" s="138" t="e">
        <f>VLOOKUP('Nutritional Status'!$H46,BMI,H$2)</f>
        <v>#N/A</v>
      </c>
      <c r="I38" s="138" t="e">
        <f>VLOOKUP('Nutritional Status'!$H46,BMI,I$2)</f>
        <v>#N/A</v>
      </c>
      <c r="J38" s="138" t="e">
        <f>VLOOKUP('Nutritional Status'!$H46,BMI,J$2)</f>
        <v>#N/A</v>
      </c>
      <c r="K38" s="138" t="e">
        <f>VLOOKUP('Nutritional Status'!$H46,HEIGHT,$K$2)</f>
        <v>#N/A</v>
      </c>
      <c r="L38" s="138" t="e">
        <f>VLOOKUP('Nutritional Status'!$H46,HEIGHT,$L$2)</f>
        <v>#N/A</v>
      </c>
      <c r="M38" s="138" t="e">
        <f>VLOOKUP('Nutritional Status'!$H46,HEIGHT,$M$2)</f>
        <v>#N/A</v>
      </c>
      <c r="N38" s="138" t="e">
        <f>VLOOKUP('Nutritional Status'!$H46,HEIGHT,$N$2)</f>
        <v>#N/A</v>
      </c>
      <c r="O38" s="138" t="e">
        <f>VLOOKUP('Nutritional Status'!$H46,HEIGHT,$O$2)</f>
        <v>#N/A</v>
      </c>
      <c r="P38" s="138" t="e">
        <f>VLOOKUP('Nutritional Status'!$H46,HEIGHT,$P$2)</f>
        <v>#N/A</v>
      </c>
      <c r="Q38" s="128"/>
      <c r="R38" s="136">
        <f t="shared" si="11"/>
        <v>2022</v>
      </c>
      <c r="S38" s="136">
        <f t="shared" si="12"/>
        <v>9</v>
      </c>
      <c r="T38" s="136">
        <f t="shared" si="13"/>
        <v>21</v>
      </c>
      <c r="U38" s="136">
        <f>YEAR('Nutritional Status'!$G46)</f>
        <v>1900</v>
      </c>
      <c r="V38" s="136">
        <f>MONTH('Nutritional Status'!$G46)</f>
        <v>1</v>
      </c>
      <c r="W38" s="136">
        <f>DAY('Nutritional Status'!$G46)</f>
        <v>0</v>
      </c>
      <c r="X38" s="136">
        <f t="shared" si="3"/>
        <v>21</v>
      </c>
      <c r="Y38" s="136">
        <f t="shared" si="4"/>
        <v>51.4375</v>
      </c>
      <c r="Z38" s="136">
        <f t="shared" si="5"/>
        <v>9</v>
      </c>
      <c r="AA38" s="136">
        <f t="shared" si="6"/>
        <v>8</v>
      </c>
      <c r="AB38" s="136">
        <f t="shared" si="7"/>
        <v>2022</v>
      </c>
      <c r="AC38" s="136">
        <f t="shared" si="8"/>
        <v>122</v>
      </c>
      <c r="AD38" s="137" t="str">
        <f t="shared" si="9"/>
        <v>122.08</v>
      </c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</row>
    <row r="39" spans="1:49" ht="14.25" customHeight="1">
      <c r="A39" s="129">
        <f t="shared" si="10"/>
        <v>36</v>
      </c>
      <c r="B39" s="129" t="s">
        <v>117</v>
      </c>
      <c r="C39" s="138" t="e">
        <f>VLOOKUP('Nutritional Status'!$H47,BMI,C$2)</f>
        <v>#N/A</v>
      </c>
      <c r="D39" s="138" t="e">
        <f>VLOOKUP('Nutritional Status'!$H47,BMI,D$2)</f>
        <v>#N/A</v>
      </c>
      <c r="E39" s="138" t="e">
        <f>VLOOKUP('Nutritional Status'!$H47,BMI,E$2)</f>
        <v>#N/A</v>
      </c>
      <c r="F39" s="138" t="e">
        <f>VLOOKUP('Nutritional Status'!$H47,BMI,F$2)</f>
        <v>#N/A</v>
      </c>
      <c r="G39" s="138" t="e">
        <f>VLOOKUP('Nutritional Status'!$H47,BMI,G$2)</f>
        <v>#N/A</v>
      </c>
      <c r="H39" s="138" t="e">
        <f>VLOOKUP('Nutritional Status'!$H47,BMI,H$2)</f>
        <v>#N/A</v>
      </c>
      <c r="I39" s="138" t="e">
        <f>VLOOKUP('Nutritional Status'!$H47,BMI,I$2)</f>
        <v>#N/A</v>
      </c>
      <c r="J39" s="138" t="e">
        <f>VLOOKUP('Nutritional Status'!$H47,BMI,J$2)</f>
        <v>#N/A</v>
      </c>
      <c r="K39" s="138" t="e">
        <f>VLOOKUP('Nutritional Status'!$H47,HEIGHT,$K$2)</f>
        <v>#N/A</v>
      </c>
      <c r="L39" s="138" t="e">
        <f>VLOOKUP('Nutritional Status'!$H47,HEIGHT,$L$2)</f>
        <v>#N/A</v>
      </c>
      <c r="M39" s="138" t="e">
        <f>VLOOKUP('Nutritional Status'!$H47,HEIGHT,$M$2)</f>
        <v>#N/A</v>
      </c>
      <c r="N39" s="138" t="e">
        <f>VLOOKUP('Nutritional Status'!$H47,HEIGHT,$N$2)</f>
        <v>#N/A</v>
      </c>
      <c r="O39" s="138" t="e">
        <f>VLOOKUP('Nutritional Status'!$H47,HEIGHT,$O$2)</f>
        <v>#N/A</v>
      </c>
      <c r="P39" s="138" t="e">
        <f>VLOOKUP('Nutritional Status'!$H47,HEIGHT,$P$2)</f>
        <v>#N/A</v>
      </c>
      <c r="Q39" s="128"/>
      <c r="R39" s="136">
        <f t="shared" si="11"/>
        <v>2022</v>
      </c>
      <c r="S39" s="136">
        <f t="shared" si="12"/>
        <v>9</v>
      </c>
      <c r="T39" s="136">
        <f t="shared" si="13"/>
        <v>21</v>
      </c>
      <c r="U39" s="136">
        <f>YEAR('Nutritional Status'!$G47)</f>
        <v>1900</v>
      </c>
      <c r="V39" s="136">
        <f>MONTH('Nutritional Status'!$G47)</f>
        <v>1</v>
      </c>
      <c r="W39" s="136">
        <f>DAY('Nutritional Status'!$G47)</f>
        <v>0</v>
      </c>
      <c r="X39" s="136">
        <f t="shared" si="3"/>
        <v>21</v>
      </c>
      <c r="Y39" s="136">
        <f t="shared" si="4"/>
        <v>51.4375</v>
      </c>
      <c r="Z39" s="136">
        <f t="shared" si="5"/>
        <v>9</v>
      </c>
      <c r="AA39" s="136">
        <f t="shared" si="6"/>
        <v>8</v>
      </c>
      <c r="AB39" s="136">
        <f t="shared" si="7"/>
        <v>2022</v>
      </c>
      <c r="AC39" s="136">
        <f t="shared" si="8"/>
        <v>122</v>
      </c>
      <c r="AD39" s="137" t="str">
        <f t="shared" si="9"/>
        <v>122.08</v>
      </c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</row>
    <row r="40" spans="1:49" ht="14.25" customHeight="1">
      <c r="A40" s="129">
        <f t="shared" si="10"/>
        <v>37</v>
      </c>
      <c r="B40" s="129" t="s">
        <v>117</v>
      </c>
      <c r="C40" s="138" t="e">
        <f>VLOOKUP('Nutritional Status'!$H48,BMI,C$2)</f>
        <v>#N/A</v>
      </c>
      <c r="D40" s="138" t="e">
        <f>VLOOKUP('Nutritional Status'!$H48,BMI,D$2)</f>
        <v>#N/A</v>
      </c>
      <c r="E40" s="138" t="e">
        <f>VLOOKUP('Nutritional Status'!$H48,BMI,E$2)</f>
        <v>#N/A</v>
      </c>
      <c r="F40" s="138" t="e">
        <f>VLOOKUP('Nutritional Status'!$H48,BMI,F$2)</f>
        <v>#N/A</v>
      </c>
      <c r="G40" s="138" t="e">
        <f>VLOOKUP('Nutritional Status'!$H48,BMI,G$2)</f>
        <v>#N/A</v>
      </c>
      <c r="H40" s="138" t="e">
        <f>VLOOKUP('Nutritional Status'!$H48,BMI,H$2)</f>
        <v>#N/A</v>
      </c>
      <c r="I40" s="138" t="e">
        <f>VLOOKUP('Nutritional Status'!$H48,BMI,I$2)</f>
        <v>#N/A</v>
      </c>
      <c r="J40" s="138" t="e">
        <f>VLOOKUP('Nutritional Status'!$H48,BMI,J$2)</f>
        <v>#N/A</v>
      </c>
      <c r="K40" s="138" t="e">
        <f>VLOOKUP('Nutritional Status'!$H48,HEIGHT,$K$2)</f>
        <v>#N/A</v>
      </c>
      <c r="L40" s="138" t="e">
        <f>VLOOKUP('Nutritional Status'!$H48,HEIGHT,$L$2)</f>
        <v>#N/A</v>
      </c>
      <c r="M40" s="138" t="e">
        <f>VLOOKUP('Nutritional Status'!$H48,HEIGHT,$M$2)</f>
        <v>#N/A</v>
      </c>
      <c r="N40" s="138" t="e">
        <f>VLOOKUP('Nutritional Status'!$H48,HEIGHT,$N$2)</f>
        <v>#N/A</v>
      </c>
      <c r="O40" s="138" t="e">
        <f>VLOOKUP('Nutritional Status'!$H48,HEIGHT,$O$2)</f>
        <v>#N/A</v>
      </c>
      <c r="P40" s="138" t="e">
        <f>VLOOKUP('Nutritional Status'!$H48,HEIGHT,$P$2)</f>
        <v>#N/A</v>
      </c>
      <c r="Q40" s="128"/>
      <c r="R40" s="136">
        <f t="shared" si="11"/>
        <v>2022</v>
      </c>
      <c r="S40" s="136">
        <f t="shared" si="12"/>
        <v>9</v>
      </c>
      <c r="T40" s="136">
        <f t="shared" si="13"/>
        <v>21</v>
      </c>
      <c r="U40" s="136">
        <f>YEAR('Nutritional Status'!$G48)</f>
        <v>1900</v>
      </c>
      <c r="V40" s="136">
        <f>MONTH('Nutritional Status'!$G48)</f>
        <v>1</v>
      </c>
      <c r="W40" s="136">
        <f>DAY('Nutritional Status'!$G48)</f>
        <v>0</v>
      </c>
      <c r="X40" s="136">
        <f t="shared" si="3"/>
        <v>21</v>
      </c>
      <c r="Y40" s="136">
        <f t="shared" si="4"/>
        <v>51.4375</v>
      </c>
      <c r="Z40" s="136">
        <f t="shared" si="5"/>
        <v>9</v>
      </c>
      <c r="AA40" s="136">
        <f t="shared" si="6"/>
        <v>8</v>
      </c>
      <c r="AB40" s="136">
        <f t="shared" si="7"/>
        <v>2022</v>
      </c>
      <c r="AC40" s="136">
        <f t="shared" si="8"/>
        <v>122</v>
      </c>
      <c r="AD40" s="137" t="str">
        <f t="shared" si="9"/>
        <v>122.08</v>
      </c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</row>
    <row r="41" spans="1:49" ht="14.25" customHeight="1">
      <c r="A41" s="129">
        <f t="shared" si="10"/>
        <v>38</v>
      </c>
      <c r="B41" s="129" t="s">
        <v>117</v>
      </c>
      <c r="C41" s="138" t="e">
        <f>VLOOKUP('Nutritional Status'!$H49,BMI,C$2)</f>
        <v>#N/A</v>
      </c>
      <c r="D41" s="138" t="e">
        <f>VLOOKUP('Nutritional Status'!$H49,BMI,D$2)</f>
        <v>#N/A</v>
      </c>
      <c r="E41" s="138" t="e">
        <f>VLOOKUP('Nutritional Status'!$H49,BMI,E$2)</f>
        <v>#N/A</v>
      </c>
      <c r="F41" s="138" t="e">
        <f>VLOOKUP('Nutritional Status'!$H49,BMI,F$2)</f>
        <v>#N/A</v>
      </c>
      <c r="G41" s="138" t="e">
        <f>VLOOKUP('Nutritional Status'!$H49,BMI,G$2)</f>
        <v>#N/A</v>
      </c>
      <c r="H41" s="138" t="e">
        <f>VLOOKUP('Nutritional Status'!$H49,BMI,H$2)</f>
        <v>#N/A</v>
      </c>
      <c r="I41" s="138" t="e">
        <f>VLOOKUP('Nutritional Status'!$H49,BMI,I$2)</f>
        <v>#N/A</v>
      </c>
      <c r="J41" s="138" t="e">
        <f>VLOOKUP('Nutritional Status'!$H49,BMI,J$2)</f>
        <v>#N/A</v>
      </c>
      <c r="K41" s="138" t="e">
        <f>VLOOKUP('Nutritional Status'!$H49,HEIGHT,$K$2)</f>
        <v>#N/A</v>
      </c>
      <c r="L41" s="138" t="e">
        <f>VLOOKUP('Nutritional Status'!$H49,HEIGHT,$L$2)</f>
        <v>#N/A</v>
      </c>
      <c r="M41" s="138" t="e">
        <f>VLOOKUP('Nutritional Status'!$H49,HEIGHT,$M$2)</f>
        <v>#N/A</v>
      </c>
      <c r="N41" s="138" t="e">
        <f>VLOOKUP('Nutritional Status'!$H49,HEIGHT,$N$2)</f>
        <v>#N/A</v>
      </c>
      <c r="O41" s="138" t="e">
        <f>VLOOKUP('Nutritional Status'!$H49,HEIGHT,$O$2)</f>
        <v>#N/A</v>
      </c>
      <c r="P41" s="138" t="e">
        <f>VLOOKUP('Nutritional Status'!$H49,HEIGHT,$P$2)</f>
        <v>#N/A</v>
      </c>
      <c r="Q41" s="128"/>
      <c r="R41" s="136">
        <f t="shared" si="11"/>
        <v>2022</v>
      </c>
      <c r="S41" s="136">
        <f t="shared" si="12"/>
        <v>9</v>
      </c>
      <c r="T41" s="136">
        <f t="shared" si="13"/>
        <v>21</v>
      </c>
      <c r="U41" s="136">
        <f>YEAR('Nutritional Status'!$G49)</f>
        <v>1900</v>
      </c>
      <c r="V41" s="136">
        <f>MONTH('Nutritional Status'!$G49)</f>
        <v>1</v>
      </c>
      <c r="W41" s="136">
        <f>DAY('Nutritional Status'!$G49)</f>
        <v>0</v>
      </c>
      <c r="X41" s="136">
        <f t="shared" si="3"/>
        <v>21</v>
      </c>
      <c r="Y41" s="136">
        <f t="shared" si="4"/>
        <v>51.4375</v>
      </c>
      <c r="Z41" s="136">
        <f t="shared" si="5"/>
        <v>9</v>
      </c>
      <c r="AA41" s="136">
        <f t="shared" si="6"/>
        <v>8</v>
      </c>
      <c r="AB41" s="136">
        <f t="shared" si="7"/>
        <v>2022</v>
      </c>
      <c r="AC41" s="136">
        <f t="shared" si="8"/>
        <v>122</v>
      </c>
      <c r="AD41" s="137" t="str">
        <f t="shared" si="9"/>
        <v>122.08</v>
      </c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</row>
    <row r="42" spans="1:49" ht="14.25" customHeight="1">
      <c r="A42" s="129">
        <f t="shared" si="10"/>
        <v>39</v>
      </c>
      <c r="B42" s="129" t="s">
        <v>117</v>
      </c>
      <c r="C42" s="138" t="e">
        <f>VLOOKUP('Nutritional Status'!$H50,BMI,C$2)</f>
        <v>#N/A</v>
      </c>
      <c r="D42" s="138" t="e">
        <f>VLOOKUP('Nutritional Status'!$H50,BMI,D$2)</f>
        <v>#N/A</v>
      </c>
      <c r="E42" s="138" t="e">
        <f>VLOOKUP('Nutritional Status'!$H50,BMI,E$2)</f>
        <v>#N/A</v>
      </c>
      <c r="F42" s="138" t="e">
        <f>VLOOKUP('Nutritional Status'!$H50,BMI,F$2)</f>
        <v>#N/A</v>
      </c>
      <c r="G42" s="138" t="e">
        <f>VLOOKUP('Nutritional Status'!$H50,BMI,G$2)</f>
        <v>#N/A</v>
      </c>
      <c r="H42" s="138" t="e">
        <f>VLOOKUP('Nutritional Status'!$H50,BMI,H$2)</f>
        <v>#N/A</v>
      </c>
      <c r="I42" s="138" t="e">
        <f>VLOOKUP('Nutritional Status'!$H50,BMI,I$2)</f>
        <v>#N/A</v>
      </c>
      <c r="J42" s="138" t="e">
        <f>VLOOKUP('Nutritional Status'!$H50,BMI,J$2)</f>
        <v>#N/A</v>
      </c>
      <c r="K42" s="138" t="e">
        <f>VLOOKUP('Nutritional Status'!$H50,HEIGHT,$K$2)</f>
        <v>#N/A</v>
      </c>
      <c r="L42" s="138" t="e">
        <f>VLOOKUP('Nutritional Status'!$H50,HEIGHT,$L$2)</f>
        <v>#N/A</v>
      </c>
      <c r="M42" s="138" t="e">
        <f>VLOOKUP('Nutritional Status'!$H50,HEIGHT,$M$2)</f>
        <v>#N/A</v>
      </c>
      <c r="N42" s="138" t="e">
        <f>VLOOKUP('Nutritional Status'!$H50,HEIGHT,$N$2)</f>
        <v>#N/A</v>
      </c>
      <c r="O42" s="138" t="e">
        <f>VLOOKUP('Nutritional Status'!$H50,HEIGHT,$O$2)</f>
        <v>#N/A</v>
      </c>
      <c r="P42" s="138" t="e">
        <f>VLOOKUP('Nutritional Status'!$H50,HEIGHT,$P$2)</f>
        <v>#N/A</v>
      </c>
      <c r="Q42" s="128"/>
      <c r="R42" s="136">
        <f t="shared" si="11"/>
        <v>2022</v>
      </c>
      <c r="S42" s="136">
        <f t="shared" si="12"/>
        <v>9</v>
      </c>
      <c r="T42" s="136">
        <f t="shared" si="13"/>
        <v>21</v>
      </c>
      <c r="U42" s="136">
        <f>YEAR('Nutritional Status'!$G50)</f>
        <v>1900</v>
      </c>
      <c r="V42" s="136">
        <f>MONTH('Nutritional Status'!$G50)</f>
        <v>1</v>
      </c>
      <c r="W42" s="136">
        <f>DAY('Nutritional Status'!$G50)</f>
        <v>0</v>
      </c>
      <c r="X42" s="136">
        <f t="shared" si="3"/>
        <v>21</v>
      </c>
      <c r="Y42" s="136">
        <f t="shared" si="4"/>
        <v>51.4375</v>
      </c>
      <c r="Z42" s="136">
        <f t="shared" si="5"/>
        <v>9</v>
      </c>
      <c r="AA42" s="136">
        <f t="shared" si="6"/>
        <v>8</v>
      </c>
      <c r="AB42" s="136">
        <f t="shared" si="7"/>
        <v>2022</v>
      </c>
      <c r="AC42" s="136">
        <f t="shared" si="8"/>
        <v>122</v>
      </c>
      <c r="AD42" s="137" t="str">
        <f t="shared" si="9"/>
        <v>122.08</v>
      </c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</row>
    <row r="43" spans="1:49" ht="14.25" customHeight="1">
      <c r="A43" s="129">
        <f t="shared" si="10"/>
        <v>40</v>
      </c>
      <c r="B43" s="129" t="s">
        <v>117</v>
      </c>
      <c r="C43" s="138" t="e">
        <f>VLOOKUP('Nutritional Status'!$H51,BMI,C$2)</f>
        <v>#N/A</v>
      </c>
      <c r="D43" s="138" t="e">
        <f>VLOOKUP('Nutritional Status'!$H51,BMI,D$2)</f>
        <v>#N/A</v>
      </c>
      <c r="E43" s="138" t="e">
        <f>VLOOKUP('Nutritional Status'!$H51,BMI,E$2)</f>
        <v>#N/A</v>
      </c>
      <c r="F43" s="138" t="e">
        <f>VLOOKUP('Nutritional Status'!$H51,BMI,F$2)</f>
        <v>#N/A</v>
      </c>
      <c r="G43" s="138" t="e">
        <f>VLOOKUP('Nutritional Status'!$H51,BMI,G$2)</f>
        <v>#N/A</v>
      </c>
      <c r="H43" s="138" t="e">
        <f>VLOOKUP('Nutritional Status'!$H51,BMI,H$2)</f>
        <v>#N/A</v>
      </c>
      <c r="I43" s="138" t="e">
        <f>VLOOKUP('Nutritional Status'!$H51,BMI,I$2)</f>
        <v>#N/A</v>
      </c>
      <c r="J43" s="138" t="e">
        <f>VLOOKUP('Nutritional Status'!$H51,BMI,J$2)</f>
        <v>#N/A</v>
      </c>
      <c r="K43" s="138" t="e">
        <f>VLOOKUP('Nutritional Status'!$H51,HEIGHT,$K$2)</f>
        <v>#N/A</v>
      </c>
      <c r="L43" s="138" t="e">
        <f>VLOOKUP('Nutritional Status'!$H51,HEIGHT,$L$2)</f>
        <v>#N/A</v>
      </c>
      <c r="M43" s="138" t="e">
        <f>VLOOKUP('Nutritional Status'!$H51,HEIGHT,$M$2)</f>
        <v>#N/A</v>
      </c>
      <c r="N43" s="138" t="e">
        <f>VLOOKUP('Nutritional Status'!$H51,HEIGHT,$N$2)</f>
        <v>#N/A</v>
      </c>
      <c r="O43" s="138" t="e">
        <f>VLOOKUP('Nutritional Status'!$H51,HEIGHT,$O$2)</f>
        <v>#N/A</v>
      </c>
      <c r="P43" s="138" t="e">
        <f>VLOOKUP('Nutritional Status'!$H51,HEIGHT,$P$2)</f>
        <v>#N/A</v>
      </c>
      <c r="Q43" s="128"/>
      <c r="R43" s="136">
        <f t="shared" si="11"/>
        <v>2022</v>
      </c>
      <c r="S43" s="136">
        <f t="shared" si="12"/>
        <v>9</v>
      </c>
      <c r="T43" s="136">
        <f t="shared" si="13"/>
        <v>21</v>
      </c>
      <c r="U43" s="136">
        <f>YEAR('Nutritional Status'!$G51)</f>
        <v>1900</v>
      </c>
      <c r="V43" s="136">
        <f>MONTH('Nutritional Status'!$G51)</f>
        <v>1</v>
      </c>
      <c r="W43" s="136">
        <f>DAY('Nutritional Status'!$G51)</f>
        <v>0</v>
      </c>
      <c r="X43" s="136">
        <f t="shared" si="3"/>
        <v>21</v>
      </c>
      <c r="Y43" s="136">
        <f t="shared" si="4"/>
        <v>51.4375</v>
      </c>
      <c r="Z43" s="136">
        <f t="shared" si="5"/>
        <v>9</v>
      </c>
      <c r="AA43" s="136">
        <f t="shared" si="6"/>
        <v>8</v>
      </c>
      <c r="AB43" s="136">
        <f t="shared" si="7"/>
        <v>2022</v>
      </c>
      <c r="AC43" s="136">
        <f t="shared" si="8"/>
        <v>122</v>
      </c>
      <c r="AD43" s="137" t="str">
        <f t="shared" si="9"/>
        <v>122.08</v>
      </c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</row>
    <row r="44" spans="1:49" ht="14.25" customHeight="1">
      <c r="A44" s="129">
        <f t="shared" si="10"/>
        <v>41</v>
      </c>
      <c r="B44" s="129" t="s">
        <v>117</v>
      </c>
      <c r="C44" s="138" t="e">
        <f>VLOOKUP('Nutritional Status'!$H52,BMI,C$2)</f>
        <v>#N/A</v>
      </c>
      <c r="D44" s="138" t="e">
        <f>VLOOKUP('Nutritional Status'!$H52,BMI,D$2)</f>
        <v>#N/A</v>
      </c>
      <c r="E44" s="138" t="e">
        <f>VLOOKUP('Nutritional Status'!$H52,BMI,E$2)</f>
        <v>#N/A</v>
      </c>
      <c r="F44" s="138" t="e">
        <f>VLOOKUP('Nutritional Status'!$H52,BMI,F$2)</f>
        <v>#N/A</v>
      </c>
      <c r="G44" s="138" t="e">
        <f>VLOOKUP('Nutritional Status'!$H52,BMI,G$2)</f>
        <v>#N/A</v>
      </c>
      <c r="H44" s="138" t="e">
        <f>VLOOKUP('Nutritional Status'!$H52,BMI,H$2)</f>
        <v>#N/A</v>
      </c>
      <c r="I44" s="138" t="e">
        <f>VLOOKUP('Nutritional Status'!$H52,BMI,I$2)</f>
        <v>#N/A</v>
      </c>
      <c r="J44" s="138" t="e">
        <f>VLOOKUP('Nutritional Status'!$H52,BMI,J$2)</f>
        <v>#N/A</v>
      </c>
      <c r="K44" s="138" t="e">
        <f>VLOOKUP('Nutritional Status'!$H52,HEIGHT,$K$2)</f>
        <v>#N/A</v>
      </c>
      <c r="L44" s="138" t="e">
        <f>VLOOKUP('Nutritional Status'!$H52,HEIGHT,$L$2)</f>
        <v>#N/A</v>
      </c>
      <c r="M44" s="138" t="e">
        <f>VLOOKUP('Nutritional Status'!$H52,HEIGHT,$M$2)</f>
        <v>#N/A</v>
      </c>
      <c r="N44" s="138" t="e">
        <f>VLOOKUP('Nutritional Status'!$H52,HEIGHT,$N$2)</f>
        <v>#N/A</v>
      </c>
      <c r="O44" s="138" t="e">
        <f>VLOOKUP('Nutritional Status'!$H52,HEIGHT,$O$2)</f>
        <v>#N/A</v>
      </c>
      <c r="P44" s="138" t="e">
        <f>VLOOKUP('Nutritional Status'!$H52,HEIGHT,$P$2)</f>
        <v>#N/A</v>
      </c>
      <c r="Q44" s="128"/>
      <c r="R44" s="136">
        <f t="shared" si="11"/>
        <v>2022</v>
      </c>
      <c r="S44" s="136">
        <f t="shared" si="12"/>
        <v>9</v>
      </c>
      <c r="T44" s="136">
        <f t="shared" si="13"/>
        <v>21</v>
      </c>
      <c r="U44" s="136">
        <f>YEAR('Nutritional Status'!$G52)</f>
        <v>1900</v>
      </c>
      <c r="V44" s="136">
        <f>MONTH('Nutritional Status'!$G52)</f>
        <v>1</v>
      </c>
      <c r="W44" s="136">
        <f>DAY('Nutritional Status'!$G52)</f>
        <v>0</v>
      </c>
      <c r="X44" s="136">
        <f t="shared" si="3"/>
        <v>21</v>
      </c>
      <c r="Y44" s="136">
        <f t="shared" si="4"/>
        <v>51.4375</v>
      </c>
      <c r="Z44" s="136">
        <f t="shared" si="5"/>
        <v>9</v>
      </c>
      <c r="AA44" s="136">
        <f t="shared" si="6"/>
        <v>8</v>
      </c>
      <c r="AB44" s="136">
        <f t="shared" si="7"/>
        <v>2022</v>
      </c>
      <c r="AC44" s="136">
        <f t="shared" si="8"/>
        <v>122</v>
      </c>
      <c r="AD44" s="137" t="str">
        <f t="shared" si="9"/>
        <v>122.08</v>
      </c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</row>
    <row r="45" spans="1:49" ht="14.25" customHeight="1">
      <c r="A45" s="129">
        <f t="shared" si="10"/>
        <v>42</v>
      </c>
      <c r="B45" s="129" t="s">
        <v>117</v>
      </c>
      <c r="C45" s="138" t="e">
        <f>VLOOKUP('Nutritional Status'!$H53,BMI,C$2)</f>
        <v>#N/A</v>
      </c>
      <c r="D45" s="138" t="e">
        <f>VLOOKUP('Nutritional Status'!$H53,BMI,D$2)</f>
        <v>#N/A</v>
      </c>
      <c r="E45" s="138" t="e">
        <f>VLOOKUP('Nutritional Status'!$H53,BMI,E$2)</f>
        <v>#N/A</v>
      </c>
      <c r="F45" s="138" t="e">
        <f>VLOOKUP('Nutritional Status'!$H53,BMI,F$2)</f>
        <v>#N/A</v>
      </c>
      <c r="G45" s="138" t="e">
        <f>VLOOKUP('Nutritional Status'!$H53,BMI,G$2)</f>
        <v>#N/A</v>
      </c>
      <c r="H45" s="138" t="e">
        <f>VLOOKUP('Nutritional Status'!$H53,BMI,H$2)</f>
        <v>#N/A</v>
      </c>
      <c r="I45" s="138" t="e">
        <f>VLOOKUP('Nutritional Status'!$H53,BMI,I$2)</f>
        <v>#N/A</v>
      </c>
      <c r="J45" s="138" t="e">
        <f>VLOOKUP('Nutritional Status'!$H53,BMI,J$2)</f>
        <v>#N/A</v>
      </c>
      <c r="K45" s="138" t="e">
        <f>VLOOKUP('Nutritional Status'!$H53,HEIGHT,$K$2)</f>
        <v>#N/A</v>
      </c>
      <c r="L45" s="138" t="e">
        <f>VLOOKUP('Nutritional Status'!$H53,HEIGHT,$L$2)</f>
        <v>#N/A</v>
      </c>
      <c r="M45" s="138" t="e">
        <f>VLOOKUP('Nutritional Status'!$H53,HEIGHT,$M$2)</f>
        <v>#N/A</v>
      </c>
      <c r="N45" s="138" t="e">
        <f>VLOOKUP('Nutritional Status'!$H53,HEIGHT,$N$2)</f>
        <v>#N/A</v>
      </c>
      <c r="O45" s="138" t="e">
        <f>VLOOKUP('Nutritional Status'!$H53,HEIGHT,$O$2)</f>
        <v>#N/A</v>
      </c>
      <c r="P45" s="138" t="e">
        <f>VLOOKUP('Nutritional Status'!$H53,HEIGHT,$P$2)</f>
        <v>#N/A</v>
      </c>
      <c r="Q45" s="128"/>
      <c r="R45" s="136">
        <f t="shared" si="11"/>
        <v>2022</v>
      </c>
      <c r="S45" s="136">
        <f t="shared" si="12"/>
        <v>9</v>
      </c>
      <c r="T45" s="136">
        <f t="shared" si="13"/>
        <v>21</v>
      </c>
      <c r="U45" s="136">
        <f>YEAR('Nutritional Status'!$G53)</f>
        <v>1900</v>
      </c>
      <c r="V45" s="136">
        <f>MONTH('Nutritional Status'!$G53)</f>
        <v>1</v>
      </c>
      <c r="W45" s="136">
        <f>DAY('Nutritional Status'!$G53)</f>
        <v>0</v>
      </c>
      <c r="X45" s="136">
        <f t="shared" si="3"/>
        <v>21</v>
      </c>
      <c r="Y45" s="136">
        <f t="shared" si="4"/>
        <v>51.4375</v>
      </c>
      <c r="Z45" s="136">
        <f t="shared" si="5"/>
        <v>9</v>
      </c>
      <c r="AA45" s="136">
        <f t="shared" si="6"/>
        <v>8</v>
      </c>
      <c r="AB45" s="136">
        <f t="shared" si="7"/>
        <v>2022</v>
      </c>
      <c r="AC45" s="136">
        <f t="shared" si="8"/>
        <v>122</v>
      </c>
      <c r="AD45" s="137" t="str">
        <f t="shared" si="9"/>
        <v>122.08</v>
      </c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</row>
    <row r="46" spans="1:49" ht="14.25" customHeight="1">
      <c r="A46" s="129">
        <f t="shared" si="10"/>
        <v>43</v>
      </c>
      <c r="B46" s="129" t="s">
        <v>117</v>
      </c>
      <c r="C46" s="138" t="e">
        <f>VLOOKUP('Nutritional Status'!$H54,BMI,C$2)</f>
        <v>#N/A</v>
      </c>
      <c r="D46" s="138" t="e">
        <f>VLOOKUP('Nutritional Status'!$H54,BMI,D$2)</f>
        <v>#N/A</v>
      </c>
      <c r="E46" s="138" t="e">
        <f>VLOOKUP('Nutritional Status'!$H54,BMI,E$2)</f>
        <v>#N/A</v>
      </c>
      <c r="F46" s="138" t="e">
        <f>VLOOKUP('Nutritional Status'!$H54,BMI,F$2)</f>
        <v>#N/A</v>
      </c>
      <c r="G46" s="138" t="e">
        <f>VLOOKUP('Nutritional Status'!$H54,BMI,G$2)</f>
        <v>#N/A</v>
      </c>
      <c r="H46" s="138" t="e">
        <f>VLOOKUP('Nutritional Status'!$H54,BMI,H$2)</f>
        <v>#N/A</v>
      </c>
      <c r="I46" s="138" t="e">
        <f>VLOOKUP('Nutritional Status'!$H54,BMI,I$2)</f>
        <v>#N/A</v>
      </c>
      <c r="J46" s="138" t="e">
        <f>VLOOKUP('Nutritional Status'!$H54,BMI,J$2)</f>
        <v>#N/A</v>
      </c>
      <c r="K46" s="138" t="e">
        <f>VLOOKUP('Nutritional Status'!$H54,HEIGHT,$K$2)</f>
        <v>#N/A</v>
      </c>
      <c r="L46" s="138" t="e">
        <f>VLOOKUP('Nutritional Status'!$H54,HEIGHT,$L$2)</f>
        <v>#N/A</v>
      </c>
      <c r="M46" s="138" t="e">
        <f>VLOOKUP('Nutritional Status'!$H54,HEIGHT,$M$2)</f>
        <v>#N/A</v>
      </c>
      <c r="N46" s="138" t="e">
        <f>VLOOKUP('Nutritional Status'!$H54,HEIGHT,$N$2)</f>
        <v>#N/A</v>
      </c>
      <c r="O46" s="138" t="e">
        <f>VLOOKUP('Nutritional Status'!$H54,HEIGHT,$O$2)</f>
        <v>#N/A</v>
      </c>
      <c r="P46" s="138" t="e">
        <f>VLOOKUP('Nutritional Status'!$H54,HEIGHT,$P$2)</f>
        <v>#N/A</v>
      </c>
      <c r="Q46" s="128"/>
      <c r="R46" s="136">
        <f t="shared" si="11"/>
        <v>2022</v>
      </c>
      <c r="S46" s="136">
        <f t="shared" si="12"/>
        <v>9</v>
      </c>
      <c r="T46" s="136">
        <f t="shared" si="13"/>
        <v>21</v>
      </c>
      <c r="U46" s="136">
        <f>YEAR('Nutritional Status'!$G54)</f>
        <v>1900</v>
      </c>
      <c r="V46" s="136">
        <f>MONTH('Nutritional Status'!$G54)</f>
        <v>1</v>
      </c>
      <c r="W46" s="136">
        <f>DAY('Nutritional Status'!$G54)</f>
        <v>0</v>
      </c>
      <c r="X46" s="136">
        <f t="shared" si="3"/>
        <v>21</v>
      </c>
      <c r="Y46" s="136">
        <f t="shared" si="4"/>
        <v>51.4375</v>
      </c>
      <c r="Z46" s="136">
        <f t="shared" si="5"/>
        <v>9</v>
      </c>
      <c r="AA46" s="136">
        <f t="shared" si="6"/>
        <v>8</v>
      </c>
      <c r="AB46" s="136">
        <f t="shared" si="7"/>
        <v>2022</v>
      </c>
      <c r="AC46" s="136">
        <f t="shared" si="8"/>
        <v>122</v>
      </c>
      <c r="AD46" s="137" t="str">
        <f t="shared" si="9"/>
        <v>122.08</v>
      </c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</row>
    <row r="47" spans="1:49" ht="14.25" customHeight="1">
      <c r="A47" s="129">
        <f t="shared" si="10"/>
        <v>44</v>
      </c>
      <c r="B47" s="129" t="s">
        <v>117</v>
      </c>
      <c r="C47" s="138" t="e">
        <f>VLOOKUP('Nutritional Status'!$H55,BMI,C$2)</f>
        <v>#N/A</v>
      </c>
      <c r="D47" s="138" t="e">
        <f>VLOOKUP('Nutritional Status'!$H55,BMI,D$2)</f>
        <v>#N/A</v>
      </c>
      <c r="E47" s="138" t="e">
        <f>VLOOKUP('Nutritional Status'!$H55,BMI,E$2)</f>
        <v>#N/A</v>
      </c>
      <c r="F47" s="138" t="e">
        <f>VLOOKUP('Nutritional Status'!$H55,BMI,F$2)</f>
        <v>#N/A</v>
      </c>
      <c r="G47" s="138" t="e">
        <f>VLOOKUP('Nutritional Status'!$H55,BMI,G$2)</f>
        <v>#N/A</v>
      </c>
      <c r="H47" s="138" t="e">
        <f>VLOOKUP('Nutritional Status'!$H55,BMI,H$2)</f>
        <v>#N/A</v>
      </c>
      <c r="I47" s="138" t="e">
        <f>VLOOKUP('Nutritional Status'!$H55,BMI,I$2)</f>
        <v>#N/A</v>
      </c>
      <c r="J47" s="138" t="e">
        <f>VLOOKUP('Nutritional Status'!$H55,BMI,J$2)</f>
        <v>#N/A</v>
      </c>
      <c r="K47" s="138" t="e">
        <f>VLOOKUP('Nutritional Status'!$H55,HEIGHT,$K$2)</f>
        <v>#N/A</v>
      </c>
      <c r="L47" s="138" t="e">
        <f>VLOOKUP('Nutritional Status'!$H55,HEIGHT,$L$2)</f>
        <v>#N/A</v>
      </c>
      <c r="M47" s="138" t="e">
        <f>VLOOKUP('Nutritional Status'!$H55,HEIGHT,$M$2)</f>
        <v>#N/A</v>
      </c>
      <c r="N47" s="138" t="e">
        <f>VLOOKUP('Nutritional Status'!$H55,HEIGHT,$N$2)</f>
        <v>#N/A</v>
      </c>
      <c r="O47" s="138" t="e">
        <f>VLOOKUP('Nutritional Status'!$H55,HEIGHT,$O$2)</f>
        <v>#N/A</v>
      </c>
      <c r="P47" s="138" t="e">
        <f>VLOOKUP('Nutritional Status'!$H55,HEIGHT,$P$2)</f>
        <v>#N/A</v>
      </c>
      <c r="Q47" s="128"/>
      <c r="R47" s="136">
        <f t="shared" si="11"/>
        <v>2022</v>
      </c>
      <c r="S47" s="136">
        <f t="shared" si="12"/>
        <v>9</v>
      </c>
      <c r="T47" s="136">
        <f t="shared" si="13"/>
        <v>21</v>
      </c>
      <c r="U47" s="136">
        <f>YEAR('Nutritional Status'!$G55)</f>
        <v>1900</v>
      </c>
      <c r="V47" s="136">
        <f>MONTH('Nutritional Status'!$G55)</f>
        <v>1</v>
      </c>
      <c r="W47" s="136">
        <f>DAY('Nutritional Status'!$G55)</f>
        <v>0</v>
      </c>
      <c r="X47" s="136">
        <f t="shared" si="3"/>
        <v>21</v>
      </c>
      <c r="Y47" s="136">
        <f t="shared" si="4"/>
        <v>51.4375</v>
      </c>
      <c r="Z47" s="136">
        <f t="shared" si="5"/>
        <v>9</v>
      </c>
      <c r="AA47" s="136">
        <f t="shared" si="6"/>
        <v>8</v>
      </c>
      <c r="AB47" s="136">
        <f t="shared" si="7"/>
        <v>2022</v>
      </c>
      <c r="AC47" s="136">
        <f t="shared" si="8"/>
        <v>122</v>
      </c>
      <c r="AD47" s="137" t="str">
        <f t="shared" si="9"/>
        <v>122.08</v>
      </c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</row>
    <row r="48" spans="1:49" ht="14.25" customHeight="1">
      <c r="A48" s="129">
        <f t="shared" si="10"/>
        <v>45</v>
      </c>
      <c r="B48" s="129" t="s">
        <v>117</v>
      </c>
      <c r="C48" s="138" t="e">
        <f>VLOOKUP('Nutritional Status'!$H56,BMI,C$2)</f>
        <v>#N/A</v>
      </c>
      <c r="D48" s="138" t="e">
        <f>VLOOKUP('Nutritional Status'!$H56,BMI,D$2)</f>
        <v>#N/A</v>
      </c>
      <c r="E48" s="138" t="e">
        <f>VLOOKUP('Nutritional Status'!$H56,BMI,E$2)</f>
        <v>#N/A</v>
      </c>
      <c r="F48" s="138" t="e">
        <f>VLOOKUP('Nutritional Status'!$H56,BMI,F$2)</f>
        <v>#N/A</v>
      </c>
      <c r="G48" s="138" t="e">
        <f>VLOOKUP('Nutritional Status'!$H56,BMI,G$2)</f>
        <v>#N/A</v>
      </c>
      <c r="H48" s="138" t="e">
        <f>VLOOKUP('Nutritional Status'!$H56,BMI,H$2)</f>
        <v>#N/A</v>
      </c>
      <c r="I48" s="138" t="e">
        <f>VLOOKUP('Nutritional Status'!$H56,BMI,I$2)</f>
        <v>#N/A</v>
      </c>
      <c r="J48" s="138" t="e">
        <f>VLOOKUP('Nutritional Status'!$H56,BMI,J$2)</f>
        <v>#N/A</v>
      </c>
      <c r="K48" s="138" t="e">
        <f>VLOOKUP('Nutritional Status'!$H56,HEIGHT,$K$2)</f>
        <v>#N/A</v>
      </c>
      <c r="L48" s="138" t="e">
        <f>VLOOKUP('Nutritional Status'!$H56,HEIGHT,$L$2)</f>
        <v>#N/A</v>
      </c>
      <c r="M48" s="138" t="e">
        <f>VLOOKUP('Nutritional Status'!$H56,HEIGHT,$M$2)</f>
        <v>#N/A</v>
      </c>
      <c r="N48" s="138" t="e">
        <f>VLOOKUP('Nutritional Status'!$H56,HEIGHT,$N$2)</f>
        <v>#N/A</v>
      </c>
      <c r="O48" s="138" t="e">
        <f>VLOOKUP('Nutritional Status'!$H56,HEIGHT,$O$2)</f>
        <v>#N/A</v>
      </c>
      <c r="P48" s="138" t="e">
        <f>VLOOKUP('Nutritional Status'!$H56,HEIGHT,$P$2)</f>
        <v>#N/A</v>
      </c>
      <c r="Q48" s="128"/>
      <c r="R48" s="136">
        <f t="shared" si="11"/>
        <v>2022</v>
      </c>
      <c r="S48" s="136">
        <f t="shared" si="12"/>
        <v>9</v>
      </c>
      <c r="T48" s="136">
        <f t="shared" si="13"/>
        <v>21</v>
      </c>
      <c r="U48" s="136">
        <f>YEAR('Nutritional Status'!$G56)</f>
        <v>1900</v>
      </c>
      <c r="V48" s="136">
        <f>MONTH('Nutritional Status'!$G56)</f>
        <v>1</v>
      </c>
      <c r="W48" s="136">
        <f>DAY('Nutritional Status'!$G56)</f>
        <v>0</v>
      </c>
      <c r="X48" s="136">
        <f t="shared" si="3"/>
        <v>21</v>
      </c>
      <c r="Y48" s="136">
        <f t="shared" si="4"/>
        <v>51.4375</v>
      </c>
      <c r="Z48" s="136">
        <f t="shared" si="5"/>
        <v>9</v>
      </c>
      <c r="AA48" s="136">
        <f t="shared" si="6"/>
        <v>8</v>
      </c>
      <c r="AB48" s="136">
        <f t="shared" si="7"/>
        <v>2022</v>
      </c>
      <c r="AC48" s="136">
        <f t="shared" si="8"/>
        <v>122</v>
      </c>
      <c r="AD48" s="137" t="str">
        <f t="shared" si="9"/>
        <v>122.08</v>
      </c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</row>
    <row r="49" spans="1:49" ht="14.25" customHeight="1">
      <c r="A49" s="129">
        <f t="shared" si="10"/>
        <v>46</v>
      </c>
      <c r="B49" s="129" t="s">
        <v>117</v>
      </c>
      <c r="C49" s="138" t="e">
        <f>VLOOKUP('Nutritional Status'!$H57,BMI,C$2)</f>
        <v>#N/A</v>
      </c>
      <c r="D49" s="138" t="e">
        <f>VLOOKUP('Nutritional Status'!$H57,BMI,D$2)</f>
        <v>#N/A</v>
      </c>
      <c r="E49" s="138" t="e">
        <f>VLOOKUP('Nutritional Status'!$H57,BMI,E$2)</f>
        <v>#N/A</v>
      </c>
      <c r="F49" s="138" t="e">
        <f>VLOOKUP('Nutritional Status'!$H57,BMI,F$2)</f>
        <v>#N/A</v>
      </c>
      <c r="G49" s="138" t="e">
        <f>VLOOKUP('Nutritional Status'!$H57,BMI,G$2)</f>
        <v>#N/A</v>
      </c>
      <c r="H49" s="138" t="e">
        <f>VLOOKUP('Nutritional Status'!$H57,BMI,H$2)</f>
        <v>#N/A</v>
      </c>
      <c r="I49" s="138" t="e">
        <f>VLOOKUP('Nutritional Status'!$H57,BMI,I$2)</f>
        <v>#N/A</v>
      </c>
      <c r="J49" s="138" t="e">
        <f>VLOOKUP('Nutritional Status'!$H57,BMI,J$2)</f>
        <v>#N/A</v>
      </c>
      <c r="K49" s="138" t="e">
        <f>VLOOKUP('Nutritional Status'!$H57,HEIGHT,$K$2)</f>
        <v>#N/A</v>
      </c>
      <c r="L49" s="138" t="e">
        <f>VLOOKUP('Nutritional Status'!$H57,HEIGHT,$L$2)</f>
        <v>#N/A</v>
      </c>
      <c r="M49" s="138" t="e">
        <f>VLOOKUP('Nutritional Status'!$H57,HEIGHT,$M$2)</f>
        <v>#N/A</v>
      </c>
      <c r="N49" s="138" t="e">
        <f>VLOOKUP('Nutritional Status'!$H57,HEIGHT,$N$2)</f>
        <v>#N/A</v>
      </c>
      <c r="O49" s="138" t="e">
        <f>VLOOKUP('Nutritional Status'!$H57,HEIGHT,$O$2)</f>
        <v>#N/A</v>
      </c>
      <c r="P49" s="138" t="e">
        <f>VLOOKUP('Nutritional Status'!$H57,HEIGHT,$P$2)</f>
        <v>#N/A</v>
      </c>
      <c r="Q49" s="128"/>
      <c r="R49" s="136">
        <f t="shared" si="11"/>
        <v>2022</v>
      </c>
      <c r="S49" s="136">
        <f t="shared" si="12"/>
        <v>9</v>
      </c>
      <c r="T49" s="136">
        <f t="shared" si="13"/>
        <v>21</v>
      </c>
      <c r="U49" s="136">
        <f>YEAR('Nutritional Status'!$G57)</f>
        <v>1900</v>
      </c>
      <c r="V49" s="136">
        <f>MONTH('Nutritional Status'!$G57)</f>
        <v>1</v>
      </c>
      <c r="W49" s="136">
        <f>DAY('Nutritional Status'!$G57)</f>
        <v>0</v>
      </c>
      <c r="X49" s="136">
        <f t="shared" si="3"/>
        <v>21</v>
      </c>
      <c r="Y49" s="136">
        <f t="shared" si="4"/>
        <v>51.4375</v>
      </c>
      <c r="Z49" s="136">
        <f t="shared" si="5"/>
        <v>9</v>
      </c>
      <c r="AA49" s="136">
        <f t="shared" si="6"/>
        <v>8</v>
      </c>
      <c r="AB49" s="136">
        <f t="shared" si="7"/>
        <v>2022</v>
      </c>
      <c r="AC49" s="136">
        <f t="shared" si="8"/>
        <v>122</v>
      </c>
      <c r="AD49" s="137" t="str">
        <f t="shared" si="9"/>
        <v>122.08</v>
      </c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</row>
    <row r="50" spans="1:49" ht="14.25" customHeight="1">
      <c r="A50" s="129">
        <f t="shared" si="10"/>
        <v>47</v>
      </c>
      <c r="B50" s="129" t="s">
        <v>117</v>
      </c>
      <c r="C50" s="138" t="e">
        <f>VLOOKUP('Nutritional Status'!$H58,BMI,C$2)</f>
        <v>#N/A</v>
      </c>
      <c r="D50" s="138" t="e">
        <f>VLOOKUP('Nutritional Status'!$H58,BMI,D$2)</f>
        <v>#N/A</v>
      </c>
      <c r="E50" s="138" t="e">
        <f>VLOOKUP('Nutritional Status'!$H58,BMI,E$2)</f>
        <v>#N/A</v>
      </c>
      <c r="F50" s="138" t="e">
        <f>VLOOKUP('Nutritional Status'!$H58,BMI,F$2)</f>
        <v>#N/A</v>
      </c>
      <c r="G50" s="138" t="e">
        <f>VLOOKUP('Nutritional Status'!$H58,BMI,G$2)</f>
        <v>#N/A</v>
      </c>
      <c r="H50" s="138" t="e">
        <f>VLOOKUP('Nutritional Status'!$H58,BMI,H$2)</f>
        <v>#N/A</v>
      </c>
      <c r="I50" s="138" t="e">
        <f>VLOOKUP('Nutritional Status'!$H58,BMI,I$2)</f>
        <v>#N/A</v>
      </c>
      <c r="J50" s="138" t="e">
        <f>VLOOKUP('Nutritional Status'!$H58,BMI,J$2)</f>
        <v>#N/A</v>
      </c>
      <c r="K50" s="138" t="e">
        <f>VLOOKUP('Nutritional Status'!$H58,HEIGHT,$K$2)</f>
        <v>#N/A</v>
      </c>
      <c r="L50" s="138" t="e">
        <f>VLOOKUP('Nutritional Status'!$H58,HEIGHT,$L$2)</f>
        <v>#N/A</v>
      </c>
      <c r="M50" s="138" t="e">
        <f>VLOOKUP('Nutritional Status'!$H58,HEIGHT,$M$2)</f>
        <v>#N/A</v>
      </c>
      <c r="N50" s="138" t="e">
        <f>VLOOKUP('Nutritional Status'!$H58,HEIGHT,$N$2)</f>
        <v>#N/A</v>
      </c>
      <c r="O50" s="138" t="e">
        <f>VLOOKUP('Nutritional Status'!$H58,HEIGHT,$O$2)</f>
        <v>#N/A</v>
      </c>
      <c r="P50" s="138" t="e">
        <f>VLOOKUP('Nutritional Status'!$H58,HEIGHT,$P$2)</f>
        <v>#N/A</v>
      </c>
      <c r="Q50" s="128"/>
      <c r="R50" s="136">
        <f t="shared" si="11"/>
        <v>2022</v>
      </c>
      <c r="S50" s="136">
        <f t="shared" si="12"/>
        <v>9</v>
      </c>
      <c r="T50" s="136">
        <f t="shared" si="13"/>
        <v>21</v>
      </c>
      <c r="U50" s="136">
        <f>YEAR('Nutritional Status'!$G58)</f>
        <v>1900</v>
      </c>
      <c r="V50" s="136">
        <f>MONTH('Nutritional Status'!$G58)</f>
        <v>1</v>
      </c>
      <c r="W50" s="136">
        <f>DAY('Nutritional Status'!$G58)</f>
        <v>0</v>
      </c>
      <c r="X50" s="136">
        <f t="shared" si="3"/>
        <v>21</v>
      </c>
      <c r="Y50" s="136">
        <f t="shared" si="4"/>
        <v>51.4375</v>
      </c>
      <c r="Z50" s="136">
        <f t="shared" si="5"/>
        <v>9</v>
      </c>
      <c r="AA50" s="136">
        <f t="shared" si="6"/>
        <v>8</v>
      </c>
      <c r="AB50" s="136">
        <f t="shared" si="7"/>
        <v>2022</v>
      </c>
      <c r="AC50" s="136">
        <f t="shared" si="8"/>
        <v>122</v>
      </c>
      <c r="AD50" s="137" t="str">
        <f t="shared" si="9"/>
        <v>122.08</v>
      </c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</row>
    <row r="51" spans="1:49" ht="14.25" customHeight="1">
      <c r="A51" s="129">
        <f t="shared" si="10"/>
        <v>48</v>
      </c>
      <c r="B51" s="129" t="s">
        <v>117</v>
      </c>
      <c r="C51" s="138" t="e">
        <f>VLOOKUP('Nutritional Status'!$H59,BMI,C$2)</f>
        <v>#N/A</v>
      </c>
      <c r="D51" s="138" t="e">
        <f>VLOOKUP('Nutritional Status'!$H59,BMI,D$2)</f>
        <v>#N/A</v>
      </c>
      <c r="E51" s="138" t="e">
        <f>VLOOKUP('Nutritional Status'!$H59,BMI,E$2)</f>
        <v>#N/A</v>
      </c>
      <c r="F51" s="138" t="e">
        <f>VLOOKUP('Nutritional Status'!$H59,BMI,F$2)</f>
        <v>#N/A</v>
      </c>
      <c r="G51" s="138" t="e">
        <f>VLOOKUP('Nutritional Status'!$H59,BMI,G$2)</f>
        <v>#N/A</v>
      </c>
      <c r="H51" s="138" t="e">
        <f>VLOOKUP('Nutritional Status'!$H59,BMI,H$2)</f>
        <v>#N/A</v>
      </c>
      <c r="I51" s="138" t="e">
        <f>VLOOKUP('Nutritional Status'!$H59,BMI,I$2)</f>
        <v>#N/A</v>
      </c>
      <c r="J51" s="138" t="e">
        <f>VLOOKUP('Nutritional Status'!$H59,BMI,J$2)</f>
        <v>#N/A</v>
      </c>
      <c r="K51" s="138" t="e">
        <f>VLOOKUP('Nutritional Status'!$H59,HEIGHT,$K$2)</f>
        <v>#N/A</v>
      </c>
      <c r="L51" s="138" t="e">
        <f>VLOOKUP('Nutritional Status'!$H59,HEIGHT,$L$2)</f>
        <v>#N/A</v>
      </c>
      <c r="M51" s="138" t="e">
        <f>VLOOKUP('Nutritional Status'!$H59,HEIGHT,$M$2)</f>
        <v>#N/A</v>
      </c>
      <c r="N51" s="138" t="e">
        <f>VLOOKUP('Nutritional Status'!$H59,HEIGHT,$N$2)</f>
        <v>#N/A</v>
      </c>
      <c r="O51" s="138" t="e">
        <f>VLOOKUP('Nutritional Status'!$H59,HEIGHT,$O$2)</f>
        <v>#N/A</v>
      </c>
      <c r="P51" s="138" t="e">
        <f>VLOOKUP('Nutritional Status'!$H59,HEIGHT,$P$2)</f>
        <v>#N/A</v>
      </c>
      <c r="Q51" s="128"/>
      <c r="R51" s="136">
        <f t="shared" si="11"/>
        <v>2022</v>
      </c>
      <c r="S51" s="136">
        <f t="shared" si="12"/>
        <v>9</v>
      </c>
      <c r="T51" s="136">
        <f t="shared" si="13"/>
        <v>21</v>
      </c>
      <c r="U51" s="136">
        <f>YEAR('Nutritional Status'!$G59)</f>
        <v>1900</v>
      </c>
      <c r="V51" s="136">
        <f>MONTH('Nutritional Status'!$G59)</f>
        <v>1</v>
      </c>
      <c r="W51" s="136">
        <f>DAY('Nutritional Status'!$G59)</f>
        <v>0</v>
      </c>
      <c r="X51" s="136">
        <f t="shared" si="3"/>
        <v>21</v>
      </c>
      <c r="Y51" s="136">
        <f t="shared" si="4"/>
        <v>51.4375</v>
      </c>
      <c r="Z51" s="136">
        <f t="shared" si="5"/>
        <v>9</v>
      </c>
      <c r="AA51" s="136">
        <f t="shared" si="6"/>
        <v>8</v>
      </c>
      <c r="AB51" s="136">
        <f t="shared" si="7"/>
        <v>2022</v>
      </c>
      <c r="AC51" s="136">
        <f t="shared" si="8"/>
        <v>122</v>
      </c>
      <c r="AD51" s="137" t="str">
        <f t="shared" si="9"/>
        <v>122.08</v>
      </c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</row>
    <row r="52" spans="1:49" ht="14.25" customHeight="1">
      <c r="A52" s="129">
        <f t="shared" si="10"/>
        <v>49</v>
      </c>
      <c r="B52" s="129" t="s">
        <v>117</v>
      </c>
      <c r="C52" s="138" t="e">
        <f>VLOOKUP('Nutritional Status'!$H60,BMI,C$2)</f>
        <v>#N/A</v>
      </c>
      <c r="D52" s="138" t="e">
        <f>VLOOKUP('Nutritional Status'!$H60,BMI,D$2)</f>
        <v>#N/A</v>
      </c>
      <c r="E52" s="138" t="e">
        <f>VLOOKUP('Nutritional Status'!$H60,BMI,E$2)</f>
        <v>#N/A</v>
      </c>
      <c r="F52" s="138" t="e">
        <f>VLOOKUP('Nutritional Status'!$H60,BMI,F$2)</f>
        <v>#N/A</v>
      </c>
      <c r="G52" s="138" t="e">
        <f>VLOOKUP('Nutritional Status'!$H60,BMI,G$2)</f>
        <v>#N/A</v>
      </c>
      <c r="H52" s="138" t="e">
        <f>VLOOKUP('Nutritional Status'!$H60,BMI,H$2)</f>
        <v>#N/A</v>
      </c>
      <c r="I52" s="138" t="e">
        <f>VLOOKUP('Nutritional Status'!$H60,BMI,I$2)</f>
        <v>#N/A</v>
      </c>
      <c r="J52" s="138" t="e">
        <f>VLOOKUP('Nutritional Status'!$H60,BMI,J$2)</f>
        <v>#N/A</v>
      </c>
      <c r="K52" s="138" t="e">
        <f>VLOOKUP('Nutritional Status'!$H60,HEIGHT,$K$2)</f>
        <v>#N/A</v>
      </c>
      <c r="L52" s="138" t="e">
        <f>VLOOKUP('Nutritional Status'!$H60,HEIGHT,$L$2)</f>
        <v>#N/A</v>
      </c>
      <c r="M52" s="138" t="e">
        <f>VLOOKUP('Nutritional Status'!$H60,HEIGHT,$M$2)</f>
        <v>#N/A</v>
      </c>
      <c r="N52" s="138" t="e">
        <f>VLOOKUP('Nutritional Status'!$H60,HEIGHT,$N$2)</f>
        <v>#N/A</v>
      </c>
      <c r="O52" s="138" t="e">
        <f>VLOOKUP('Nutritional Status'!$H60,HEIGHT,$O$2)</f>
        <v>#N/A</v>
      </c>
      <c r="P52" s="138" t="e">
        <f>VLOOKUP('Nutritional Status'!$H60,HEIGHT,$P$2)</f>
        <v>#N/A</v>
      </c>
      <c r="Q52" s="139"/>
      <c r="R52" s="136">
        <f t="shared" si="11"/>
        <v>2022</v>
      </c>
      <c r="S52" s="136">
        <f t="shared" si="12"/>
        <v>9</v>
      </c>
      <c r="T52" s="136">
        <f t="shared" si="13"/>
        <v>21</v>
      </c>
      <c r="U52" s="136">
        <f>YEAR('Nutritional Status'!$G60)</f>
        <v>1900</v>
      </c>
      <c r="V52" s="136">
        <f>MONTH('Nutritional Status'!$G60)</f>
        <v>1</v>
      </c>
      <c r="W52" s="136">
        <f>DAY('Nutritional Status'!$G60)</f>
        <v>0</v>
      </c>
      <c r="X52" s="136">
        <f t="shared" si="3"/>
        <v>21</v>
      </c>
      <c r="Y52" s="136">
        <f t="shared" si="4"/>
        <v>51.4375</v>
      </c>
      <c r="Z52" s="136">
        <f t="shared" si="5"/>
        <v>9</v>
      </c>
      <c r="AA52" s="136">
        <f t="shared" si="6"/>
        <v>8</v>
      </c>
      <c r="AB52" s="136">
        <f t="shared" si="7"/>
        <v>2022</v>
      </c>
      <c r="AC52" s="136">
        <f t="shared" si="8"/>
        <v>122</v>
      </c>
      <c r="AD52" s="137" t="str">
        <f t="shared" si="9"/>
        <v>122.08</v>
      </c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</row>
    <row r="53" spans="1:49" ht="14.25" customHeight="1">
      <c r="A53" s="129">
        <f t="shared" si="10"/>
        <v>50</v>
      </c>
      <c r="B53" s="129" t="s">
        <v>117</v>
      </c>
      <c r="C53" s="138" t="e">
        <f>VLOOKUP('Nutritional Status'!$H61,BMI,C$2)</f>
        <v>#N/A</v>
      </c>
      <c r="D53" s="138" t="e">
        <f>VLOOKUP('Nutritional Status'!$H61,BMI,D$2)</f>
        <v>#N/A</v>
      </c>
      <c r="E53" s="138" t="e">
        <f>VLOOKUP('Nutritional Status'!$H61,BMI,E$2)</f>
        <v>#N/A</v>
      </c>
      <c r="F53" s="138" t="e">
        <f>VLOOKUP('Nutritional Status'!$H61,BMI,F$2)</f>
        <v>#N/A</v>
      </c>
      <c r="G53" s="138" t="e">
        <f>VLOOKUP('Nutritional Status'!$H61,BMI,G$2)</f>
        <v>#N/A</v>
      </c>
      <c r="H53" s="138" t="e">
        <f>VLOOKUP('Nutritional Status'!$H61,BMI,H$2)</f>
        <v>#N/A</v>
      </c>
      <c r="I53" s="138" t="e">
        <f>VLOOKUP('Nutritional Status'!$H61,BMI,I$2)</f>
        <v>#N/A</v>
      </c>
      <c r="J53" s="138" t="e">
        <f>VLOOKUP('Nutritional Status'!$H61,BMI,J$2)</f>
        <v>#N/A</v>
      </c>
      <c r="K53" s="138" t="e">
        <f>VLOOKUP('Nutritional Status'!$H61,HEIGHT,$K$2)</f>
        <v>#N/A</v>
      </c>
      <c r="L53" s="138" t="e">
        <f>VLOOKUP('Nutritional Status'!$H61,HEIGHT,$L$2)</f>
        <v>#N/A</v>
      </c>
      <c r="M53" s="138" t="e">
        <f>VLOOKUP('Nutritional Status'!$H61,HEIGHT,$M$2)</f>
        <v>#N/A</v>
      </c>
      <c r="N53" s="138" t="e">
        <f>VLOOKUP('Nutritional Status'!$H61,HEIGHT,$N$2)</f>
        <v>#N/A</v>
      </c>
      <c r="O53" s="138" t="e">
        <f>VLOOKUP('Nutritional Status'!$H61,HEIGHT,$O$2)</f>
        <v>#N/A</v>
      </c>
      <c r="P53" s="138" t="e">
        <f>VLOOKUP('Nutritional Status'!$H61,HEIGHT,$P$2)</f>
        <v>#N/A</v>
      </c>
      <c r="Q53" s="139"/>
      <c r="R53" s="136">
        <f t="shared" si="11"/>
        <v>2022</v>
      </c>
      <c r="S53" s="136">
        <f t="shared" si="12"/>
        <v>9</v>
      </c>
      <c r="T53" s="136">
        <f t="shared" si="13"/>
        <v>21</v>
      </c>
      <c r="U53" s="136">
        <f>YEAR('Nutritional Status'!$G61)</f>
        <v>1900</v>
      </c>
      <c r="V53" s="136">
        <f>MONTH('Nutritional Status'!$G61)</f>
        <v>1</v>
      </c>
      <c r="W53" s="136">
        <f>DAY('Nutritional Status'!$G61)</f>
        <v>0</v>
      </c>
      <c r="X53" s="136">
        <f t="shared" si="3"/>
        <v>21</v>
      </c>
      <c r="Y53" s="136">
        <f t="shared" si="4"/>
        <v>51.4375</v>
      </c>
      <c r="Z53" s="136">
        <f t="shared" si="5"/>
        <v>9</v>
      </c>
      <c r="AA53" s="136">
        <f t="shared" si="6"/>
        <v>8</v>
      </c>
      <c r="AB53" s="136">
        <f t="shared" si="7"/>
        <v>2022</v>
      </c>
      <c r="AC53" s="136">
        <f t="shared" si="8"/>
        <v>122</v>
      </c>
      <c r="AD53" s="137" t="str">
        <f t="shared" si="9"/>
        <v>122.08</v>
      </c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</row>
    <row r="54" spans="1:49" ht="14.25" customHeight="1">
      <c r="A54" s="128"/>
      <c r="B54" s="128"/>
      <c r="C54" s="138">
        <v>11</v>
      </c>
      <c r="D54" s="138">
        <v>12</v>
      </c>
      <c r="E54" s="138">
        <f t="shared" ref="E54:J54" si="14">D54+1</f>
        <v>13</v>
      </c>
      <c r="F54" s="138">
        <f t="shared" si="14"/>
        <v>14</v>
      </c>
      <c r="G54" s="138">
        <f t="shared" si="14"/>
        <v>15</v>
      </c>
      <c r="H54" s="138">
        <f t="shared" si="14"/>
        <v>16</v>
      </c>
      <c r="I54" s="138">
        <f t="shared" si="14"/>
        <v>17</v>
      </c>
      <c r="J54" s="138">
        <f t="shared" si="14"/>
        <v>18</v>
      </c>
      <c r="K54" s="138">
        <v>9</v>
      </c>
      <c r="L54" s="138">
        <v>10</v>
      </c>
      <c r="M54" s="138">
        <v>11</v>
      </c>
      <c r="N54" s="138">
        <v>12</v>
      </c>
      <c r="O54" s="138">
        <v>13</v>
      </c>
      <c r="P54" s="138">
        <v>14</v>
      </c>
      <c r="Q54" s="139"/>
      <c r="R54" s="136">
        <f t="shared" si="11"/>
        <v>2022</v>
      </c>
      <c r="S54" s="136">
        <f t="shared" si="12"/>
        <v>9</v>
      </c>
      <c r="T54" s="136">
        <f t="shared" si="13"/>
        <v>21</v>
      </c>
      <c r="U54" s="136">
        <f>YEAR('Nutritional Status'!$G62)</f>
        <v>1900</v>
      </c>
      <c r="V54" s="136">
        <f>MONTH('Nutritional Status'!$G62)</f>
        <v>1</v>
      </c>
      <c r="W54" s="136">
        <f>DAY('Nutritional Status'!$G62)</f>
        <v>0</v>
      </c>
      <c r="X54" s="136">
        <f t="shared" si="3"/>
        <v>21</v>
      </c>
      <c r="Y54" s="136">
        <f t="shared" si="4"/>
        <v>51.4375</v>
      </c>
      <c r="Z54" s="136">
        <f t="shared" si="5"/>
        <v>9</v>
      </c>
      <c r="AA54" s="136">
        <f t="shared" si="6"/>
        <v>8</v>
      </c>
      <c r="AB54" s="136">
        <f t="shared" si="7"/>
        <v>2022</v>
      </c>
      <c r="AC54" s="136">
        <f t="shared" si="8"/>
        <v>122</v>
      </c>
      <c r="AD54" s="137" t="str">
        <f t="shared" si="9"/>
        <v>122.08</v>
      </c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</row>
    <row r="55" spans="1:49" ht="14.25" customHeight="1">
      <c r="A55" s="129">
        <f t="shared" ref="A55:A104" si="15">A54+1</f>
        <v>1</v>
      </c>
      <c r="B55" s="129" t="s">
        <v>118</v>
      </c>
      <c r="C55" s="138">
        <f>VLOOKUP('Nutritional Status'!$H63,BMI,11)</f>
        <v>12</v>
      </c>
      <c r="D55" s="138">
        <f>VLOOKUP('Nutritional Status'!$H63,BMI,12)</f>
        <v>12.1</v>
      </c>
      <c r="E55" s="138">
        <f>VLOOKUP('Nutritional Status'!$H63,BMI,13)</f>
        <v>13</v>
      </c>
      <c r="F55" s="138">
        <f>VLOOKUP('Nutritional Status'!$H63,BMI,14)</f>
        <v>13.1</v>
      </c>
      <c r="G55" s="138">
        <f>VLOOKUP('Nutritional Status'!$H63,BMI,15)</f>
        <v>21.4</v>
      </c>
      <c r="H55" s="138">
        <f>VLOOKUP('Nutritional Status'!$H63,BMI,16)</f>
        <v>21.5</v>
      </c>
      <c r="I55" s="138">
        <f>VLOOKUP('Nutritional Status'!$H63,BMI,17)</f>
        <v>26.4</v>
      </c>
      <c r="J55" s="138">
        <f>VLOOKUP('Nutritional Status'!$H63,BMI,18)</f>
        <v>26.5</v>
      </c>
      <c r="K55" s="138">
        <f>VLOOKUP('Nutritional Status'!$H63,HEIGHT,9)</f>
        <v>113.60000000000001</v>
      </c>
      <c r="L55" s="138">
        <f>VLOOKUP('Nutritional Status'!$H63,HEIGHT,10)</f>
        <v>113.7</v>
      </c>
      <c r="M55" s="138">
        <f>VLOOKUP('Nutritional Status'!$H63,HEIGHT,11)</f>
        <v>119.7</v>
      </c>
      <c r="N55" s="138">
        <f>VLOOKUP('Nutritional Status'!$H63,HEIGHT,12)</f>
        <v>119.8</v>
      </c>
      <c r="O55" s="138">
        <f>VLOOKUP('Nutritional Status'!$H63,HEIGHT,13)</f>
        <v>144.19999999999999</v>
      </c>
      <c r="P55" s="138">
        <f>VLOOKUP('Nutritional Status'!$H63,HEIGHT,14)</f>
        <v>144.29999999999998</v>
      </c>
      <c r="Q55" s="139"/>
      <c r="R55" s="136">
        <f t="shared" si="11"/>
        <v>2022</v>
      </c>
      <c r="S55" s="136">
        <f t="shared" si="12"/>
        <v>9</v>
      </c>
      <c r="T55" s="136">
        <f t="shared" si="13"/>
        <v>21</v>
      </c>
      <c r="U55" s="136">
        <f>YEAR('Nutritional Status'!$G63)</f>
        <v>2013</v>
      </c>
      <c r="V55" s="136">
        <f>MONTH('Nutritional Status'!$G63)</f>
        <v>10</v>
      </c>
      <c r="W55" s="136">
        <f>DAY('Nutritional Status'!$G63)</f>
        <v>15</v>
      </c>
      <c r="X55" s="136">
        <f t="shared" si="3"/>
        <v>6</v>
      </c>
      <c r="Y55" s="136">
        <f t="shared" si="4"/>
        <v>36.4375</v>
      </c>
      <c r="Z55" s="136">
        <f t="shared" si="5"/>
        <v>9</v>
      </c>
      <c r="AA55" s="136">
        <f t="shared" si="6"/>
        <v>11</v>
      </c>
      <c r="AB55" s="136">
        <f t="shared" si="7"/>
        <v>2021</v>
      </c>
      <c r="AC55" s="136">
        <f t="shared" si="8"/>
        <v>8</v>
      </c>
      <c r="AD55" s="137" t="str">
        <f t="shared" si="9"/>
        <v>8.11</v>
      </c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</row>
    <row r="56" spans="1:49" ht="14.25" customHeight="1">
      <c r="A56" s="129">
        <f t="shared" si="15"/>
        <v>2</v>
      </c>
      <c r="B56" s="129" t="s">
        <v>118</v>
      </c>
      <c r="C56" s="138">
        <f>VLOOKUP('Nutritional Status'!$H64,BMI,11)</f>
        <v>11.8</v>
      </c>
      <c r="D56" s="138">
        <f>VLOOKUP('Nutritional Status'!$H64,BMI,12)</f>
        <v>11.9</v>
      </c>
      <c r="E56" s="138">
        <f>VLOOKUP('Nutritional Status'!$H64,BMI,13)</f>
        <v>12.8</v>
      </c>
      <c r="F56" s="138">
        <f>VLOOKUP('Nutritional Status'!$H64,BMI,14)</f>
        <v>12.9</v>
      </c>
      <c r="G56" s="138">
        <f>VLOOKUP('Nutritional Status'!$H64,BMI,15)</f>
        <v>20.7</v>
      </c>
      <c r="H56" s="138">
        <f>VLOOKUP('Nutritional Status'!$H64,BMI,16)</f>
        <v>20.8</v>
      </c>
      <c r="I56" s="138">
        <f>VLOOKUP('Nutritional Status'!$H64,BMI,17)</f>
        <v>25.1</v>
      </c>
      <c r="J56" s="138">
        <f>VLOOKUP('Nutritional Status'!$H64,BMI,18)</f>
        <v>25.200000000000003</v>
      </c>
      <c r="K56" s="138">
        <f>VLOOKUP('Nutritional Status'!$H64,HEIGHT,9)</f>
        <v>109.9</v>
      </c>
      <c r="L56" s="138">
        <f>VLOOKUP('Nutritional Status'!$H64,HEIGHT,10)</f>
        <v>110</v>
      </c>
      <c r="M56" s="138">
        <f>VLOOKUP('Nutritional Status'!$H64,HEIGHT,11)</f>
        <v>115.7</v>
      </c>
      <c r="N56" s="138">
        <f>VLOOKUP('Nutritional Status'!$H64,HEIGHT,12)</f>
        <v>115.8</v>
      </c>
      <c r="O56" s="138">
        <f>VLOOKUP('Nutritional Status'!$H64,HEIGHT,13)</f>
        <v>139.19999999999999</v>
      </c>
      <c r="P56" s="138">
        <f>VLOOKUP('Nutritional Status'!$H64,HEIGHT,14)</f>
        <v>139.29999999999998</v>
      </c>
      <c r="Q56" s="139"/>
      <c r="R56" s="136">
        <f t="shared" si="11"/>
        <v>2022</v>
      </c>
      <c r="S56" s="136">
        <f t="shared" si="12"/>
        <v>9</v>
      </c>
      <c r="T56" s="136">
        <f t="shared" si="13"/>
        <v>21</v>
      </c>
      <c r="U56" s="136">
        <f>YEAR('Nutritional Status'!$G64)</f>
        <v>2014</v>
      </c>
      <c r="V56" s="136">
        <f>MONTH('Nutritional Status'!$G64)</f>
        <v>7</v>
      </c>
      <c r="W56" s="136">
        <f>DAY('Nutritional Status'!$G64)</f>
        <v>3</v>
      </c>
      <c r="X56" s="136">
        <f t="shared" si="3"/>
        <v>18</v>
      </c>
      <c r="Y56" s="136">
        <f t="shared" si="4"/>
        <v>48.4375</v>
      </c>
      <c r="Z56" s="136">
        <f t="shared" si="5"/>
        <v>9</v>
      </c>
      <c r="AA56" s="136">
        <f t="shared" si="6"/>
        <v>2</v>
      </c>
      <c r="AB56" s="136">
        <f t="shared" si="7"/>
        <v>2022</v>
      </c>
      <c r="AC56" s="136">
        <f t="shared" si="8"/>
        <v>8</v>
      </c>
      <c r="AD56" s="137" t="str">
        <f t="shared" si="9"/>
        <v>8.02</v>
      </c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</row>
    <row r="57" spans="1:49" ht="14.25" customHeight="1">
      <c r="A57" s="129">
        <f t="shared" si="15"/>
        <v>3</v>
      </c>
      <c r="B57" s="129" t="s">
        <v>118</v>
      </c>
      <c r="C57" s="138">
        <f>VLOOKUP('Nutritional Status'!$H65,BMI,11)</f>
        <v>11.8</v>
      </c>
      <c r="D57" s="138">
        <f>VLOOKUP('Nutritional Status'!$H65,BMI,12)</f>
        <v>11.9</v>
      </c>
      <c r="E57" s="138">
        <f>VLOOKUP('Nutritional Status'!$H65,BMI,13)</f>
        <v>12.8</v>
      </c>
      <c r="F57" s="138">
        <f>VLOOKUP('Nutritional Status'!$H65,BMI,14)</f>
        <v>12.9</v>
      </c>
      <c r="G57" s="138">
        <f>VLOOKUP('Nutritional Status'!$H65,BMI,15)</f>
        <v>20.7</v>
      </c>
      <c r="H57" s="138">
        <f>VLOOKUP('Nutritional Status'!$H65,BMI,16)</f>
        <v>20.8</v>
      </c>
      <c r="I57" s="138">
        <f>VLOOKUP('Nutritional Status'!$H65,BMI,17)</f>
        <v>25.1</v>
      </c>
      <c r="J57" s="138">
        <f>VLOOKUP('Nutritional Status'!$H65,BMI,18)</f>
        <v>25.200000000000003</v>
      </c>
      <c r="K57" s="138">
        <f>VLOOKUP('Nutritional Status'!$H65,HEIGHT,9)</f>
        <v>109.9</v>
      </c>
      <c r="L57" s="138">
        <f>VLOOKUP('Nutritional Status'!$H65,HEIGHT,10)</f>
        <v>110</v>
      </c>
      <c r="M57" s="138">
        <f>VLOOKUP('Nutritional Status'!$H65,HEIGHT,11)</f>
        <v>115.7</v>
      </c>
      <c r="N57" s="138">
        <f>VLOOKUP('Nutritional Status'!$H65,HEIGHT,12)</f>
        <v>115.8</v>
      </c>
      <c r="O57" s="138">
        <f>VLOOKUP('Nutritional Status'!$H65,HEIGHT,13)</f>
        <v>139.19999999999999</v>
      </c>
      <c r="P57" s="138">
        <f>VLOOKUP('Nutritional Status'!$H65,HEIGHT,14)</f>
        <v>139.29999999999998</v>
      </c>
      <c r="Q57" s="139"/>
      <c r="R57" s="136">
        <f t="shared" si="11"/>
        <v>2022</v>
      </c>
      <c r="S57" s="136">
        <f t="shared" si="12"/>
        <v>9</v>
      </c>
      <c r="T57" s="136">
        <f t="shared" si="13"/>
        <v>21</v>
      </c>
      <c r="U57" s="136">
        <f>YEAR('Nutritional Status'!$G65)</f>
        <v>2014</v>
      </c>
      <c r="V57" s="136">
        <f>MONTH('Nutritional Status'!$G65)</f>
        <v>7</v>
      </c>
      <c r="W57" s="136">
        <f>DAY('Nutritional Status'!$G65)</f>
        <v>15</v>
      </c>
      <c r="X57" s="136">
        <f t="shared" si="3"/>
        <v>6</v>
      </c>
      <c r="Y57" s="136">
        <f t="shared" si="4"/>
        <v>36.4375</v>
      </c>
      <c r="Z57" s="136">
        <f t="shared" si="5"/>
        <v>9</v>
      </c>
      <c r="AA57" s="136">
        <f t="shared" si="6"/>
        <v>2</v>
      </c>
      <c r="AB57" s="136">
        <f t="shared" si="7"/>
        <v>2022</v>
      </c>
      <c r="AC57" s="136">
        <f t="shared" si="8"/>
        <v>8</v>
      </c>
      <c r="AD57" s="137" t="str">
        <f t="shared" si="9"/>
        <v>8.02</v>
      </c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</row>
    <row r="58" spans="1:49" ht="14.25" customHeight="1">
      <c r="A58" s="129">
        <f t="shared" si="15"/>
        <v>4</v>
      </c>
      <c r="B58" s="129" t="s">
        <v>118</v>
      </c>
      <c r="C58" s="138">
        <f>VLOOKUP('Nutritional Status'!$H66,BMI,11)</f>
        <v>12</v>
      </c>
      <c r="D58" s="138">
        <f>VLOOKUP('Nutritional Status'!$H66,BMI,12)</f>
        <v>12.1</v>
      </c>
      <c r="E58" s="138">
        <f>VLOOKUP('Nutritional Status'!$H66,BMI,13)</f>
        <v>13</v>
      </c>
      <c r="F58" s="138">
        <f>VLOOKUP('Nutritional Status'!$H66,BMI,14)</f>
        <v>13.1</v>
      </c>
      <c r="G58" s="138">
        <f>VLOOKUP('Nutritional Status'!$H66,BMI,15)</f>
        <v>21.5</v>
      </c>
      <c r="H58" s="138">
        <f>VLOOKUP('Nutritional Status'!$H66,BMI,16)</f>
        <v>21.6</v>
      </c>
      <c r="I58" s="138">
        <f>VLOOKUP('Nutritional Status'!$H66,BMI,17)</f>
        <v>26.5</v>
      </c>
      <c r="J58" s="138">
        <f>VLOOKUP('Nutritional Status'!$H66,BMI,18)</f>
        <v>26.6</v>
      </c>
      <c r="K58" s="138">
        <f>VLOOKUP('Nutritional Status'!$H66,HEIGHT,9)</f>
        <v>114.10000000000001</v>
      </c>
      <c r="L58" s="138">
        <f>VLOOKUP('Nutritional Status'!$H66,HEIGHT,10)</f>
        <v>114.2</v>
      </c>
      <c r="M58" s="138">
        <f>VLOOKUP('Nutritional Status'!$H66,HEIGHT,11)</f>
        <v>120.2</v>
      </c>
      <c r="N58" s="138">
        <f>VLOOKUP('Nutritional Status'!$H66,HEIGHT,12)</f>
        <v>120.3</v>
      </c>
      <c r="O58" s="138">
        <f>VLOOKUP('Nutritional Status'!$H66,HEIGHT,13)</f>
        <v>144.69999999999999</v>
      </c>
      <c r="P58" s="138">
        <f>VLOOKUP('Nutritional Status'!$H66,HEIGHT,14)</f>
        <v>144.79999999999998</v>
      </c>
      <c r="Q58" s="139"/>
      <c r="R58" s="136">
        <f t="shared" si="11"/>
        <v>2022</v>
      </c>
      <c r="S58" s="136">
        <f t="shared" si="12"/>
        <v>9</v>
      </c>
      <c r="T58" s="136">
        <f t="shared" si="13"/>
        <v>21</v>
      </c>
      <c r="U58" s="136">
        <f>YEAR('Nutritional Status'!$G66)</f>
        <v>2013</v>
      </c>
      <c r="V58" s="136">
        <f>MONTH('Nutritional Status'!$G66)</f>
        <v>9</v>
      </c>
      <c r="W58" s="136">
        <f>DAY('Nutritional Status'!$G66)</f>
        <v>13</v>
      </c>
      <c r="X58" s="136">
        <f t="shared" si="3"/>
        <v>8</v>
      </c>
      <c r="Y58" s="136">
        <f t="shared" si="4"/>
        <v>38.4375</v>
      </c>
      <c r="Z58" s="136">
        <f t="shared" si="5"/>
        <v>9</v>
      </c>
      <c r="AA58" s="136">
        <f t="shared" si="6"/>
        <v>0</v>
      </c>
      <c r="AB58" s="136">
        <f t="shared" si="7"/>
        <v>2022</v>
      </c>
      <c r="AC58" s="136">
        <f t="shared" si="8"/>
        <v>9</v>
      </c>
      <c r="AD58" s="137" t="str">
        <f t="shared" si="9"/>
        <v>9.00</v>
      </c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</row>
    <row r="59" spans="1:49" ht="14.25" customHeight="1">
      <c r="A59" s="129">
        <f t="shared" si="15"/>
        <v>5</v>
      </c>
      <c r="B59" s="129" t="s">
        <v>118</v>
      </c>
      <c r="C59" s="138">
        <f>VLOOKUP('Nutritional Status'!$H67,BMI,11)</f>
        <v>11.9</v>
      </c>
      <c r="D59" s="138">
        <f>VLOOKUP('Nutritional Status'!$H67,BMI,12)</f>
        <v>12</v>
      </c>
      <c r="E59" s="138">
        <f>VLOOKUP('Nutritional Status'!$H67,BMI,13)</f>
        <v>12.9</v>
      </c>
      <c r="F59" s="138">
        <f>VLOOKUP('Nutritional Status'!$H67,BMI,14)</f>
        <v>13</v>
      </c>
      <c r="G59" s="138">
        <f>VLOOKUP('Nutritional Status'!$H67,BMI,15)</f>
        <v>20.9</v>
      </c>
      <c r="H59" s="138">
        <f>VLOOKUP('Nutritional Status'!$H67,BMI,16)</f>
        <v>21</v>
      </c>
      <c r="I59" s="138">
        <f>VLOOKUP('Nutritional Status'!$H67,BMI,17)</f>
        <v>25.5</v>
      </c>
      <c r="J59" s="138">
        <f>VLOOKUP('Nutritional Status'!$H67,BMI,18)</f>
        <v>25.6</v>
      </c>
      <c r="K59" s="138">
        <f>VLOOKUP('Nutritional Status'!$H67,HEIGHT,9)</f>
        <v>111.10000000000001</v>
      </c>
      <c r="L59" s="138">
        <f>VLOOKUP('Nutritional Status'!$H67,HEIGHT,10)</f>
        <v>111.2</v>
      </c>
      <c r="M59" s="138">
        <f>VLOOKUP('Nutritional Status'!$H67,HEIGHT,11)</f>
        <v>117</v>
      </c>
      <c r="N59" s="138">
        <f>VLOOKUP('Nutritional Status'!$H67,HEIGHT,12)</f>
        <v>117.1</v>
      </c>
      <c r="O59" s="138">
        <f>VLOOKUP('Nutritional Status'!$H67,HEIGHT,13)</f>
        <v>140.9</v>
      </c>
      <c r="P59" s="138">
        <f>VLOOKUP('Nutritional Status'!$H67,HEIGHT,14)</f>
        <v>141</v>
      </c>
      <c r="Q59" s="139"/>
      <c r="R59" s="136">
        <f t="shared" si="11"/>
        <v>2022</v>
      </c>
      <c r="S59" s="136">
        <f t="shared" si="12"/>
        <v>9</v>
      </c>
      <c r="T59" s="136">
        <f t="shared" si="13"/>
        <v>21</v>
      </c>
      <c r="U59" s="136">
        <f>YEAR('Nutritional Status'!$G67)</f>
        <v>2014</v>
      </c>
      <c r="V59" s="136">
        <f>MONTH('Nutritional Status'!$G67)</f>
        <v>4</v>
      </c>
      <c r="W59" s="136">
        <f>DAY('Nutritional Status'!$G67)</f>
        <v>7</v>
      </c>
      <c r="X59" s="136">
        <f t="shared" si="3"/>
        <v>14</v>
      </c>
      <c r="Y59" s="136">
        <f t="shared" si="4"/>
        <v>44.4375</v>
      </c>
      <c r="Z59" s="136">
        <f t="shared" si="5"/>
        <v>9</v>
      </c>
      <c r="AA59" s="136">
        <f t="shared" si="6"/>
        <v>5</v>
      </c>
      <c r="AB59" s="136">
        <f t="shared" si="7"/>
        <v>2022</v>
      </c>
      <c r="AC59" s="136">
        <f t="shared" si="8"/>
        <v>8</v>
      </c>
      <c r="AD59" s="137" t="str">
        <f t="shared" si="9"/>
        <v>8.05</v>
      </c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</row>
    <row r="60" spans="1:49" ht="14.25" customHeight="1">
      <c r="A60" s="129">
        <f t="shared" si="15"/>
        <v>6</v>
      </c>
      <c r="B60" s="129" t="s">
        <v>118</v>
      </c>
      <c r="C60" s="138">
        <f>VLOOKUP('Nutritional Status'!$H68,BMI,11)</f>
        <v>11.9</v>
      </c>
      <c r="D60" s="138">
        <f>VLOOKUP('Nutritional Status'!$H68,BMI,12)</f>
        <v>12</v>
      </c>
      <c r="E60" s="138">
        <f>VLOOKUP('Nutritional Status'!$H68,BMI,13)</f>
        <v>13</v>
      </c>
      <c r="F60" s="138">
        <f>VLOOKUP('Nutritional Status'!$H68,BMI,14)</f>
        <v>13.1</v>
      </c>
      <c r="G60" s="138">
        <f>VLOOKUP('Nutritional Status'!$H68,BMI,15)</f>
        <v>21.3</v>
      </c>
      <c r="H60" s="138">
        <f>VLOOKUP('Nutritional Status'!$H68,BMI,16)</f>
        <v>21.400000000000002</v>
      </c>
      <c r="I60" s="138">
        <f>VLOOKUP('Nutritional Status'!$H68,BMI,17)</f>
        <v>26.1</v>
      </c>
      <c r="J60" s="138">
        <f>VLOOKUP('Nutritional Status'!$H68,BMI,18)</f>
        <v>26.200000000000003</v>
      </c>
      <c r="K60" s="138">
        <f>VLOOKUP('Nutritional Status'!$H68,HEIGHT,9)</f>
        <v>112.80000000000001</v>
      </c>
      <c r="L60" s="138">
        <f>VLOOKUP('Nutritional Status'!$H68,HEIGHT,10)</f>
        <v>112.9</v>
      </c>
      <c r="M60" s="138">
        <f>VLOOKUP('Nutritional Status'!$H68,HEIGHT,11)</f>
        <v>118.80000000000001</v>
      </c>
      <c r="N60" s="138">
        <f>VLOOKUP('Nutritional Status'!$H68,HEIGHT,12)</f>
        <v>118.9</v>
      </c>
      <c r="O60" s="138">
        <f>VLOOKUP('Nutritional Status'!$H68,HEIGHT,13)</f>
        <v>143.1</v>
      </c>
      <c r="P60" s="138">
        <f>VLOOKUP('Nutritional Status'!$H68,HEIGHT,14)</f>
        <v>143.19999999999999</v>
      </c>
      <c r="Q60" s="139"/>
      <c r="R60" s="136">
        <f t="shared" si="11"/>
        <v>2022</v>
      </c>
      <c r="S60" s="136">
        <f t="shared" si="12"/>
        <v>9</v>
      </c>
      <c r="T60" s="136">
        <f t="shared" si="13"/>
        <v>21</v>
      </c>
      <c r="U60" s="136">
        <f>YEAR('Nutritional Status'!$G68)</f>
        <v>2013</v>
      </c>
      <c r="V60" s="136">
        <f>MONTH('Nutritional Status'!$G68)</f>
        <v>12</v>
      </c>
      <c r="W60" s="136">
        <f>DAY('Nutritional Status'!$G68)</f>
        <v>20</v>
      </c>
      <c r="X60" s="136">
        <f t="shared" si="3"/>
        <v>1</v>
      </c>
      <c r="Y60" s="136">
        <f t="shared" si="4"/>
        <v>31.4375</v>
      </c>
      <c r="Z60" s="136">
        <f t="shared" si="5"/>
        <v>9</v>
      </c>
      <c r="AA60" s="136">
        <f t="shared" si="6"/>
        <v>9</v>
      </c>
      <c r="AB60" s="136">
        <f t="shared" si="7"/>
        <v>2021</v>
      </c>
      <c r="AC60" s="136">
        <f t="shared" si="8"/>
        <v>8</v>
      </c>
      <c r="AD60" s="137" t="str">
        <f t="shared" si="9"/>
        <v>8.09</v>
      </c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</row>
    <row r="61" spans="1:49" ht="14.25" customHeight="1">
      <c r="A61" s="129">
        <f t="shared" si="15"/>
        <v>7</v>
      </c>
      <c r="B61" s="129" t="s">
        <v>118</v>
      </c>
      <c r="C61" s="138">
        <f>VLOOKUP('Nutritional Status'!$H69,BMI,11)</f>
        <v>12</v>
      </c>
      <c r="D61" s="138">
        <f>VLOOKUP('Nutritional Status'!$H69,BMI,12)</f>
        <v>12.1</v>
      </c>
      <c r="E61" s="138">
        <f>VLOOKUP('Nutritional Status'!$H69,BMI,13)</f>
        <v>13</v>
      </c>
      <c r="F61" s="138">
        <f>VLOOKUP('Nutritional Status'!$H69,BMI,14)</f>
        <v>13.1</v>
      </c>
      <c r="G61" s="138">
        <f>VLOOKUP('Nutritional Status'!$H69,BMI,15)</f>
        <v>21.4</v>
      </c>
      <c r="H61" s="138">
        <f>VLOOKUP('Nutritional Status'!$H69,BMI,16)</f>
        <v>21.5</v>
      </c>
      <c r="I61" s="138">
        <f>VLOOKUP('Nutritional Status'!$H69,BMI,17)</f>
        <v>26.4</v>
      </c>
      <c r="J61" s="138">
        <f>VLOOKUP('Nutritional Status'!$H69,BMI,18)</f>
        <v>26.5</v>
      </c>
      <c r="K61" s="138">
        <f>VLOOKUP('Nutritional Status'!$H69,HEIGHT,9)</f>
        <v>113.60000000000001</v>
      </c>
      <c r="L61" s="138">
        <f>VLOOKUP('Nutritional Status'!$H69,HEIGHT,10)</f>
        <v>113.7</v>
      </c>
      <c r="M61" s="138">
        <f>VLOOKUP('Nutritional Status'!$H69,HEIGHT,11)</f>
        <v>119.7</v>
      </c>
      <c r="N61" s="138">
        <f>VLOOKUP('Nutritional Status'!$H69,HEIGHT,12)</f>
        <v>119.8</v>
      </c>
      <c r="O61" s="138">
        <f>VLOOKUP('Nutritional Status'!$H69,HEIGHT,13)</f>
        <v>144.19999999999999</v>
      </c>
      <c r="P61" s="138">
        <f>VLOOKUP('Nutritional Status'!$H69,HEIGHT,14)</f>
        <v>144.29999999999998</v>
      </c>
      <c r="Q61" s="139"/>
      <c r="R61" s="136">
        <f t="shared" si="11"/>
        <v>2022</v>
      </c>
      <c r="S61" s="136">
        <f t="shared" si="12"/>
        <v>9</v>
      </c>
      <c r="T61" s="136">
        <f t="shared" si="13"/>
        <v>21</v>
      </c>
      <c r="U61" s="136">
        <f>YEAR('Nutritional Status'!$G69)</f>
        <v>2013</v>
      </c>
      <c r="V61" s="136">
        <f>MONTH('Nutritional Status'!$G69)</f>
        <v>10</v>
      </c>
      <c r="W61" s="136">
        <f>DAY('Nutritional Status'!$G69)</f>
        <v>6</v>
      </c>
      <c r="X61" s="136">
        <f t="shared" si="3"/>
        <v>15</v>
      </c>
      <c r="Y61" s="136">
        <f t="shared" si="4"/>
        <v>45.4375</v>
      </c>
      <c r="Z61" s="136">
        <f t="shared" si="5"/>
        <v>9</v>
      </c>
      <c r="AA61" s="136">
        <f t="shared" si="6"/>
        <v>11</v>
      </c>
      <c r="AB61" s="136">
        <f t="shared" si="7"/>
        <v>2021</v>
      </c>
      <c r="AC61" s="136">
        <f t="shared" si="8"/>
        <v>8</v>
      </c>
      <c r="AD61" s="137" t="str">
        <f t="shared" si="9"/>
        <v>8.11</v>
      </c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</row>
    <row r="62" spans="1:49" ht="14.25" customHeight="1">
      <c r="A62" s="129">
        <f t="shared" si="15"/>
        <v>8</v>
      </c>
      <c r="B62" s="129" t="s">
        <v>118</v>
      </c>
      <c r="C62" s="138">
        <f>VLOOKUP('Nutritional Status'!$H70,BMI,11)</f>
        <v>11.9</v>
      </c>
      <c r="D62" s="138">
        <f>VLOOKUP('Nutritional Status'!$H70,BMI,12)</f>
        <v>12</v>
      </c>
      <c r="E62" s="138">
        <f>VLOOKUP('Nutritional Status'!$H70,BMI,13)</f>
        <v>12.9</v>
      </c>
      <c r="F62" s="138">
        <f>VLOOKUP('Nutritional Status'!$H70,BMI,14)</f>
        <v>13</v>
      </c>
      <c r="G62" s="138">
        <f>VLOOKUP('Nutritional Status'!$H70,BMI,15)</f>
        <v>20.9</v>
      </c>
      <c r="H62" s="138">
        <f>VLOOKUP('Nutritional Status'!$H70,BMI,16)</f>
        <v>21</v>
      </c>
      <c r="I62" s="138">
        <f>VLOOKUP('Nutritional Status'!$H70,BMI,17)</f>
        <v>25.5</v>
      </c>
      <c r="J62" s="138">
        <f>VLOOKUP('Nutritional Status'!$H70,BMI,18)</f>
        <v>25.6</v>
      </c>
      <c r="K62" s="138">
        <f>VLOOKUP('Nutritional Status'!$H70,HEIGHT,9)</f>
        <v>111.10000000000001</v>
      </c>
      <c r="L62" s="138">
        <f>VLOOKUP('Nutritional Status'!$H70,HEIGHT,10)</f>
        <v>111.2</v>
      </c>
      <c r="M62" s="138">
        <f>VLOOKUP('Nutritional Status'!$H70,HEIGHT,11)</f>
        <v>117</v>
      </c>
      <c r="N62" s="138">
        <f>VLOOKUP('Nutritional Status'!$H70,HEIGHT,12)</f>
        <v>117.1</v>
      </c>
      <c r="O62" s="138">
        <f>VLOOKUP('Nutritional Status'!$H70,HEIGHT,13)</f>
        <v>140.9</v>
      </c>
      <c r="P62" s="138">
        <f>VLOOKUP('Nutritional Status'!$H70,HEIGHT,14)</f>
        <v>141</v>
      </c>
      <c r="Q62" s="139"/>
      <c r="R62" s="136">
        <f t="shared" si="11"/>
        <v>2022</v>
      </c>
      <c r="S62" s="136">
        <f t="shared" si="12"/>
        <v>9</v>
      </c>
      <c r="T62" s="136">
        <f t="shared" si="13"/>
        <v>21</v>
      </c>
      <c r="U62" s="136">
        <f>YEAR('Nutritional Status'!$G70)</f>
        <v>2014</v>
      </c>
      <c r="V62" s="136">
        <f>MONTH('Nutritional Status'!$G70)</f>
        <v>4</v>
      </c>
      <c r="W62" s="136">
        <f>DAY('Nutritional Status'!$G70)</f>
        <v>13</v>
      </c>
      <c r="X62" s="136">
        <f t="shared" si="3"/>
        <v>8</v>
      </c>
      <c r="Y62" s="136">
        <f t="shared" si="4"/>
        <v>38.4375</v>
      </c>
      <c r="Z62" s="136">
        <f t="shared" si="5"/>
        <v>9</v>
      </c>
      <c r="AA62" s="136">
        <f t="shared" si="6"/>
        <v>5</v>
      </c>
      <c r="AB62" s="136">
        <f t="shared" si="7"/>
        <v>2022</v>
      </c>
      <c r="AC62" s="136">
        <f t="shared" si="8"/>
        <v>8</v>
      </c>
      <c r="AD62" s="137" t="str">
        <f t="shared" si="9"/>
        <v>8.05</v>
      </c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</row>
    <row r="63" spans="1:49" ht="14.25" customHeight="1">
      <c r="A63" s="129">
        <f t="shared" si="15"/>
        <v>9</v>
      </c>
      <c r="B63" s="129" t="s">
        <v>118</v>
      </c>
      <c r="C63" s="138">
        <f>VLOOKUP('Nutritional Status'!$H71,BMI,11)</f>
        <v>11.8</v>
      </c>
      <c r="D63" s="138">
        <f>VLOOKUP('Nutritional Status'!$H71,BMI,12)</f>
        <v>11.9</v>
      </c>
      <c r="E63" s="138">
        <f>VLOOKUP('Nutritional Status'!$H71,BMI,13)</f>
        <v>12.9</v>
      </c>
      <c r="F63" s="138">
        <f>VLOOKUP('Nutritional Status'!$H71,BMI,14)</f>
        <v>13</v>
      </c>
      <c r="G63" s="138">
        <f>VLOOKUP('Nutritional Status'!$H71,BMI,15)</f>
        <v>20.9</v>
      </c>
      <c r="H63" s="138">
        <f>VLOOKUP('Nutritional Status'!$H71,BMI,16)</f>
        <v>21</v>
      </c>
      <c r="I63" s="138">
        <f>VLOOKUP('Nutritional Status'!$H71,BMI,17)</f>
        <v>25.300000000000004</v>
      </c>
      <c r="J63" s="138">
        <f>VLOOKUP('Nutritional Status'!$H71,BMI,18)</f>
        <v>25.400000000000006</v>
      </c>
      <c r="K63" s="138">
        <f>VLOOKUP('Nutritional Status'!$H71,HEIGHT,9)</f>
        <v>110.7</v>
      </c>
      <c r="L63" s="138">
        <f>VLOOKUP('Nutritional Status'!$H71,HEIGHT,10)</f>
        <v>110.8</v>
      </c>
      <c r="M63" s="138">
        <f>VLOOKUP('Nutritional Status'!$H71,HEIGHT,11)</f>
        <v>116.60000000000001</v>
      </c>
      <c r="N63" s="138">
        <f>VLOOKUP('Nutritional Status'!$H71,HEIGHT,12)</f>
        <v>116.7</v>
      </c>
      <c r="O63" s="138">
        <f>VLOOKUP('Nutritional Status'!$H71,HEIGHT,13)</f>
        <v>140.30000000000001</v>
      </c>
      <c r="P63" s="138">
        <f>VLOOKUP('Nutritional Status'!$H71,HEIGHT,14)</f>
        <v>140.4</v>
      </c>
      <c r="Q63" s="139"/>
      <c r="R63" s="136">
        <f t="shared" si="11"/>
        <v>2022</v>
      </c>
      <c r="S63" s="136">
        <f t="shared" si="12"/>
        <v>9</v>
      </c>
      <c r="T63" s="136">
        <f t="shared" si="13"/>
        <v>21</v>
      </c>
      <c r="U63" s="136">
        <f>YEAR('Nutritional Status'!$G71)</f>
        <v>2014</v>
      </c>
      <c r="V63" s="136">
        <f>MONTH('Nutritional Status'!$G71)</f>
        <v>4</v>
      </c>
      <c r="W63" s="136">
        <f>DAY('Nutritional Status'!$G71)</f>
        <v>26</v>
      </c>
      <c r="X63" s="136">
        <f t="shared" si="3"/>
        <v>-5</v>
      </c>
      <c r="Y63" s="136">
        <f t="shared" si="4"/>
        <v>25.4375</v>
      </c>
      <c r="Z63" s="136">
        <f t="shared" si="5"/>
        <v>8</v>
      </c>
      <c r="AA63" s="136">
        <f t="shared" si="6"/>
        <v>4</v>
      </c>
      <c r="AB63" s="136">
        <f t="shared" si="7"/>
        <v>2022</v>
      </c>
      <c r="AC63" s="136">
        <f t="shared" si="8"/>
        <v>8</v>
      </c>
      <c r="AD63" s="137" t="str">
        <f t="shared" si="9"/>
        <v>8.04</v>
      </c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</row>
    <row r="64" spans="1:49" ht="14.25" customHeight="1">
      <c r="A64" s="129">
        <f t="shared" si="15"/>
        <v>10</v>
      </c>
      <c r="B64" s="129" t="s">
        <v>118</v>
      </c>
      <c r="C64" s="138">
        <f>VLOOKUP('Nutritional Status'!$H72,BMI,11)</f>
        <v>12</v>
      </c>
      <c r="D64" s="138">
        <f>VLOOKUP('Nutritional Status'!$H72,BMI,12)</f>
        <v>12.1</v>
      </c>
      <c r="E64" s="138">
        <f>VLOOKUP('Nutritional Status'!$H72,BMI,13)</f>
        <v>13</v>
      </c>
      <c r="F64" s="138">
        <f>VLOOKUP('Nutritional Status'!$H72,BMI,14)</f>
        <v>13.1</v>
      </c>
      <c r="G64" s="138">
        <f>VLOOKUP('Nutritional Status'!$H72,BMI,15)</f>
        <v>21.4</v>
      </c>
      <c r="H64" s="138">
        <f>VLOOKUP('Nutritional Status'!$H72,BMI,16)</f>
        <v>21.5</v>
      </c>
      <c r="I64" s="138">
        <f>VLOOKUP('Nutritional Status'!$H72,BMI,17)</f>
        <v>26.4</v>
      </c>
      <c r="J64" s="138">
        <f>VLOOKUP('Nutritional Status'!$H72,BMI,18)</f>
        <v>26.5</v>
      </c>
      <c r="K64" s="138">
        <f>VLOOKUP('Nutritional Status'!$H72,HEIGHT,9)</f>
        <v>113.60000000000001</v>
      </c>
      <c r="L64" s="138">
        <f>VLOOKUP('Nutritional Status'!$H72,HEIGHT,10)</f>
        <v>113.7</v>
      </c>
      <c r="M64" s="138">
        <f>VLOOKUP('Nutritional Status'!$H72,HEIGHT,11)</f>
        <v>119.7</v>
      </c>
      <c r="N64" s="138">
        <f>VLOOKUP('Nutritional Status'!$H72,HEIGHT,12)</f>
        <v>119.8</v>
      </c>
      <c r="O64" s="138">
        <f>VLOOKUP('Nutritional Status'!$H72,HEIGHT,13)</f>
        <v>144.19999999999999</v>
      </c>
      <c r="P64" s="138">
        <f>VLOOKUP('Nutritional Status'!$H72,HEIGHT,14)</f>
        <v>144.29999999999998</v>
      </c>
      <c r="Q64" s="139"/>
      <c r="R64" s="136">
        <f t="shared" si="11"/>
        <v>2022</v>
      </c>
      <c r="S64" s="136">
        <f t="shared" si="12"/>
        <v>9</v>
      </c>
      <c r="T64" s="136">
        <f t="shared" si="13"/>
        <v>21</v>
      </c>
      <c r="U64" s="136">
        <f>YEAR('Nutritional Status'!$G72)</f>
        <v>2013</v>
      </c>
      <c r="V64" s="136">
        <f>MONTH('Nutritional Status'!$G72)</f>
        <v>10</v>
      </c>
      <c r="W64" s="136">
        <f>DAY('Nutritional Status'!$G72)</f>
        <v>11</v>
      </c>
      <c r="X64" s="136">
        <f t="shared" si="3"/>
        <v>10</v>
      </c>
      <c r="Y64" s="136">
        <f t="shared" si="4"/>
        <v>40.4375</v>
      </c>
      <c r="Z64" s="136">
        <f t="shared" si="5"/>
        <v>9</v>
      </c>
      <c r="AA64" s="136">
        <f t="shared" si="6"/>
        <v>11</v>
      </c>
      <c r="AB64" s="136">
        <f t="shared" si="7"/>
        <v>2021</v>
      </c>
      <c r="AC64" s="136">
        <f t="shared" si="8"/>
        <v>8</v>
      </c>
      <c r="AD64" s="137" t="str">
        <f t="shared" si="9"/>
        <v>8.11</v>
      </c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</row>
    <row r="65" spans="1:49" ht="14.25" customHeight="1">
      <c r="A65" s="129">
        <f t="shared" si="15"/>
        <v>11</v>
      </c>
      <c r="B65" s="129" t="s">
        <v>118</v>
      </c>
      <c r="C65" s="138">
        <f>VLOOKUP('Nutritional Status'!$H73,BMI,11)</f>
        <v>11.8</v>
      </c>
      <c r="D65" s="138">
        <f>VLOOKUP('Nutritional Status'!$H73,BMI,12)</f>
        <v>11.9</v>
      </c>
      <c r="E65" s="138">
        <f>VLOOKUP('Nutritional Status'!$H73,BMI,13)</f>
        <v>12.8</v>
      </c>
      <c r="F65" s="138">
        <f>VLOOKUP('Nutritional Status'!$H73,BMI,14)</f>
        <v>12.9</v>
      </c>
      <c r="G65" s="138">
        <f>VLOOKUP('Nutritional Status'!$H73,BMI,15)</f>
        <v>20.7</v>
      </c>
      <c r="H65" s="138">
        <f>VLOOKUP('Nutritional Status'!$H73,BMI,16)</f>
        <v>20.8</v>
      </c>
      <c r="I65" s="138">
        <f>VLOOKUP('Nutritional Status'!$H73,BMI,17)</f>
        <v>25.1</v>
      </c>
      <c r="J65" s="138">
        <f>VLOOKUP('Nutritional Status'!$H73,BMI,18)</f>
        <v>25.200000000000003</v>
      </c>
      <c r="K65" s="138">
        <f>VLOOKUP('Nutritional Status'!$H73,HEIGHT,9)</f>
        <v>109.9</v>
      </c>
      <c r="L65" s="138">
        <f>VLOOKUP('Nutritional Status'!$H73,HEIGHT,10)</f>
        <v>110</v>
      </c>
      <c r="M65" s="138">
        <f>VLOOKUP('Nutritional Status'!$H73,HEIGHT,11)</f>
        <v>115.7</v>
      </c>
      <c r="N65" s="138">
        <f>VLOOKUP('Nutritional Status'!$H73,HEIGHT,12)</f>
        <v>115.8</v>
      </c>
      <c r="O65" s="138">
        <f>VLOOKUP('Nutritional Status'!$H73,HEIGHT,13)</f>
        <v>139.19999999999999</v>
      </c>
      <c r="P65" s="138">
        <f>VLOOKUP('Nutritional Status'!$H73,HEIGHT,14)</f>
        <v>139.29999999999998</v>
      </c>
      <c r="Q65" s="139"/>
      <c r="R65" s="136">
        <f t="shared" si="11"/>
        <v>2022</v>
      </c>
      <c r="S65" s="136">
        <f t="shared" si="12"/>
        <v>9</v>
      </c>
      <c r="T65" s="136">
        <f t="shared" si="13"/>
        <v>21</v>
      </c>
      <c r="U65" s="136">
        <f>YEAR('Nutritional Status'!$G73)</f>
        <v>2014</v>
      </c>
      <c r="V65" s="136">
        <f>MONTH('Nutritional Status'!$G73)</f>
        <v>7</v>
      </c>
      <c r="W65" s="136">
        <f>DAY('Nutritional Status'!$G73)</f>
        <v>5</v>
      </c>
      <c r="X65" s="136">
        <f t="shared" si="3"/>
        <v>16</v>
      </c>
      <c r="Y65" s="136">
        <f t="shared" si="4"/>
        <v>46.4375</v>
      </c>
      <c r="Z65" s="136">
        <f t="shared" si="5"/>
        <v>9</v>
      </c>
      <c r="AA65" s="136">
        <f t="shared" si="6"/>
        <v>2</v>
      </c>
      <c r="AB65" s="136">
        <f t="shared" si="7"/>
        <v>2022</v>
      </c>
      <c r="AC65" s="136">
        <f t="shared" si="8"/>
        <v>8</v>
      </c>
      <c r="AD65" s="137" t="str">
        <f t="shared" si="9"/>
        <v>8.02</v>
      </c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</row>
    <row r="66" spans="1:49" ht="14.25" customHeight="1">
      <c r="A66" s="129">
        <f t="shared" si="15"/>
        <v>12</v>
      </c>
      <c r="B66" s="129" t="s">
        <v>118</v>
      </c>
      <c r="C66" s="138">
        <f>VLOOKUP('Nutritional Status'!$H74,BMI,11)</f>
        <v>11.9</v>
      </c>
      <c r="D66" s="138">
        <f>VLOOKUP('Nutritional Status'!$H74,BMI,12)</f>
        <v>12</v>
      </c>
      <c r="E66" s="138">
        <f>VLOOKUP('Nutritional Status'!$H74,BMI,13)</f>
        <v>12.9</v>
      </c>
      <c r="F66" s="138">
        <f>VLOOKUP('Nutritional Status'!$H74,BMI,14)</f>
        <v>13</v>
      </c>
      <c r="G66" s="138">
        <f>VLOOKUP('Nutritional Status'!$H74,BMI,15)</f>
        <v>21</v>
      </c>
      <c r="H66" s="138">
        <f>VLOOKUP('Nutritional Status'!$H74,BMI,16)</f>
        <v>21.1</v>
      </c>
      <c r="I66" s="138">
        <f>VLOOKUP('Nutritional Status'!$H74,BMI,17)</f>
        <v>25.6</v>
      </c>
      <c r="J66" s="138">
        <f>VLOOKUP('Nutritional Status'!$H74,BMI,18)</f>
        <v>25.700000000000003</v>
      </c>
      <c r="K66" s="138">
        <f>VLOOKUP('Nutritional Status'!$H74,HEIGHT,9)</f>
        <v>111.5</v>
      </c>
      <c r="L66" s="138">
        <f>VLOOKUP('Nutritional Status'!$H74,HEIGHT,10)</f>
        <v>111.6</v>
      </c>
      <c r="M66" s="138">
        <f>VLOOKUP('Nutritional Status'!$H74,HEIGHT,11)</f>
        <v>117.5</v>
      </c>
      <c r="N66" s="138">
        <f>VLOOKUP('Nutritional Status'!$H74,HEIGHT,12)</f>
        <v>117.6</v>
      </c>
      <c r="O66" s="138">
        <f>VLOOKUP('Nutritional Status'!$H74,HEIGHT,13)</f>
        <v>141.4</v>
      </c>
      <c r="P66" s="138">
        <f>VLOOKUP('Nutritional Status'!$H74,HEIGHT,14)</f>
        <v>141.5</v>
      </c>
      <c r="Q66" s="139"/>
      <c r="R66" s="136">
        <f t="shared" si="11"/>
        <v>2022</v>
      </c>
      <c r="S66" s="136">
        <f t="shared" si="12"/>
        <v>9</v>
      </c>
      <c r="T66" s="136">
        <f t="shared" si="13"/>
        <v>21</v>
      </c>
      <c r="U66" s="136">
        <f>YEAR('Nutritional Status'!$G74)</f>
        <v>2014</v>
      </c>
      <c r="V66" s="136">
        <f>MONTH('Nutritional Status'!$G74)</f>
        <v>3</v>
      </c>
      <c r="W66" s="136">
        <f>DAY('Nutritional Status'!$G74)</f>
        <v>21</v>
      </c>
      <c r="X66" s="136">
        <f t="shared" si="3"/>
        <v>0</v>
      </c>
      <c r="Y66" s="136">
        <f t="shared" si="4"/>
        <v>30.4375</v>
      </c>
      <c r="Z66" s="136">
        <f t="shared" si="5"/>
        <v>9</v>
      </c>
      <c r="AA66" s="136">
        <f t="shared" si="6"/>
        <v>6</v>
      </c>
      <c r="AB66" s="136">
        <f t="shared" si="7"/>
        <v>2022</v>
      </c>
      <c r="AC66" s="136">
        <f t="shared" si="8"/>
        <v>8</v>
      </c>
      <c r="AD66" s="137" t="str">
        <f t="shared" si="9"/>
        <v>8.06</v>
      </c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</row>
    <row r="67" spans="1:49" ht="14.25" customHeight="1">
      <c r="A67" s="129">
        <f t="shared" si="15"/>
        <v>13</v>
      </c>
      <c r="B67" s="129" t="s">
        <v>118</v>
      </c>
      <c r="C67" s="138">
        <f>VLOOKUP('Nutritional Status'!$H75,BMI,11)</f>
        <v>11.9</v>
      </c>
      <c r="D67" s="138">
        <f>VLOOKUP('Nutritional Status'!$H75,BMI,12)</f>
        <v>12</v>
      </c>
      <c r="E67" s="138">
        <f>VLOOKUP('Nutritional Status'!$H75,BMI,13)</f>
        <v>12.9</v>
      </c>
      <c r="F67" s="138">
        <f>VLOOKUP('Nutritional Status'!$H75,BMI,14)</f>
        <v>13</v>
      </c>
      <c r="G67" s="138">
        <f>VLOOKUP('Nutritional Status'!$H75,BMI,15)</f>
        <v>21</v>
      </c>
      <c r="H67" s="138">
        <f>VLOOKUP('Nutritional Status'!$H75,BMI,16)</f>
        <v>21.1</v>
      </c>
      <c r="I67" s="138">
        <f>VLOOKUP('Nutritional Status'!$H75,BMI,17)</f>
        <v>25.6</v>
      </c>
      <c r="J67" s="138">
        <f>VLOOKUP('Nutritional Status'!$H75,BMI,18)</f>
        <v>25.700000000000003</v>
      </c>
      <c r="K67" s="138">
        <f>VLOOKUP('Nutritional Status'!$H75,HEIGHT,9)</f>
        <v>111.5</v>
      </c>
      <c r="L67" s="138">
        <f>VLOOKUP('Nutritional Status'!$H75,HEIGHT,10)</f>
        <v>111.6</v>
      </c>
      <c r="M67" s="138">
        <f>VLOOKUP('Nutritional Status'!$H75,HEIGHT,11)</f>
        <v>117.5</v>
      </c>
      <c r="N67" s="138">
        <f>VLOOKUP('Nutritional Status'!$H75,HEIGHT,12)</f>
        <v>117.6</v>
      </c>
      <c r="O67" s="138">
        <f>VLOOKUP('Nutritional Status'!$H75,HEIGHT,13)</f>
        <v>141.4</v>
      </c>
      <c r="P67" s="138">
        <f>VLOOKUP('Nutritional Status'!$H75,HEIGHT,14)</f>
        <v>141.5</v>
      </c>
      <c r="Q67" s="139"/>
      <c r="R67" s="136">
        <f t="shared" si="11"/>
        <v>2022</v>
      </c>
      <c r="S67" s="136">
        <f t="shared" si="12"/>
        <v>9</v>
      </c>
      <c r="T67" s="136">
        <f t="shared" si="13"/>
        <v>21</v>
      </c>
      <c r="U67" s="136">
        <f>YEAR('Nutritional Status'!$G75)</f>
        <v>2014</v>
      </c>
      <c r="V67" s="136">
        <f>MONTH('Nutritional Status'!$G75)</f>
        <v>3</v>
      </c>
      <c r="W67" s="136">
        <f>DAY('Nutritional Status'!$G75)</f>
        <v>14</v>
      </c>
      <c r="X67" s="136">
        <f t="shared" si="3"/>
        <v>7</v>
      </c>
      <c r="Y67" s="136">
        <f t="shared" si="4"/>
        <v>37.4375</v>
      </c>
      <c r="Z67" s="136">
        <f t="shared" si="5"/>
        <v>9</v>
      </c>
      <c r="AA67" s="136">
        <f t="shared" si="6"/>
        <v>6</v>
      </c>
      <c r="AB67" s="136">
        <f t="shared" si="7"/>
        <v>2022</v>
      </c>
      <c r="AC67" s="136">
        <f t="shared" si="8"/>
        <v>8</v>
      </c>
      <c r="AD67" s="137" t="str">
        <f t="shared" si="9"/>
        <v>8.06</v>
      </c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</row>
    <row r="68" spans="1:49" ht="14.25" customHeight="1">
      <c r="A68" s="129">
        <f t="shared" si="15"/>
        <v>14</v>
      </c>
      <c r="B68" s="129" t="s">
        <v>118</v>
      </c>
      <c r="C68" s="138">
        <f>VLOOKUP('Nutritional Status'!$H76,BMI,11)</f>
        <v>11.9</v>
      </c>
      <c r="D68" s="138">
        <f>VLOOKUP('Nutritional Status'!$H76,BMI,12)</f>
        <v>12</v>
      </c>
      <c r="E68" s="138">
        <f>VLOOKUP('Nutritional Status'!$H76,BMI,13)</f>
        <v>13</v>
      </c>
      <c r="F68" s="138">
        <f>VLOOKUP('Nutritional Status'!$H76,BMI,14)</f>
        <v>13.1</v>
      </c>
      <c r="G68" s="138">
        <f>VLOOKUP('Nutritional Status'!$H76,BMI,15)</f>
        <v>21.3</v>
      </c>
      <c r="H68" s="138">
        <f>VLOOKUP('Nutritional Status'!$H76,BMI,16)</f>
        <v>21.400000000000002</v>
      </c>
      <c r="I68" s="138">
        <f>VLOOKUP('Nutritional Status'!$H76,BMI,17)</f>
        <v>26.1</v>
      </c>
      <c r="J68" s="138">
        <f>VLOOKUP('Nutritional Status'!$H76,BMI,18)</f>
        <v>26.200000000000003</v>
      </c>
      <c r="K68" s="138">
        <f>VLOOKUP('Nutritional Status'!$H76,HEIGHT,9)</f>
        <v>112.80000000000001</v>
      </c>
      <c r="L68" s="138">
        <f>VLOOKUP('Nutritional Status'!$H76,HEIGHT,10)</f>
        <v>112.9</v>
      </c>
      <c r="M68" s="138">
        <f>VLOOKUP('Nutritional Status'!$H76,HEIGHT,11)</f>
        <v>118.80000000000001</v>
      </c>
      <c r="N68" s="138">
        <f>VLOOKUP('Nutritional Status'!$H76,HEIGHT,12)</f>
        <v>118.9</v>
      </c>
      <c r="O68" s="138">
        <f>VLOOKUP('Nutritional Status'!$H76,HEIGHT,13)</f>
        <v>143.1</v>
      </c>
      <c r="P68" s="138">
        <f>VLOOKUP('Nutritional Status'!$H76,HEIGHT,14)</f>
        <v>143.19999999999999</v>
      </c>
      <c r="Q68" s="139"/>
      <c r="R68" s="136">
        <f t="shared" ref="R68:R104" si="16">YEAR(dateof)</f>
        <v>2022</v>
      </c>
      <c r="S68" s="136">
        <f t="shared" ref="S68:S104" si="17">MONTH(dateof)</f>
        <v>9</v>
      </c>
      <c r="T68" s="136">
        <f t="shared" ref="T68:T104" si="18">DAY(dateof)</f>
        <v>21</v>
      </c>
      <c r="U68" s="136">
        <f>YEAR('Nutritional Status'!$G76)</f>
        <v>2013</v>
      </c>
      <c r="V68" s="136">
        <f>MONTH('Nutritional Status'!$G76)</f>
        <v>12</v>
      </c>
      <c r="W68" s="136">
        <f>DAY('Nutritional Status'!$G76)</f>
        <v>2</v>
      </c>
      <c r="X68" s="136">
        <f t="shared" si="3"/>
        <v>19</v>
      </c>
      <c r="Y68" s="136">
        <f t="shared" si="4"/>
        <v>49.4375</v>
      </c>
      <c r="Z68" s="136">
        <f t="shared" si="5"/>
        <v>9</v>
      </c>
      <c r="AA68" s="136">
        <f t="shared" si="6"/>
        <v>9</v>
      </c>
      <c r="AB68" s="136">
        <f t="shared" si="7"/>
        <v>2021</v>
      </c>
      <c r="AC68" s="136">
        <f t="shared" si="8"/>
        <v>8</v>
      </c>
      <c r="AD68" s="137" t="str">
        <f t="shared" si="9"/>
        <v>8.09</v>
      </c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</row>
    <row r="69" spans="1:49" ht="14.25" customHeight="1">
      <c r="A69" s="129">
        <f t="shared" si="15"/>
        <v>15</v>
      </c>
      <c r="B69" s="129" t="s">
        <v>118</v>
      </c>
      <c r="C69" s="138">
        <f>VLOOKUP('Nutritional Status'!$H77,BMI,11)</f>
        <v>12</v>
      </c>
      <c r="D69" s="138">
        <f>VLOOKUP('Nutritional Status'!$H77,BMI,12)</f>
        <v>12.1</v>
      </c>
      <c r="E69" s="138">
        <f>VLOOKUP('Nutritional Status'!$H77,BMI,13)</f>
        <v>13</v>
      </c>
      <c r="F69" s="138">
        <f>VLOOKUP('Nutritional Status'!$H77,BMI,14)</f>
        <v>13.1</v>
      </c>
      <c r="G69" s="138">
        <f>VLOOKUP('Nutritional Status'!$H77,BMI,15)</f>
        <v>21.3</v>
      </c>
      <c r="H69" s="138">
        <f>VLOOKUP('Nutritional Status'!$H77,BMI,16)</f>
        <v>21.400000000000002</v>
      </c>
      <c r="I69" s="138">
        <f>VLOOKUP('Nutritional Status'!$H77,BMI,17)</f>
        <v>26.200000000000003</v>
      </c>
      <c r="J69" s="138">
        <f>VLOOKUP('Nutritional Status'!$H77,BMI,18)</f>
        <v>26.300000000000004</v>
      </c>
      <c r="K69" s="138">
        <f>VLOOKUP('Nutritional Status'!$H77,HEIGHT,9)</f>
        <v>113.2</v>
      </c>
      <c r="L69" s="138">
        <f>VLOOKUP('Nutritional Status'!$H77,HEIGHT,10)</f>
        <v>113.3</v>
      </c>
      <c r="M69" s="138">
        <f>VLOOKUP('Nutritional Status'!$H77,HEIGHT,11)</f>
        <v>119.30000000000001</v>
      </c>
      <c r="N69" s="138">
        <f>VLOOKUP('Nutritional Status'!$H77,HEIGHT,12)</f>
        <v>119.4</v>
      </c>
      <c r="O69" s="138">
        <f>VLOOKUP('Nutritional Status'!$H77,HEIGHT,13)</f>
        <v>143.6</v>
      </c>
      <c r="P69" s="138">
        <f>VLOOKUP('Nutritional Status'!$H77,HEIGHT,14)</f>
        <v>143.69999999999999</v>
      </c>
      <c r="Q69" s="139"/>
      <c r="R69" s="136">
        <f t="shared" si="16"/>
        <v>2022</v>
      </c>
      <c r="S69" s="136">
        <f t="shared" si="17"/>
        <v>9</v>
      </c>
      <c r="T69" s="136">
        <f t="shared" si="18"/>
        <v>21</v>
      </c>
      <c r="U69" s="136">
        <f>YEAR('Nutritional Status'!$G77)</f>
        <v>2013</v>
      </c>
      <c r="V69" s="136">
        <f>MONTH('Nutritional Status'!$G77)</f>
        <v>11</v>
      </c>
      <c r="W69" s="136">
        <f>DAY('Nutritional Status'!$G77)</f>
        <v>5</v>
      </c>
      <c r="X69" s="136">
        <f t="shared" si="3"/>
        <v>16</v>
      </c>
      <c r="Y69" s="136">
        <f t="shared" si="4"/>
        <v>46.4375</v>
      </c>
      <c r="Z69" s="136">
        <f t="shared" si="5"/>
        <v>9</v>
      </c>
      <c r="AA69" s="136">
        <f t="shared" si="6"/>
        <v>10</v>
      </c>
      <c r="AB69" s="136">
        <f t="shared" si="7"/>
        <v>2021</v>
      </c>
      <c r="AC69" s="136">
        <f t="shared" si="8"/>
        <v>8</v>
      </c>
      <c r="AD69" s="137" t="str">
        <f t="shared" si="9"/>
        <v>8.10</v>
      </c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</row>
    <row r="70" spans="1:49" ht="14.25" customHeight="1">
      <c r="A70" s="129">
        <f t="shared" si="15"/>
        <v>16</v>
      </c>
      <c r="B70" s="129" t="s">
        <v>118</v>
      </c>
      <c r="C70" s="138">
        <f>VLOOKUP('Nutritional Status'!$H78,BMI,11)</f>
        <v>11.8</v>
      </c>
      <c r="D70" s="138">
        <f>VLOOKUP('Nutritional Status'!$H78,BMI,12)</f>
        <v>11.9</v>
      </c>
      <c r="E70" s="138">
        <f>VLOOKUP('Nutritional Status'!$H78,BMI,13)</f>
        <v>12.8</v>
      </c>
      <c r="F70" s="138">
        <f>VLOOKUP('Nutritional Status'!$H78,BMI,14)</f>
        <v>12.9</v>
      </c>
      <c r="G70" s="138">
        <f>VLOOKUP('Nutritional Status'!$H78,BMI,15)</f>
        <v>20.8</v>
      </c>
      <c r="H70" s="138">
        <f>VLOOKUP('Nutritional Status'!$H78,BMI,16)</f>
        <v>20.900000000000002</v>
      </c>
      <c r="I70" s="138">
        <f>VLOOKUP('Nutritional Status'!$H78,BMI,17)</f>
        <v>25.200000000000003</v>
      </c>
      <c r="J70" s="138">
        <f>VLOOKUP('Nutritional Status'!$H78,BMI,18)</f>
        <v>25.300000000000004</v>
      </c>
      <c r="K70" s="138">
        <f>VLOOKUP('Nutritional Status'!$H78,HEIGHT,9)</f>
        <v>110.30000000000001</v>
      </c>
      <c r="L70" s="138">
        <f>VLOOKUP('Nutritional Status'!$H78,HEIGHT,10)</f>
        <v>110.4</v>
      </c>
      <c r="M70" s="138">
        <f>VLOOKUP('Nutritional Status'!$H78,HEIGHT,11)</f>
        <v>116.2</v>
      </c>
      <c r="N70" s="138">
        <f>VLOOKUP('Nutritional Status'!$H78,HEIGHT,12)</f>
        <v>116.3</v>
      </c>
      <c r="O70" s="138">
        <f>VLOOKUP('Nutritional Status'!$H78,HEIGHT,13)</f>
        <v>139.80000000000001</v>
      </c>
      <c r="P70" s="138">
        <f>VLOOKUP('Nutritional Status'!$H78,HEIGHT,14)</f>
        <v>139.9</v>
      </c>
      <c r="Q70" s="139"/>
      <c r="R70" s="136">
        <f t="shared" si="16"/>
        <v>2022</v>
      </c>
      <c r="S70" s="136">
        <f t="shared" si="17"/>
        <v>9</v>
      </c>
      <c r="T70" s="136">
        <f t="shared" si="18"/>
        <v>21</v>
      </c>
      <c r="U70" s="136">
        <f>YEAR('Nutritional Status'!$G78)</f>
        <v>2014</v>
      </c>
      <c r="V70" s="136">
        <f>MONTH('Nutritional Status'!$G78)</f>
        <v>6</v>
      </c>
      <c r="W70" s="136">
        <f>DAY('Nutritional Status'!$G78)</f>
        <v>5</v>
      </c>
      <c r="X70" s="136">
        <f t="shared" si="3"/>
        <v>16</v>
      </c>
      <c r="Y70" s="136">
        <f t="shared" si="4"/>
        <v>46.4375</v>
      </c>
      <c r="Z70" s="136">
        <f t="shared" si="5"/>
        <v>9</v>
      </c>
      <c r="AA70" s="136">
        <f t="shared" si="6"/>
        <v>3</v>
      </c>
      <c r="AB70" s="136">
        <f t="shared" si="7"/>
        <v>2022</v>
      </c>
      <c r="AC70" s="136">
        <f t="shared" si="8"/>
        <v>8</v>
      </c>
      <c r="AD70" s="137" t="str">
        <f t="shared" si="9"/>
        <v>8.03</v>
      </c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</row>
    <row r="71" spans="1:49" ht="14.25" customHeight="1">
      <c r="A71" s="129">
        <f t="shared" si="15"/>
        <v>17</v>
      </c>
      <c r="B71" s="129" t="s">
        <v>118</v>
      </c>
      <c r="C71" s="138">
        <f>VLOOKUP('Nutritional Status'!$H79,BMI,11)</f>
        <v>11.8</v>
      </c>
      <c r="D71" s="138">
        <f>VLOOKUP('Nutritional Status'!$H79,BMI,12)</f>
        <v>11.9</v>
      </c>
      <c r="E71" s="138">
        <f>VLOOKUP('Nutritional Status'!$H79,BMI,13)</f>
        <v>12.8</v>
      </c>
      <c r="F71" s="138">
        <f>VLOOKUP('Nutritional Status'!$H79,BMI,14)</f>
        <v>12.9</v>
      </c>
      <c r="G71" s="138">
        <f>VLOOKUP('Nutritional Status'!$H79,BMI,15)</f>
        <v>20.8</v>
      </c>
      <c r="H71" s="138">
        <f>VLOOKUP('Nutritional Status'!$H79,BMI,16)</f>
        <v>20.900000000000002</v>
      </c>
      <c r="I71" s="138">
        <f>VLOOKUP('Nutritional Status'!$H79,BMI,17)</f>
        <v>25.200000000000003</v>
      </c>
      <c r="J71" s="138">
        <f>VLOOKUP('Nutritional Status'!$H79,BMI,18)</f>
        <v>25.300000000000004</v>
      </c>
      <c r="K71" s="138">
        <f>VLOOKUP('Nutritional Status'!$H79,HEIGHT,9)</f>
        <v>110.30000000000001</v>
      </c>
      <c r="L71" s="138">
        <f>VLOOKUP('Nutritional Status'!$H79,HEIGHT,10)</f>
        <v>110.4</v>
      </c>
      <c r="M71" s="138">
        <f>VLOOKUP('Nutritional Status'!$H79,HEIGHT,11)</f>
        <v>116.2</v>
      </c>
      <c r="N71" s="138">
        <f>VLOOKUP('Nutritional Status'!$H79,HEIGHT,12)</f>
        <v>116.3</v>
      </c>
      <c r="O71" s="138">
        <f>VLOOKUP('Nutritional Status'!$H79,HEIGHT,13)</f>
        <v>139.80000000000001</v>
      </c>
      <c r="P71" s="138">
        <f>VLOOKUP('Nutritional Status'!$H79,HEIGHT,14)</f>
        <v>139.9</v>
      </c>
      <c r="Q71" s="139"/>
      <c r="R71" s="136">
        <f t="shared" si="16"/>
        <v>2022</v>
      </c>
      <c r="S71" s="136">
        <f t="shared" si="17"/>
        <v>9</v>
      </c>
      <c r="T71" s="136">
        <f t="shared" si="18"/>
        <v>21</v>
      </c>
      <c r="U71" s="136">
        <f>YEAR('Nutritional Status'!$G79)</f>
        <v>2014</v>
      </c>
      <c r="V71" s="136">
        <f>MONTH('Nutritional Status'!$G79)</f>
        <v>6</v>
      </c>
      <c r="W71" s="136">
        <f>DAY('Nutritional Status'!$G79)</f>
        <v>14</v>
      </c>
      <c r="X71" s="136">
        <f t="shared" si="3"/>
        <v>7</v>
      </c>
      <c r="Y71" s="136">
        <f t="shared" si="4"/>
        <v>37.4375</v>
      </c>
      <c r="Z71" s="136">
        <f t="shared" si="5"/>
        <v>9</v>
      </c>
      <c r="AA71" s="136">
        <f t="shared" si="6"/>
        <v>3</v>
      </c>
      <c r="AB71" s="136">
        <f t="shared" si="7"/>
        <v>2022</v>
      </c>
      <c r="AC71" s="136">
        <f t="shared" si="8"/>
        <v>8</v>
      </c>
      <c r="AD71" s="137" t="str">
        <f t="shared" si="9"/>
        <v>8.03</v>
      </c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</row>
    <row r="72" spans="1:49" ht="14.25" customHeight="1">
      <c r="A72" s="129">
        <f t="shared" si="15"/>
        <v>18</v>
      </c>
      <c r="B72" s="129" t="s">
        <v>118</v>
      </c>
      <c r="C72" s="138">
        <f>VLOOKUP('Nutritional Status'!$H80,BMI,11)</f>
        <v>12</v>
      </c>
      <c r="D72" s="138">
        <f>VLOOKUP('Nutritional Status'!$H80,BMI,12)</f>
        <v>12.1</v>
      </c>
      <c r="E72" s="138">
        <f>VLOOKUP('Nutritional Status'!$H80,BMI,13)</f>
        <v>13</v>
      </c>
      <c r="F72" s="138">
        <f>VLOOKUP('Nutritional Status'!$H80,BMI,14)</f>
        <v>13.1</v>
      </c>
      <c r="G72" s="138">
        <f>VLOOKUP('Nutritional Status'!$H80,BMI,15)</f>
        <v>21.5</v>
      </c>
      <c r="H72" s="138">
        <f>VLOOKUP('Nutritional Status'!$H80,BMI,16)</f>
        <v>21.6</v>
      </c>
      <c r="I72" s="138">
        <f>VLOOKUP('Nutritional Status'!$H80,BMI,17)</f>
        <v>26.5</v>
      </c>
      <c r="J72" s="138">
        <f>VLOOKUP('Nutritional Status'!$H80,BMI,18)</f>
        <v>26.6</v>
      </c>
      <c r="K72" s="138">
        <f>VLOOKUP('Nutritional Status'!$H80,HEIGHT,9)</f>
        <v>114.10000000000001</v>
      </c>
      <c r="L72" s="138">
        <f>VLOOKUP('Nutritional Status'!$H80,HEIGHT,10)</f>
        <v>114.2</v>
      </c>
      <c r="M72" s="138">
        <f>VLOOKUP('Nutritional Status'!$H80,HEIGHT,11)</f>
        <v>120.2</v>
      </c>
      <c r="N72" s="138">
        <f>VLOOKUP('Nutritional Status'!$H80,HEIGHT,12)</f>
        <v>120.3</v>
      </c>
      <c r="O72" s="138">
        <f>VLOOKUP('Nutritional Status'!$H80,HEIGHT,13)</f>
        <v>144.69999999999999</v>
      </c>
      <c r="P72" s="138">
        <f>VLOOKUP('Nutritional Status'!$H80,HEIGHT,14)</f>
        <v>144.79999999999998</v>
      </c>
      <c r="Q72" s="139"/>
      <c r="R72" s="136">
        <f t="shared" si="16"/>
        <v>2022</v>
      </c>
      <c r="S72" s="136">
        <f t="shared" si="17"/>
        <v>9</v>
      </c>
      <c r="T72" s="136">
        <f t="shared" si="18"/>
        <v>21</v>
      </c>
      <c r="U72" s="136">
        <f>YEAR('Nutritional Status'!$G80)</f>
        <v>2013</v>
      </c>
      <c r="V72" s="136">
        <f>MONTH('Nutritional Status'!$G80)</f>
        <v>9</v>
      </c>
      <c r="W72" s="136">
        <f>DAY('Nutritional Status'!$G80)</f>
        <v>20</v>
      </c>
      <c r="X72" s="136">
        <f t="shared" si="3"/>
        <v>1</v>
      </c>
      <c r="Y72" s="136">
        <f t="shared" si="4"/>
        <v>31.4375</v>
      </c>
      <c r="Z72" s="136">
        <f t="shared" si="5"/>
        <v>9</v>
      </c>
      <c r="AA72" s="136">
        <f t="shared" si="6"/>
        <v>0</v>
      </c>
      <c r="AB72" s="136">
        <f t="shared" si="7"/>
        <v>2022</v>
      </c>
      <c r="AC72" s="136">
        <f t="shared" si="8"/>
        <v>9</v>
      </c>
      <c r="AD72" s="137" t="str">
        <f t="shared" si="9"/>
        <v>9.00</v>
      </c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</row>
    <row r="73" spans="1:49" ht="14.25" customHeight="1">
      <c r="A73" s="129">
        <f t="shared" si="15"/>
        <v>19</v>
      </c>
      <c r="B73" s="129" t="s">
        <v>118</v>
      </c>
      <c r="C73" s="138">
        <f>VLOOKUP('Nutritional Status'!$H81,BMI,11)</f>
        <v>11.9</v>
      </c>
      <c r="D73" s="138">
        <f>VLOOKUP('Nutritional Status'!$H81,BMI,12)</f>
        <v>12</v>
      </c>
      <c r="E73" s="138">
        <f>VLOOKUP('Nutritional Status'!$H81,BMI,13)</f>
        <v>13</v>
      </c>
      <c r="F73" s="138">
        <f>VLOOKUP('Nutritional Status'!$H81,BMI,14)</f>
        <v>13.1</v>
      </c>
      <c r="G73" s="138">
        <f>VLOOKUP('Nutritional Status'!$H81,BMI,15)</f>
        <v>21.3</v>
      </c>
      <c r="H73" s="138">
        <f>VLOOKUP('Nutritional Status'!$H81,BMI,16)</f>
        <v>21.400000000000002</v>
      </c>
      <c r="I73" s="138">
        <f>VLOOKUP('Nutritional Status'!$H81,BMI,17)</f>
        <v>26.1</v>
      </c>
      <c r="J73" s="138">
        <f>VLOOKUP('Nutritional Status'!$H81,BMI,18)</f>
        <v>26.200000000000003</v>
      </c>
      <c r="K73" s="138">
        <f>VLOOKUP('Nutritional Status'!$H81,HEIGHT,9)</f>
        <v>112.80000000000001</v>
      </c>
      <c r="L73" s="138">
        <f>VLOOKUP('Nutritional Status'!$H81,HEIGHT,10)</f>
        <v>112.9</v>
      </c>
      <c r="M73" s="138">
        <f>VLOOKUP('Nutritional Status'!$H81,HEIGHT,11)</f>
        <v>118.80000000000001</v>
      </c>
      <c r="N73" s="138">
        <f>VLOOKUP('Nutritional Status'!$H81,HEIGHT,12)</f>
        <v>118.9</v>
      </c>
      <c r="O73" s="138">
        <f>VLOOKUP('Nutritional Status'!$H81,HEIGHT,13)</f>
        <v>143.1</v>
      </c>
      <c r="P73" s="138">
        <f>VLOOKUP('Nutritional Status'!$H81,HEIGHT,14)</f>
        <v>143.19999999999999</v>
      </c>
      <c r="Q73" s="139"/>
      <c r="R73" s="136">
        <f t="shared" si="16"/>
        <v>2022</v>
      </c>
      <c r="S73" s="136">
        <f t="shared" si="17"/>
        <v>9</v>
      </c>
      <c r="T73" s="136">
        <f t="shared" si="18"/>
        <v>21</v>
      </c>
      <c r="U73" s="136">
        <f>YEAR('Nutritional Status'!$G81)</f>
        <v>2013</v>
      </c>
      <c r="V73" s="136">
        <f>MONTH('Nutritional Status'!$G81)</f>
        <v>11</v>
      </c>
      <c r="W73" s="136">
        <f>DAY('Nutritional Status'!$G81)</f>
        <v>30</v>
      </c>
      <c r="X73" s="136">
        <f t="shared" si="3"/>
        <v>-9</v>
      </c>
      <c r="Y73" s="136">
        <f t="shared" si="4"/>
        <v>21.4375</v>
      </c>
      <c r="Z73" s="136">
        <f t="shared" si="5"/>
        <v>8</v>
      </c>
      <c r="AA73" s="136">
        <f t="shared" si="6"/>
        <v>9</v>
      </c>
      <c r="AB73" s="136">
        <f t="shared" si="7"/>
        <v>2021</v>
      </c>
      <c r="AC73" s="136">
        <f t="shared" si="8"/>
        <v>8</v>
      </c>
      <c r="AD73" s="137" t="str">
        <f t="shared" si="9"/>
        <v>8.09</v>
      </c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</row>
    <row r="74" spans="1:49" ht="14.25" customHeight="1">
      <c r="A74" s="129">
        <f t="shared" si="15"/>
        <v>20</v>
      </c>
      <c r="B74" s="129" t="s">
        <v>118</v>
      </c>
      <c r="C74" s="138">
        <f>VLOOKUP('Nutritional Status'!$H82,BMI,11)</f>
        <v>12.1</v>
      </c>
      <c r="D74" s="138">
        <f>VLOOKUP('Nutritional Status'!$H82,BMI,12)</f>
        <v>12.2</v>
      </c>
      <c r="E74" s="138">
        <f>VLOOKUP('Nutritional Status'!$H82,BMI,13)</f>
        <v>13.2</v>
      </c>
      <c r="F74" s="138">
        <f>VLOOKUP('Nutritional Status'!$H82,BMI,14)</f>
        <v>13.299999999999999</v>
      </c>
      <c r="G74" s="138">
        <f>VLOOKUP('Nutritional Status'!$H82,BMI,15)</f>
        <v>21.9</v>
      </c>
      <c r="H74" s="138">
        <f>VLOOKUP('Nutritional Status'!$H82,BMI,16)</f>
        <v>22</v>
      </c>
      <c r="I74" s="138">
        <f>VLOOKUP('Nutritional Status'!$H82,BMI,17)</f>
        <v>27.3</v>
      </c>
      <c r="J74" s="138">
        <f>VLOOKUP('Nutritional Status'!$H82,BMI,18)</f>
        <v>27.400000000000002</v>
      </c>
      <c r="K74" s="138">
        <f>VLOOKUP('Nutritional Status'!$H82,HEIGHT,9)</f>
        <v>116.2</v>
      </c>
      <c r="L74" s="138">
        <f>VLOOKUP('Nutritional Status'!$H82,HEIGHT,10)</f>
        <v>116.3</v>
      </c>
      <c r="M74" s="138">
        <f>VLOOKUP('Nutritional Status'!$H82,HEIGHT,11)</f>
        <v>122.5</v>
      </c>
      <c r="N74" s="138">
        <f>VLOOKUP('Nutritional Status'!$H82,HEIGHT,12)</f>
        <v>122.6</v>
      </c>
      <c r="O74" s="138">
        <f>VLOOKUP('Nutritional Status'!$H82,HEIGHT,13)</f>
        <v>147.5</v>
      </c>
      <c r="P74" s="138">
        <f>VLOOKUP('Nutritional Status'!$H82,HEIGHT,14)</f>
        <v>147.6</v>
      </c>
      <c r="Q74" s="139"/>
      <c r="R74" s="136">
        <f t="shared" si="16"/>
        <v>2022</v>
      </c>
      <c r="S74" s="136">
        <f t="shared" si="17"/>
        <v>9</v>
      </c>
      <c r="T74" s="136">
        <f t="shared" si="18"/>
        <v>21</v>
      </c>
      <c r="U74" s="136">
        <f>YEAR('Nutritional Status'!$G82)</f>
        <v>2013</v>
      </c>
      <c r="V74" s="136">
        <f>MONTH('Nutritional Status'!$G82)</f>
        <v>4</v>
      </c>
      <c r="W74" s="136">
        <f>DAY('Nutritional Status'!$G82)</f>
        <v>1</v>
      </c>
      <c r="X74" s="136">
        <f t="shared" si="3"/>
        <v>20</v>
      </c>
      <c r="Y74" s="136">
        <f t="shared" si="4"/>
        <v>50.4375</v>
      </c>
      <c r="Z74" s="136">
        <f t="shared" si="5"/>
        <v>9</v>
      </c>
      <c r="AA74" s="136">
        <f t="shared" si="6"/>
        <v>5</v>
      </c>
      <c r="AB74" s="136">
        <f t="shared" si="7"/>
        <v>2022</v>
      </c>
      <c r="AC74" s="136">
        <f t="shared" si="8"/>
        <v>9</v>
      </c>
      <c r="AD74" s="137" t="str">
        <f t="shared" si="9"/>
        <v>9.05</v>
      </c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</row>
    <row r="75" spans="1:49" ht="14.25" customHeight="1">
      <c r="A75" s="129">
        <f t="shared" si="15"/>
        <v>21</v>
      </c>
      <c r="B75" s="129" t="s">
        <v>118</v>
      </c>
      <c r="C75" s="138" t="e">
        <f>VLOOKUP('Nutritional Status'!$H83,BMI,11)</f>
        <v>#N/A</v>
      </c>
      <c r="D75" s="138" t="e">
        <f>VLOOKUP('Nutritional Status'!$H83,BMI,12)</f>
        <v>#N/A</v>
      </c>
      <c r="E75" s="138" t="e">
        <f>VLOOKUP('Nutritional Status'!$H83,BMI,13)</f>
        <v>#N/A</v>
      </c>
      <c r="F75" s="138" t="e">
        <f>VLOOKUP('Nutritional Status'!$H83,BMI,14)</f>
        <v>#N/A</v>
      </c>
      <c r="G75" s="138" t="e">
        <f>VLOOKUP('Nutritional Status'!$H83,BMI,15)</f>
        <v>#N/A</v>
      </c>
      <c r="H75" s="138" t="e">
        <f>VLOOKUP('Nutritional Status'!$H83,BMI,16)</f>
        <v>#N/A</v>
      </c>
      <c r="I75" s="138" t="e">
        <f>VLOOKUP('Nutritional Status'!$H83,BMI,17)</f>
        <v>#N/A</v>
      </c>
      <c r="J75" s="138" t="e">
        <f>VLOOKUP('Nutritional Status'!$H83,BMI,18)</f>
        <v>#N/A</v>
      </c>
      <c r="K75" s="138" t="e">
        <f>VLOOKUP('Nutritional Status'!$H83,HEIGHT,9)</f>
        <v>#N/A</v>
      </c>
      <c r="L75" s="138" t="e">
        <f>VLOOKUP('Nutritional Status'!$H83,HEIGHT,10)</f>
        <v>#N/A</v>
      </c>
      <c r="M75" s="138" t="e">
        <f>VLOOKUP('Nutritional Status'!$H83,HEIGHT,11)</f>
        <v>#N/A</v>
      </c>
      <c r="N75" s="138" t="e">
        <f>VLOOKUP('Nutritional Status'!$H83,HEIGHT,12)</f>
        <v>#N/A</v>
      </c>
      <c r="O75" s="138" t="e">
        <f>VLOOKUP('Nutritional Status'!$H83,HEIGHT,13)</f>
        <v>#N/A</v>
      </c>
      <c r="P75" s="138" t="e">
        <f>VLOOKUP('Nutritional Status'!$H83,HEIGHT,14)</f>
        <v>#N/A</v>
      </c>
      <c r="Q75" s="139"/>
      <c r="R75" s="136">
        <f t="shared" si="16"/>
        <v>2022</v>
      </c>
      <c r="S75" s="136">
        <f t="shared" si="17"/>
        <v>9</v>
      </c>
      <c r="T75" s="136">
        <f t="shared" si="18"/>
        <v>21</v>
      </c>
      <c r="U75" s="136">
        <f>YEAR('Nutritional Status'!$G83)</f>
        <v>1900</v>
      </c>
      <c r="V75" s="136">
        <f>MONTH('Nutritional Status'!$G83)</f>
        <v>1</v>
      </c>
      <c r="W75" s="136">
        <f>DAY('Nutritional Status'!$G83)</f>
        <v>0</v>
      </c>
      <c r="X75" s="136">
        <f t="shared" si="3"/>
        <v>21</v>
      </c>
      <c r="Y75" s="136">
        <f t="shared" si="4"/>
        <v>51.4375</v>
      </c>
      <c r="Z75" s="136">
        <f t="shared" si="5"/>
        <v>9</v>
      </c>
      <c r="AA75" s="136">
        <f t="shared" si="6"/>
        <v>8</v>
      </c>
      <c r="AB75" s="136">
        <f t="shared" si="7"/>
        <v>2022</v>
      </c>
      <c r="AC75" s="136">
        <f t="shared" si="8"/>
        <v>122</v>
      </c>
      <c r="AD75" s="137" t="str">
        <f t="shared" si="9"/>
        <v>122.08</v>
      </c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</row>
    <row r="76" spans="1:49" ht="14.25" customHeight="1">
      <c r="A76" s="129">
        <f t="shared" si="15"/>
        <v>22</v>
      </c>
      <c r="B76" s="129" t="s">
        <v>118</v>
      </c>
      <c r="C76" s="138" t="e">
        <f>VLOOKUP('Nutritional Status'!$H84,BMI,11)</f>
        <v>#N/A</v>
      </c>
      <c r="D76" s="138" t="e">
        <f>VLOOKUP('Nutritional Status'!$H84,BMI,12)</f>
        <v>#N/A</v>
      </c>
      <c r="E76" s="138" t="e">
        <f>VLOOKUP('Nutritional Status'!$H84,BMI,13)</f>
        <v>#N/A</v>
      </c>
      <c r="F76" s="138" t="e">
        <f>VLOOKUP('Nutritional Status'!$H84,BMI,14)</f>
        <v>#N/A</v>
      </c>
      <c r="G76" s="138" t="e">
        <f>VLOOKUP('Nutritional Status'!$H84,BMI,15)</f>
        <v>#N/A</v>
      </c>
      <c r="H76" s="138" t="e">
        <f>VLOOKUP('Nutritional Status'!$H84,BMI,16)</f>
        <v>#N/A</v>
      </c>
      <c r="I76" s="138" t="e">
        <f>VLOOKUP('Nutritional Status'!$H84,BMI,17)</f>
        <v>#N/A</v>
      </c>
      <c r="J76" s="138" t="e">
        <f>VLOOKUP('Nutritional Status'!$H84,BMI,18)</f>
        <v>#N/A</v>
      </c>
      <c r="K76" s="138" t="e">
        <f>VLOOKUP('Nutritional Status'!$H84,HEIGHT,9)</f>
        <v>#N/A</v>
      </c>
      <c r="L76" s="138" t="e">
        <f>VLOOKUP('Nutritional Status'!$H84,HEIGHT,10)</f>
        <v>#N/A</v>
      </c>
      <c r="M76" s="138" t="e">
        <f>VLOOKUP('Nutritional Status'!$H84,HEIGHT,11)</f>
        <v>#N/A</v>
      </c>
      <c r="N76" s="138" t="e">
        <f>VLOOKUP('Nutritional Status'!$H84,HEIGHT,12)</f>
        <v>#N/A</v>
      </c>
      <c r="O76" s="138" t="e">
        <f>VLOOKUP('Nutritional Status'!$H84,HEIGHT,13)</f>
        <v>#N/A</v>
      </c>
      <c r="P76" s="138" t="e">
        <f>VLOOKUP('Nutritional Status'!$H84,HEIGHT,14)</f>
        <v>#N/A</v>
      </c>
      <c r="Q76" s="139"/>
      <c r="R76" s="136">
        <f t="shared" si="16"/>
        <v>2022</v>
      </c>
      <c r="S76" s="136">
        <f t="shared" si="17"/>
        <v>9</v>
      </c>
      <c r="T76" s="136">
        <f t="shared" si="18"/>
        <v>21</v>
      </c>
      <c r="U76" s="136">
        <f>YEAR('Nutritional Status'!$G84)</f>
        <v>1900</v>
      </c>
      <c r="V76" s="136">
        <f>MONTH('Nutritional Status'!$G84)</f>
        <v>1</v>
      </c>
      <c r="W76" s="136">
        <f>DAY('Nutritional Status'!$G84)</f>
        <v>0</v>
      </c>
      <c r="X76" s="136">
        <f t="shared" si="3"/>
        <v>21</v>
      </c>
      <c r="Y76" s="136">
        <f t="shared" si="4"/>
        <v>51.4375</v>
      </c>
      <c r="Z76" s="136">
        <f t="shared" si="5"/>
        <v>9</v>
      </c>
      <c r="AA76" s="136">
        <f t="shared" si="6"/>
        <v>8</v>
      </c>
      <c r="AB76" s="136">
        <f t="shared" si="7"/>
        <v>2022</v>
      </c>
      <c r="AC76" s="136">
        <f t="shared" si="8"/>
        <v>122</v>
      </c>
      <c r="AD76" s="137" t="str">
        <f t="shared" si="9"/>
        <v>122.08</v>
      </c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</row>
    <row r="77" spans="1:49" ht="14.25" customHeight="1">
      <c r="A77" s="129">
        <f t="shared" si="15"/>
        <v>23</v>
      </c>
      <c r="B77" s="129" t="s">
        <v>118</v>
      </c>
      <c r="C77" s="138" t="e">
        <f>VLOOKUP('Nutritional Status'!$H85,BMI,11)</f>
        <v>#N/A</v>
      </c>
      <c r="D77" s="138" t="e">
        <f>VLOOKUP('Nutritional Status'!$H85,BMI,12)</f>
        <v>#N/A</v>
      </c>
      <c r="E77" s="138" t="e">
        <f>VLOOKUP('Nutritional Status'!$H85,BMI,13)</f>
        <v>#N/A</v>
      </c>
      <c r="F77" s="138" t="e">
        <f>VLOOKUP('Nutritional Status'!$H85,BMI,14)</f>
        <v>#N/A</v>
      </c>
      <c r="G77" s="138" t="e">
        <f>VLOOKUP('Nutritional Status'!$H85,BMI,15)</f>
        <v>#N/A</v>
      </c>
      <c r="H77" s="138" t="e">
        <f>VLOOKUP('Nutritional Status'!$H85,BMI,16)</f>
        <v>#N/A</v>
      </c>
      <c r="I77" s="138" t="e">
        <f>VLOOKUP('Nutritional Status'!$H85,BMI,17)</f>
        <v>#N/A</v>
      </c>
      <c r="J77" s="138" t="e">
        <f>VLOOKUP('Nutritional Status'!$H85,BMI,18)</f>
        <v>#N/A</v>
      </c>
      <c r="K77" s="138" t="e">
        <f>VLOOKUP('Nutritional Status'!$H85,HEIGHT,9)</f>
        <v>#N/A</v>
      </c>
      <c r="L77" s="138" t="e">
        <f>VLOOKUP('Nutritional Status'!$H85,HEIGHT,10)</f>
        <v>#N/A</v>
      </c>
      <c r="M77" s="138" t="e">
        <f>VLOOKUP('Nutritional Status'!$H85,HEIGHT,11)</f>
        <v>#N/A</v>
      </c>
      <c r="N77" s="138" t="e">
        <f>VLOOKUP('Nutritional Status'!$H85,HEIGHT,12)</f>
        <v>#N/A</v>
      </c>
      <c r="O77" s="138" t="e">
        <f>VLOOKUP('Nutritional Status'!$H85,HEIGHT,13)</f>
        <v>#N/A</v>
      </c>
      <c r="P77" s="138" t="e">
        <f>VLOOKUP('Nutritional Status'!$H85,HEIGHT,14)</f>
        <v>#N/A</v>
      </c>
      <c r="Q77" s="139"/>
      <c r="R77" s="136">
        <f t="shared" si="16"/>
        <v>2022</v>
      </c>
      <c r="S77" s="136">
        <f t="shared" si="17"/>
        <v>9</v>
      </c>
      <c r="T77" s="136">
        <f t="shared" si="18"/>
        <v>21</v>
      </c>
      <c r="U77" s="136">
        <f>YEAR('Nutritional Status'!$G85)</f>
        <v>1900</v>
      </c>
      <c r="V77" s="136">
        <f>MONTH('Nutritional Status'!$G85)</f>
        <v>1</v>
      </c>
      <c r="W77" s="136">
        <f>DAY('Nutritional Status'!$G85)</f>
        <v>0</v>
      </c>
      <c r="X77" s="136">
        <f t="shared" si="3"/>
        <v>21</v>
      </c>
      <c r="Y77" s="136">
        <f t="shared" si="4"/>
        <v>51.4375</v>
      </c>
      <c r="Z77" s="136">
        <f t="shared" si="5"/>
        <v>9</v>
      </c>
      <c r="AA77" s="136">
        <f t="shared" si="6"/>
        <v>8</v>
      </c>
      <c r="AB77" s="136">
        <f t="shared" si="7"/>
        <v>2022</v>
      </c>
      <c r="AC77" s="136">
        <f t="shared" si="8"/>
        <v>122</v>
      </c>
      <c r="AD77" s="137" t="str">
        <f t="shared" si="9"/>
        <v>122.08</v>
      </c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</row>
    <row r="78" spans="1:49" ht="14.25" customHeight="1">
      <c r="A78" s="129">
        <f t="shared" si="15"/>
        <v>24</v>
      </c>
      <c r="B78" s="129" t="s">
        <v>118</v>
      </c>
      <c r="C78" s="138" t="e">
        <f>VLOOKUP('Nutritional Status'!$H86,BMI,11)</f>
        <v>#N/A</v>
      </c>
      <c r="D78" s="138" t="e">
        <f>VLOOKUP('Nutritional Status'!$H86,BMI,12)</f>
        <v>#N/A</v>
      </c>
      <c r="E78" s="138" t="e">
        <f>VLOOKUP('Nutritional Status'!$H86,BMI,13)</f>
        <v>#N/A</v>
      </c>
      <c r="F78" s="138" t="e">
        <f>VLOOKUP('Nutritional Status'!$H86,BMI,14)</f>
        <v>#N/A</v>
      </c>
      <c r="G78" s="138" t="e">
        <f>VLOOKUP('Nutritional Status'!$H86,BMI,15)</f>
        <v>#N/A</v>
      </c>
      <c r="H78" s="138" t="e">
        <f>VLOOKUP('Nutritional Status'!$H86,BMI,16)</f>
        <v>#N/A</v>
      </c>
      <c r="I78" s="138" t="e">
        <f>VLOOKUP('Nutritional Status'!$H86,BMI,17)</f>
        <v>#N/A</v>
      </c>
      <c r="J78" s="138" t="e">
        <f>VLOOKUP('Nutritional Status'!$H86,BMI,18)</f>
        <v>#N/A</v>
      </c>
      <c r="K78" s="138" t="e">
        <f>VLOOKUP('Nutritional Status'!$H86,HEIGHT,9)</f>
        <v>#N/A</v>
      </c>
      <c r="L78" s="138" t="e">
        <f>VLOOKUP('Nutritional Status'!$H86,HEIGHT,10)</f>
        <v>#N/A</v>
      </c>
      <c r="M78" s="138" t="e">
        <f>VLOOKUP('Nutritional Status'!$H86,HEIGHT,11)</f>
        <v>#N/A</v>
      </c>
      <c r="N78" s="138" t="e">
        <f>VLOOKUP('Nutritional Status'!$H86,HEIGHT,12)</f>
        <v>#N/A</v>
      </c>
      <c r="O78" s="138" t="e">
        <f>VLOOKUP('Nutritional Status'!$H86,HEIGHT,13)</f>
        <v>#N/A</v>
      </c>
      <c r="P78" s="138" t="e">
        <f>VLOOKUP('Nutritional Status'!$H86,HEIGHT,14)</f>
        <v>#N/A</v>
      </c>
      <c r="Q78" s="139"/>
      <c r="R78" s="136">
        <f t="shared" si="16"/>
        <v>2022</v>
      </c>
      <c r="S78" s="136">
        <f t="shared" si="17"/>
        <v>9</v>
      </c>
      <c r="T78" s="136">
        <f t="shared" si="18"/>
        <v>21</v>
      </c>
      <c r="U78" s="136">
        <f>YEAR('Nutritional Status'!$G86)</f>
        <v>1900</v>
      </c>
      <c r="V78" s="136">
        <f>MONTH('Nutritional Status'!$G86)</f>
        <v>1</v>
      </c>
      <c r="W78" s="136">
        <f>DAY('Nutritional Status'!$G86)</f>
        <v>0</v>
      </c>
      <c r="X78" s="136">
        <f t="shared" si="3"/>
        <v>21</v>
      </c>
      <c r="Y78" s="136">
        <f t="shared" si="4"/>
        <v>51.4375</v>
      </c>
      <c r="Z78" s="136">
        <f t="shared" si="5"/>
        <v>9</v>
      </c>
      <c r="AA78" s="136">
        <f t="shared" si="6"/>
        <v>8</v>
      </c>
      <c r="AB78" s="136">
        <f t="shared" si="7"/>
        <v>2022</v>
      </c>
      <c r="AC78" s="136">
        <f t="shared" si="8"/>
        <v>122</v>
      </c>
      <c r="AD78" s="137" t="str">
        <f t="shared" si="9"/>
        <v>122.08</v>
      </c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</row>
    <row r="79" spans="1:49" ht="14.25" customHeight="1">
      <c r="A79" s="129">
        <f t="shared" si="15"/>
        <v>25</v>
      </c>
      <c r="B79" s="129" t="s">
        <v>118</v>
      </c>
      <c r="C79" s="138" t="e">
        <f>VLOOKUP('Nutritional Status'!$H87,BMI,11)</f>
        <v>#N/A</v>
      </c>
      <c r="D79" s="138" t="e">
        <f>VLOOKUP('Nutritional Status'!$H87,BMI,12)</f>
        <v>#N/A</v>
      </c>
      <c r="E79" s="138" t="e">
        <f>VLOOKUP('Nutritional Status'!$H87,BMI,13)</f>
        <v>#N/A</v>
      </c>
      <c r="F79" s="138" t="e">
        <f>VLOOKUP('Nutritional Status'!$H87,BMI,14)</f>
        <v>#N/A</v>
      </c>
      <c r="G79" s="138" t="e">
        <f>VLOOKUP('Nutritional Status'!$H87,BMI,15)</f>
        <v>#N/A</v>
      </c>
      <c r="H79" s="138" t="e">
        <f>VLOOKUP('Nutritional Status'!$H87,BMI,16)</f>
        <v>#N/A</v>
      </c>
      <c r="I79" s="138" t="e">
        <f>VLOOKUP('Nutritional Status'!$H87,BMI,17)</f>
        <v>#N/A</v>
      </c>
      <c r="J79" s="138" t="e">
        <f>VLOOKUP('Nutritional Status'!$H87,BMI,18)</f>
        <v>#N/A</v>
      </c>
      <c r="K79" s="138" t="e">
        <f>VLOOKUP('Nutritional Status'!$H87,HEIGHT,9)</f>
        <v>#N/A</v>
      </c>
      <c r="L79" s="138" t="e">
        <f>VLOOKUP('Nutritional Status'!$H87,HEIGHT,10)</f>
        <v>#N/A</v>
      </c>
      <c r="M79" s="138" t="e">
        <f>VLOOKUP('Nutritional Status'!$H87,HEIGHT,11)</f>
        <v>#N/A</v>
      </c>
      <c r="N79" s="138" t="e">
        <f>VLOOKUP('Nutritional Status'!$H87,HEIGHT,12)</f>
        <v>#N/A</v>
      </c>
      <c r="O79" s="138" t="e">
        <f>VLOOKUP('Nutritional Status'!$H87,HEIGHT,13)</f>
        <v>#N/A</v>
      </c>
      <c r="P79" s="138" t="e">
        <f>VLOOKUP('Nutritional Status'!$H87,HEIGHT,14)</f>
        <v>#N/A</v>
      </c>
      <c r="Q79" s="139"/>
      <c r="R79" s="136">
        <f t="shared" si="16"/>
        <v>2022</v>
      </c>
      <c r="S79" s="136">
        <f t="shared" si="17"/>
        <v>9</v>
      </c>
      <c r="T79" s="136">
        <f t="shared" si="18"/>
        <v>21</v>
      </c>
      <c r="U79" s="136">
        <f>YEAR('Nutritional Status'!$G87)</f>
        <v>1900</v>
      </c>
      <c r="V79" s="136">
        <f>MONTH('Nutritional Status'!$G87)</f>
        <v>1</v>
      </c>
      <c r="W79" s="136">
        <f>DAY('Nutritional Status'!$G87)</f>
        <v>0</v>
      </c>
      <c r="X79" s="136">
        <f t="shared" si="3"/>
        <v>21</v>
      </c>
      <c r="Y79" s="136">
        <f t="shared" si="4"/>
        <v>51.4375</v>
      </c>
      <c r="Z79" s="136">
        <f t="shared" si="5"/>
        <v>9</v>
      </c>
      <c r="AA79" s="136">
        <f t="shared" si="6"/>
        <v>8</v>
      </c>
      <c r="AB79" s="136">
        <f t="shared" si="7"/>
        <v>2022</v>
      </c>
      <c r="AC79" s="136">
        <f t="shared" si="8"/>
        <v>122</v>
      </c>
      <c r="AD79" s="137" t="str">
        <f t="shared" si="9"/>
        <v>122.08</v>
      </c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</row>
    <row r="80" spans="1:49" ht="14.25" customHeight="1">
      <c r="A80" s="129">
        <f t="shared" si="15"/>
        <v>26</v>
      </c>
      <c r="B80" s="129" t="s">
        <v>118</v>
      </c>
      <c r="C80" s="138" t="e">
        <f>VLOOKUP('Nutritional Status'!$H88,BMI,11)</f>
        <v>#N/A</v>
      </c>
      <c r="D80" s="138" t="e">
        <f>VLOOKUP('Nutritional Status'!$H88,BMI,12)</f>
        <v>#N/A</v>
      </c>
      <c r="E80" s="138" t="e">
        <f>VLOOKUP('Nutritional Status'!$H88,BMI,13)</f>
        <v>#N/A</v>
      </c>
      <c r="F80" s="138" t="e">
        <f>VLOOKUP('Nutritional Status'!$H88,BMI,14)</f>
        <v>#N/A</v>
      </c>
      <c r="G80" s="138" t="e">
        <f>VLOOKUP('Nutritional Status'!$H88,BMI,15)</f>
        <v>#N/A</v>
      </c>
      <c r="H80" s="138" t="e">
        <f>VLOOKUP('Nutritional Status'!$H88,BMI,16)</f>
        <v>#N/A</v>
      </c>
      <c r="I80" s="138" t="e">
        <f>VLOOKUP('Nutritional Status'!$H88,BMI,17)</f>
        <v>#N/A</v>
      </c>
      <c r="J80" s="138" t="e">
        <f>VLOOKUP('Nutritional Status'!$H88,BMI,18)</f>
        <v>#N/A</v>
      </c>
      <c r="K80" s="138" t="e">
        <f>VLOOKUP('Nutritional Status'!$H88,HEIGHT,9)</f>
        <v>#N/A</v>
      </c>
      <c r="L80" s="138" t="e">
        <f>VLOOKUP('Nutritional Status'!$H88,HEIGHT,10)</f>
        <v>#N/A</v>
      </c>
      <c r="M80" s="138" t="e">
        <f>VLOOKUP('Nutritional Status'!$H88,HEIGHT,11)</f>
        <v>#N/A</v>
      </c>
      <c r="N80" s="138" t="e">
        <f>VLOOKUP('Nutritional Status'!$H88,HEIGHT,12)</f>
        <v>#N/A</v>
      </c>
      <c r="O80" s="138" t="e">
        <f>VLOOKUP('Nutritional Status'!$H88,HEIGHT,13)</f>
        <v>#N/A</v>
      </c>
      <c r="P80" s="138" t="e">
        <f>VLOOKUP('Nutritional Status'!$H88,HEIGHT,14)</f>
        <v>#N/A</v>
      </c>
      <c r="Q80" s="139"/>
      <c r="R80" s="136">
        <f t="shared" si="16"/>
        <v>2022</v>
      </c>
      <c r="S80" s="136">
        <f t="shared" si="17"/>
        <v>9</v>
      </c>
      <c r="T80" s="136">
        <f t="shared" si="18"/>
        <v>21</v>
      </c>
      <c r="U80" s="136">
        <f>YEAR('Nutritional Status'!$G88)</f>
        <v>1900</v>
      </c>
      <c r="V80" s="136">
        <f>MONTH('Nutritional Status'!$G88)</f>
        <v>1</v>
      </c>
      <c r="W80" s="136">
        <f>DAY('Nutritional Status'!$G88)</f>
        <v>0</v>
      </c>
      <c r="X80" s="136">
        <f t="shared" si="3"/>
        <v>21</v>
      </c>
      <c r="Y80" s="136">
        <f t="shared" si="4"/>
        <v>51.4375</v>
      </c>
      <c r="Z80" s="136">
        <f t="shared" si="5"/>
        <v>9</v>
      </c>
      <c r="AA80" s="136">
        <f t="shared" si="6"/>
        <v>8</v>
      </c>
      <c r="AB80" s="136">
        <f t="shared" si="7"/>
        <v>2022</v>
      </c>
      <c r="AC80" s="136">
        <f t="shared" si="8"/>
        <v>122</v>
      </c>
      <c r="AD80" s="137" t="str">
        <f t="shared" si="9"/>
        <v>122.08</v>
      </c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</row>
    <row r="81" spans="1:49" ht="14.25" customHeight="1">
      <c r="A81" s="129">
        <f t="shared" si="15"/>
        <v>27</v>
      </c>
      <c r="B81" s="129" t="s">
        <v>118</v>
      </c>
      <c r="C81" s="138" t="e">
        <f>VLOOKUP('Nutritional Status'!$H89,BMI,11)</f>
        <v>#N/A</v>
      </c>
      <c r="D81" s="138" t="e">
        <f>VLOOKUP('Nutritional Status'!$H89,BMI,12)</f>
        <v>#N/A</v>
      </c>
      <c r="E81" s="138" t="e">
        <f>VLOOKUP('Nutritional Status'!$H89,BMI,13)</f>
        <v>#N/A</v>
      </c>
      <c r="F81" s="138" t="e">
        <f>VLOOKUP('Nutritional Status'!$H89,BMI,14)</f>
        <v>#N/A</v>
      </c>
      <c r="G81" s="138" t="e">
        <f>VLOOKUP('Nutritional Status'!$H89,BMI,15)</f>
        <v>#N/A</v>
      </c>
      <c r="H81" s="138" t="e">
        <f>VLOOKUP('Nutritional Status'!$H89,BMI,16)</f>
        <v>#N/A</v>
      </c>
      <c r="I81" s="138" t="e">
        <f>VLOOKUP('Nutritional Status'!$H89,BMI,17)</f>
        <v>#N/A</v>
      </c>
      <c r="J81" s="138" t="e">
        <f>VLOOKUP('Nutritional Status'!$H89,BMI,18)</f>
        <v>#N/A</v>
      </c>
      <c r="K81" s="138" t="e">
        <f>VLOOKUP('Nutritional Status'!$H89,HEIGHT,9)</f>
        <v>#N/A</v>
      </c>
      <c r="L81" s="138" t="e">
        <f>VLOOKUP('Nutritional Status'!$H89,HEIGHT,10)</f>
        <v>#N/A</v>
      </c>
      <c r="M81" s="138" t="e">
        <f>VLOOKUP('Nutritional Status'!$H89,HEIGHT,11)</f>
        <v>#N/A</v>
      </c>
      <c r="N81" s="138" t="e">
        <f>VLOOKUP('Nutritional Status'!$H89,HEIGHT,12)</f>
        <v>#N/A</v>
      </c>
      <c r="O81" s="138" t="e">
        <f>VLOOKUP('Nutritional Status'!$H89,HEIGHT,13)</f>
        <v>#N/A</v>
      </c>
      <c r="P81" s="138" t="e">
        <f>VLOOKUP('Nutritional Status'!$H89,HEIGHT,14)</f>
        <v>#N/A</v>
      </c>
      <c r="Q81" s="139"/>
      <c r="R81" s="136">
        <f t="shared" si="16"/>
        <v>2022</v>
      </c>
      <c r="S81" s="136">
        <f t="shared" si="17"/>
        <v>9</v>
      </c>
      <c r="T81" s="136">
        <f t="shared" si="18"/>
        <v>21</v>
      </c>
      <c r="U81" s="136">
        <f>YEAR('Nutritional Status'!$G89)</f>
        <v>1900</v>
      </c>
      <c r="V81" s="136">
        <f>MONTH('Nutritional Status'!$G89)</f>
        <v>1</v>
      </c>
      <c r="W81" s="136">
        <f>DAY('Nutritional Status'!$G89)</f>
        <v>0</v>
      </c>
      <c r="X81" s="136">
        <f t="shared" si="3"/>
        <v>21</v>
      </c>
      <c r="Y81" s="136">
        <f t="shared" si="4"/>
        <v>51.4375</v>
      </c>
      <c r="Z81" s="136">
        <f t="shared" si="5"/>
        <v>9</v>
      </c>
      <c r="AA81" s="136">
        <f t="shared" si="6"/>
        <v>8</v>
      </c>
      <c r="AB81" s="136">
        <f t="shared" si="7"/>
        <v>2022</v>
      </c>
      <c r="AC81" s="136">
        <f t="shared" si="8"/>
        <v>122</v>
      </c>
      <c r="AD81" s="137" t="str">
        <f t="shared" si="9"/>
        <v>122.08</v>
      </c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</row>
    <row r="82" spans="1:49" ht="14.25" customHeight="1">
      <c r="A82" s="129">
        <f t="shared" si="15"/>
        <v>28</v>
      </c>
      <c r="B82" s="129" t="s">
        <v>118</v>
      </c>
      <c r="C82" s="138" t="e">
        <f>VLOOKUP('Nutritional Status'!$H90,BMI,11)</f>
        <v>#N/A</v>
      </c>
      <c r="D82" s="138" t="e">
        <f>VLOOKUP('Nutritional Status'!$H90,BMI,12)</f>
        <v>#N/A</v>
      </c>
      <c r="E82" s="138" t="e">
        <f>VLOOKUP('Nutritional Status'!$H90,BMI,13)</f>
        <v>#N/A</v>
      </c>
      <c r="F82" s="138" t="e">
        <f>VLOOKUP('Nutritional Status'!$H90,BMI,14)</f>
        <v>#N/A</v>
      </c>
      <c r="G82" s="138" t="e">
        <f>VLOOKUP('Nutritional Status'!$H90,BMI,15)</f>
        <v>#N/A</v>
      </c>
      <c r="H82" s="138" t="e">
        <f>VLOOKUP('Nutritional Status'!$H90,BMI,16)</f>
        <v>#N/A</v>
      </c>
      <c r="I82" s="138" t="e">
        <f>VLOOKUP('Nutritional Status'!$H90,BMI,17)</f>
        <v>#N/A</v>
      </c>
      <c r="J82" s="138" t="e">
        <f>VLOOKUP('Nutritional Status'!$H90,BMI,18)</f>
        <v>#N/A</v>
      </c>
      <c r="K82" s="138" t="e">
        <f>VLOOKUP('Nutritional Status'!$H90,HEIGHT,9)</f>
        <v>#N/A</v>
      </c>
      <c r="L82" s="138" t="e">
        <f>VLOOKUP('Nutritional Status'!$H90,HEIGHT,10)</f>
        <v>#N/A</v>
      </c>
      <c r="M82" s="138" t="e">
        <f>VLOOKUP('Nutritional Status'!$H90,HEIGHT,11)</f>
        <v>#N/A</v>
      </c>
      <c r="N82" s="138" t="e">
        <f>VLOOKUP('Nutritional Status'!$H90,HEIGHT,12)</f>
        <v>#N/A</v>
      </c>
      <c r="O82" s="138" t="e">
        <f>VLOOKUP('Nutritional Status'!$H90,HEIGHT,13)</f>
        <v>#N/A</v>
      </c>
      <c r="P82" s="138" t="e">
        <f>VLOOKUP('Nutritional Status'!$H90,HEIGHT,14)</f>
        <v>#N/A</v>
      </c>
      <c r="Q82" s="139"/>
      <c r="R82" s="136">
        <f t="shared" si="16"/>
        <v>2022</v>
      </c>
      <c r="S82" s="136">
        <f t="shared" si="17"/>
        <v>9</v>
      </c>
      <c r="T82" s="136">
        <f t="shared" si="18"/>
        <v>21</v>
      </c>
      <c r="U82" s="136">
        <f>YEAR('Nutritional Status'!$G90)</f>
        <v>1900</v>
      </c>
      <c r="V82" s="136">
        <f>MONTH('Nutritional Status'!$G90)</f>
        <v>1</v>
      </c>
      <c r="W82" s="136">
        <f>DAY('Nutritional Status'!$G90)</f>
        <v>0</v>
      </c>
      <c r="X82" s="136">
        <f t="shared" si="3"/>
        <v>21</v>
      </c>
      <c r="Y82" s="136">
        <f t="shared" si="4"/>
        <v>51.4375</v>
      </c>
      <c r="Z82" s="136">
        <f t="shared" si="5"/>
        <v>9</v>
      </c>
      <c r="AA82" s="136">
        <f t="shared" si="6"/>
        <v>8</v>
      </c>
      <c r="AB82" s="136">
        <f t="shared" si="7"/>
        <v>2022</v>
      </c>
      <c r="AC82" s="136">
        <f t="shared" si="8"/>
        <v>122</v>
      </c>
      <c r="AD82" s="137" t="str">
        <f t="shared" si="9"/>
        <v>122.08</v>
      </c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</row>
    <row r="83" spans="1:49" ht="14.25" customHeight="1">
      <c r="A83" s="129">
        <f t="shared" si="15"/>
        <v>29</v>
      </c>
      <c r="B83" s="129" t="s">
        <v>118</v>
      </c>
      <c r="C83" s="138" t="e">
        <f>VLOOKUP('Nutritional Status'!$H91,BMI,11)</f>
        <v>#N/A</v>
      </c>
      <c r="D83" s="138" t="e">
        <f>VLOOKUP('Nutritional Status'!$H91,BMI,12)</f>
        <v>#N/A</v>
      </c>
      <c r="E83" s="138" t="e">
        <f>VLOOKUP('Nutritional Status'!$H91,BMI,13)</f>
        <v>#N/A</v>
      </c>
      <c r="F83" s="138" t="e">
        <f>VLOOKUP('Nutritional Status'!$H91,BMI,14)</f>
        <v>#N/A</v>
      </c>
      <c r="G83" s="138" t="e">
        <f>VLOOKUP('Nutritional Status'!$H91,BMI,15)</f>
        <v>#N/A</v>
      </c>
      <c r="H83" s="138" t="e">
        <f>VLOOKUP('Nutritional Status'!$H91,BMI,16)</f>
        <v>#N/A</v>
      </c>
      <c r="I83" s="138" t="e">
        <f>VLOOKUP('Nutritional Status'!$H91,BMI,17)</f>
        <v>#N/A</v>
      </c>
      <c r="J83" s="138" t="e">
        <f>VLOOKUP('Nutritional Status'!$H91,BMI,18)</f>
        <v>#N/A</v>
      </c>
      <c r="K83" s="138" t="e">
        <f>VLOOKUP('Nutritional Status'!$H91,HEIGHT,9)</f>
        <v>#N/A</v>
      </c>
      <c r="L83" s="138" t="e">
        <f>VLOOKUP('Nutritional Status'!$H91,HEIGHT,10)</f>
        <v>#N/A</v>
      </c>
      <c r="M83" s="138" t="e">
        <f>VLOOKUP('Nutritional Status'!$H91,HEIGHT,11)</f>
        <v>#N/A</v>
      </c>
      <c r="N83" s="138" t="e">
        <f>VLOOKUP('Nutritional Status'!$H91,HEIGHT,12)</f>
        <v>#N/A</v>
      </c>
      <c r="O83" s="138" t="e">
        <f>VLOOKUP('Nutritional Status'!$H91,HEIGHT,13)</f>
        <v>#N/A</v>
      </c>
      <c r="P83" s="138" t="e">
        <f>VLOOKUP('Nutritional Status'!$H91,HEIGHT,14)</f>
        <v>#N/A</v>
      </c>
      <c r="Q83" s="139"/>
      <c r="R83" s="136">
        <f t="shared" si="16"/>
        <v>2022</v>
      </c>
      <c r="S83" s="136">
        <f t="shared" si="17"/>
        <v>9</v>
      </c>
      <c r="T83" s="136">
        <f t="shared" si="18"/>
        <v>21</v>
      </c>
      <c r="U83" s="136">
        <f>YEAR('Nutritional Status'!$G91)</f>
        <v>1900</v>
      </c>
      <c r="V83" s="136">
        <f>MONTH('Nutritional Status'!$G91)</f>
        <v>1</v>
      </c>
      <c r="W83" s="136">
        <f>DAY('Nutritional Status'!$G91)</f>
        <v>0</v>
      </c>
      <c r="X83" s="136">
        <f t="shared" si="3"/>
        <v>21</v>
      </c>
      <c r="Y83" s="136">
        <f t="shared" si="4"/>
        <v>51.4375</v>
      </c>
      <c r="Z83" s="136">
        <f t="shared" si="5"/>
        <v>9</v>
      </c>
      <c r="AA83" s="136">
        <f t="shared" si="6"/>
        <v>8</v>
      </c>
      <c r="AB83" s="136">
        <f t="shared" si="7"/>
        <v>2022</v>
      </c>
      <c r="AC83" s="136">
        <f t="shared" si="8"/>
        <v>122</v>
      </c>
      <c r="AD83" s="137" t="str">
        <f t="shared" si="9"/>
        <v>122.08</v>
      </c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</row>
    <row r="84" spans="1:49" ht="14.25" customHeight="1">
      <c r="A84" s="129">
        <f t="shared" si="15"/>
        <v>30</v>
      </c>
      <c r="B84" s="129" t="s">
        <v>118</v>
      </c>
      <c r="C84" s="138" t="e">
        <f>VLOOKUP('Nutritional Status'!$H92,BMI,11)</f>
        <v>#N/A</v>
      </c>
      <c r="D84" s="138" t="e">
        <f>VLOOKUP('Nutritional Status'!$H92,BMI,12)</f>
        <v>#N/A</v>
      </c>
      <c r="E84" s="138" t="e">
        <f>VLOOKUP('Nutritional Status'!$H92,BMI,13)</f>
        <v>#N/A</v>
      </c>
      <c r="F84" s="138" t="e">
        <f>VLOOKUP('Nutritional Status'!$H92,BMI,14)</f>
        <v>#N/A</v>
      </c>
      <c r="G84" s="138" t="e">
        <f>VLOOKUP('Nutritional Status'!$H92,BMI,15)</f>
        <v>#N/A</v>
      </c>
      <c r="H84" s="138" t="e">
        <f>VLOOKUP('Nutritional Status'!$H92,BMI,16)</f>
        <v>#N/A</v>
      </c>
      <c r="I84" s="138" t="e">
        <f>VLOOKUP('Nutritional Status'!$H92,BMI,17)</f>
        <v>#N/A</v>
      </c>
      <c r="J84" s="138" t="e">
        <f>VLOOKUP('Nutritional Status'!$H92,BMI,18)</f>
        <v>#N/A</v>
      </c>
      <c r="K84" s="138" t="e">
        <f>VLOOKUP('Nutritional Status'!$H92,HEIGHT,9)</f>
        <v>#N/A</v>
      </c>
      <c r="L84" s="138" t="e">
        <f>VLOOKUP('Nutritional Status'!$H92,HEIGHT,10)</f>
        <v>#N/A</v>
      </c>
      <c r="M84" s="138" t="e">
        <f>VLOOKUP('Nutritional Status'!$H92,HEIGHT,11)</f>
        <v>#N/A</v>
      </c>
      <c r="N84" s="138" t="e">
        <f>VLOOKUP('Nutritional Status'!$H92,HEIGHT,12)</f>
        <v>#N/A</v>
      </c>
      <c r="O84" s="138" t="e">
        <f>VLOOKUP('Nutritional Status'!$H92,HEIGHT,13)</f>
        <v>#N/A</v>
      </c>
      <c r="P84" s="138" t="e">
        <f>VLOOKUP('Nutritional Status'!$H92,HEIGHT,14)</f>
        <v>#N/A</v>
      </c>
      <c r="Q84" s="139"/>
      <c r="R84" s="136">
        <f t="shared" si="16"/>
        <v>2022</v>
      </c>
      <c r="S84" s="136">
        <f t="shared" si="17"/>
        <v>9</v>
      </c>
      <c r="T84" s="136">
        <f t="shared" si="18"/>
        <v>21</v>
      </c>
      <c r="U84" s="136">
        <f>YEAR('Nutritional Status'!$G92)</f>
        <v>1900</v>
      </c>
      <c r="V84" s="136">
        <f>MONTH('Nutritional Status'!$G92)</f>
        <v>1</v>
      </c>
      <c r="W84" s="136">
        <f>DAY('Nutritional Status'!$G92)</f>
        <v>0</v>
      </c>
      <c r="X84" s="136">
        <f t="shared" si="3"/>
        <v>21</v>
      </c>
      <c r="Y84" s="136">
        <f t="shared" si="4"/>
        <v>51.4375</v>
      </c>
      <c r="Z84" s="136">
        <f t="shared" si="5"/>
        <v>9</v>
      </c>
      <c r="AA84" s="136">
        <f t="shared" si="6"/>
        <v>8</v>
      </c>
      <c r="AB84" s="136">
        <f t="shared" si="7"/>
        <v>2022</v>
      </c>
      <c r="AC84" s="136">
        <f t="shared" si="8"/>
        <v>122</v>
      </c>
      <c r="AD84" s="137" t="str">
        <f t="shared" si="9"/>
        <v>122.08</v>
      </c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</row>
    <row r="85" spans="1:49" ht="14.25" customHeight="1">
      <c r="A85" s="129">
        <f t="shared" si="15"/>
        <v>31</v>
      </c>
      <c r="B85" s="129" t="s">
        <v>118</v>
      </c>
      <c r="C85" s="138" t="e">
        <f>VLOOKUP('Nutritional Status'!$H93,BMI,11)</f>
        <v>#N/A</v>
      </c>
      <c r="D85" s="138" t="e">
        <f>VLOOKUP('Nutritional Status'!$H93,BMI,12)</f>
        <v>#N/A</v>
      </c>
      <c r="E85" s="138" t="e">
        <f>VLOOKUP('Nutritional Status'!$H93,BMI,13)</f>
        <v>#N/A</v>
      </c>
      <c r="F85" s="138" t="e">
        <f>VLOOKUP('Nutritional Status'!$H93,BMI,14)</f>
        <v>#N/A</v>
      </c>
      <c r="G85" s="138" t="e">
        <f>VLOOKUP('Nutritional Status'!$H93,BMI,15)</f>
        <v>#N/A</v>
      </c>
      <c r="H85" s="138" t="e">
        <f>VLOOKUP('Nutritional Status'!$H93,BMI,16)</f>
        <v>#N/A</v>
      </c>
      <c r="I85" s="138" t="e">
        <f>VLOOKUP('Nutritional Status'!$H93,BMI,17)</f>
        <v>#N/A</v>
      </c>
      <c r="J85" s="138" t="e">
        <f>VLOOKUP('Nutritional Status'!$H93,BMI,18)</f>
        <v>#N/A</v>
      </c>
      <c r="K85" s="138" t="e">
        <f>VLOOKUP('Nutritional Status'!$H93,HEIGHT,9)</f>
        <v>#N/A</v>
      </c>
      <c r="L85" s="138" t="e">
        <f>VLOOKUP('Nutritional Status'!$H93,HEIGHT,10)</f>
        <v>#N/A</v>
      </c>
      <c r="M85" s="138" t="e">
        <f>VLOOKUP('Nutritional Status'!$H93,HEIGHT,11)</f>
        <v>#N/A</v>
      </c>
      <c r="N85" s="138" t="e">
        <f>VLOOKUP('Nutritional Status'!$H93,HEIGHT,12)</f>
        <v>#N/A</v>
      </c>
      <c r="O85" s="138" t="e">
        <f>VLOOKUP('Nutritional Status'!$H93,HEIGHT,13)</f>
        <v>#N/A</v>
      </c>
      <c r="P85" s="138" t="e">
        <f>VLOOKUP('Nutritional Status'!$H93,HEIGHT,14)</f>
        <v>#N/A</v>
      </c>
      <c r="Q85" s="139"/>
      <c r="R85" s="136">
        <f t="shared" si="16"/>
        <v>2022</v>
      </c>
      <c r="S85" s="136">
        <f t="shared" si="17"/>
        <v>9</v>
      </c>
      <c r="T85" s="136">
        <f t="shared" si="18"/>
        <v>21</v>
      </c>
      <c r="U85" s="136">
        <f>YEAR('Nutritional Status'!$G93)</f>
        <v>1900</v>
      </c>
      <c r="V85" s="136">
        <f>MONTH('Nutritional Status'!$G93)</f>
        <v>1</v>
      </c>
      <c r="W85" s="136">
        <f>DAY('Nutritional Status'!$G93)</f>
        <v>0</v>
      </c>
      <c r="X85" s="136">
        <f t="shared" si="3"/>
        <v>21</v>
      </c>
      <c r="Y85" s="136">
        <f t="shared" si="4"/>
        <v>51.4375</v>
      </c>
      <c r="Z85" s="136">
        <f t="shared" si="5"/>
        <v>9</v>
      </c>
      <c r="AA85" s="136">
        <f t="shared" si="6"/>
        <v>8</v>
      </c>
      <c r="AB85" s="136">
        <f t="shared" si="7"/>
        <v>2022</v>
      </c>
      <c r="AC85" s="136">
        <f t="shared" si="8"/>
        <v>122</v>
      </c>
      <c r="AD85" s="137" t="str">
        <f t="shared" si="9"/>
        <v>122.08</v>
      </c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</row>
    <row r="86" spans="1:49" ht="14.25" customHeight="1">
      <c r="A86" s="129">
        <f t="shared" si="15"/>
        <v>32</v>
      </c>
      <c r="B86" s="129" t="s">
        <v>118</v>
      </c>
      <c r="C86" s="138" t="e">
        <f>VLOOKUP('Nutritional Status'!$H94,BMI,11)</f>
        <v>#N/A</v>
      </c>
      <c r="D86" s="138" t="e">
        <f>VLOOKUP('Nutritional Status'!$H94,BMI,12)</f>
        <v>#N/A</v>
      </c>
      <c r="E86" s="138" t="e">
        <f>VLOOKUP('Nutritional Status'!$H94,BMI,13)</f>
        <v>#N/A</v>
      </c>
      <c r="F86" s="138" t="e">
        <f>VLOOKUP('Nutritional Status'!$H94,BMI,14)</f>
        <v>#N/A</v>
      </c>
      <c r="G86" s="138" t="e">
        <f>VLOOKUP('Nutritional Status'!$H94,BMI,15)</f>
        <v>#N/A</v>
      </c>
      <c r="H86" s="138" t="e">
        <f>VLOOKUP('Nutritional Status'!$H94,BMI,16)</f>
        <v>#N/A</v>
      </c>
      <c r="I86" s="138" t="e">
        <f>VLOOKUP('Nutritional Status'!$H94,BMI,17)</f>
        <v>#N/A</v>
      </c>
      <c r="J86" s="138" t="e">
        <f>VLOOKUP('Nutritional Status'!$H94,BMI,18)</f>
        <v>#N/A</v>
      </c>
      <c r="K86" s="138" t="e">
        <f>VLOOKUP('Nutritional Status'!$H94,HEIGHT,9)</f>
        <v>#N/A</v>
      </c>
      <c r="L86" s="138" t="e">
        <f>VLOOKUP('Nutritional Status'!$H94,HEIGHT,10)</f>
        <v>#N/A</v>
      </c>
      <c r="M86" s="138" t="e">
        <f>VLOOKUP('Nutritional Status'!$H94,HEIGHT,11)</f>
        <v>#N/A</v>
      </c>
      <c r="N86" s="138" t="e">
        <f>VLOOKUP('Nutritional Status'!$H94,HEIGHT,12)</f>
        <v>#N/A</v>
      </c>
      <c r="O86" s="138" t="e">
        <f>VLOOKUP('Nutritional Status'!$H94,HEIGHT,13)</f>
        <v>#N/A</v>
      </c>
      <c r="P86" s="138" t="e">
        <f>VLOOKUP('Nutritional Status'!$H94,HEIGHT,14)</f>
        <v>#N/A</v>
      </c>
      <c r="Q86" s="139"/>
      <c r="R86" s="136">
        <f t="shared" si="16"/>
        <v>2022</v>
      </c>
      <c r="S86" s="136">
        <f t="shared" si="17"/>
        <v>9</v>
      </c>
      <c r="T86" s="136">
        <f t="shared" si="18"/>
        <v>21</v>
      </c>
      <c r="U86" s="136">
        <f>YEAR('Nutritional Status'!$G94)</f>
        <v>1900</v>
      </c>
      <c r="V86" s="136">
        <f>MONTH('Nutritional Status'!$G94)</f>
        <v>1</v>
      </c>
      <c r="W86" s="136">
        <f>DAY('Nutritional Status'!$G94)</f>
        <v>0</v>
      </c>
      <c r="X86" s="136">
        <f t="shared" si="3"/>
        <v>21</v>
      </c>
      <c r="Y86" s="136">
        <f t="shared" si="4"/>
        <v>51.4375</v>
      </c>
      <c r="Z86" s="136">
        <f t="shared" si="5"/>
        <v>9</v>
      </c>
      <c r="AA86" s="136">
        <f t="shared" si="6"/>
        <v>8</v>
      </c>
      <c r="AB86" s="136">
        <f t="shared" si="7"/>
        <v>2022</v>
      </c>
      <c r="AC86" s="136">
        <f t="shared" si="8"/>
        <v>122</v>
      </c>
      <c r="AD86" s="137" t="str">
        <f t="shared" si="9"/>
        <v>122.08</v>
      </c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</row>
    <row r="87" spans="1:49" ht="14.25" customHeight="1">
      <c r="A87" s="129">
        <f t="shared" si="15"/>
        <v>33</v>
      </c>
      <c r="B87" s="129" t="s">
        <v>118</v>
      </c>
      <c r="C87" s="138" t="e">
        <f>VLOOKUP('Nutritional Status'!$H95,BMI,11)</f>
        <v>#N/A</v>
      </c>
      <c r="D87" s="138" t="e">
        <f>VLOOKUP('Nutritional Status'!$H95,BMI,12)</f>
        <v>#N/A</v>
      </c>
      <c r="E87" s="138" t="e">
        <f>VLOOKUP('Nutritional Status'!$H95,BMI,13)</f>
        <v>#N/A</v>
      </c>
      <c r="F87" s="138" t="e">
        <f>VLOOKUP('Nutritional Status'!$H95,BMI,14)</f>
        <v>#N/A</v>
      </c>
      <c r="G87" s="138" t="e">
        <f>VLOOKUP('Nutritional Status'!$H95,BMI,15)</f>
        <v>#N/A</v>
      </c>
      <c r="H87" s="138" t="e">
        <f>VLOOKUP('Nutritional Status'!$H95,BMI,16)</f>
        <v>#N/A</v>
      </c>
      <c r="I87" s="138" t="e">
        <f>VLOOKUP('Nutritional Status'!$H95,BMI,17)</f>
        <v>#N/A</v>
      </c>
      <c r="J87" s="138" t="e">
        <f>VLOOKUP('Nutritional Status'!$H95,BMI,18)</f>
        <v>#N/A</v>
      </c>
      <c r="K87" s="138" t="e">
        <f>VLOOKUP('Nutritional Status'!$H95,HEIGHT,9)</f>
        <v>#N/A</v>
      </c>
      <c r="L87" s="138" t="e">
        <f>VLOOKUP('Nutritional Status'!$H95,HEIGHT,10)</f>
        <v>#N/A</v>
      </c>
      <c r="M87" s="138" t="e">
        <f>VLOOKUP('Nutritional Status'!$H95,HEIGHT,11)</f>
        <v>#N/A</v>
      </c>
      <c r="N87" s="138" t="e">
        <f>VLOOKUP('Nutritional Status'!$H95,HEIGHT,12)</f>
        <v>#N/A</v>
      </c>
      <c r="O87" s="138" t="e">
        <f>VLOOKUP('Nutritional Status'!$H95,HEIGHT,13)</f>
        <v>#N/A</v>
      </c>
      <c r="P87" s="138" t="e">
        <f>VLOOKUP('Nutritional Status'!$H95,HEIGHT,14)</f>
        <v>#N/A</v>
      </c>
      <c r="Q87" s="139"/>
      <c r="R87" s="136">
        <f t="shared" si="16"/>
        <v>2022</v>
      </c>
      <c r="S87" s="136">
        <f t="shared" si="17"/>
        <v>9</v>
      </c>
      <c r="T87" s="136">
        <f t="shared" si="18"/>
        <v>21</v>
      </c>
      <c r="U87" s="136">
        <f>YEAR('Nutritional Status'!$G95)</f>
        <v>1900</v>
      </c>
      <c r="V87" s="136">
        <f>MONTH('Nutritional Status'!$G95)</f>
        <v>1</v>
      </c>
      <c r="W87" s="136">
        <f>DAY('Nutritional Status'!$G95)</f>
        <v>0</v>
      </c>
      <c r="X87" s="136">
        <f t="shared" si="3"/>
        <v>21</v>
      </c>
      <c r="Y87" s="136">
        <f t="shared" si="4"/>
        <v>51.4375</v>
      </c>
      <c r="Z87" s="136">
        <f t="shared" si="5"/>
        <v>9</v>
      </c>
      <c r="AA87" s="136">
        <f t="shared" si="6"/>
        <v>8</v>
      </c>
      <c r="AB87" s="136">
        <f t="shared" si="7"/>
        <v>2022</v>
      </c>
      <c r="AC87" s="136">
        <f t="shared" si="8"/>
        <v>122</v>
      </c>
      <c r="AD87" s="137" t="str">
        <f t="shared" si="9"/>
        <v>122.08</v>
      </c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</row>
    <row r="88" spans="1:49" ht="14.25" customHeight="1">
      <c r="A88" s="129">
        <f t="shared" si="15"/>
        <v>34</v>
      </c>
      <c r="B88" s="129" t="s">
        <v>118</v>
      </c>
      <c r="C88" s="138" t="e">
        <f>VLOOKUP('Nutritional Status'!$H96,BMI,11)</f>
        <v>#N/A</v>
      </c>
      <c r="D88" s="138" t="e">
        <f>VLOOKUP('Nutritional Status'!$H96,BMI,12)</f>
        <v>#N/A</v>
      </c>
      <c r="E88" s="138" t="e">
        <f>VLOOKUP('Nutritional Status'!$H96,BMI,13)</f>
        <v>#N/A</v>
      </c>
      <c r="F88" s="138" t="e">
        <f>VLOOKUP('Nutritional Status'!$H96,BMI,14)</f>
        <v>#N/A</v>
      </c>
      <c r="G88" s="138" t="e">
        <f>VLOOKUP('Nutritional Status'!$H96,BMI,15)</f>
        <v>#N/A</v>
      </c>
      <c r="H88" s="138" t="e">
        <f>VLOOKUP('Nutritional Status'!$H96,BMI,16)</f>
        <v>#N/A</v>
      </c>
      <c r="I88" s="138" t="e">
        <f>VLOOKUP('Nutritional Status'!$H96,BMI,17)</f>
        <v>#N/A</v>
      </c>
      <c r="J88" s="138" t="e">
        <f>VLOOKUP('Nutritional Status'!$H96,BMI,18)</f>
        <v>#N/A</v>
      </c>
      <c r="K88" s="138" t="e">
        <f>VLOOKUP('Nutritional Status'!$H96,HEIGHT,9)</f>
        <v>#N/A</v>
      </c>
      <c r="L88" s="138" t="e">
        <f>VLOOKUP('Nutritional Status'!$H96,HEIGHT,10)</f>
        <v>#N/A</v>
      </c>
      <c r="M88" s="138" t="e">
        <f>VLOOKUP('Nutritional Status'!$H96,HEIGHT,11)</f>
        <v>#N/A</v>
      </c>
      <c r="N88" s="138" t="e">
        <f>VLOOKUP('Nutritional Status'!$H96,HEIGHT,12)</f>
        <v>#N/A</v>
      </c>
      <c r="O88" s="138" t="e">
        <f>VLOOKUP('Nutritional Status'!$H96,HEIGHT,13)</f>
        <v>#N/A</v>
      </c>
      <c r="P88" s="138" t="e">
        <f>VLOOKUP('Nutritional Status'!$H96,HEIGHT,14)</f>
        <v>#N/A</v>
      </c>
      <c r="Q88" s="139"/>
      <c r="R88" s="136">
        <f t="shared" si="16"/>
        <v>2022</v>
      </c>
      <c r="S88" s="136">
        <f t="shared" si="17"/>
        <v>9</v>
      </c>
      <c r="T88" s="136">
        <f t="shared" si="18"/>
        <v>21</v>
      </c>
      <c r="U88" s="136">
        <f>YEAR('Nutritional Status'!$G96)</f>
        <v>1900</v>
      </c>
      <c r="V88" s="136">
        <f>MONTH('Nutritional Status'!$G96)</f>
        <v>1</v>
      </c>
      <c r="W88" s="136">
        <f>DAY('Nutritional Status'!$G96)</f>
        <v>0</v>
      </c>
      <c r="X88" s="136">
        <f t="shared" si="3"/>
        <v>21</v>
      </c>
      <c r="Y88" s="136">
        <f t="shared" si="4"/>
        <v>51.4375</v>
      </c>
      <c r="Z88" s="136">
        <f t="shared" si="5"/>
        <v>9</v>
      </c>
      <c r="AA88" s="136">
        <f t="shared" si="6"/>
        <v>8</v>
      </c>
      <c r="AB88" s="136">
        <f t="shared" si="7"/>
        <v>2022</v>
      </c>
      <c r="AC88" s="136">
        <f t="shared" si="8"/>
        <v>122</v>
      </c>
      <c r="AD88" s="137" t="str">
        <f t="shared" si="9"/>
        <v>122.08</v>
      </c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</row>
    <row r="89" spans="1:49" ht="14.25" customHeight="1">
      <c r="A89" s="129">
        <f t="shared" si="15"/>
        <v>35</v>
      </c>
      <c r="B89" s="129" t="s">
        <v>118</v>
      </c>
      <c r="C89" s="138" t="e">
        <f>VLOOKUP('Nutritional Status'!$H97,BMI,11)</f>
        <v>#N/A</v>
      </c>
      <c r="D89" s="138" t="e">
        <f>VLOOKUP('Nutritional Status'!$H97,BMI,12)</f>
        <v>#N/A</v>
      </c>
      <c r="E89" s="138" t="e">
        <f>VLOOKUP('Nutritional Status'!$H97,BMI,13)</f>
        <v>#N/A</v>
      </c>
      <c r="F89" s="138" t="e">
        <f>VLOOKUP('Nutritional Status'!$H97,BMI,14)</f>
        <v>#N/A</v>
      </c>
      <c r="G89" s="138" t="e">
        <f>VLOOKUP('Nutritional Status'!$H97,BMI,15)</f>
        <v>#N/A</v>
      </c>
      <c r="H89" s="138" t="e">
        <f>VLOOKUP('Nutritional Status'!$H97,BMI,16)</f>
        <v>#N/A</v>
      </c>
      <c r="I89" s="138" t="e">
        <f>VLOOKUP('Nutritional Status'!$H97,BMI,17)</f>
        <v>#N/A</v>
      </c>
      <c r="J89" s="138" t="e">
        <f>VLOOKUP('Nutritional Status'!$H97,BMI,18)</f>
        <v>#N/A</v>
      </c>
      <c r="K89" s="138" t="e">
        <f>VLOOKUP('Nutritional Status'!$H97,HEIGHT,9)</f>
        <v>#N/A</v>
      </c>
      <c r="L89" s="138" t="e">
        <f>VLOOKUP('Nutritional Status'!$H97,HEIGHT,10)</f>
        <v>#N/A</v>
      </c>
      <c r="M89" s="138" t="e">
        <f>VLOOKUP('Nutritional Status'!$H97,HEIGHT,11)</f>
        <v>#N/A</v>
      </c>
      <c r="N89" s="138" t="e">
        <f>VLOOKUP('Nutritional Status'!$H97,HEIGHT,12)</f>
        <v>#N/A</v>
      </c>
      <c r="O89" s="138" t="e">
        <f>VLOOKUP('Nutritional Status'!$H97,HEIGHT,13)</f>
        <v>#N/A</v>
      </c>
      <c r="P89" s="138" t="e">
        <f>VLOOKUP('Nutritional Status'!$H97,HEIGHT,14)</f>
        <v>#N/A</v>
      </c>
      <c r="Q89" s="139"/>
      <c r="R89" s="136">
        <f t="shared" si="16"/>
        <v>2022</v>
      </c>
      <c r="S89" s="136">
        <f t="shared" si="17"/>
        <v>9</v>
      </c>
      <c r="T89" s="136">
        <f t="shared" si="18"/>
        <v>21</v>
      </c>
      <c r="U89" s="136">
        <f>YEAR('Nutritional Status'!$G97)</f>
        <v>1900</v>
      </c>
      <c r="V89" s="136">
        <f>MONTH('Nutritional Status'!$G97)</f>
        <v>1</v>
      </c>
      <c r="W89" s="136">
        <f>DAY('Nutritional Status'!$G97)</f>
        <v>0</v>
      </c>
      <c r="X89" s="136">
        <f t="shared" si="3"/>
        <v>21</v>
      </c>
      <c r="Y89" s="136">
        <f t="shared" si="4"/>
        <v>51.4375</v>
      </c>
      <c r="Z89" s="136">
        <f t="shared" si="5"/>
        <v>9</v>
      </c>
      <c r="AA89" s="136">
        <f t="shared" si="6"/>
        <v>8</v>
      </c>
      <c r="AB89" s="136">
        <f t="shared" si="7"/>
        <v>2022</v>
      </c>
      <c r="AC89" s="136">
        <f t="shared" si="8"/>
        <v>122</v>
      </c>
      <c r="AD89" s="137" t="str">
        <f t="shared" si="9"/>
        <v>122.08</v>
      </c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</row>
    <row r="90" spans="1:49" ht="14.25" customHeight="1">
      <c r="A90" s="129">
        <f t="shared" si="15"/>
        <v>36</v>
      </c>
      <c r="B90" s="129" t="s">
        <v>118</v>
      </c>
      <c r="C90" s="138" t="e">
        <f>VLOOKUP('Nutritional Status'!$H98,BMI,11)</f>
        <v>#N/A</v>
      </c>
      <c r="D90" s="138" t="e">
        <f>VLOOKUP('Nutritional Status'!$H98,BMI,12)</f>
        <v>#N/A</v>
      </c>
      <c r="E90" s="138" t="e">
        <f>VLOOKUP('Nutritional Status'!$H98,BMI,13)</f>
        <v>#N/A</v>
      </c>
      <c r="F90" s="138" t="e">
        <f>VLOOKUP('Nutritional Status'!$H98,BMI,14)</f>
        <v>#N/A</v>
      </c>
      <c r="G90" s="138" t="e">
        <f>VLOOKUP('Nutritional Status'!$H98,BMI,15)</f>
        <v>#N/A</v>
      </c>
      <c r="H90" s="138" t="e">
        <f>VLOOKUP('Nutritional Status'!$H98,BMI,16)</f>
        <v>#N/A</v>
      </c>
      <c r="I90" s="138" t="e">
        <f>VLOOKUP('Nutritional Status'!$H98,BMI,17)</f>
        <v>#N/A</v>
      </c>
      <c r="J90" s="138" t="e">
        <f>VLOOKUP('Nutritional Status'!$H98,BMI,18)</f>
        <v>#N/A</v>
      </c>
      <c r="K90" s="138" t="e">
        <f>VLOOKUP('Nutritional Status'!$H98,HEIGHT,9)</f>
        <v>#N/A</v>
      </c>
      <c r="L90" s="138" t="e">
        <f>VLOOKUP('Nutritional Status'!$H98,HEIGHT,10)</f>
        <v>#N/A</v>
      </c>
      <c r="M90" s="138" t="e">
        <f>VLOOKUP('Nutritional Status'!$H98,HEIGHT,11)</f>
        <v>#N/A</v>
      </c>
      <c r="N90" s="138" t="e">
        <f>VLOOKUP('Nutritional Status'!$H98,HEIGHT,12)</f>
        <v>#N/A</v>
      </c>
      <c r="O90" s="138" t="e">
        <f>VLOOKUP('Nutritional Status'!$H98,HEIGHT,13)</f>
        <v>#N/A</v>
      </c>
      <c r="P90" s="138" t="e">
        <f>VLOOKUP('Nutritional Status'!$H98,HEIGHT,14)</f>
        <v>#N/A</v>
      </c>
      <c r="Q90" s="139"/>
      <c r="R90" s="136">
        <f t="shared" si="16"/>
        <v>2022</v>
      </c>
      <c r="S90" s="136">
        <f t="shared" si="17"/>
        <v>9</v>
      </c>
      <c r="T90" s="136">
        <f t="shared" si="18"/>
        <v>21</v>
      </c>
      <c r="U90" s="136">
        <f>YEAR('Nutritional Status'!$G98)</f>
        <v>1900</v>
      </c>
      <c r="V90" s="136">
        <f>MONTH('Nutritional Status'!$G98)</f>
        <v>1</v>
      </c>
      <c r="W90" s="136">
        <f>DAY('Nutritional Status'!$G98)</f>
        <v>0</v>
      </c>
      <c r="X90" s="136">
        <f t="shared" si="3"/>
        <v>21</v>
      </c>
      <c r="Y90" s="136">
        <f t="shared" si="4"/>
        <v>51.4375</v>
      </c>
      <c r="Z90" s="136">
        <f t="shared" si="5"/>
        <v>9</v>
      </c>
      <c r="AA90" s="136">
        <f t="shared" si="6"/>
        <v>8</v>
      </c>
      <c r="AB90" s="136">
        <f t="shared" si="7"/>
        <v>2022</v>
      </c>
      <c r="AC90" s="136">
        <f t="shared" si="8"/>
        <v>122</v>
      </c>
      <c r="AD90" s="137" t="str">
        <f t="shared" si="9"/>
        <v>122.08</v>
      </c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</row>
    <row r="91" spans="1:49" ht="14.25" customHeight="1">
      <c r="A91" s="129">
        <f t="shared" si="15"/>
        <v>37</v>
      </c>
      <c r="B91" s="129" t="s">
        <v>118</v>
      </c>
      <c r="C91" s="138" t="e">
        <f>VLOOKUP('Nutritional Status'!$H99,BMI,11)</f>
        <v>#N/A</v>
      </c>
      <c r="D91" s="138" t="e">
        <f>VLOOKUP('Nutritional Status'!$H99,BMI,12)</f>
        <v>#N/A</v>
      </c>
      <c r="E91" s="138" t="e">
        <f>VLOOKUP('Nutritional Status'!$H99,BMI,13)</f>
        <v>#N/A</v>
      </c>
      <c r="F91" s="138" t="e">
        <f>VLOOKUP('Nutritional Status'!$H99,BMI,14)</f>
        <v>#N/A</v>
      </c>
      <c r="G91" s="138" t="e">
        <f>VLOOKUP('Nutritional Status'!$H99,BMI,15)</f>
        <v>#N/A</v>
      </c>
      <c r="H91" s="138" t="e">
        <f>VLOOKUP('Nutritional Status'!$H99,BMI,16)</f>
        <v>#N/A</v>
      </c>
      <c r="I91" s="138" t="e">
        <f>VLOOKUP('Nutritional Status'!$H99,BMI,17)</f>
        <v>#N/A</v>
      </c>
      <c r="J91" s="138" t="e">
        <f>VLOOKUP('Nutritional Status'!$H99,BMI,18)</f>
        <v>#N/A</v>
      </c>
      <c r="K91" s="138" t="e">
        <f>VLOOKUP('Nutritional Status'!$H99,HEIGHT,9)</f>
        <v>#N/A</v>
      </c>
      <c r="L91" s="138" t="e">
        <f>VLOOKUP('Nutritional Status'!$H99,HEIGHT,10)</f>
        <v>#N/A</v>
      </c>
      <c r="M91" s="138" t="e">
        <f>VLOOKUP('Nutritional Status'!$H99,HEIGHT,11)</f>
        <v>#N/A</v>
      </c>
      <c r="N91" s="138" t="e">
        <f>VLOOKUP('Nutritional Status'!$H99,HEIGHT,12)</f>
        <v>#N/A</v>
      </c>
      <c r="O91" s="138" t="e">
        <f>VLOOKUP('Nutritional Status'!$H99,HEIGHT,13)</f>
        <v>#N/A</v>
      </c>
      <c r="P91" s="138" t="e">
        <f>VLOOKUP('Nutritional Status'!$H99,HEIGHT,14)</f>
        <v>#N/A</v>
      </c>
      <c r="Q91" s="139"/>
      <c r="R91" s="136">
        <f t="shared" si="16"/>
        <v>2022</v>
      </c>
      <c r="S91" s="136">
        <f t="shared" si="17"/>
        <v>9</v>
      </c>
      <c r="T91" s="136">
        <f t="shared" si="18"/>
        <v>21</v>
      </c>
      <c r="U91" s="136">
        <f>YEAR('Nutritional Status'!$G99)</f>
        <v>1900</v>
      </c>
      <c r="V91" s="136">
        <f>MONTH('Nutritional Status'!$G99)</f>
        <v>1</v>
      </c>
      <c r="W91" s="136">
        <f>DAY('Nutritional Status'!$G99)</f>
        <v>0</v>
      </c>
      <c r="X91" s="136">
        <f t="shared" si="3"/>
        <v>21</v>
      </c>
      <c r="Y91" s="136">
        <f t="shared" si="4"/>
        <v>51.4375</v>
      </c>
      <c r="Z91" s="136">
        <f t="shared" si="5"/>
        <v>9</v>
      </c>
      <c r="AA91" s="136">
        <f t="shared" si="6"/>
        <v>8</v>
      </c>
      <c r="AB91" s="136">
        <f t="shared" si="7"/>
        <v>2022</v>
      </c>
      <c r="AC91" s="136">
        <f t="shared" si="8"/>
        <v>122</v>
      </c>
      <c r="AD91" s="137" t="str">
        <f t="shared" si="9"/>
        <v>122.08</v>
      </c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</row>
    <row r="92" spans="1:49" ht="14.25" customHeight="1">
      <c r="A92" s="129">
        <f t="shared" si="15"/>
        <v>38</v>
      </c>
      <c r="B92" s="129" t="s">
        <v>118</v>
      </c>
      <c r="C92" s="138" t="e">
        <f>VLOOKUP('Nutritional Status'!$H100,BMI,11)</f>
        <v>#N/A</v>
      </c>
      <c r="D92" s="138" t="e">
        <f>VLOOKUP('Nutritional Status'!$H100,BMI,12)</f>
        <v>#N/A</v>
      </c>
      <c r="E92" s="138" t="e">
        <f>VLOOKUP('Nutritional Status'!$H100,BMI,13)</f>
        <v>#N/A</v>
      </c>
      <c r="F92" s="138" t="e">
        <f>VLOOKUP('Nutritional Status'!$H100,BMI,14)</f>
        <v>#N/A</v>
      </c>
      <c r="G92" s="138" t="e">
        <f>VLOOKUP('Nutritional Status'!$H100,BMI,15)</f>
        <v>#N/A</v>
      </c>
      <c r="H92" s="138" t="e">
        <f>VLOOKUP('Nutritional Status'!$H100,BMI,16)</f>
        <v>#N/A</v>
      </c>
      <c r="I92" s="138" t="e">
        <f>VLOOKUP('Nutritional Status'!$H100,BMI,17)</f>
        <v>#N/A</v>
      </c>
      <c r="J92" s="138" t="e">
        <f>VLOOKUP('Nutritional Status'!$H100,BMI,18)</f>
        <v>#N/A</v>
      </c>
      <c r="K92" s="138" t="e">
        <f>VLOOKUP('Nutritional Status'!$H100,HEIGHT,9)</f>
        <v>#N/A</v>
      </c>
      <c r="L92" s="138" t="e">
        <f>VLOOKUP('Nutritional Status'!$H100,HEIGHT,10)</f>
        <v>#N/A</v>
      </c>
      <c r="M92" s="138" t="e">
        <f>VLOOKUP('Nutritional Status'!$H100,HEIGHT,11)</f>
        <v>#N/A</v>
      </c>
      <c r="N92" s="138" t="e">
        <f>VLOOKUP('Nutritional Status'!$H100,HEIGHT,12)</f>
        <v>#N/A</v>
      </c>
      <c r="O92" s="138" t="e">
        <f>VLOOKUP('Nutritional Status'!$H100,HEIGHT,13)</f>
        <v>#N/A</v>
      </c>
      <c r="P92" s="138" t="e">
        <f>VLOOKUP('Nutritional Status'!$H100,HEIGHT,14)</f>
        <v>#N/A</v>
      </c>
      <c r="Q92" s="139"/>
      <c r="R92" s="136">
        <f t="shared" si="16"/>
        <v>2022</v>
      </c>
      <c r="S92" s="136">
        <f t="shared" si="17"/>
        <v>9</v>
      </c>
      <c r="T92" s="136">
        <f t="shared" si="18"/>
        <v>21</v>
      </c>
      <c r="U92" s="136">
        <f>YEAR('Nutritional Status'!$G100)</f>
        <v>1900</v>
      </c>
      <c r="V92" s="136">
        <f>MONTH('Nutritional Status'!$G100)</f>
        <v>1</v>
      </c>
      <c r="W92" s="136">
        <f>DAY('Nutritional Status'!$G100)</f>
        <v>0</v>
      </c>
      <c r="X92" s="136">
        <f t="shared" si="3"/>
        <v>21</v>
      </c>
      <c r="Y92" s="136">
        <f t="shared" si="4"/>
        <v>51.4375</v>
      </c>
      <c r="Z92" s="136">
        <f t="shared" si="5"/>
        <v>9</v>
      </c>
      <c r="AA92" s="136">
        <f t="shared" si="6"/>
        <v>8</v>
      </c>
      <c r="AB92" s="136">
        <f t="shared" si="7"/>
        <v>2022</v>
      </c>
      <c r="AC92" s="136">
        <f t="shared" si="8"/>
        <v>122</v>
      </c>
      <c r="AD92" s="137" t="str">
        <f t="shared" si="9"/>
        <v>122.08</v>
      </c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</row>
    <row r="93" spans="1:49" ht="14.25" customHeight="1">
      <c r="A93" s="129">
        <f t="shared" si="15"/>
        <v>39</v>
      </c>
      <c r="B93" s="129" t="s">
        <v>118</v>
      </c>
      <c r="C93" s="138" t="e">
        <f>VLOOKUP('Nutritional Status'!$H101,BMI,11)</f>
        <v>#N/A</v>
      </c>
      <c r="D93" s="138" t="e">
        <f>VLOOKUP('Nutritional Status'!$H101,BMI,12)</f>
        <v>#N/A</v>
      </c>
      <c r="E93" s="138" t="e">
        <f>VLOOKUP('Nutritional Status'!$H101,BMI,13)</f>
        <v>#N/A</v>
      </c>
      <c r="F93" s="138" t="e">
        <f>VLOOKUP('Nutritional Status'!$H101,BMI,14)</f>
        <v>#N/A</v>
      </c>
      <c r="G93" s="138" t="e">
        <f>VLOOKUP('Nutritional Status'!$H101,BMI,15)</f>
        <v>#N/A</v>
      </c>
      <c r="H93" s="138" t="e">
        <f>VLOOKUP('Nutritional Status'!$H101,BMI,16)</f>
        <v>#N/A</v>
      </c>
      <c r="I93" s="138" t="e">
        <f>VLOOKUP('Nutritional Status'!$H101,BMI,17)</f>
        <v>#N/A</v>
      </c>
      <c r="J93" s="138" t="e">
        <f>VLOOKUP('Nutritional Status'!$H101,BMI,18)</f>
        <v>#N/A</v>
      </c>
      <c r="K93" s="138" t="e">
        <f>VLOOKUP('Nutritional Status'!$H101,HEIGHT,9)</f>
        <v>#N/A</v>
      </c>
      <c r="L93" s="138" t="e">
        <f>VLOOKUP('Nutritional Status'!$H101,HEIGHT,10)</f>
        <v>#N/A</v>
      </c>
      <c r="M93" s="138" t="e">
        <f>VLOOKUP('Nutritional Status'!$H101,HEIGHT,11)</f>
        <v>#N/A</v>
      </c>
      <c r="N93" s="138" t="e">
        <f>VLOOKUP('Nutritional Status'!$H101,HEIGHT,12)</f>
        <v>#N/A</v>
      </c>
      <c r="O93" s="138" t="e">
        <f>VLOOKUP('Nutritional Status'!$H101,HEIGHT,13)</f>
        <v>#N/A</v>
      </c>
      <c r="P93" s="138" t="e">
        <f>VLOOKUP('Nutritional Status'!$H101,HEIGHT,14)</f>
        <v>#N/A</v>
      </c>
      <c r="Q93" s="139"/>
      <c r="R93" s="136">
        <f t="shared" si="16"/>
        <v>2022</v>
      </c>
      <c r="S93" s="136">
        <f t="shared" si="17"/>
        <v>9</v>
      </c>
      <c r="T93" s="136">
        <f t="shared" si="18"/>
        <v>21</v>
      </c>
      <c r="U93" s="136">
        <f>YEAR('Nutritional Status'!$G101)</f>
        <v>1900</v>
      </c>
      <c r="V93" s="136">
        <f>MONTH('Nutritional Status'!$G101)</f>
        <v>1</v>
      </c>
      <c r="W93" s="136">
        <f>DAY('Nutritional Status'!$G101)</f>
        <v>0</v>
      </c>
      <c r="X93" s="136">
        <f t="shared" si="3"/>
        <v>21</v>
      </c>
      <c r="Y93" s="136">
        <f t="shared" si="4"/>
        <v>51.4375</v>
      </c>
      <c r="Z93" s="136">
        <f t="shared" si="5"/>
        <v>9</v>
      </c>
      <c r="AA93" s="136">
        <f t="shared" si="6"/>
        <v>8</v>
      </c>
      <c r="AB93" s="136">
        <f t="shared" si="7"/>
        <v>2022</v>
      </c>
      <c r="AC93" s="136">
        <f t="shared" si="8"/>
        <v>122</v>
      </c>
      <c r="AD93" s="137" t="str">
        <f t="shared" si="9"/>
        <v>122.08</v>
      </c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</row>
    <row r="94" spans="1:49" ht="14.25" customHeight="1">
      <c r="A94" s="129">
        <f t="shared" si="15"/>
        <v>40</v>
      </c>
      <c r="B94" s="129" t="s">
        <v>118</v>
      </c>
      <c r="C94" s="138" t="e">
        <f>VLOOKUP('Nutritional Status'!$H102,BMI,11)</f>
        <v>#N/A</v>
      </c>
      <c r="D94" s="138" t="e">
        <f>VLOOKUP('Nutritional Status'!$H102,BMI,12)</f>
        <v>#N/A</v>
      </c>
      <c r="E94" s="138" t="e">
        <f>VLOOKUP('Nutritional Status'!$H102,BMI,13)</f>
        <v>#N/A</v>
      </c>
      <c r="F94" s="138" t="e">
        <f>VLOOKUP('Nutritional Status'!$H102,BMI,14)</f>
        <v>#N/A</v>
      </c>
      <c r="G94" s="138" t="e">
        <f>VLOOKUP('Nutritional Status'!$H102,BMI,15)</f>
        <v>#N/A</v>
      </c>
      <c r="H94" s="138" t="e">
        <f>VLOOKUP('Nutritional Status'!$H102,BMI,16)</f>
        <v>#N/A</v>
      </c>
      <c r="I94" s="138" t="e">
        <f>VLOOKUP('Nutritional Status'!$H102,BMI,17)</f>
        <v>#N/A</v>
      </c>
      <c r="J94" s="138" t="e">
        <f>VLOOKUP('Nutritional Status'!$H102,BMI,18)</f>
        <v>#N/A</v>
      </c>
      <c r="K94" s="138" t="e">
        <f>VLOOKUP('Nutritional Status'!$H102,HEIGHT,9)</f>
        <v>#N/A</v>
      </c>
      <c r="L94" s="138" t="e">
        <f>VLOOKUP('Nutritional Status'!$H102,HEIGHT,10)</f>
        <v>#N/A</v>
      </c>
      <c r="M94" s="138" t="e">
        <f>VLOOKUP('Nutritional Status'!$H102,HEIGHT,11)</f>
        <v>#N/A</v>
      </c>
      <c r="N94" s="138" t="e">
        <f>VLOOKUP('Nutritional Status'!$H102,HEIGHT,12)</f>
        <v>#N/A</v>
      </c>
      <c r="O94" s="138" t="e">
        <f>VLOOKUP('Nutritional Status'!$H102,HEIGHT,13)</f>
        <v>#N/A</v>
      </c>
      <c r="P94" s="138" t="e">
        <f>VLOOKUP('Nutritional Status'!$H102,HEIGHT,14)</f>
        <v>#N/A</v>
      </c>
      <c r="Q94" s="139"/>
      <c r="R94" s="136">
        <f t="shared" si="16"/>
        <v>2022</v>
      </c>
      <c r="S94" s="136">
        <f t="shared" si="17"/>
        <v>9</v>
      </c>
      <c r="T94" s="136">
        <f t="shared" si="18"/>
        <v>21</v>
      </c>
      <c r="U94" s="136">
        <f>YEAR('Nutritional Status'!$G102)</f>
        <v>1900</v>
      </c>
      <c r="V94" s="136">
        <f>MONTH('Nutritional Status'!$G102)</f>
        <v>1</v>
      </c>
      <c r="W94" s="136">
        <f>DAY('Nutritional Status'!$G102)</f>
        <v>0</v>
      </c>
      <c r="X94" s="136">
        <f t="shared" si="3"/>
        <v>21</v>
      </c>
      <c r="Y94" s="136">
        <f t="shared" si="4"/>
        <v>51.4375</v>
      </c>
      <c r="Z94" s="136">
        <f t="shared" si="5"/>
        <v>9</v>
      </c>
      <c r="AA94" s="136">
        <f t="shared" si="6"/>
        <v>8</v>
      </c>
      <c r="AB94" s="136">
        <f t="shared" si="7"/>
        <v>2022</v>
      </c>
      <c r="AC94" s="136">
        <f t="shared" si="8"/>
        <v>122</v>
      </c>
      <c r="AD94" s="137" t="str">
        <f t="shared" si="9"/>
        <v>122.08</v>
      </c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</row>
    <row r="95" spans="1:49" ht="14.25" customHeight="1">
      <c r="A95" s="129">
        <f t="shared" si="15"/>
        <v>41</v>
      </c>
      <c r="B95" s="129" t="s">
        <v>118</v>
      </c>
      <c r="C95" s="138" t="e">
        <f>VLOOKUP('Nutritional Status'!$H103,BMI,11)</f>
        <v>#N/A</v>
      </c>
      <c r="D95" s="138" t="e">
        <f>VLOOKUP('Nutritional Status'!$H103,BMI,12)</f>
        <v>#N/A</v>
      </c>
      <c r="E95" s="138" t="e">
        <f>VLOOKUP('Nutritional Status'!$H103,BMI,13)</f>
        <v>#N/A</v>
      </c>
      <c r="F95" s="138" t="e">
        <f>VLOOKUP('Nutritional Status'!$H103,BMI,14)</f>
        <v>#N/A</v>
      </c>
      <c r="G95" s="138" t="e">
        <f>VLOOKUP('Nutritional Status'!$H103,BMI,15)</f>
        <v>#N/A</v>
      </c>
      <c r="H95" s="138" t="e">
        <f>VLOOKUP('Nutritional Status'!$H103,BMI,16)</f>
        <v>#N/A</v>
      </c>
      <c r="I95" s="138" t="e">
        <f>VLOOKUP('Nutritional Status'!$H103,BMI,17)</f>
        <v>#N/A</v>
      </c>
      <c r="J95" s="138" t="e">
        <f>VLOOKUP('Nutritional Status'!$H103,BMI,18)</f>
        <v>#N/A</v>
      </c>
      <c r="K95" s="138" t="e">
        <f>VLOOKUP('Nutritional Status'!$H103,HEIGHT,9)</f>
        <v>#N/A</v>
      </c>
      <c r="L95" s="138" t="e">
        <f>VLOOKUP('Nutritional Status'!$H103,HEIGHT,10)</f>
        <v>#N/A</v>
      </c>
      <c r="M95" s="138" t="e">
        <f>VLOOKUP('Nutritional Status'!$H103,HEIGHT,11)</f>
        <v>#N/A</v>
      </c>
      <c r="N95" s="138" t="e">
        <f>VLOOKUP('Nutritional Status'!$H103,HEIGHT,12)</f>
        <v>#N/A</v>
      </c>
      <c r="O95" s="138" t="e">
        <f>VLOOKUP('Nutritional Status'!$H103,HEIGHT,13)</f>
        <v>#N/A</v>
      </c>
      <c r="P95" s="138" t="e">
        <f>VLOOKUP('Nutritional Status'!$H103,HEIGHT,14)</f>
        <v>#N/A</v>
      </c>
      <c r="Q95" s="139"/>
      <c r="R95" s="136">
        <f t="shared" si="16"/>
        <v>2022</v>
      </c>
      <c r="S95" s="136">
        <f t="shared" si="17"/>
        <v>9</v>
      </c>
      <c r="T95" s="136">
        <f t="shared" si="18"/>
        <v>21</v>
      </c>
      <c r="U95" s="136">
        <f>YEAR('Nutritional Status'!$G103)</f>
        <v>1900</v>
      </c>
      <c r="V95" s="136">
        <f>MONTH('Nutritional Status'!$G103)</f>
        <v>1</v>
      </c>
      <c r="W95" s="136">
        <f>DAY('Nutritional Status'!$G103)</f>
        <v>0</v>
      </c>
      <c r="X95" s="136">
        <f t="shared" si="3"/>
        <v>21</v>
      </c>
      <c r="Y95" s="136">
        <f t="shared" si="4"/>
        <v>51.4375</v>
      </c>
      <c r="Z95" s="136">
        <f t="shared" si="5"/>
        <v>9</v>
      </c>
      <c r="AA95" s="136">
        <f t="shared" si="6"/>
        <v>8</v>
      </c>
      <c r="AB95" s="136">
        <f t="shared" si="7"/>
        <v>2022</v>
      </c>
      <c r="AC95" s="136">
        <f t="shared" si="8"/>
        <v>122</v>
      </c>
      <c r="AD95" s="137" t="str">
        <f t="shared" si="9"/>
        <v>122.08</v>
      </c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</row>
    <row r="96" spans="1:49" ht="14.25" customHeight="1">
      <c r="A96" s="129">
        <f t="shared" si="15"/>
        <v>42</v>
      </c>
      <c r="B96" s="129" t="s">
        <v>118</v>
      </c>
      <c r="C96" s="138" t="e">
        <f>VLOOKUP('Nutritional Status'!$H104,BMI,11)</f>
        <v>#N/A</v>
      </c>
      <c r="D96" s="138" t="e">
        <f>VLOOKUP('Nutritional Status'!$H104,BMI,12)</f>
        <v>#N/A</v>
      </c>
      <c r="E96" s="138" t="e">
        <f>VLOOKUP('Nutritional Status'!$H104,BMI,13)</f>
        <v>#N/A</v>
      </c>
      <c r="F96" s="138" t="e">
        <f>VLOOKUP('Nutritional Status'!$H104,BMI,14)</f>
        <v>#N/A</v>
      </c>
      <c r="G96" s="138" t="e">
        <f>VLOOKUP('Nutritional Status'!$H104,BMI,15)</f>
        <v>#N/A</v>
      </c>
      <c r="H96" s="138" t="e">
        <f>VLOOKUP('Nutritional Status'!$H104,BMI,16)</f>
        <v>#N/A</v>
      </c>
      <c r="I96" s="138" t="e">
        <f>VLOOKUP('Nutritional Status'!$H104,BMI,17)</f>
        <v>#N/A</v>
      </c>
      <c r="J96" s="138" t="e">
        <f>VLOOKUP('Nutritional Status'!$H104,BMI,18)</f>
        <v>#N/A</v>
      </c>
      <c r="K96" s="138" t="e">
        <f>VLOOKUP('Nutritional Status'!$H104,HEIGHT,9)</f>
        <v>#N/A</v>
      </c>
      <c r="L96" s="138" t="e">
        <f>VLOOKUP('Nutritional Status'!$H104,HEIGHT,10)</f>
        <v>#N/A</v>
      </c>
      <c r="M96" s="138" t="e">
        <f>VLOOKUP('Nutritional Status'!$H104,HEIGHT,11)</f>
        <v>#N/A</v>
      </c>
      <c r="N96" s="138" t="e">
        <f>VLOOKUP('Nutritional Status'!$H104,HEIGHT,12)</f>
        <v>#N/A</v>
      </c>
      <c r="O96" s="138" t="e">
        <f>VLOOKUP('Nutritional Status'!$H104,HEIGHT,13)</f>
        <v>#N/A</v>
      </c>
      <c r="P96" s="138" t="e">
        <f>VLOOKUP('Nutritional Status'!$H104,HEIGHT,14)</f>
        <v>#N/A</v>
      </c>
      <c r="Q96" s="139"/>
      <c r="R96" s="136">
        <f t="shared" si="16"/>
        <v>2022</v>
      </c>
      <c r="S96" s="136">
        <f t="shared" si="17"/>
        <v>9</v>
      </c>
      <c r="T96" s="136">
        <f t="shared" si="18"/>
        <v>21</v>
      </c>
      <c r="U96" s="136">
        <f>YEAR('Nutritional Status'!$G104)</f>
        <v>1900</v>
      </c>
      <c r="V96" s="136">
        <f>MONTH('Nutritional Status'!$G104)</f>
        <v>1</v>
      </c>
      <c r="W96" s="136">
        <f>DAY('Nutritional Status'!$G104)</f>
        <v>0</v>
      </c>
      <c r="X96" s="136">
        <f t="shared" si="3"/>
        <v>21</v>
      </c>
      <c r="Y96" s="136">
        <f t="shared" si="4"/>
        <v>51.4375</v>
      </c>
      <c r="Z96" s="136">
        <f t="shared" si="5"/>
        <v>9</v>
      </c>
      <c r="AA96" s="136">
        <f t="shared" si="6"/>
        <v>8</v>
      </c>
      <c r="AB96" s="136">
        <f t="shared" si="7"/>
        <v>2022</v>
      </c>
      <c r="AC96" s="136">
        <f t="shared" si="8"/>
        <v>122</v>
      </c>
      <c r="AD96" s="137" t="str">
        <f t="shared" si="9"/>
        <v>122.08</v>
      </c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</row>
    <row r="97" spans="1:49" ht="14.25" customHeight="1">
      <c r="A97" s="129">
        <f t="shared" si="15"/>
        <v>43</v>
      </c>
      <c r="B97" s="129" t="s">
        <v>118</v>
      </c>
      <c r="C97" s="138" t="e">
        <f>VLOOKUP('Nutritional Status'!$H105,BMI,11)</f>
        <v>#N/A</v>
      </c>
      <c r="D97" s="138" t="e">
        <f>VLOOKUP('Nutritional Status'!$H105,BMI,12)</f>
        <v>#N/A</v>
      </c>
      <c r="E97" s="138" t="e">
        <f>VLOOKUP('Nutritional Status'!$H105,BMI,13)</f>
        <v>#N/A</v>
      </c>
      <c r="F97" s="138" t="e">
        <f>VLOOKUP('Nutritional Status'!$H105,BMI,14)</f>
        <v>#N/A</v>
      </c>
      <c r="G97" s="138" t="e">
        <f>VLOOKUP('Nutritional Status'!$H105,BMI,15)</f>
        <v>#N/A</v>
      </c>
      <c r="H97" s="138" t="e">
        <f>VLOOKUP('Nutritional Status'!$H105,BMI,16)</f>
        <v>#N/A</v>
      </c>
      <c r="I97" s="138" t="e">
        <f>VLOOKUP('Nutritional Status'!$H105,BMI,17)</f>
        <v>#N/A</v>
      </c>
      <c r="J97" s="138" t="e">
        <f>VLOOKUP('Nutritional Status'!$H105,BMI,18)</f>
        <v>#N/A</v>
      </c>
      <c r="K97" s="138" t="e">
        <f>VLOOKUP('Nutritional Status'!$H105,HEIGHT,9)</f>
        <v>#N/A</v>
      </c>
      <c r="L97" s="138" t="e">
        <f>VLOOKUP('Nutritional Status'!$H105,HEIGHT,10)</f>
        <v>#N/A</v>
      </c>
      <c r="M97" s="138" t="e">
        <f>VLOOKUP('Nutritional Status'!$H105,HEIGHT,11)</f>
        <v>#N/A</v>
      </c>
      <c r="N97" s="138" t="e">
        <f>VLOOKUP('Nutritional Status'!$H105,HEIGHT,12)</f>
        <v>#N/A</v>
      </c>
      <c r="O97" s="138" t="e">
        <f>VLOOKUP('Nutritional Status'!$H105,HEIGHT,13)</f>
        <v>#N/A</v>
      </c>
      <c r="P97" s="138" t="e">
        <f>VLOOKUP('Nutritional Status'!$H105,HEIGHT,14)</f>
        <v>#N/A</v>
      </c>
      <c r="Q97" s="139"/>
      <c r="R97" s="136">
        <f t="shared" si="16"/>
        <v>2022</v>
      </c>
      <c r="S97" s="136">
        <f t="shared" si="17"/>
        <v>9</v>
      </c>
      <c r="T97" s="136">
        <f t="shared" si="18"/>
        <v>21</v>
      </c>
      <c r="U97" s="136">
        <f>YEAR('Nutritional Status'!$G105)</f>
        <v>1900</v>
      </c>
      <c r="V97" s="136">
        <f>MONTH('Nutritional Status'!$G105)</f>
        <v>1</v>
      </c>
      <c r="W97" s="136">
        <f>DAY('Nutritional Status'!$G105)</f>
        <v>0</v>
      </c>
      <c r="X97" s="136">
        <f t="shared" si="3"/>
        <v>21</v>
      </c>
      <c r="Y97" s="136">
        <f t="shared" si="4"/>
        <v>51.4375</v>
      </c>
      <c r="Z97" s="136">
        <f t="shared" si="5"/>
        <v>9</v>
      </c>
      <c r="AA97" s="136">
        <f t="shared" si="6"/>
        <v>8</v>
      </c>
      <c r="AB97" s="136">
        <f t="shared" si="7"/>
        <v>2022</v>
      </c>
      <c r="AC97" s="136">
        <f t="shared" si="8"/>
        <v>122</v>
      </c>
      <c r="AD97" s="137" t="str">
        <f t="shared" si="9"/>
        <v>122.08</v>
      </c>
      <c r="AE97" s="128"/>
      <c r="AF97" s="128"/>
      <c r="AG97" s="128"/>
      <c r="AH97" s="128"/>
      <c r="AI97" s="128"/>
      <c r="AJ97" s="128"/>
      <c r="AK97" s="128"/>
      <c r="AL97" s="128"/>
      <c r="AM97" s="128"/>
      <c r="AN97" s="128"/>
      <c r="AO97" s="128"/>
      <c r="AP97" s="128"/>
      <c r="AQ97" s="128"/>
      <c r="AR97" s="128"/>
      <c r="AS97" s="128"/>
      <c r="AT97" s="128"/>
      <c r="AU97" s="128"/>
      <c r="AV97" s="128"/>
      <c r="AW97" s="128"/>
    </row>
    <row r="98" spans="1:49" ht="14.25" customHeight="1">
      <c r="A98" s="129">
        <f t="shared" si="15"/>
        <v>44</v>
      </c>
      <c r="B98" s="129" t="s">
        <v>118</v>
      </c>
      <c r="C98" s="138" t="e">
        <f>VLOOKUP('Nutritional Status'!$H106,BMI,11)</f>
        <v>#N/A</v>
      </c>
      <c r="D98" s="138" t="e">
        <f>VLOOKUP('Nutritional Status'!$H106,BMI,12)</f>
        <v>#N/A</v>
      </c>
      <c r="E98" s="138" t="e">
        <f>VLOOKUP('Nutritional Status'!$H106,BMI,13)</f>
        <v>#N/A</v>
      </c>
      <c r="F98" s="138" t="e">
        <f>VLOOKUP('Nutritional Status'!$H106,BMI,14)</f>
        <v>#N/A</v>
      </c>
      <c r="G98" s="138" t="e">
        <f>VLOOKUP('Nutritional Status'!$H106,BMI,15)</f>
        <v>#N/A</v>
      </c>
      <c r="H98" s="138" t="e">
        <f>VLOOKUP('Nutritional Status'!$H106,BMI,16)</f>
        <v>#N/A</v>
      </c>
      <c r="I98" s="138" t="e">
        <f>VLOOKUP('Nutritional Status'!$H106,BMI,17)</f>
        <v>#N/A</v>
      </c>
      <c r="J98" s="138" t="e">
        <f>VLOOKUP('Nutritional Status'!$H106,BMI,18)</f>
        <v>#N/A</v>
      </c>
      <c r="K98" s="138" t="e">
        <f>VLOOKUP('Nutritional Status'!$H106,HEIGHT,9)</f>
        <v>#N/A</v>
      </c>
      <c r="L98" s="138" t="e">
        <f>VLOOKUP('Nutritional Status'!$H106,HEIGHT,10)</f>
        <v>#N/A</v>
      </c>
      <c r="M98" s="138" t="e">
        <f>VLOOKUP('Nutritional Status'!$H106,HEIGHT,11)</f>
        <v>#N/A</v>
      </c>
      <c r="N98" s="138" t="e">
        <f>VLOOKUP('Nutritional Status'!$H106,HEIGHT,12)</f>
        <v>#N/A</v>
      </c>
      <c r="O98" s="138" t="e">
        <f>VLOOKUP('Nutritional Status'!$H106,HEIGHT,13)</f>
        <v>#N/A</v>
      </c>
      <c r="P98" s="138" t="e">
        <f>VLOOKUP('Nutritional Status'!$H106,HEIGHT,14)</f>
        <v>#N/A</v>
      </c>
      <c r="Q98" s="139"/>
      <c r="R98" s="136">
        <f t="shared" si="16"/>
        <v>2022</v>
      </c>
      <c r="S98" s="136">
        <f t="shared" si="17"/>
        <v>9</v>
      </c>
      <c r="T98" s="136">
        <f t="shared" si="18"/>
        <v>21</v>
      </c>
      <c r="U98" s="136">
        <f>YEAR('Nutritional Status'!$G106)</f>
        <v>1900</v>
      </c>
      <c r="V98" s="136">
        <f>MONTH('Nutritional Status'!$G106)</f>
        <v>1</v>
      </c>
      <c r="W98" s="136">
        <f>DAY('Nutritional Status'!$G106)</f>
        <v>0</v>
      </c>
      <c r="X98" s="136">
        <f t="shared" si="3"/>
        <v>21</v>
      </c>
      <c r="Y98" s="136">
        <f t="shared" si="4"/>
        <v>51.4375</v>
      </c>
      <c r="Z98" s="136">
        <f t="shared" si="5"/>
        <v>9</v>
      </c>
      <c r="AA98" s="136">
        <f t="shared" si="6"/>
        <v>8</v>
      </c>
      <c r="AB98" s="136">
        <f t="shared" si="7"/>
        <v>2022</v>
      </c>
      <c r="AC98" s="136">
        <f t="shared" si="8"/>
        <v>122</v>
      </c>
      <c r="AD98" s="137" t="str">
        <f t="shared" si="9"/>
        <v>122.08</v>
      </c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</row>
    <row r="99" spans="1:49" ht="14.25" customHeight="1">
      <c r="A99" s="129">
        <f t="shared" si="15"/>
        <v>45</v>
      </c>
      <c r="B99" s="129" t="s">
        <v>118</v>
      </c>
      <c r="C99" s="138" t="e">
        <f>VLOOKUP('Nutritional Status'!$H107,BMI,11)</f>
        <v>#N/A</v>
      </c>
      <c r="D99" s="138" t="e">
        <f>VLOOKUP('Nutritional Status'!$H107,BMI,12)</f>
        <v>#N/A</v>
      </c>
      <c r="E99" s="138" t="e">
        <f>VLOOKUP('Nutritional Status'!$H107,BMI,13)</f>
        <v>#N/A</v>
      </c>
      <c r="F99" s="138" t="e">
        <f>VLOOKUP('Nutritional Status'!$H107,BMI,14)</f>
        <v>#N/A</v>
      </c>
      <c r="G99" s="138" t="e">
        <f>VLOOKUP('Nutritional Status'!$H107,BMI,15)</f>
        <v>#N/A</v>
      </c>
      <c r="H99" s="138" t="e">
        <f>VLOOKUP('Nutritional Status'!$H107,BMI,16)</f>
        <v>#N/A</v>
      </c>
      <c r="I99" s="138" t="e">
        <f>VLOOKUP('Nutritional Status'!$H107,BMI,17)</f>
        <v>#N/A</v>
      </c>
      <c r="J99" s="138" t="e">
        <f>VLOOKUP('Nutritional Status'!$H107,BMI,18)</f>
        <v>#N/A</v>
      </c>
      <c r="K99" s="138" t="e">
        <f>VLOOKUP('Nutritional Status'!$H107,HEIGHT,9)</f>
        <v>#N/A</v>
      </c>
      <c r="L99" s="138" t="e">
        <f>VLOOKUP('Nutritional Status'!$H107,HEIGHT,10)</f>
        <v>#N/A</v>
      </c>
      <c r="M99" s="138" t="e">
        <f>VLOOKUP('Nutritional Status'!$H107,HEIGHT,11)</f>
        <v>#N/A</v>
      </c>
      <c r="N99" s="138" t="e">
        <f>VLOOKUP('Nutritional Status'!$H107,HEIGHT,12)</f>
        <v>#N/A</v>
      </c>
      <c r="O99" s="138" t="e">
        <f>VLOOKUP('Nutritional Status'!$H107,HEIGHT,13)</f>
        <v>#N/A</v>
      </c>
      <c r="P99" s="138" t="e">
        <f>VLOOKUP('Nutritional Status'!$H107,HEIGHT,14)</f>
        <v>#N/A</v>
      </c>
      <c r="Q99" s="128"/>
      <c r="R99" s="136">
        <f t="shared" si="16"/>
        <v>2022</v>
      </c>
      <c r="S99" s="136">
        <f t="shared" si="17"/>
        <v>9</v>
      </c>
      <c r="T99" s="136">
        <f t="shared" si="18"/>
        <v>21</v>
      </c>
      <c r="U99" s="136">
        <f>YEAR('Nutritional Status'!$G107)</f>
        <v>1900</v>
      </c>
      <c r="V99" s="136">
        <f>MONTH('Nutritional Status'!$G107)</f>
        <v>1</v>
      </c>
      <c r="W99" s="136">
        <f>DAY('Nutritional Status'!$G107)</f>
        <v>0</v>
      </c>
      <c r="X99" s="136">
        <f t="shared" si="3"/>
        <v>21</v>
      </c>
      <c r="Y99" s="136">
        <f t="shared" si="4"/>
        <v>51.4375</v>
      </c>
      <c r="Z99" s="136">
        <f t="shared" si="5"/>
        <v>9</v>
      </c>
      <c r="AA99" s="136">
        <f t="shared" si="6"/>
        <v>8</v>
      </c>
      <c r="AB99" s="136">
        <f t="shared" si="7"/>
        <v>2022</v>
      </c>
      <c r="AC99" s="136">
        <f t="shared" si="8"/>
        <v>122</v>
      </c>
      <c r="AD99" s="137" t="str">
        <f t="shared" si="9"/>
        <v>122.08</v>
      </c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</row>
    <row r="100" spans="1:49" ht="14.25" customHeight="1">
      <c r="A100" s="129">
        <f t="shared" si="15"/>
        <v>46</v>
      </c>
      <c r="B100" s="129" t="s">
        <v>118</v>
      </c>
      <c r="C100" s="138" t="e">
        <f>VLOOKUP('Nutritional Status'!$H108,BMI,11)</f>
        <v>#N/A</v>
      </c>
      <c r="D100" s="138" t="e">
        <f>VLOOKUP('Nutritional Status'!$H108,BMI,12)</f>
        <v>#N/A</v>
      </c>
      <c r="E100" s="138" t="e">
        <f>VLOOKUP('Nutritional Status'!$H108,BMI,13)</f>
        <v>#N/A</v>
      </c>
      <c r="F100" s="138" t="e">
        <f>VLOOKUP('Nutritional Status'!$H108,BMI,14)</f>
        <v>#N/A</v>
      </c>
      <c r="G100" s="138" t="e">
        <f>VLOOKUP('Nutritional Status'!$H108,BMI,15)</f>
        <v>#N/A</v>
      </c>
      <c r="H100" s="138" t="e">
        <f>VLOOKUP('Nutritional Status'!$H108,BMI,16)</f>
        <v>#N/A</v>
      </c>
      <c r="I100" s="138" t="e">
        <f>VLOOKUP('Nutritional Status'!$H108,BMI,17)</f>
        <v>#N/A</v>
      </c>
      <c r="J100" s="138" t="e">
        <f>VLOOKUP('Nutritional Status'!$H108,BMI,18)</f>
        <v>#N/A</v>
      </c>
      <c r="K100" s="138" t="e">
        <f>VLOOKUP('Nutritional Status'!$H108,HEIGHT,9)</f>
        <v>#N/A</v>
      </c>
      <c r="L100" s="138" t="e">
        <f>VLOOKUP('Nutritional Status'!$H108,HEIGHT,10)</f>
        <v>#N/A</v>
      </c>
      <c r="M100" s="138" t="e">
        <f>VLOOKUP('Nutritional Status'!$H108,HEIGHT,11)</f>
        <v>#N/A</v>
      </c>
      <c r="N100" s="138" t="e">
        <f>VLOOKUP('Nutritional Status'!$H108,HEIGHT,12)</f>
        <v>#N/A</v>
      </c>
      <c r="O100" s="138" t="e">
        <f>VLOOKUP('Nutritional Status'!$H108,HEIGHT,13)</f>
        <v>#N/A</v>
      </c>
      <c r="P100" s="138" t="e">
        <f>VLOOKUP('Nutritional Status'!$H108,HEIGHT,14)</f>
        <v>#N/A</v>
      </c>
      <c r="Q100" s="128"/>
      <c r="R100" s="136">
        <f t="shared" si="16"/>
        <v>2022</v>
      </c>
      <c r="S100" s="136">
        <f t="shared" si="17"/>
        <v>9</v>
      </c>
      <c r="T100" s="136">
        <f t="shared" si="18"/>
        <v>21</v>
      </c>
      <c r="U100" s="136">
        <f>YEAR('Nutritional Status'!$G108)</f>
        <v>1900</v>
      </c>
      <c r="V100" s="136">
        <f>MONTH('Nutritional Status'!$G108)</f>
        <v>1</v>
      </c>
      <c r="W100" s="136">
        <f>DAY('Nutritional Status'!$G108)</f>
        <v>0</v>
      </c>
      <c r="X100" s="136">
        <f t="shared" si="3"/>
        <v>21</v>
      </c>
      <c r="Y100" s="136">
        <f t="shared" si="4"/>
        <v>51.4375</v>
      </c>
      <c r="Z100" s="136">
        <f t="shared" si="5"/>
        <v>9</v>
      </c>
      <c r="AA100" s="136">
        <f t="shared" si="6"/>
        <v>8</v>
      </c>
      <c r="AB100" s="136">
        <f t="shared" si="7"/>
        <v>2022</v>
      </c>
      <c r="AC100" s="136">
        <f t="shared" si="8"/>
        <v>122</v>
      </c>
      <c r="AD100" s="137" t="str">
        <f t="shared" si="9"/>
        <v>122.08</v>
      </c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</row>
    <row r="101" spans="1:49" ht="14.25" customHeight="1">
      <c r="A101" s="129">
        <f t="shared" si="15"/>
        <v>47</v>
      </c>
      <c r="B101" s="129" t="s">
        <v>118</v>
      </c>
      <c r="C101" s="138" t="e">
        <f>VLOOKUP('Nutritional Status'!$H109,BMI,11)</f>
        <v>#N/A</v>
      </c>
      <c r="D101" s="138" t="e">
        <f>VLOOKUP('Nutritional Status'!$H109,BMI,12)</f>
        <v>#N/A</v>
      </c>
      <c r="E101" s="138" t="e">
        <f>VLOOKUP('Nutritional Status'!$H109,BMI,13)</f>
        <v>#N/A</v>
      </c>
      <c r="F101" s="138" t="e">
        <f>VLOOKUP('Nutritional Status'!$H109,BMI,14)</f>
        <v>#N/A</v>
      </c>
      <c r="G101" s="138" t="e">
        <f>VLOOKUP('Nutritional Status'!$H109,BMI,15)</f>
        <v>#N/A</v>
      </c>
      <c r="H101" s="138" t="e">
        <f>VLOOKUP('Nutritional Status'!$H109,BMI,16)</f>
        <v>#N/A</v>
      </c>
      <c r="I101" s="138" t="e">
        <f>VLOOKUP('Nutritional Status'!$H109,BMI,17)</f>
        <v>#N/A</v>
      </c>
      <c r="J101" s="138" t="e">
        <f>VLOOKUP('Nutritional Status'!$H109,BMI,18)</f>
        <v>#N/A</v>
      </c>
      <c r="K101" s="138" t="e">
        <f>VLOOKUP('Nutritional Status'!$H109,HEIGHT,9)</f>
        <v>#N/A</v>
      </c>
      <c r="L101" s="138" t="e">
        <f>VLOOKUP('Nutritional Status'!$H109,HEIGHT,10)</f>
        <v>#N/A</v>
      </c>
      <c r="M101" s="138" t="e">
        <f>VLOOKUP('Nutritional Status'!$H109,HEIGHT,11)</f>
        <v>#N/A</v>
      </c>
      <c r="N101" s="138" t="e">
        <f>VLOOKUP('Nutritional Status'!$H109,HEIGHT,12)</f>
        <v>#N/A</v>
      </c>
      <c r="O101" s="138" t="e">
        <f>VLOOKUP('Nutritional Status'!$H109,HEIGHT,13)</f>
        <v>#N/A</v>
      </c>
      <c r="P101" s="138" t="e">
        <f>VLOOKUP('Nutritional Status'!$H109,HEIGHT,14)</f>
        <v>#N/A</v>
      </c>
      <c r="Q101" s="128"/>
      <c r="R101" s="136">
        <f t="shared" si="16"/>
        <v>2022</v>
      </c>
      <c r="S101" s="136">
        <f t="shared" si="17"/>
        <v>9</v>
      </c>
      <c r="T101" s="136">
        <f t="shared" si="18"/>
        <v>21</v>
      </c>
      <c r="U101" s="136">
        <f>YEAR('Nutritional Status'!$G109)</f>
        <v>1900</v>
      </c>
      <c r="V101" s="136">
        <f>MONTH('Nutritional Status'!$G109)</f>
        <v>1</v>
      </c>
      <c r="W101" s="136">
        <f>DAY('Nutritional Status'!$G109)</f>
        <v>0</v>
      </c>
      <c r="X101" s="136">
        <f t="shared" si="3"/>
        <v>21</v>
      </c>
      <c r="Y101" s="136">
        <f t="shared" si="4"/>
        <v>51.4375</v>
      </c>
      <c r="Z101" s="136">
        <f t="shared" si="5"/>
        <v>9</v>
      </c>
      <c r="AA101" s="136">
        <f t="shared" si="6"/>
        <v>8</v>
      </c>
      <c r="AB101" s="136">
        <f t="shared" si="7"/>
        <v>2022</v>
      </c>
      <c r="AC101" s="136">
        <f t="shared" si="8"/>
        <v>122</v>
      </c>
      <c r="AD101" s="137" t="str">
        <f t="shared" si="9"/>
        <v>122.08</v>
      </c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8"/>
      <c r="AR101" s="128"/>
      <c r="AS101" s="128"/>
      <c r="AT101" s="128"/>
      <c r="AU101" s="128"/>
      <c r="AV101" s="128"/>
      <c r="AW101" s="128"/>
    </row>
    <row r="102" spans="1:49" ht="14.25" customHeight="1">
      <c r="A102" s="129">
        <f t="shared" si="15"/>
        <v>48</v>
      </c>
      <c r="B102" s="129" t="s">
        <v>118</v>
      </c>
      <c r="C102" s="138" t="e">
        <f>VLOOKUP('Nutritional Status'!$H110,BMI,11)</f>
        <v>#N/A</v>
      </c>
      <c r="D102" s="138" t="e">
        <f>VLOOKUP('Nutritional Status'!$H110,BMI,12)</f>
        <v>#N/A</v>
      </c>
      <c r="E102" s="138" t="e">
        <f>VLOOKUP('Nutritional Status'!$H110,BMI,13)</f>
        <v>#N/A</v>
      </c>
      <c r="F102" s="138" t="e">
        <f>VLOOKUP('Nutritional Status'!$H110,BMI,14)</f>
        <v>#N/A</v>
      </c>
      <c r="G102" s="138" t="e">
        <f>VLOOKUP('Nutritional Status'!$H110,BMI,15)</f>
        <v>#N/A</v>
      </c>
      <c r="H102" s="138" t="e">
        <f>VLOOKUP('Nutritional Status'!$H110,BMI,16)</f>
        <v>#N/A</v>
      </c>
      <c r="I102" s="138" t="e">
        <f>VLOOKUP('Nutritional Status'!$H110,BMI,17)</f>
        <v>#N/A</v>
      </c>
      <c r="J102" s="138" t="e">
        <f>VLOOKUP('Nutritional Status'!$H110,BMI,18)</f>
        <v>#N/A</v>
      </c>
      <c r="K102" s="138" t="e">
        <f>VLOOKUP('Nutritional Status'!$H110,HEIGHT,9)</f>
        <v>#N/A</v>
      </c>
      <c r="L102" s="138" t="e">
        <f>VLOOKUP('Nutritional Status'!$H110,HEIGHT,10)</f>
        <v>#N/A</v>
      </c>
      <c r="M102" s="138" t="e">
        <f>VLOOKUP('Nutritional Status'!$H110,HEIGHT,11)</f>
        <v>#N/A</v>
      </c>
      <c r="N102" s="138" t="e">
        <f>VLOOKUP('Nutritional Status'!$H110,HEIGHT,12)</f>
        <v>#N/A</v>
      </c>
      <c r="O102" s="138" t="e">
        <f>VLOOKUP('Nutritional Status'!$H110,HEIGHT,13)</f>
        <v>#N/A</v>
      </c>
      <c r="P102" s="138" t="e">
        <f>VLOOKUP('Nutritional Status'!$H110,HEIGHT,14)</f>
        <v>#N/A</v>
      </c>
      <c r="Q102" s="128"/>
      <c r="R102" s="136">
        <f t="shared" si="16"/>
        <v>2022</v>
      </c>
      <c r="S102" s="136">
        <f t="shared" si="17"/>
        <v>9</v>
      </c>
      <c r="T102" s="136">
        <f t="shared" si="18"/>
        <v>21</v>
      </c>
      <c r="U102" s="136">
        <f>YEAR('Nutritional Status'!$G110)</f>
        <v>1900</v>
      </c>
      <c r="V102" s="136">
        <f>MONTH('Nutritional Status'!$G110)</f>
        <v>1</v>
      </c>
      <c r="W102" s="136">
        <f>DAY('Nutritional Status'!$G110)</f>
        <v>0</v>
      </c>
      <c r="X102" s="136">
        <f t="shared" si="3"/>
        <v>21</v>
      </c>
      <c r="Y102" s="136">
        <f t="shared" si="4"/>
        <v>51.4375</v>
      </c>
      <c r="Z102" s="136">
        <f t="shared" si="5"/>
        <v>9</v>
      </c>
      <c r="AA102" s="136">
        <f t="shared" si="6"/>
        <v>8</v>
      </c>
      <c r="AB102" s="136">
        <f t="shared" si="7"/>
        <v>2022</v>
      </c>
      <c r="AC102" s="136">
        <f t="shared" si="8"/>
        <v>122</v>
      </c>
      <c r="AD102" s="137" t="str">
        <f t="shared" si="9"/>
        <v>122.08</v>
      </c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</row>
    <row r="103" spans="1:49" ht="14.25" customHeight="1">
      <c r="A103" s="129">
        <f t="shared" si="15"/>
        <v>49</v>
      </c>
      <c r="B103" s="129" t="s">
        <v>118</v>
      </c>
      <c r="C103" s="138" t="e">
        <f>VLOOKUP('Nutritional Status'!$H111,BMI,11)</f>
        <v>#N/A</v>
      </c>
      <c r="D103" s="138" t="e">
        <f>VLOOKUP('Nutritional Status'!$H111,BMI,12)</f>
        <v>#N/A</v>
      </c>
      <c r="E103" s="138" t="e">
        <f>VLOOKUP('Nutritional Status'!$H111,BMI,13)</f>
        <v>#N/A</v>
      </c>
      <c r="F103" s="138" t="e">
        <f>VLOOKUP('Nutritional Status'!$H111,BMI,14)</f>
        <v>#N/A</v>
      </c>
      <c r="G103" s="138" t="e">
        <f>VLOOKUP('Nutritional Status'!$H111,BMI,15)</f>
        <v>#N/A</v>
      </c>
      <c r="H103" s="138" t="e">
        <f>VLOOKUP('Nutritional Status'!$H111,BMI,16)</f>
        <v>#N/A</v>
      </c>
      <c r="I103" s="138" t="e">
        <f>VLOOKUP('Nutritional Status'!$H111,BMI,17)</f>
        <v>#N/A</v>
      </c>
      <c r="J103" s="138" t="e">
        <f>VLOOKUP('Nutritional Status'!$H111,BMI,18)</f>
        <v>#N/A</v>
      </c>
      <c r="K103" s="138" t="e">
        <f>VLOOKUP('Nutritional Status'!$H111,HEIGHT,9)</f>
        <v>#N/A</v>
      </c>
      <c r="L103" s="138" t="e">
        <f>VLOOKUP('Nutritional Status'!$H111,HEIGHT,10)</f>
        <v>#N/A</v>
      </c>
      <c r="M103" s="138" t="e">
        <f>VLOOKUP('Nutritional Status'!$H111,HEIGHT,11)</f>
        <v>#N/A</v>
      </c>
      <c r="N103" s="138" t="e">
        <f>VLOOKUP('Nutritional Status'!$H111,HEIGHT,12)</f>
        <v>#N/A</v>
      </c>
      <c r="O103" s="138" t="e">
        <f>VLOOKUP('Nutritional Status'!$H111,HEIGHT,13)</f>
        <v>#N/A</v>
      </c>
      <c r="P103" s="138" t="e">
        <f>VLOOKUP('Nutritional Status'!$H111,HEIGHT,14)</f>
        <v>#N/A</v>
      </c>
      <c r="Q103" s="128"/>
      <c r="R103" s="136">
        <f t="shared" si="16"/>
        <v>2022</v>
      </c>
      <c r="S103" s="136">
        <f t="shared" si="17"/>
        <v>9</v>
      </c>
      <c r="T103" s="136">
        <f t="shared" si="18"/>
        <v>21</v>
      </c>
      <c r="U103" s="136">
        <f>YEAR('Nutritional Status'!$G111)</f>
        <v>1900</v>
      </c>
      <c r="V103" s="136">
        <f>MONTH('Nutritional Status'!$G111)</f>
        <v>1</v>
      </c>
      <c r="W103" s="136">
        <f>DAY('Nutritional Status'!$G111)</f>
        <v>0</v>
      </c>
      <c r="X103" s="136">
        <f t="shared" si="3"/>
        <v>21</v>
      </c>
      <c r="Y103" s="136">
        <f t="shared" si="4"/>
        <v>51.4375</v>
      </c>
      <c r="Z103" s="136">
        <f t="shared" si="5"/>
        <v>9</v>
      </c>
      <c r="AA103" s="136">
        <f t="shared" si="6"/>
        <v>8</v>
      </c>
      <c r="AB103" s="136">
        <f t="shared" si="7"/>
        <v>2022</v>
      </c>
      <c r="AC103" s="136">
        <f t="shared" si="8"/>
        <v>122</v>
      </c>
      <c r="AD103" s="137" t="str">
        <f t="shared" si="9"/>
        <v>122.08</v>
      </c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8"/>
      <c r="AT103" s="128"/>
      <c r="AU103" s="128"/>
      <c r="AV103" s="128"/>
      <c r="AW103" s="128"/>
    </row>
    <row r="104" spans="1:49" ht="14.25" customHeight="1">
      <c r="A104" s="129">
        <f t="shared" si="15"/>
        <v>50</v>
      </c>
      <c r="B104" s="129" t="s">
        <v>118</v>
      </c>
      <c r="C104" s="138" t="e">
        <f>VLOOKUP('Nutritional Status'!$H112,BMI,11)</f>
        <v>#N/A</v>
      </c>
      <c r="D104" s="138" t="e">
        <f>VLOOKUP('Nutritional Status'!$H112,BMI,12)</f>
        <v>#N/A</v>
      </c>
      <c r="E104" s="138" t="e">
        <f>VLOOKUP('Nutritional Status'!$H112,BMI,13)</f>
        <v>#N/A</v>
      </c>
      <c r="F104" s="138" t="e">
        <f>VLOOKUP('Nutritional Status'!$H112,BMI,14)</f>
        <v>#N/A</v>
      </c>
      <c r="G104" s="138" t="e">
        <f>VLOOKUP('Nutritional Status'!$H112,BMI,15)</f>
        <v>#N/A</v>
      </c>
      <c r="H104" s="138" t="e">
        <f>VLOOKUP('Nutritional Status'!$H112,BMI,16)</f>
        <v>#N/A</v>
      </c>
      <c r="I104" s="138" t="e">
        <f>VLOOKUP('Nutritional Status'!$H112,BMI,17)</f>
        <v>#N/A</v>
      </c>
      <c r="J104" s="138" t="e">
        <f>VLOOKUP('Nutritional Status'!$H112,BMI,18)</f>
        <v>#N/A</v>
      </c>
      <c r="K104" s="138" t="e">
        <f>VLOOKUP('Nutritional Status'!$H112,HEIGHT,9)</f>
        <v>#N/A</v>
      </c>
      <c r="L104" s="138" t="e">
        <f>VLOOKUP('Nutritional Status'!$H112,HEIGHT,10)</f>
        <v>#N/A</v>
      </c>
      <c r="M104" s="138" t="e">
        <f>VLOOKUP('Nutritional Status'!$H112,HEIGHT,11)</f>
        <v>#N/A</v>
      </c>
      <c r="N104" s="138" t="e">
        <f>VLOOKUP('Nutritional Status'!$H112,HEIGHT,12)</f>
        <v>#N/A</v>
      </c>
      <c r="O104" s="138" t="e">
        <f>VLOOKUP('Nutritional Status'!$H112,HEIGHT,13)</f>
        <v>#N/A</v>
      </c>
      <c r="P104" s="138" t="e">
        <f>VLOOKUP('Nutritional Status'!$H112,HEIGHT,14)</f>
        <v>#N/A</v>
      </c>
      <c r="Q104" s="128"/>
      <c r="R104" s="136">
        <f t="shared" si="16"/>
        <v>2022</v>
      </c>
      <c r="S104" s="136">
        <f t="shared" si="17"/>
        <v>9</v>
      </c>
      <c r="T104" s="136">
        <f t="shared" si="18"/>
        <v>21</v>
      </c>
      <c r="U104" s="136">
        <f>YEAR('Nutritional Status'!$G112)</f>
        <v>1900</v>
      </c>
      <c r="V104" s="136">
        <f>MONTH('Nutritional Status'!$G112)</f>
        <v>1</v>
      </c>
      <c r="W104" s="136">
        <f>DAY('Nutritional Status'!$G112)</f>
        <v>0</v>
      </c>
      <c r="X104" s="136">
        <f t="shared" si="3"/>
        <v>21</v>
      </c>
      <c r="Y104" s="136">
        <f t="shared" si="4"/>
        <v>51.4375</v>
      </c>
      <c r="Z104" s="136">
        <f t="shared" si="5"/>
        <v>9</v>
      </c>
      <c r="AA104" s="136">
        <f t="shared" si="6"/>
        <v>8</v>
      </c>
      <c r="AB104" s="136">
        <f t="shared" si="7"/>
        <v>2022</v>
      </c>
      <c r="AC104" s="136">
        <f t="shared" si="8"/>
        <v>122</v>
      </c>
      <c r="AD104" s="137" t="str">
        <f t="shared" si="9"/>
        <v>122.08</v>
      </c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8"/>
      <c r="AT104" s="128"/>
      <c r="AU104" s="128"/>
      <c r="AV104" s="128"/>
      <c r="AW104" s="128"/>
    </row>
    <row r="105" spans="1:49" ht="15.75" customHeight="1"/>
    <row r="106" spans="1:49" ht="15.75" customHeight="1"/>
    <row r="107" spans="1:49" ht="15.75" customHeight="1"/>
    <row r="108" spans="1:49" ht="15.75" customHeight="1"/>
    <row r="109" spans="1:49" ht="15.75" customHeight="1"/>
    <row r="110" spans="1:49" ht="15.75" customHeight="1"/>
    <row r="111" spans="1:49" ht="15.75" customHeight="1"/>
    <row r="112" spans="1:4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</sheetData>
  <mergeCells count="6">
    <mergeCell ref="AU2:AW7"/>
    <mergeCell ref="D3:E3"/>
    <mergeCell ref="F3:G3"/>
    <mergeCell ref="H3:I3"/>
    <mergeCell ref="L3:M3"/>
    <mergeCell ref="N3:O3"/>
  </mergeCells>
  <conditionalFormatting sqref="C4:P104">
    <cfRule type="expression" dxfId="0" priority="1" stopIfTrue="1">
      <formula>ISERROR(C4)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G373"/>
  <sheetViews>
    <sheetView showGridLines="0" workbookViewId="0"/>
  </sheetViews>
  <sheetFormatPr defaultColWidth="14.42578125" defaultRowHeight="15" customHeight="1"/>
  <cols>
    <col min="1" max="1" width="11.7109375" customWidth="1"/>
    <col min="2" max="2" width="7.42578125" customWidth="1"/>
    <col min="3" max="3" width="9.42578125" customWidth="1"/>
    <col min="4" max="10" width="8.140625" customWidth="1"/>
    <col min="11" max="11" width="9.42578125" customWidth="1"/>
    <col min="12" max="18" width="8.140625" customWidth="1"/>
    <col min="19" max="19" width="3.7109375" customWidth="1"/>
    <col min="20" max="20" width="12" customWidth="1"/>
    <col min="21" max="33" width="9.140625" customWidth="1"/>
  </cols>
  <sheetData>
    <row r="1" spans="1:33" ht="14.25" customHeight="1">
      <c r="A1" s="140" t="s">
        <v>119</v>
      </c>
      <c r="B1" s="141"/>
      <c r="C1" s="142"/>
      <c r="D1" s="143"/>
      <c r="E1" s="144"/>
      <c r="F1" s="144" t="s">
        <v>120</v>
      </c>
      <c r="G1" s="144"/>
      <c r="H1" s="144"/>
      <c r="I1" s="144"/>
      <c r="J1" s="141"/>
      <c r="K1" s="427" t="s">
        <v>121</v>
      </c>
      <c r="L1" s="350"/>
      <c r="M1" s="350"/>
      <c r="N1" s="350"/>
      <c r="O1" s="350"/>
      <c r="P1" s="350"/>
      <c r="Q1" s="350"/>
      <c r="R1" s="350"/>
      <c r="S1" s="141"/>
      <c r="T1" s="419" t="s">
        <v>122</v>
      </c>
      <c r="U1" s="334"/>
      <c r="V1" s="334"/>
      <c r="W1" s="334"/>
      <c r="X1" s="334"/>
      <c r="Y1" s="334"/>
      <c r="Z1" s="334"/>
      <c r="AA1" s="335"/>
      <c r="AB1" s="419" t="s">
        <v>123</v>
      </c>
      <c r="AC1" s="334"/>
      <c r="AD1" s="334"/>
      <c r="AE1" s="334"/>
      <c r="AF1" s="334"/>
      <c r="AG1" s="335"/>
    </row>
    <row r="2" spans="1:33" ht="35.25" customHeight="1">
      <c r="A2" s="422" t="s">
        <v>124</v>
      </c>
      <c r="B2" s="423" t="s">
        <v>15</v>
      </c>
      <c r="C2" s="145" t="s">
        <v>16</v>
      </c>
      <c r="D2" s="426" t="s">
        <v>17</v>
      </c>
      <c r="E2" s="360"/>
      <c r="F2" s="426" t="s">
        <v>18</v>
      </c>
      <c r="G2" s="360"/>
      <c r="H2" s="426" t="s">
        <v>19</v>
      </c>
      <c r="I2" s="360"/>
      <c r="J2" s="146" t="s">
        <v>20</v>
      </c>
      <c r="K2" s="147" t="s">
        <v>16</v>
      </c>
      <c r="L2" s="426" t="s">
        <v>17</v>
      </c>
      <c r="M2" s="360"/>
      <c r="N2" s="426" t="s">
        <v>18</v>
      </c>
      <c r="O2" s="360"/>
      <c r="P2" s="424" t="s">
        <v>19</v>
      </c>
      <c r="Q2" s="360"/>
      <c r="R2" s="146" t="s">
        <v>20</v>
      </c>
      <c r="S2" s="141"/>
      <c r="T2" s="147"/>
      <c r="U2" s="148"/>
      <c r="V2" s="148" t="s">
        <v>125</v>
      </c>
      <c r="W2" s="425" t="s">
        <v>126</v>
      </c>
      <c r="X2" s="360"/>
      <c r="Y2" s="425" t="s">
        <v>127</v>
      </c>
      <c r="Z2" s="360"/>
      <c r="AA2" s="149" t="s">
        <v>24</v>
      </c>
      <c r="AB2" s="150" t="s">
        <v>125</v>
      </c>
      <c r="AC2" s="420" t="s">
        <v>126</v>
      </c>
      <c r="AD2" s="281"/>
      <c r="AE2" s="421" t="s">
        <v>127</v>
      </c>
      <c r="AF2" s="281"/>
      <c r="AG2" s="151" t="s">
        <v>24</v>
      </c>
    </row>
    <row r="3" spans="1:33" ht="14.25" customHeight="1">
      <c r="A3" s="321"/>
      <c r="B3" s="358"/>
      <c r="C3" s="152" t="s">
        <v>128</v>
      </c>
      <c r="D3" s="153" t="s">
        <v>25</v>
      </c>
      <c r="E3" s="154" t="s">
        <v>26</v>
      </c>
      <c r="F3" s="155" t="s">
        <v>25</v>
      </c>
      <c r="G3" s="154" t="s">
        <v>26</v>
      </c>
      <c r="H3" s="153" t="s">
        <v>25</v>
      </c>
      <c r="I3" s="153" t="s">
        <v>26</v>
      </c>
      <c r="J3" s="156" t="s">
        <v>129</v>
      </c>
      <c r="K3" s="157" t="s">
        <v>128</v>
      </c>
      <c r="L3" s="153" t="s">
        <v>25</v>
      </c>
      <c r="M3" s="154" t="s">
        <v>26</v>
      </c>
      <c r="N3" s="155" t="s">
        <v>25</v>
      </c>
      <c r="O3" s="154" t="s">
        <v>26</v>
      </c>
      <c r="P3" s="153" t="s">
        <v>25</v>
      </c>
      <c r="Q3" s="153" t="s">
        <v>26</v>
      </c>
      <c r="R3" s="156" t="s">
        <v>129</v>
      </c>
      <c r="S3" s="141"/>
      <c r="T3" s="158" t="s">
        <v>130</v>
      </c>
      <c r="U3" s="155" t="s">
        <v>15</v>
      </c>
      <c r="V3" s="157" t="s">
        <v>128</v>
      </c>
      <c r="W3" s="159" t="s">
        <v>25</v>
      </c>
      <c r="X3" s="159" t="s">
        <v>26</v>
      </c>
      <c r="Y3" s="159" t="s">
        <v>25</v>
      </c>
      <c r="Z3" s="159" t="s">
        <v>26</v>
      </c>
      <c r="AA3" s="156" t="s">
        <v>129</v>
      </c>
      <c r="AB3" s="160" t="s">
        <v>128</v>
      </c>
      <c r="AC3" s="160" t="s">
        <v>25</v>
      </c>
      <c r="AD3" s="160" t="s">
        <v>26</v>
      </c>
      <c r="AE3" s="160" t="s">
        <v>25</v>
      </c>
      <c r="AF3" s="160" t="s">
        <v>26</v>
      </c>
      <c r="AG3" s="161" t="s">
        <v>129</v>
      </c>
    </row>
    <row r="4" spans="1:33" ht="14.25" customHeight="1">
      <c r="A4" s="162">
        <v>5</v>
      </c>
      <c r="B4" s="163">
        <v>60</v>
      </c>
      <c r="C4" s="152">
        <v>12</v>
      </c>
      <c r="D4" s="164">
        <v>12.1</v>
      </c>
      <c r="E4" s="165">
        <v>12.9</v>
      </c>
      <c r="F4" s="164">
        <v>13</v>
      </c>
      <c r="G4" s="164">
        <v>18.3</v>
      </c>
      <c r="H4" s="164">
        <v>18.399999999999999</v>
      </c>
      <c r="I4" s="164">
        <v>20.2</v>
      </c>
      <c r="J4" s="156">
        <v>20.3</v>
      </c>
      <c r="K4" s="152">
        <v>11.7</v>
      </c>
      <c r="L4" s="164">
        <v>11.799999999999999</v>
      </c>
      <c r="M4" s="164">
        <v>12.6</v>
      </c>
      <c r="N4" s="164">
        <v>12.7</v>
      </c>
      <c r="O4" s="164">
        <v>18.899999999999999</v>
      </c>
      <c r="P4" s="164">
        <v>19</v>
      </c>
      <c r="Q4" s="164">
        <v>21.2</v>
      </c>
      <c r="R4" s="156">
        <v>21.3</v>
      </c>
      <c r="S4" s="141"/>
      <c r="T4" s="157">
        <v>5</v>
      </c>
      <c r="U4" s="166">
        <v>60</v>
      </c>
      <c r="V4" s="167">
        <v>96</v>
      </c>
      <c r="W4" s="167">
        <f>V4+0.1</f>
        <v>96.1</v>
      </c>
      <c r="X4" s="167">
        <v>100.6</v>
      </c>
      <c r="Y4" s="167">
        <f>X4+0.1</f>
        <v>100.69999999999999</v>
      </c>
      <c r="Z4" s="167">
        <v>119.2</v>
      </c>
      <c r="AA4" s="168">
        <f>Z4+0.1</f>
        <v>119.3</v>
      </c>
      <c r="AB4" s="167">
        <v>95.1</v>
      </c>
      <c r="AC4" s="167">
        <v>95.199999999999989</v>
      </c>
      <c r="AD4" s="167">
        <v>99.8</v>
      </c>
      <c r="AE4" s="167">
        <v>99.899999999999991</v>
      </c>
      <c r="AF4" s="167">
        <v>118.9</v>
      </c>
      <c r="AG4" s="168">
        <v>119</v>
      </c>
    </row>
    <row r="5" spans="1:33" ht="14.25" customHeight="1">
      <c r="A5" s="157">
        <v>5.01</v>
      </c>
      <c r="B5" s="169">
        <v>61</v>
      </c>
      <c r="C5" s="152">
        <v>12</v>
      </c>
      <c r="D5" s="170">
        <v>12.1</v>
      </c>
      <c r="E5" s="171">
        <v>12.9</v>
      </c>
      <c r="F5" s="170">
        <v>13</v>
      </c>
      <c r="G5" s="170">
        <v>18.3</v>
      </c>
      <c r="H5" s="170">
        <v>18.399999999999999</v>
      </c>
      <c r="I5" s="170">
        <v>20.2</v>
      </c>
      <c r="J5" s="156">
        <v>20.3</v>
      </c>
      <c r="K5" s="152">
        <v>11.7</v>
      </c>
      <c r="L5" s="170">
        <v>11.799999999999999</v>
      </c>
      <c r="M5" s="170">
        <v>12.6</v>
      </c>
      <c r="N5" s="170">
        <v>12.7</v>
      </c>
      <c r="O5" s="170">
        <v>18.899999999999999</v>
      </c>
      <c r="P5" s="170">
        <v>19</v>
      </c>
      <c r="Q5" s="170">
        <v>21.3</v>
      </c>
      <c r="R5" s="156">
        <v>21.400000000000002</v>
      </c>
      <c r="S5" s="141"/>
      <c r="T5" s="172">
        <v>5.01</v>
      </c>
      <c r="U5" s="173">
        <v>61</v>
      </c>
      <c r="V5" s="167">
        <v>96.4</v>
      </c>
      <c r="W5" s="153">
        <v>96.5</v>
      </c>
      <c r="X5" s="153">
        <v>101</v>
      </c>
      <c r="Y5" s="153">
        <v>101.1</v>
      </c>
      <c r="Z5" s="153">
        <v>119.4</v>
      </c>
      <c r="AA5" s="168">
        <v>119.5</v>
      </c>
      <c r="AB5" s="167">
        <v>95.2</v>
      </c>
      <c r="AC5" s="153">
        <v>95.3</v>
      </c>
      <c r="AD5" s="153">
        <v>100</v>
      </c>
      <c r="AE5" s="153">
        <v>100.1</v>
      </c>
      <c r="AF5" s="153">
        <v>119.1</v>
      </c>
      <c r="AG5" s="168">
        <v>119.19999999999999</v>
      </c>
    </row>
    <row r="6" spans="1:33" ht="14.25" customHeight="1">
      <c r="A6" s="157">
        <v>5.0199999999999996</v>
      </c>
      <c r="B6" s="169">
        <v>62</v>
      </c>
      <c r="C6" s="152">
        <v>12</v>
      </c>
      <c r="D6" s="170">
        <v>12.1</v>
      </c>
      <c r="E6" s="171">
        <v>12.9</v>
      </c>
      <c r="F6" s="170">
        <v>13</v>
      </c>
      <c r="G6" s="170">
        <v>18.3</v>
      </c>
      <c r="H6" s="170">
        <v>18.399999999999999</v>
      </c>
      <c r="I6" s="170">
        <v>20.2</v>
      </c>
      <c r="J6" s="156">
        <v>20.3</v>
      </c>
      <c r="K6" s="152">
        <v>11.7</v>
      </c>
      <c r="L6" s="170">
        <v>11.799999999999999</v>
      </c>
      <c r="M6" s="170">
        <v>12.6</v>
      </c>
      <c r="N6" s="170">
        <v>12.7</v>
      </c>
      <c r="O6" s="170">
        <v>18.899999999999999</v>
      </c>
      <c r="P6" s="170">
        <v>19</v>
      </c>
      <c r="Q6" s="170">
        <v>21.400000000000002</v>
      </c>
      <c r="R6" s="156">
        <v>21.500000000000004</v>
      </c>
      <c r="S6" s="141"/>
      <c r="T6" s="172">
        <v>5.0199999999999996</v>
      </c>
      <c r="U6" s="173">
        <v>62</v>
      </c>
      <c r="V6" s="167">
        <v>96.8</v>
      </c>
      <c r="W6" s="174">
        <v>96.899999999999991</v>
      </c>
      <c r="X6" s="174">
        <v>101.5</v>
      </c>
      <c r="Y6" s="153">
        <v>101.6</v>
      </c>
      <c r="Z6" s="153">
        <v>120</v>
      </c>
      <c r="AA6" s="168">
        <v>120.1</v>
      </c>
      <c r="AB6" s="167">
        <v>95.600000000000009</v>
      </c>
      <c r="AC6" s="174">
        <v>95.7</v>
      </c>
      <c r="AD6" s="174">
        <v>100.4</v>
      </c>
      <c r="AE6" s="153">
        <v>100.5</v>
      </c>
      <c r="AF6" s="153">
        <v>119.7</v>
      </c>
      <c r="AG6" s="168">
        <v>119.8</v>
      </c>
    </row>
    <row r="7" spans="1:33" ht="14.25" customHeight="1">
      <c r="A7" s="157">
        <v>5.0299999999999994</v>
      </c>
      <c r="B7" s="169">
        <v>63</v>
      </c>
      <c r="C7" s="152">
        <v>12</v>
      </c>
      <c r="D7" s="170">
        <v>12.1</v>
      </c>
      <c r="E7" s="171">
        <v>12.9</v>
      </c>
      <c r="F7" s="170">
        <v>13</v>
      </c>
      <c r="G7" s="170">
        <v>18.3</v>
      </c>
      <c r="H7" s="170">
        <v>18.399999999999999</v>
      </c>
      <c r="I7" s="170">
        <v>20.2</v>
      </c>
      <c r="J7" s="156">
        <v>20.3</v>
      </c>
      <c r="K7" s="152">
        <v>11.7</v>
      </c>
      <c r="L7" s="170">
        <v>11.799999999999999</v>
      </c>
      <c r="M7" s="170">
        <v>12.6</v>
      </c>
      <c r="N7" s="170">
        <v>12.7</v>
      </c>
      <c r="O7" s="170">
        <v>18.899999999999999</v>
      </c>
      <c r="P7" s="170">
        <v>19</v>
      </c>
      <c r="Q7" s="170">
        <v>21.500000000000004</v>
      </c>
      <c r="R7" s="156">
        <v>21.600000000000005</v>
      </c>
      <c r="S7" s="141"/>
      <c r="T7" s="172">
        <v>5.0299999999999994</v>
      </c>
      <c r="U7" s="173">
        <v>63</v>
      </c>
      <c r="V7" s="167">
        <v>97.3</v>
      </c>
      <c r="W7" s="174">
        <v>97.399999999999991</v>
      </c>
      <c r="X7" s="174">
        <v>101.9</v>
      </c>
      <c r="Y7" s="153">
        <v>102</v>
      </c>
      <c r="Z7" s="153">
        <v>120.6</v>
      </c>
      <c r="AA7" s="168">
        <v>120.69999999999999</v>
      </c>
      <c r="AB7" s="167">
        <v>96</v>
      </c>
      <c r="AC7" s="174">
        <v>96.1</v>
      </c>
      <c r="AD7" s="174">
        <v>100.9</v>
      </c>
      <c r="AE7" s="153">
        <v>101</v>
      </c>
      <c r="AF7" s="153">
        <v>120.3</v>
      </c>
      <c r="AG7" s="168">
        <v>120.39999999999999</v>
      </c>
    </row>
    <row r="8" spans="1:33" ht="14.25" customHeight="1">
      <c r="A8" s="157">
        <v>5.0399999999999991</v>
      </c>
      <c r="B8" s="169">
        <v>64</v>
      </c>
      <c r="C8" s="152">
        <v>12</v>
      </c>
      <c r="D8" s="170">
        <v>12.1</v>
      </c>
      <c r="E8" s="171">
        <v>12.9</v>
      </c>
      <c r="F8" s="170">
        <v>13</v>
      </c>
      <c r="G8" s="170">
        <v>18.3</v>
      </c>
      <c r="H8" s="170">
        <v>18.399999999999999</v>
      </c>
      <c r="I8" s="170">
        <v>20.27</v>
      </c>
      <c r="J8" s="156">
        <v>20.37</v>
      </c>
      <c r="K8" s="152">
        <v>11.7</v>
      </c>
      <c r="L8" s="170">
        <v>11.799999999999999</v>
      </c>
      <c r="M8" s="170">
        <v>12.6</v>
      </c>
      <c r="N8" s="170">
        <v>12.7</v>
      </c>
      <c r="O8" s="170">
        <v>18.899999999999999</v>
      </c>
      <c r="P8" s="170">
        <v>19</v>
      </c>
      <c r="Q8" s="170">
        <v>21.5</v>
      </c>
      <c r="R8" s="156">
        <v>21.6</v>
      </c>
      <c r="S8" s="141"/>
      <c r="T8" s="172">
        <v>5.0399999999999991</v>
      </c>
      <c r="U8" s="173">
        <v>64</v>
      </c>
      <c r="V8" s="167">
        <v>97.7</v>
      </c>
      <c r="W8" s="174">
        <v>97.8</v>
      </c>
      <c r="X8" s="174">
        <v>102.4</v>
      </c>
      <c r="Y8" s="153">
        <v>102.5</v>
      </c>
      <c r="Z8" s="153">
        <v>121.2</v>
      </c>
      <c r="AA8" s="168">
        <v>121.3</v>
      </c>
      <c r="AB8" s="167">
        <v>96.4</v>
      </c>
      <c r="AC8" s="174">
        <v>96.5</v>
      </c>
      <c r="AD8" s="174">
        <v>101.30000000000001</v>
      </c>
      <c r="AE8" s="153">
        <v>101.4</v>
      </c>
      <c r="AF8" s="153">
        <v>120.9</v>
      </c>
      <c r="AG8" s="168">
        <v>121</v>
      </c>
    </row>
    <row r="9" spans="1:33" ht="14.25" customHeight="1">
      <c r="A9" s="157">
        <v>5.0499999999999989</v>
      </c>
      <c r="B9" s="169">
        <v>65</v>
      </c>
      <c r="C9" s="152">
        <v>12</v>
      </c>
      <c r="D9" s="170">
        <v>12.1</v>
      </c>
      <c r="E9" s="171">
        <v>12.9</v>
      </c>
      <c r="F9" s="170">
        <v>13</v>
      </c>
      <c r="G9" s="170">
        <v>18.3</v>
      </c>
      <c r="H9" s="170">
        <v>18.399999999999999</v>
      </c>
      <c r="I9" s="170">
        <v>20.3</v>
      </c>
      <c r="J9" s="156">
        <v>20.399999999999999</v>
      </c>
      <c r="K9" s="152">
        <v>11.6</v>
      </c>
      <c r="L9" s="170">
        <v>11.7</v>
      </c>
      <c r="M9" s="170">
        <v>12.6</v>
      </c>
      <c r="N9" s="170">
        <v>12.7</v>
      </c>
      <c r="O9" s="170">
        <v>19</v>
      </c>
      <c r="P9" s="170">
        <v>19.100000000000001</v>
      </c>
      <c r="Q9" s="170">
        <v>21.6</v>
      </c>
      <c r="R9" s="156">
        <v>21.700000000000003</v>
      </c>
      <c r="S9" s="141"/>
      <c r="T9" s="172">
        <v>5.0499999999999989</v>
      </c>
      <c r="U9" s="173">
        <v>65</v>
      </c>
      <c r="V9" s="167">
        <v>98.1</v>
      </c>
      <c r="W9" s="174">
        <v>98.199999999999989</v>
      </c>
      <c r="X9" s="174">
        <v>102.9</v>
      </c>
      <c r="Y9" s="153">
        <v>103</v>
      </c>
      <c r="Z9" s="153">
        <v>121.8</v>
      </c>
      <c r="AA9" s="168">
        <v>121.89999999999999</v>
      </c>
      <c r="AB9" s="167">
        <v>96.9</v>
      </c>
      <c r="AC9" s="174">
        <v>97</v>
      </c>
      <c r="AD9" s="174">
        <v>101.80000000000001</v>
      </c>
      <c r="AE9" s="153">
        <v>101.9</v>
      </c>
      <c r="AF9" s="153">
        <v>121.5</v>
      </c>
      <c r="AG9" s="168">
        <v>121.6</v>
      </c>
    </row>
    <row r="10" spans="1:33" ht="14.25" customHeight="1">
      <c r="A10" s="157">
        <v>5.0599999999999987</v>
      </c>
      <c r="B10" s="169">
        <v>66</v>
      </c>
      <c r="C10" s="152">
        <v>12</v>
      </c>
      <c r="D10" s="170">
        <v>12.1</v>
      </c>
      <c r="E10" s="171">
        <v>12.9</v>
      </c>
      <c r="F10" s="170">
        <v>13</v>
      </c>
      <c r="G10" s="170">
        <v>18.399999999999999</v>
      </c>
      <c r="H10" s="170">
        <v>18.5</v>
      </c>
      <c r="I10" s="170">
        <v>20.37</v>
      </c>
      <c r="J10" s="156">
        <v>20.47</v>
      </c>
      <c r="K10" s="152">
        <v>11.6</v>
      </c>
      <c r="L10" s="170">
        <v>11.7</v>
      </c>
      <c r="M10" s="170">
        <v>12.6</v>
      </c>
      <c r="N10" s="170">
        <v>12.7</v>
      </c>
      <c r="O10" s="170">
        <v>19</v>
      </c>
      <c r="P10" s="170">
        <v>19.100000000000001</v>
      </c>
      <c r="Q10" s="170">
        <v>21.700000000000003</v>
      </c>
      <c r="R10" s="156">
        <v>21.800000000000004</v>
      </c>
      <c r="S10" s="141"/>
      <c r="T10" s="172">
        <v>5.0599999999999987</v>
      </c>
      <c r="U10" s="173">
        <v>66</v>
      </c>
      <c r="V10" s="167">
        <v>98.6</v>
      </c>
      <c r="W10" s="174">
        <v>98.699999999999989</v>
      </c>
      <c r="X10" s="174">
        <v>103.30000000000001</v>
      </c>
      <c r="Y10" s="153">
        <v>103.4</v>
      </c>
      <c r="Z10" s="153">
        <v>122.4</v>
      </c>
      <c r="AA10" s="168">
        <v>122.5</v>
      </c>
      <c r="AB10" s="167">
        <v>97.300000000000011</v>
      </c>
      <c r="AC10" s="174">
        <v>97.4</v>
      </c>
      <c r="AD10" s="174">
        <v>102.2</v>
      </c>
      <c r="AE10" s="153">
        <v>102.3</v>
      </c>
      <c r="AF10" s="153">
        <v>122</v>
      </c>
      <c r="AG10" s="168">
        <v>122.1</v>
      </c>
    </row>
    <row r="11" spans="1:33" ht="14.25" customHeight="1">
      <c r="A11" s="157">
        <v>5.0699999999999985</v>
      </c>
      <c r="B11" s="169">
        <v>67</v>
      </c>
      <c r="C11" s="152">
        <v>12</v>
      </c>
      <c r="D11" s="170">
        <v>12.1</v>
      </c>
      <c r="E11" s="171">
        <v>12.9</v>
      </c>
      <c r="F11" s="170">
        <v>13</v>
      </c>
      <c r="G11" s="170">
        <v>18.399999999999999</v>
      </c>
      <c r="H11" s="170">
        <v>18.5</v>
      </c>
      <c r="I11" s="170">
        <v>20.399999999999999</v>
      </c>
      <c r="J11" s="156">
        <v>20.5</v>
      </c>
      <c r="K11" s="152">
        <v>11.6</v>
      </c>
      <c r="L11" s="170">
        <v>11.7</v>
      </c>
      <c r="M11" s="170">
        <v>12.6</v>
      </c>
      <c r="N11" s="170">
        <v>12.7</v>
      </c>
      <c r="O11" s="170">
        <v>19</v>
      </c>
      <c r="P11" s="170">
        <v>19.100000000000001</v>
      </c>
      <c r="Q11" s="170">
        <v>21.7</v>
      </c>
      <c r="R11" s="156">
        <v>21.8</v>
      </c>
      <c r="S11" s="141"/>
      <c r="T11" s="172">
        <v>5.0699999999999985</v>
      </c>
      <c r="U11" s="173">
        <v>67</v>
      </c>
      <c r="V11" s="167">
        <v>99</v>
      </c>
      <c r="W11" s="174">
        <v>99.1</v>
      </c>
      <c r="X11" s="174">
        <v>103.80000000000001</v>
      </c>
      <c r="Y11" s="153">
        <v>103.9</v>
      </c>
      <c r="Z11" s="153">
        <v>123</v>
      </c>
      <c r="AA11" s="168">
        <v>123.1</v>
      </c>
      <c r="AB11" s="167">
        <v>97.7</v>
      </c>
      <c r="AC11" s="174">
        <v>97.8</v>
      </c>
      <c r="AD11" s="174">
        <v>102.60000000000001</v>
      </c>
      <c r="AE11" s="153">
        <v>102.7</v>
      </c>
      <c r="AF11" s="153">
        <v>122.6</v>
      </c>
      <c r="AG11" s="168">
        <v>122.69999999999999</v>
      </c>
    </row>
    <row r="12" spans="1:33" ht="14.25" customHeight="1">
      <c r="A12" s="157">
        <v>5.0799999999999983</v>
      </c>
      <c r="B12" s="169">
        <v>68</v>
      </c>
      <c r="C12" s="152">
        <v>12</v>
      </c>
      <c r="D12" s="170">
        <v>12.1</v>
      </c>
      <c r="E12" s="171">
        <v>12.9</v>
      </c>
      <c r="F12" s="170">
        <v>13</v>
      </c>
      <c r="G12" s="170">
        <v>18.399999999999999</v>
      </c>
      <c r="H12" s="170">
        <v>18.5</v>
      </c>
      <c r="I12" s="170">
        <v>20.47</v>
      </c>
      <c r="J12" s="156">
        <v>20.57</v>
      </c>
      <c r="K12" s="152">
        <v>11.6</v>
      </c>
      <c r="L12" s="170">
        <v>11.7</v>
      </c>
      <c r="M12" s="170">
        <v>12.6</v>
      </c>
      <c r="N12" s="170">
        <v>12.7</v>
      </c>
      <c r="O12" s="170">
        <v>19.100000000000001</v>
      </c>
      <c r="P12" s="170">
        <v>19.200000000000003</v>
      </c>
      <c r="Q12" s="170">
        <v>21.8</v>
      </c>
      <c r="R12" s="156">
        <v>21.900000000000002</v>
      </c>
      <c r="S12" s="141"/>
      <c r="T12" s="172">
        <v>5.0799999999999983</v>
      </c>
      <c r="U12" s="173">
        <v>68</v>
      </c>
      <c r="V12" s="167">
        <v>99.4</v>
      </c>
      <c r="W12" s="174">
        <v>99.5</v>
      </c>
      <c r="X12" s="174">
        <v>104.2</v>
      </c>
      <c r="Y12" s="153">
        <v>104.3</v>
      </c>
      <c r="Z12" s="153">
        <v>123.6</v>
      </c>
      <c r="AA12" s="168">
        <v>123.69999999999999</v>
      </c>
      <c r="AB12" s="167">
        <v>98.100000000000009</v>
      </c>
      <c r="AC12" s="174">
        <v>98.2</v>
      </c>
      <c r="AD12" s="174">
        <v>103.10000000000001</v>
      </c>
      <c r="AE12" s="153">
        <v>103.2</v>
      </c>
      <c r="AF12" s="153">
        <v>123.2</v>
      </c>
      <c r="AG12" s="168">
        <v>123.3</v>
      </c>
    </row>
    <row r="13" spans="1:33" ht="14.25" customHeight="1">
      <c r="A13" s="157">
        <v>5.0899999999999981</v>
      </c>
      <c r="B13" s="169">
        <v>69</v>
      </c>
      <c r="C13" s="152">
        <v>12</v>
      </c>
      <c r="D13" s="170">
        <v>12.1</v>
      </c>
      <c r="E13" s="171">
        <v>12.9</v>
      </c>
      <c r="F13" s="170">
        <v>13</v>
      </c>
      <c r="G13" s="170">
        <v>18.399999999999999</v>
      </c>
      <c r="H13" s="170">
        <v>18.5</v>
      </c>
      <c r="I13" s="170">
        <v>20.5</v>
      </c>
      <c r="J13" s="156">
        <v>20.6</v>
      </c>
      <c r="K13" s="152">
        <v>11.6</v>
      </c>
      <c r="L13" s="170">
        <v>11.7</v>
      </c>
      <c r="M13" s="170">
        <v>12.6</v>
      </c>
      <c r="N13" s="170">
        <v>12.7</v>
      </c>
      <c r="O13" s="170">
        <v>19.100000000000001</v>
      </c>
      <c r="P13" s="170">
        <v>19.200000000000003</v>
      </c>
      <c r="Q13" s="170">
        <v>21.900000000000002</v>
      </c>
      <c r="R13" s="156">
        <v>22.000000000000004</v>
      </c>
      <c r="S13" s="141"/>
      <c r="T13" s="172">
        <v>5.0899999999999981</v>
      </c>
      <c r="U13" s="173">
        <v>69</v>
      </c>
      <c r="V13" s="167">
        <v>99.8</v>
      </c>
      <c r="W13" s="174">
        <v>99.899999999999991</v>
      </c>
      <c r="X13" s="174">
        <v>104.7</v>
      </c>
      <c r="Y13" s="153">
        <v>104.8</v>
      </c>
      <c r="Z13" s="153">
        <v>124.1</v>
      </c>
      <c r="AA13" s="168">
        <v>124.19999999999999</v>
      </c>
      <c r="AB13" s="167">
        <v>98.5</v>
      </c>
      <c r="AC13" s="174">
        <v>98.6</v>
      </c>
      <c r="AD13" s="174">
        <v>103.5</v>
      </c>
      <c r="AE13" s="153">
        <v>103.6</v>
      </c>
      <c r="AF13" s="153">
        <v>123.7</v>
      </c>
      <c r="AG13" s="168">
        <v>123.8</v>
      </c>
    </row>
    <row r="14" spans="1:33" ht="14.25" customHeight="1">
      <c r="A14" s="157">
        <v>5.0999999999999979</v>
      </c>
      <c r="B14" s="169">
        <v>70</v>
      </c>
      <c r="C14" s="152">
        <v>12</v>
      </c>
      <c r="D14" s="170">
        <v>12.1</v>
      </c>
      <c r="E14" s="171">
        <v>12.9</v>
      </c>
      <c r="F14" s="170">
        <v>13</v>
      </c>
      <c r="G14" s="170">
        <v>18.5</v>
      </c>
      <c r="H14" s="170">
        <v>18.600000000000001</v>
      </c>
      <c r="I14" s="170">
        <v>20.57</v>
      </c>
      <c r="J14" s="156">
        <v>20.67</v>
      </c>
      <c r="K14" s="152">
        <v>11.6</v>
      </c>
      <c r="L14" s="170">
        <v>11.7</v>
      </c>
      <c r="M14" s="170">
        <v>12.6</v>
      </c>
      <c r="N14" s="170">
        <v>12.7</v>
      </c>
      <c r="O14" s="170">
        <v>19.100000000000001</v>
      </c>
      <c r="P14" s="170">
        <v>19.200000000000003</v>
      </c>
      <c r="Q14" s="170">
        <v>22.000000000000004</v>
      </c>
      <c r="R14" s="156">
        <v>22.100000000000005</v>
      </c>
      <c r="S14" s="141"/>
      <c r="T14" s="172">
        <v>5.0999999999999979</v>
      </c>
      <c r="U14" s="173">
        <v>70</v>
      </c>
      <c r="V14" s="167">
        <v>100.3</v>
      </c>
      <c r="W14" s="174">
        <v>100.39999999999999</v>
      </c>
      <c r="X14" s="174">
        <v>105.10000000000001</v>
      </c>
      <c r="Y14" s="153">
        <v>105.2</v>
      </c>
      <c r="Z14" s="153">
        <v>124.7</v>
      </c>
      <c r="AA14" s="168">
        <v>124.8</v>
      </c>
      <c r="AB14" s="167">
        <v>98.9</v>
      </c>
      <c r="AC14" s="174">
        <v>99</v>
      </c>
      <c r="AD14" s="174">
        <v>103.9</v>
      </c>
      <c r="AE14" s="153">
        <v>104</v>
      </c>
      <c r="AF14" s="153">
        <v>124.3</v>
      </c>
      <c r="AG14" s="168">
        <v>124.39999999999999</v>
      </c>
    </row>
    <row r="15" spans="1:33" ht="14.25" customHeight="1">
      <c r="A15" s="157">
        <v>5.1099999999999977</v>
      </c>
      <c r="B15" s="169">
        <v>71</v>
      </c>
      <c r="C15" s="152">
        <v>12</v>
      </c>
      <c r="D15" s="170">
        <v>12.1</v>
      </c>
      <c r="E15" s="171">
        <v>12.9</v>
      </c>
      <c r="F15" s="170">
        <v>13</v>
      </c>
      <c r="G15" s="170">
        <v>18.5</v>
      </c>
      <c r="H15" s="170">
        <v>18.600000000000001</v>
      </c>
      <c r="I15" s="170">
        <v>20.6</v>
      </c>
      <c r="J15" s="156">
        <v>20.7</v>
      </c>
      <c r="K15" s="152">
        <v>11.6</v>
      </c>
      <c r="L15" s="170">
        <v>11.7</v>
      </c>
      <c r="M15" s="170">
        <v>12.6</v>
      </c>
      <c r="N15" s="170">
        <v>12.7</v>
      </c>
      <c r="O15" s="170">
        <v>19.2</v>
      </c>
      <c r="P15" s="170">
        <v>19.3</v>
      </c>
      <c r="Q15" s="170">
        <v>22.100000000000005</v>
      </c>
      <c r="R15" s="156">
        <v>22.200000000000006</v>
      </c>
      <c r="S15" s="141"/>
      <c r="T15" s="172">
        <v>5.1099999999999977</v>
      </c>
      <c r="U15" s="173">
        <v>71</v>
      </c>
      <c r="V15" s="167">
        <v>100.7</v>
      </c>
      <c r="W15" s="174">
        <v>100.8</v>
      </c>
      <c r="X15" s="174">
        <v>105.60000000000001</v>
      </c>
      <c r="Y15" s="153">
        <v>105.7</v>
      </c>
      <c r="Z15" s="153">
        <v>125.2</v>
      </c>
      <c r="AA15" s="168">
        <v>125.3</v>
      </c>
      <c r="AB15" s="167">
        <v>99.300000000000011</v>
      </c>
      <c r="AC15" s="174">
        <v>99.4</v>
      </c>
      <c r="AD15" s="174">
        <v>104.4</v>
      </c>
      <c r="AE15" s="153">
        <v>104.5</v>
      </c>
      <c r="AF15" s="153">
        <v>124.8</v>
      </c>
      <c r="AG15" s="168">
        <v>124.89999999999999</v>
      </c>
    </row>
    <row r="16" spans="1:33" ht="14.25" customHeight="1">
      <c r="A16" s="157">
        <v>6</v>
      </c>
      <c r="B16" s="169">
        <v>72</v>
      </c>
      <c r="C16" s="152">
        <v>12</v>
      </c>
      <c r="D16" s="170">
        <v>12.1</v>
      </c>
      <c r="E16" s="171">
        <v>12.9</v>
      </c>
      <c r="F16" s="170">
        <v>13</v>
      </c>
      <c r="G16" s="170">
        <v>18.5</v>
      </c>
      <c r="H16" s="170">
        <v>18.600000000000001</v>
      </c>
      <c r="I16" s="170">
        <v>20.67</v>
      </c>
      <c r="J16" s="156">
        <v>20.77</v>
      </c>
      <c r="K16" s="152">
        <v>11.6</v>
      </c>
      <c r="L16" s="170">
        <v>11.7</v>
      </c>
      <c r="M16" s="170">
        <v>12.6</v>
      </c>
      <c r="N16" s="170">
        <v>12.7</v>
      </c>
      <c r="O16" s="170">
        <v>19.2</v>
      </c>
      <c r="P16" s="170">
        <v>19.3</v>
      </c>
      <c r="Q16" s="170">
        <v>22.1</v>
      </c>
      <c r="R16" s="156">
        <v>22.200000000000003</v>
      </c>
      <c r="S16" s="141"/>
      <c r="T16" s="172">
        <v>6</v>
      </c>
      <c r="U16" s="173">
        <v>72</v>
      </c>
      <c r="V16" s="167">
        <v>101.1</v>
      </c>
      <c r="W16" s="174">
        <v>101.19999999999999</v>
      </c>
      <c r="X16" s="174">
        <v>106</v>
      </c>
      <c r="Y16" s="167">
        <v>106.1</v>
      </c>
      <c r="Z16" s="167">
        <v>125.8</v>
      </c>
      <c r="AA16" s="168">
        <v>125.89999999999999</v>
      </c>
      <c r="AB16" s="167">
        <v>99.7</v>
      </c>
      <c r="AC16" s="174">
        <v>99.8</v>
      </c>
      <c r="AD16" s="174">
        <v>104.80000000000001</v>
      </c>
      <c r="AE16" s="167">
        <v>104.9</v>
      </c>
      <c r="AF16" s="167">
        <v>125.4</v>
      </c>
      <c r="AG16" s="168">
        <v>125.5</v>
      </c>
    </row>
    <row r="17" spans="1:33" ht="14.25" customHeight="1">
      <c r="A17" s="157">
        <v>6.01</v>
      </c>
      <c r="B17" s="169">
        <v>73</v>
      </c>
      <c r="C17" s="152">
        <v>12</v>
      </c>
      <c r="D17" s="170">
        <v>12.1</v>
      </c>
      <c r="E17" s="171">
        <v>12.9</v>
      </c>
      <c r="F17" s="170">
        <v>13</v>
      </c>
      <c r="G17" s="170">
        <v>18.600000000000001</v>
      </c>
      <c r="H17" s="170">
        <v>18.7</v>
      </c>
      <c r="I17" s="170">
        <v>20.74</v>
      </c>
      <c r="J17" s="156">
        <v>20.84</v>
      </c>
      <c r="K17" s="152">
        <v>11.6</v>
      </c>
      <c r="L17" s="170">
        <v>11.7</v>
      </c>
      <c r="M17" s="170">
        <v>12.6</v>
      </c>
      <c r="N17" s="170">
        <v>12.7</v>
      </c>
      <c r="O17" s="170">
        <v>19.3</v>
      </c>
      <c r="P17" s="170">
        <v>19.400000000000002</v>
      </c>
      <c r="Q17" s="170">
        <v>22.200000000000003</v>
      </c>
      <c r="R17" s="156">
        <v>22.300000000000004</v>
      </c>
      <c r="S17" s="141"/>
      <c r="T17" s="172">
        <v>6.01</v>
      </c>
      <c r="U17" s="173">
        <v>73</v>
      </c>
      <c r="V17" s="167">
        <v>101.5</v>
      </c>
      <c r="W17" s="174">
        <v>101.6</v>
      </c>
      <c r="X17" s="174">
        <v>106.4</v>
      </c>
      <c r="Y17" s="167">
        <v>106.5</v>
      </c>
      <c r="Z17" s="167">
        <v>126.4</v>
      </c>
      <c r="AA17" s="168">
        <v>126.5</v>
      </c>
      <c r="AB17" s="167">
        <v>100.10000000000001</v>
      </c>
      <c r="AC17" s="174">
        <v>100.2</v>
      </c>
      <c r="AD17" s="174">
        <v>105.2</v>
      </c>
      <c r="AE17" s="167">
        <v>105.3</v>
      </c>
      <c r="AF17" s="167">
        <v>125.9</v>
      </c>
      <c r="AG17" s="168">
        <v>126</v>
      </c>
    </row>
    <row r="18" spans="1:33" ht="14.25" customHeight="1">
      <c r="A18" s="157">
        <v>6.02</v>
      </c>
      <c r="B18" s="169">
        <v>74</v>
      </c>
      <c r="C18" s="152">
        <v>12.1</v>
      </c>
      <c r="D18" s="170">
        <v>12.2</v>
      </c>
      <c r="E18" s="171">
        <v>13</v>
      </c>
      <c r="F18" s="170">
        <v>13.1</v>
      </c>
      <c r="G18" s="170">
        <v>18.600000000000001</v>
      </c>
      <c r="H18" s="170">
        <v>18.7</v>
      </c>
      <c r="I18" s="170">
        <v>20.81</v>
      </c>
      <c r="J18" s="156">
        <v>20.91</v>
      </c>
      <c r="K18" s="152">
        <v>11.6</v>
      </c>
      <c r="L18" s="170">
        <v>11.7</v>
      </c>
      <c r="M18" s="170">
        <v>12.6</v>
      </c>
      <c r="N18" s="170">
        <v>12.7</v>
      </c>
      <c r="O18" s="170">
        <v>19.3</v>
      </c>
      <c r="P18" s="170">
        <v>19.400000000000002</v>
      </c>
      <c r="Q18" s="170">
        <v>22.300000000000004</v>
      </c>
      <c r="R18" s="156">
        <v>22.400000000000006</v>
      </c>
      <c r="S18" s="141"/>
      <c r="T18" s="172">
        <v>6.02</v>
      </c>
      <c r="U18" s="173">
        <v>74</v>
      </c>
      <c r="V18" s="167">
        <v>101.9</v>
      </c>
      <c r="W18" s="174">
        <v>102</v>
      </c>
      <c r="X18" s="174">
        <v>106.9</v>
      </c>
      <c r="Y18" s="167">
        <v>107</v>
      </c>
      <c r="Z18" s="167">
        <v>126.9</v>
      </c>
      <c r="AA18" s="168">
        <v>127</v>
      </c>
      <c r="AB18" s="167">
        <v>100.4</v>
      </c>
      <c r="AC18" s="174">
        <v>100.5</v>
      </c>
      <c r="AD18" s="174">
        <v>105.60000000000001</v>
      </c>
      <c r="AE18" s="167">
        <v>105.7</v>
      </c>
      <c r="AF18" s="167">
        <v>126.4</v>
      </c>
      <c r="AG18" s="168">
        <v>126.5</v>
      </c>
    </row>
    <row r="19" spans="1:33" ht="14.25" customHeight="1">
      <c r="A19" s="157">
        <v>6.0299999999999994</v>
      </c>
      <c r="B19" s="169">
        <v>75</v>
      </c>
      <c r="C19" s="152">
        <v>12.1</v>
      </c>
      <c r="D19" s="170">
        <v>12.2</v>
      </c>
      <c r="E19" s="171">
        <v>13</v>
      </c>
      <c r="F19" s="170">
        <v>13.1</v>
      </c>
      <c r="G19" s="170">
        <v>18.600000000000001</v>
      </c>
      <c r="H19" s="170">
        <v>18.7</v>
      </c>
      <c r="I19" s="170">
        <v>20.88</v>
      </c>
      <c r="J19" s="156">
        <v>20.98</v>
      </c>
      <c r="K19" s="152">
        <v>11.6</v>
      </c>
      <c r="L19" s="170">
        <v>11.7</v>
      </c>
      <c r="M19" s="170">
        <v>12.6</v>
      </c>
      <c r="N19" s="170">
        <v>12.7</v>
      </c>
      <c r="O19" s="170">
        <v>19.3</v>
      </c>
      <c r="P19" s="170">
        <v>19.400000000000002</v>
      </c>
      <c r="Q19" s="170">
        <v>22.400000000000006</v>
      </c>
      <c r="R19" s="156">
        <v>22.500000000000007</v>
      </c>
      <c r="S19" s="141"/>
      <c r="T19" s="172">
        <v>6.0299999999999994</v>
      </c>
      <c r="U19" s="173">
        <v>75</v>
      </c>
      <c r="V19" s="167">
        <v>102.3</v>
      </c>
      <c r="W19" s="174">
        <v>102.39999999999999</v>
      </c>
      <c r="X19" s="174">
        <v>107.30000000000001</v>
      </c>
      <c r="Y19" s="167">
        <v>107.4</v>
      </c>
      <c r="Z19" s="167">
        <v>127.5</v>
      </c>
      <c r="AA19" s="168">
        <v>127.6</v>
      </c>
      <c r="AB19" s="167">
        <v>100.80000000000001</v>
      </c>
      <c r="AC19" s="174">
        <v>100.9</v>
      </c>
      <c r="AD19" s="174">
        <v>106</v>
      </c>
      <c r="AE19" s="167">
        <v>106.1</v>
      </c>
      <c r="AF19" s="167">
        <v>127</v>
      </c>
      <c r="AG19" s="168">
        <v>127.1</v>
      </c>
    </row>
    <row r="20" spans="1:33" ht="14.25" customHeight="1">
      <c r="A20" s="157">
        <v>6.0399999999999991</v>
      </c>
      <c r="B20" s="169">
        <v>76</v>
      </c>
      <c r="C20" s="152">
        <v>12.1</v>
      </c>
      <c r="D20" s="170">
        <v>12.2</v>
      </c>
      <c r="E20" s="171">
        <v>13</v>
      </c>
      <c r="F20" s="170">
        <v>13.1</v>
      </c>
      <c r="G20" s="170">
        <v>18.7</v>
      </c>
      <c r="H20" s="170">
        <v>18.8</v>
      </c>
      <c r="I20" s="170">
        <v>20.95</v>
      </c>
      <c r="J20" s="156">
        <v>21.05</v>
      </c>
      <c r="K20" s="152">
        <v>11.6</v>
      </c>
      <c r="L20" s="170">
        <v>11.7</v>
      </c>
      <c r="M20" s="170">
        <v>12.6</v>
      </c>
      <c r="N20" s="170">
        <v>12.7</v>
      </c>
      <c r="O20" s="170">
        <v>19.399999999999999</v>
      </c>
      <c r="P20" s="170">
        <v>19.5</v>
      </c>
      <c r="Q20" s="170">
        <v>22.500000000000007</v>
      </c>
      <c r="R20" s="156">
        <v>22.600000000000009</v>
      </c>
      <c r="S20" s="141"/>
      <c r="T20" s="172">
        <v>6.0399999999999991</v>
      </c>
      <c r="U20" s="173">
        <v>76</v>
      </c>
      <c r="V20" s="167">
        <v>102.7</v>
      </c>
      <c r="W20" s="174">
        <v>102.8</v>
      </c>
      <c r="X20" s="174">
        <v>107.7</v>
      </c>
      <c r="Y20" s="167">
        <v>107.8</v>
      </c>
      <c r="Z20" s="167">
        <v>128</v>
      </c>
      <c r="AA20" s="168">
        <v>128.1</v>
      </c>
      <c r="AB20" s="167">
        <v>101.2</v>
      </c>
      <c r="AC20" s="174">
        <v>101.3</v>
      </c>
      <c r="AD20" s="174">
        <v>106.5</v>
      </c>
      <c r="AE20" s="167">
        <v>106.6</v>
      </c>
      <c r="AF20" s="167">
        <v>127.5</v>
      </c>
      <c r="AG20" s="168">
        <v>127.6</v>
      </c>
    </row>
    <row r="21" spans="1:33" ht="14.25" customHeight="1">
      <c r="A21" s="157">
        <v>6.0499999999999989</v>
      </c>
      <c r="B21" s="169">
        <v>77</v>
      </c>
      <c r="C21" s="152">
        <v>12.1</v>
      </c>
      <c r="D21" s="170">
        <v>12.2</v>
      </c>
      <c r="E21" s="171">
        <v>13</v>
      </c>
      <c r="F21" s="170">
        <v>13.1</v>
      </c>
      <c r="G21" s="170">
        <v>18.7</v>
      </c>
      <c r="H21" s="170">
        <v>18.8</v>
      </c>
      <c r="I21" s="170">
        <v>21.02</v>
      </c>
      <c r="J21" s="156">
        <v>21.12</v>
      </c>
      <c r="K21" s="152">
        <v>11.6</v>
      </c>
      <c r="L21" s="170">
        <v>11.7</v>
      </c>
      <c r="M21" s="170">
        <v>12.6</v>
      </c>
      <c r="N21" s="170">
        <v>12.7</v>
      </c>
      <c r="O21" s="170">
        <v>19.399999999999999</v>
      </c>
      <c r="P21" s="170">
        <v>19.5</v>
      </c>
      <c r="Q21" s="170">
        <v>22.600000000000009</v>
      </c>
      <c r="R21" s="156">
        <v>22.70000000000001</v>
      </c>
      <c r="S21" s="141"/>
      <c r="T21" s="172">
        <v>6.0499999999999989</v>
      </c>
      <c r="U21" s="173">
        <v>77</v>
      </c>
      <c r="V21" s="167">
        <v>103.1</v>
      </c>
      <c r="W21" s="174">
        <v>103.19999999999999</v>
      </c>
      <c r="X21" s="174">
        <v>108.10000000000001</v>
      </c>
      <c r="Y21" s="167">
        <v>108.2</v>
      </c>
      <c r="Z21" s="167">
        <v>128.5</v>
      </c>
      <c r="AA21" s="168">
        <v>128.6</v>
      </c>
      <c r="AB21" s="167">
        <v>101.60000000000001</v>
      </c>
      <c r="AC21" s="174">
        <v>101.7</v>
      </c>
      <c r="AD21" s="174">
        <v>106.9</v>
      </c>
      <c r="AE21" s="167">
        <v>107</v>
      </c>
      <c r="AF21" s="167">
        <v>128</v>
      </c>
      <c r="AG21" s="168">
        <v>128.1</v>
      </c>
    </row>
    <row r="22" spans="1:33" ht="14.25" customHeight="1">
      <c r="A22" s="157">
        <v>6.0599999999999987</v>
      </c>
      <c r="B22" s="169">
        <v>78</v>
      </c>
      <c r="C22" s="152">
        <v>12.1</v>
      </c>
      <c r="D22" s="170">
        <v>12.2</v>
      </c>
      <c r="E22" s="171">
        <v>13</v>
      </c>
      <c r="F22" s="170">
        <v>13.1</v>
      </c>
      <c r="G22" s="170">
        <v>18.7</v>
      </c>
      <c r="H22" s="170">
        <v>18.8</v>
      </c>
      <c r="I22" s="170">
        <v>21.09</v>
      </c>
      <c r="J22" s="156">
        <v>21.19</v>
      </c>
      <c r="K22" s="152">
        <v>11.6</v>
      </c>
      <c r="L22" s="170">
        <v>11.7</v>
      </c>
      <c r="M22" s="170">
        <v>12.6</v>
      </c>
      <c r="N22" s="170">
        <v>12.7</v>
      </c>
      <c r="O22" s="170">
        <v>19.5</v>
      </c>
      <c r="P22" s="170">
        <v>19.600000000000001</v>
      </c>
      <c r="Q22" s="170">
        <v>22.70000000000001</v>
      </c>
      <c r="R22" s="156">
        <v>22.800000000000011</v>
      </c>
      <c r="S22" s="141"/>
      <c r="T22" s="172">
        <v>6.0599999999999987</v>
      </c>
      <c r="U22" s="173">
        <v>78</v>
      </c>
      <c r="V22" s="167">
        <v>103.5</v>
      </c>
      <c r="W22" s="174">
        <v>103.6</v>
      </c>
      <c r="X22" s="174">
        <v>108.60000000000001</v>
      </c>
      <c r="Y22" s="167">
        <v>108.7</v>
      </c>
      <c r="Z22" s="167">
        <v>129.1</v>
      </c>
      <c r="AA22" s="168">
        <v>129.19999999999999</v>
      </c>
      <c r="AB22" s="167">
        <v>102</v>
      </c>
      <c r="AC22" s="174">
        <v>102.1</v>
      </c>
      <c r="AD22" s="174">
        <v>107.30000000000001</v>
      </c>
      <c r="AE22" s="167">
        <v>107.4</v>
      </c>
      <c r="AF22" s="167">
        <v>128.6</v>
      </c>
      <c r="AG22" s="168">
        <v>128.69999999999999</v>
      </c>
    </row>
    <row r="23" spans="1:33" ht="14.25" customHeight="1">
      <c r="A23" s="157">
        <v>6.0699999999999985</v>
      </c>
      <c r="B23" s="169">
        <v>79</v>
      </c>
      <c r="C23" s="152">
        <v>12.1</v>
      </c>
      <c r="D23" s="170">
        <v>12.2</v>
      </c>
      <c r="E23" s="171">
        <v>13</v>
      </c>
      <c r="F23" s="170">
        <v>13.1</v>
      </c>
      <c r="G23" s="170">
        <v>18.8</v>
      </c>
      <c r="H23" s="170">
        <v>18.899999999999999</v>
      </c>
      <c r="I23" s="170">
        <v>21.16</v>
      </c>
      <c r="J23" s="156">
        <v>21.26</v>
      </c>
      <c r="K23" s="152">
        <v>11.6</v>
      </c>
      <c r="L23" s="170">
        <v>11.7</v>
      </c>
      <c r="M23" s="170">
        <v>12.6</v>
      </c>
      <c r="N23" s="170">
        <v>12.7</v>
      </c>
      <c r="O23" s="170">
        <v>19.5</v>
      </c>
      <c r="P23" s="170">
        <v>19.600000000000001</v>
      </c>
      <c r="Q23" s="170">
        <v>22.800000000000011</v>
      </c>
      <c r="R23" s="156">
        <v>22.900000000000013</v>
      </c>
      <c r="S23" s="141"/>
      <c r="T23" s="172">
        <v>6.0699999999999985</v>
      </c>
      <c r="U23" s="173">
        <v>79</v>
      </c>
      <c r="V23" s="167">
        <v>103.8</v>
      </c>
      <c r="W23" s="174">
        <v>103.89999999999999</v>
      </c>
      <c r="X23" s="174">
        <v>109</v>
      </c>
      <c r="Y23" s="167">
        <v>109.1</v>
      </c>
      <c r="Z23" s="167">
        <v>129.6</v>
      </c>
      <c r="AA23" s="168">
        <v>129.69999999999999</v>
      </c>
      <c r="AB23" s="167">
        <v>102.4</v>
      </c>
      <c r="AC23" s="174">
        <v>102.5</v>
      </c>
      <c r="AD23" s="174">
        <v>107.7</v>
      </c>
      <c r="AE23" s="167">
        <v>107.8</v>
      </c>
      <c r="AF23" s="167">
        <v>129.1</v>
      </c>
      <c r="AG23" s="168">
        <v>129.19999999999999</v>
      </c>
    </row>
    <row r="24" spans="1:33" ht="14.25" customHeight="1">
      <c r="A24" s="157">
        <v>6.0799999999999983</v>
      </c>
      <c r="B24" s="169">
        <v>80</v>
      </c>
      <c r="C24" s="152">
        <v>12.1</v>
      </c>
      <c r="D24" s="170">
        <v>12.2</v>
      </c>
      <c r="E24" s="171">
        <v>13</v>
      </c>
      <c r="F24" s="170">
        <v>13.1</v>
      </c>
      <c r="G24" s="170">
        <v>18.8</v>
      </c>
      <c r="H24" s="170">
        <v>18.899999999999999</v>
      </c>
      <c r="I24" s="170">
        <v>21.3</v>
      </c>
      <c r="J24" s="156">
        <v>21.4</v>
      </c>
      <c r="K24" s="152">
        <v>11.6</v>
      </c>
      <c r="L24" s="170">
        <v>11.7</v>
      </c>
      <c r="M24" s="170">
        <v>12.6</v>
      </c>
      <c r="N24" s="170">
        <v>12.7</v>
      </c>
      <c r="O24" s="170">
        <v>19.600000000000001</v>
      </c>
      <c r="P24" s="170">
        <v>19.700000000000003</v>
      </c>
      <c r="Q24" s="170">
        <v>22.900000000000013</v>
      </c>
      <c r="R24" s="156">
        <v>23.000000000000014</v>
      </c>
      <c r="S24" s="141"/>
      <c r="T24" s="172">
        <v>6.0799999999999983</v>
      </c>
      <c r="U24" s="173">
        <v>80</v>
      </c>
      <c r="V24" s="167">
        <v>104.2</v>
      </c>
      <c r="W24" s="174">
        <v>104.3</v>
      </c>
      <c r="X24" s="174">
        <v>109.4</v>
      </c>
      <c r="Y24" s="167">
        <v>109.5</v>
      </c>
      <c r="Z24" s="167">
        <v>130.19999999999999</v>
      </c>
      <c r="AA24" s="168">
        <v>130.29999999999998</v>
      </c>
      <c r="AB24" s="167">
        <v>102.80000000000001</v>
      </c>
      <c r="AC24" s="174">
        <v>102.9</v>
      </c>
      <c r="AD24" s="174">
        <v>108.10000000000001</v>
      </c>
      <c r="AE24" s="167">
        <v>108.2</v>
      </c>
      <c r="AF24" s="167">
        <v>129.6</v>
      </c>
      <c r="AG24" s="168">
        <v>129.69999999999999</v>
      </c>
    </row>
    <row r="25" spans="1:33" ht="14.25" customHeight="1">
      <c r="A25" s="157">
        <v>6.0899999999999981</v>
      </c>
      <c r="B25" s="169">
        <v>81</v>
      </c>
      <c r="C25" s="152">
        <v>12.1</v>
      </c>
      <c r="D25" s="170">
        <v>12.2</v>
      </c>
      <c r="E25" s="171">
        <v>13</v>
      </c>
      <c r="F25" s="170">
        <v>13.1</v>
      </c>
      <c r="G25" s="170">
        <v>18.899999999999999</v>
      </c>
      <c r="H25" s="170">
        <v>19</v>
      </c>
      <c r="I25" s="170">
        <v>21.3</v>
      </c>
      <c r="J25" s="156">
        <v>21.4</v>
      </c>
      <c r="K25" s="152">
        <v>11.6</v>
      </c>
      <c r="L25" s="170">
        <v>11.7</v>
      </c>
      <c r="M25" s="170">
        <v>12.6</v>
      </c>
      <c r="N25" s="170">
        <v>12.7</v>
      </c>
      <c r="O25" s="170">
        <v>19.600000000000001</v>
      </c>
      <c r="P25" s="170">
        <v>19.700000000000003</v>
      </c>
      <c r="Q25" s="170">
        <v>23.000000000000014</v>
      </c>
      <c r="R25" s="156">
        <v>23.100000000000016</v>
      </c>
      <c r="S25" s="141"/>
      <c r="T25" s="172">
        <v>6.0899999999999981</v>
      </c>
      <c r="U25" s="173">
        <v>81</v>
      </c>
      <c r="V25" s="167">
        <v>104.6</v>
      </c>
      <c r="W25" s="174">
        <v>104.69999999999999</v>
      </c>
      <c r="X25" s="174">
        <v>109.80000000000001</v>
      </c>
      <c r="Y25" s="167">
        <v>109.9</v>
      </c>
      <c r="Z25" s="167">
        <v>130.69999999999999</v>
      </c>
      <c r="AA25" s="168">
        <v>130.79999999999998</v>
      </c>
      <c r="AB25" s="167">
        <v>103.10000000000001</v>
      </c>
      <c r="AC25" s="174">
        <v>103.2</v>
      </c>
      <c r="AD25" s="174">
        <v>108.5</v>
      </c>
      <c r="AE25" s="167">
        <v>108.6</v>
      </c>
      <c r="AF25" s="167">
        <v>130.19999999999999</v>
      </c>
      <c r="AG25" s="168">
        <v>130.29999999999998</v>
      </c>
    </row>
    <row r="26" spans="1:33" ht="14.25" customHeight="1">
      <c r="A26" s="157">
        <v>6.0999999999999979</v>
      </c>
      <c r="B26" s="169">
        <v>82</v>
      </c>
      <c r="C26" s="152">
        <v>12.1</v>
      </c>
      <c r="D26" s="170">
        <v>12.2</v>
      </c>
      <c r="E26" s="171">
        <v>13</v>
      </c>
      <c r="F26" s="170">
        <v>13.1</v>
      </c>
      <c r="G26" s="170">
        <v>18.899999999999999</v>
      </c>
      <c r="H26" s="170">
        <v>19</v>
      </c>
      <c r="I26" s="170">
        <v>21.37</v>
      </c>
      <c r="J26" s="156">
        <v>21.47</v>
      </c>
      <c r="K26" s="152">
        <v>11.6</v>
      </c>
      <c r="L26" s="170">
        <v>11.7</v>
      </c>
      <c r="M26" s="170">
        <v>12.6</v>
      </c>
      <c r="N26" s="170">
        <v>12.7</v>
      </c>
      <c r="O26" s="170">
        <v>19.7</v>
      </c>
      <c r="P26" s="170">
        <v>19.8</v>
      </c>
      <c r="Q26" s="170">
        <v>23.100000000000016</v>
      </c>
      <c r="R26" s="156">
        <v>23.200000000000017</v>
      </c>
      <c r="S26" s="141"/>
      <c r="T26" s="172">
        <v>6.0999999999999979</v>
      </c>
      <c r="U26" s="173">
        <v>82</v>
      </c>
      <c r="V26" s="167">
        <v>105</v>
      </c>
      <c r="W26" s="174">
        <v>105.1</v>
      </c>
      <c r="X26" s="174">
        <v>110.2</v>
      </c>
      <c r="Y26" s="167">
        <v>110.3</v>
      </c>
      <c r="Z26" s="167">
        <v>131.19999999999999</v>
      </c>
      <c r="AA26" s="168">
        <v>131.29999999999998</v>
      </c>
      <c r="AB26" s="167">
        <v>103.5</v>
      </c>
      <c r="AC26" s="174">
        <v>103.6</v>
      </c>
      <c r="AD26" s="174">
        <v>108.9</v>
      </c>
      <c r="AE26" s="167">
        <v>109</v>
      </c>
      <c r="AF26" s="167">
        <v>130.69999999999999</v>
      </c>
      <c r="AG26" s="168">
        <v>130.79999999999998</v>
      </c>
    </row>
    <row r="27" spans="1:33" ht="14.25" customHeight="1">
      <c r="A27" s="157">
        <v>6.1099999999999977</v>
      </c>
      <c r="B27" s="169">
        <v>83</v>
      </c>
      <c r="C27" s="152">
        <v>12.1</v>
      </c>
      <c r="D27" s="170">
        <v>12.2</v>
      </c>
      <c r="E27" s="171">
        <v>13</v>
      </c>
      <c r="F27" s="170">
        <v>13.1</v>
      </c>
      <c r="G27" s="170">
        <v>19</v>
      </c>
      <c r="H27" s="170">
        <v>19.100000000000001</v>
      </c>
      <c r="I27" s="170">
        <v>21.5</v>
      </c>
      <c r="J27" s="156">
        <v>21.6</v>
      </c>
      <c r="K27" s="152">
        <v>11.6</v>
      </c>
      <c r="L27" s="170">
        <v>11.7</v>
      </c>
      <c r="M27" s="170">
        <v>12.6</v>
      </c>
      <c r="N27" s="170">
        <v>12.7</v>
      </c>
      <c r="O27" s="170">
        <v>19.7</v>
      </c>
      <c r="P27" s="170">
        <v>19.8</v>
      </c>
      <c r="Q27" s="170">
        <v>23.200000000000017</v>
      </c>
      <c r="R27" s="156">
        <v>23.300000000000018</v>
      </c>
      <c r="S27" s="141"/>
      <c r="T27" s="172">
        <v>6.1099999999999977</v>
      </c>
      <c r="U27" s="173">
        <v>83</v>
      </c>
      <c r="V27" s="167">
        <v>105.4</v>
      </c>
      <c r="W27" s="174">
        <v>105.5</v>
      </c>
      <c r="X27" s="174">
        <v>110.7</v>
      </c>
      <c r="Y27" s="167">
        <v>110.8</v>
      </c>
      <c r="Z27" s="167">
        <v>131.80000000000001</v>
      </c>
      <c r="AA27" s="168">
        <v>131.9</v>
      </c>
      <c r="AB27" s="167">
        <v>103.9</v>
      </c>
      <c r="AC27" s="174">
        <v>104</v>
      </c>
      <c r="AD27" s="174">
        <v>109.4</v>
      </c>
      <c r="AE27" s="167">
        <v>109.5</v>
      </c>
      <c r="AF27" s="167">
        <v>131.19999999999999</v>
      </c>
      <c r="AG27" s="168">
        <v>131.29999999999998</v>
      </c>
    </row>
    <row r="28" spans="1:33" ht="14.25" customHeight="1">
      <c r="A28" s="157">
        <v>7</v>
      </c>
      <c r="B28" s="169">
        <v>84</v>
      </c>
      <c r="C28" s="152">
        <v>12.2</v>
      </c>
      <c r="D28" s="170">
        <v>12.3</v>
      </c>
      <c r="E28" s="171">
        <v>13</v>
      </c>
      <c r="F28" s="170">
        <v>13.1</v>
      </c>
      <c r="G28" s="170">
        <v>19</v>
      </c>
      <c r="H28" s="170">
        <v>19.100000000000001</v>
      </c>
      <c r="I28" s="170">
        <v>21.57</v>
      </c>
      <c r="J28" s="156">
        <v>21.67</v>
      </c>
      <c r="K28" s="152">
        <v>11.700000000000001</v>
      </c>
      <c r="L28" s="170">
        <v>11.8</v>
      </c>
      <c r="M28" s="170">
        <v>12.6</v>
      </c>
      <c r="N28" s="170">
        <v>12.7</v>
      </c>
      <c r="O28" s="170">
        <v>19.8</v>
      </c>
      <c r="P28" s="170">
        <v>19.900000000000002</v>
      </c>
      <c r="Q28" s="170">
        <v>23.300000000000018</v>
      </c>
      <c r="R28" s="156">
        <v>23.40000000000002</v>
      </c>
      <c r="S28" s="141"/>
      <c r="T28" s="172">
        <v>7</v>
      </c>
      <c r="U28" s="173">
        <v>84</v>
      </c>
      <c r="V28" s="167">
        <v>105.8</v>
      </c>
      <c r="W28" s="174">
        <v>105.89999999999999</v>
      </c>
      <c r="X28" s="174">
        <v>111.10000000000001</v>
      </c>
      <c r="Y28" s="167">
        <v>111.2</v>
      </c>
      <c r="Z28" s="167">
        <v>132.30000000000001</v>
      </c>
      <c r="AA28" s="168">
        <v>132.4</v>
      </c>
      <c r="AB28" s="167">
        <v>104.30000000000001</v>
      </c>
      <c r="AC28" s="174">
        <v>104.4</v>
      </c>
      <c r="AD28" s="174">
        <v>109.80000000000001</v>
      </c>
      <c r="AE28" s="167">
        <v>109.9</v>
      </c>
      <c r="AF28" s="167">
        <v>131.69999999999999</v>
      </c>
      <c r="AG28" s="168">
        <v>131.79999999999998</v>
      </c>
    </row>
    <row r="29" spans="1:33" ht="14.25" customHeight="1">
      <c r="A29" s="157">
        <v>7.01</v>
      </c>
      <c r="B29" s="169">
        <v>85</v>
      </c>
      <c r="C29" s="152">
        <v>12.2</v>
      </c>
      <c r="D29" s="170">
        <v>12.3</v>
      </c>
      <c r="E29" s="171">
        <v>13.1</v>
      </c>
      <c r="F29" s="170">
        <v>13.2</v>
      </c>
      <c r="G29" s="170">
        <v>19.100000000000001</v>
      </c>
      <c r="H29" s="170">
        <v>19.2</v>
      </c>
      <c r="I29" s="170">
        <v>21.7</v>
      </c>
      <c r="J29" s="156">
        <v>21.8</v>
      </c>
      <c r="K29" s="152">
        <v>11.700000000000001</v>
      </c>
      <c r="L29" s="170">
        <v>11.8</v>
      </c>
      <c r="M29" s="170">
        <v>12.6</v>
      </c>
      <c r="N29" s="170">
        <v>12.7</v>
      </c>
      <c r="O29" s="170">
        <v>19.8</v>
      </c>
      <c r="P29" s="170">
        <v>19.900000000000002</v>
      </c>
      <c r="Q29" s="170">
        <v>23.40000000000002</v>
      </c>
      <c r="R29" s="156">
        <v>23.500000000000021</v>
      </c>
      <c r="S29" s="141"/>
      <c r="T29" s="172">
        <v>7.01</v>
      </c>
      <c r="U29" s="173">
        <v>85</v>
      </c>
      <c r="V29" s="167">
        <v>106.2</v>
      </c>
      <c r="W29" s="174">
        <v>106.3</v>
      </c>
      <c r="X29" s="174">
        <v>111.5</v>
      </c>
      <c r="Y29" s="167">
        <v>111.6</v>
      </c>
      <c r="Z29" s="167">
        <v>132.80000000000001</v>
      </c>
      <c r="AA29" s="168">
        <v>132.9</v>
      </c>
      <c r="AB29" s="167">
        <v>104.7</v>
      </c>
      <c r="AC29" s="174">
        <v>104.8</v>
      </c>
      <c r="AD29" s="174">
        <v>110.2</v>
      </c>
      <c r="AE29" s="167">
        <v>110.3</v>
      </c>
      <c r="AF29" s="167">
        <v>132.30000000000001</v>
      </c>
      <c r="AG29" s="168">
        <v>132.4</v>
      </c>
    </row>
    <row r="30" spans="1:33" ht="14.25" customHeight="1">
      <c r="A30" s="157">
        <v>7.02</v>
      </c>
      <c r="B30" s="169">
        <v>86</v>
      </c>
      <c r="C30" s="152">
        <v>12.2</v>
      </c>
      <c r="D30" s="170">
        <v>12.3</v>
      </c>
      <c r="E30" s="171">
        <v>13.1</v>
      </c>
      <c r="F30" s="170">
        <v>13.2</v>
      </c>
      <c r="G30" s="170">
        <v>19.100000000000001</v>
      </c>
      <c r="H30" s="170">
        <v>19.2</v>
      </c>
      <c r="I30" s="170">
        <v>21.77</v>
      </c>
      <c r="J30" s="156">
        <v>21.87</v>
      </c>
      <c r="K30" s="152">
        <v>11.700000000000001</v>
      </c>
      <c r="L30" s="170">
        <v>11.8</v>
      </c>
      <c r="M30" s="170">
        <v>12.7</v>
      </c>
      <c r="N30" s="170">
        <v>12.799999999999999</v>
      </c>
      <c r="O30" s="170">
        <v>19.899999999999999</v>
      </c>
      <c r="P30" s="170">
        <v>20</v>
      </c>
      <c r="Q30" s="170">
        <v>23.500000000000021</v>
      </c>
      <c r="R30" s="156">
        <v>23.600000000000023</v>
      </c>
      <c r="S30" s="141"/>
      <c r="T30" s="172">
        <v>7.02</v>
      </c>
      <c r="U30" s="173">
        <v>86</v>
      </c>
      <c r="V30" s="167">
        <v>106.5</v>
      </c>
      <c r="W30" s="174">
        <v>106.6</v>
      </c>
      <c r="X30" s="174">
        <v>111.9</v>
      </c>
      <c r="Y30" s="167">
        <v>112</v>
      </c>
      <c r="Z30" s="167">
        <v>133.4</v>
      </c>
      <c r="AA30" s="168">
        <v>133.5</v>
      </c>
      <c r="AB30" s="167">
        <v>105.10000000000001</v>
      </c>
      <c r="AC30" s="174">
        <v>105.2</v>
      </c>
      <c r="AD30" s="174">
        <v>110.60000000000001</v>
      </c>
      <c r="AE30" s="167">
        <v>110.7</v>
      </c>
      <c r="AF30" s="167">
        <v>132.80000000000001</v>
      </c>
      <c r="AG30" s="168">
        <v>132.9</v>
      </c>
    </row>
    <row r="31" spans="1:33" ht="14.25" customHeight="1">
      <c r="A31" s="157">
        <v>7.0299999999999994</v>
      </c>
      <c r="B31" s="169">
        <v>87</v>
      </c>
      <c r="C31" s="152">
        <v>12.2</v>
      </c>
      <c r="D31" s="170">
        <v>12.3</v>
      </c>
      <c r="E31" s="171">
        <v>13.1</v>
      </c>
      <c r="F31" s="170">
        <v>13.2</v>
      </c>
      <c r="G31" s="170">
        <v>19.2</v>
      </c>
      <c r="H31" s="170">
        <v>19.3</v>
      </c>
      <c r="I31" s="170">
        <v>21.9</v>
      </c>
      <c r="J31" s="156">
        <v>22</v>
      </c>
      <c r="K31" s="152">
        <v>11.700000000000001</v>
      </c>
      <c r="L31" s="170">
        <v>11.8</v>
      </c>
      <c r="M31" s="170">
        <v>12.7</v>
      </c>
      <c r="N31" s="170">
        <v>12.799999999999999</v>
      </c>
      <c r="O31" s="170">
        <v>20</v>
      </c>
      <c r="P31" s="170">
        <v>20.100000000000001</v>
      </c>
      <c r="Q31" s="170">
        <v>23.600000000000023</v>
      </c>
      <c r="R31" s="156">
        <v>23.700000000000024</v>
      </c>
      <c r="S31" s="141"/>
      <c r="T31" s="172">
        <v>7.0299999999999994</v>
      </c>
      <c r="U31" s="173">
        <v>87</v>
      </c>
      <c r="V31" s="167">
        <v>106.9</v>
      </c>
      <c r="W31" s="174">
        <v>107</v>
      </c>
      <c r="X31" s="174">
        <v>112.30000000000001</v>
      </c>
      <c r="Y31" s="167">
        <v>112.4</v>
      </c>
      <c r="Z31" s="167">
        <v>133.9</v>
      </c>
      <c r="AA31" s="168">
        <v>134</v>
      </c>
      <c r="AB31" s="167">
        <v>105.5</v>
      </c>
      <c r="AC31" s="174">
        <v>105.6</v>
      </c>
      <c r="AD31" s="174">
        <v>111</v>
      </c>
      <c r="AE31" s="167">
        <v>111.1</v>
      </c>
      <c r="AF31" s="167">
        <v>133.30000000000001</v>
      </c>
      <c r="AG31" s="168">
        <v>133.4</v>
      </c>
    </row>
    <row r="32" spans="1:33" ht="14.25" customHeight="1">
      <c r="A32" s="157">
        <v>7.0399999999999991</v>
      </c>
      <c r="B32" s="169">
        <v>88</v>
      </c>
      <c r="C32" s="152">
        <v>12.2</v>
      </c>
      <c r="D32" s="170">
        <v>12.3</v>
      </c>
      <c r="E32" s="171">
        <v>13.1</v>
      </c>
      <c r="F32" s="170">
        <v>13.2</v>
      </c>
      <c r="G32" s="170">
        <v>19.2</v>
      </c>
      <c r="H32" s="170">
        <v>19.3</v>
      </c>
      <c r="I32" s="170">
        <v>21.97</v>
      </c>
      <c r="J32" s="156">
        <v>22.07</v>
      </c>
      <c r="K32" s="152">
        <v>11.700000000000001</v>
      </c>
      <c r="L32" s="170">
        <v>11.8</v>
      </c>
      <c r="M32" s="170">
        <v>12.7</v>
      </c>
      <c r="N32" s="170">
        <v>12.799999999999999</v>
      </c>
      <c r="O32" s="170">
        <v>20</v>
      </c>
      <c r="P32" s="170">
        <v>20.100000000000001</v>
      </c>
      <c r="Q32" s="170">
        <v>23.700000000000024</v>
      </c>
      <c r="R32" s="156">
        <v>23.800000000000026</v>
      </c>
      <c r="S32" s="141"/>
      <c r="T32" s="172">
        <v>7.0399999999999991</v>
      </c>
      <c r="U32" s="173">
        <v>88</v>
      </c>
      <c r="V32" s="167">
        <v>107.3</v>
      </c>
      <c r="W32" s="174">
        <v>107.39999999999999</v>
      </c>
      <c r="X32" s="174">
        <v>112.7</v>
      </c>
      <c r="Y32" s="167">
        <v>112.8</v>
      </c>
      <c r="Z32" s="167">
        <v>134.4</v>
      </c>
      <c r="AA32" s="168">
        <v>134.5</v>
      </c>
      <c r="AB32" s="167">
        <v>105.9</v>
      </c>
      <c r="AC32" s="174">
        <v>106</v>
      </c>
      <c r="AD32" s="174">
        <v>111.5</v>
      </c>
      <c r="AE32" s="167">
        <v>111.6</v>
      </c>
      <c r="AF32" s="167">
        <v>133.9</v>
      </c>
      <c r="AG32" s="168">
        <v>134</v>
      </c>
    </row>
    <row r="33" spans="1:33" ht="14.25" customHeight="1">
      <c r="A33" s="157">
        <v>7.0499999999999989</v>
      </c>
      <c r="B33" s="169">
        <v>89</v>
      </c>
      <c r="C33" s="152">
        <v>12.2</v>
      </c>
      <c r="D33" s="170">
        <v>12.3</v>
      </c>
      <c r="E33" s="171">
        <v>13.1</v>
      </c>
      <c r="F33" s="170">
        <v>13.2</v>
      </c>
      <c r="G33" s="170">
        <v>19.3</v>
      </c>
      <c r="H33" s="170">
        <v>19.399999999999999</v>
      </c>
      <c r="I33" s="170">
        <v>22.04</v>
      </c>
      <c r="J33" s="156">
        <v>22.14</v>
      </c>
      <c r="K33" s="152">
        <v>11.700000000000001</v>
      </c>
      <c r="L33" s="170">
        <v>11.8</v>
      </c>
      <c r="M33" s="170">
        <v>12.7</v>
      </c>
      <c r="N33" s="170">
        <v>12.799999999999999</v>
      </c>
      <c r="O33" s="170">
        <v>20.100000000000001</v>
      </c>
      <c r="P33" s="170">
        <v>20.200000000000003</v>
      </c>
      <c r="Q33" s="170">
        <v>23.9</v>
      </c>
      <c r="R33" s="156">
        <v>24</v>
      </c>
      <c r="S33" s="141"/>
      <c r="T33" s="172">
        <v>7.0499999999999989</v>
      </c>
      <c r="U33" s="173">
        <v>89</v>
      </c>
      <c r="V33" s="167">
        <v>107.7</v>
      </c>
      <c r="W33" s="174">
        <v>107.8</v>
      </c>
      <c r="X33" s="174">
        <v>113.10000000000001</v>
      </c>
      <c r="Y33" s="167">
        <v>113.2</v>
      </c>
      <c r="Z33" s="167">
        <v>134.9</v>
      </c>
      <c r="AA33" s="168">
        <v>135</v>
      </c>
      <c r="AB33" s="167">
        <v>106.30000000000001</v>
      </c>
      <c r="AC33" s="174">
        <v>106.4</v>
      </c>
      <c r="AD33" s="174">
        <v>111.9</v>
      </c>
      <c r="AE33" s="167">
        <v>112</v>
      </c>
      <c r="AF33" s="167">
        <v>134.4</v>
      </c>
      <c r="AG33" s="168">
        <v>134.5</v>
      </c>
    </row>
    <row r="34" spans="1:33" ht="14.25" customHeight="1">
      <c r="A34" s="157">
        <v>7.0599999999999987</v>
      </c>
      <c r="B34" s="169">
        <v>90</v>
      </c>
      <c r="C34" s="152">
        <v>12.2</v>
      </c>
      <c r="D34" s="170">
        <v>12.3</v>
      </c>
      <c r="E34" s="171">
        <v>13.1</v>
      </c>
      <c r="F34" s="170">
        <v>13.2</v>
      </c>
      <c r="G34" s="170">
        <v>19.3</v>
      </c>
      <c r="H34" s="170">
        <v>19.399999999999999</v>
      </c>
      <c r="I34" s="170">
        <v>22.11</v>
      </c>
      <c r="J34" s="156">
        <v>22.21</v>
      </c>
      <c r="K34" s="152">
        <v>11.700000000000001</v>
      </c>
      <c r="L34" s="170">
        <v>11.8</v>
      </c>
      <c r="M34" s="170">
        <v>12.7</v>
      </c>
      <c r="N34" s="170">
        <v>12.799999999999999</v>
      </c>
      <c r="O34" s="170">
        <v>20.100000000000001</v>
      </c>
      <c r="P34" s="170">
        <v>20.200000000000003</v>
      </c>
      <c r="Q34" s="170">
        <v>24</v>
      </c>
      <c r="R34" s="156">
        <v>24.1</v>
      </c>
      <c r="S34" s="141"/>
      <c r="T34" s="172">
        <v>7.0599999999999987</v>
      </c>
      <c r="U34" s="173">
        <v>90</v>
      </c>
      <c r="V34" s="167">
        <v>108</v>
      </c>
      <c r="W34" s="174">
        <v>108.1</v>
      </c>
      <c r="X34" s="174">
        <v>113.5</v>
      </c>
      <c r="Y34" s="167">
        <v>113.6</v>
      </c>
      <c r="Z34" s="167">
        <v>135.5</v>
      </c>
      <c r="AA34" s="168">
        <v>135.6</v>
      </c>
      <c r="AB34" s="167">
        <v>106.7</v>
      </c>
      <c r="AC34" s="174">
        <v>106.8</v>
      </c>
      <c r="AD34" s="174">
        <v>112.30000000000001</v>
      </c>
      <c r="AE34" s="167">
        <v>112.4</v>
      </c>
      <c r="AF34" s="167">
        <v>134.9</v>
      </c>
      <c r="AG34" s="168">
        <v>135</v>
      </c>
    </row>
    <row r="35" spans="1:33" ht="14.25" customHeight="1">
      <c r="A35" s="157">
        <v>7.0699999999999985</v>
      </c>
      <c r="B35" s="169">
        <v>91</v>
      </c>
      <c r="C35" s="152">
        <v>12.2</v>
      </c>
      <c r="D35" s="170">
        <v>12.3</v>
      </c>
      <c r="E35" s="171">
        <v>13.1</v>
      </c>
      <c r="F35" s="170">
        <v>13.2</v>
      </c>
      <c r="G35" s="170">
        <v>19.399999999999999</v>
      </c>
      <c r="H35" s="170">
        <v>19.5</v>
      </c>
      <c r="I35" s="170">
        <v>22.18</v>
      </c>
      <c r="J35" s="156">
        <v>22.28</v>
      </c>
      <c r="K35" s="152">
        <v>11.700000000000001</v>
      </c>
      <c r="L35" s="170">
        <v>11.8</v>
      </c>
      <c r="M35" s="170">
        <v>12.7</v>
      </c>
      <c r="N35" s="170">
        <v>12.799999999999999</v>
      </c>
      <c r="O35" s="170">
        <v>20.2</v>
      </c>
      <c r="P35" s="170">
        <v>20.3</v>
      </c>
      <c r="Q35" s="170">
        <v>24.1</v>
      </c>
      <c r="R35" s="156">
        <v>24.200000000000003</v>
      </c>
      <c r="S35" s="141"/>
      <c r="T35" s="172">
        <v>7.0699999999999985</v>
      </c>
      <c r="U35" s="173">
        <v>91</v>
      </c>
      <c r="V35" s="167">
        <v>108.4</v>
      </c>
      <c r="W35" s="174">
        <v>108.5</v>
      </c>
      <c r="X35" s="174">
        <v>113.9</v>
      </c>
      <c r="Y35" s="167">
        <v>114</v>
      </c>
      <c r="Z35" s="167">
        <v>136</v>
      </c>
      <c r="AA35" s="168">
        <v>136.1</v>
      </c>
      <c r="AB35" s="167">
        <v>107.10000000000001</v>
      </c>
      <c r="AC35" s="174">
        <v>107.2</v>
      </c>
      <c r="AD35" s="174">
        <v>112.7</v>
      </c>
      <c r="AE35" s="167">
        <v>112.8</v>
      </c>
      <c r="AF35" s="167">
        <v>135.5</v>
      </c>
      <c r="AG35" s="168">
        <v>135.6</v>
      </c>
    </row>
    <row r="36" spans="1:33" ht="14.25" customHeight="1">
      <c r="A36" s="157">
        <v>7.0799999999999983</v>
      </c>
      <c r="B36" s="169">
        <v>92</v>
      </c>
      <c r="C36" s="152">
        <v>12.2</v>
      </c>
      <c r="D36" s="170">
        <v>12.3</v>
      </c>
      <c r="E36" s="171">
        <v>13.1</v>
      </c>
      <c r="F36" s="170">
        <v>13.2</v>
      </c>
      <c r="G36" s="170">
        <v>19.399999999999999</v>
      </c>
      <c r="H36" s="170">
        <v>19.5</v>
      </c>
      <c r="I36" s="170">
        <v>22.4</v>
      </c>
      <c r="J36" s="156">
        <v>22.5</v>
      </c>
      <c r="K36" s="152">
        <v>11.700000000000001</v>
      </c>
      <c r="L36" s="170">
        <v>11.8</v>
      </c>
      <c r="M36" s="170">
        <v>12.7</v>
      </c>
      <c r="N36" s="170">
        <v>12.799999999999999</v>
      </c>
      <c r="O36" s="170">
        <v>20.3</v>
      </c>
      <c r="P36" s="170">
        <v>20.400000000000002</v>
      </c>
      <c r="Q36" s="170">
        <v>24.200000000000003</v>
      </c>
      <c r="R36" s="156">
        <v>24.300000000000004</v>
      </c>
      <c r="S36" s="141"/>
      <c r="T36" s="172">
        <v>7.0799999999999983</v>
      </c>
      <c r="U36" s="173">
        <v>92</v>
      </c>
      <c r="V36" s="167">
        <v>108.8</v>
      </c>
      <c r="W36" s="174">
        <v>108.89999999999999</v>
      </c>
      <c r="X36" s="174">
        <v>114.30000000000001</v>
      </c>
      <c r="Y36" s="167">
        <v>114.4</v>
      </c>
      <c r="Z36" s="167">
        <v>136.5</v>
      </c>
      <c r="AA36" s="168">
        <v>136.6</v>
      </c>
      <c r="AB36" s="167">
        <v>107.5</v>
      </c>
      <c r="AC36" s="174">
        <v>107.6</v>
      </c>
      <c r="AD36" s="174">
        <v>113.10000000000001</v>
      </c>
      <c r="AE36" s="167">
        <v>113.2</v>
      </c>
      <c r="AF36" s="167">
        <v>136</v>
      </c>
      <c r="AG36" s="168">
        <v>136.1</v>
      </c>
    </row>
    <row r="37" spans="1:33" ht="14.25" customHeight="1">
      <c r="A37" s="157">
        <v>7.0899999999999981</v>
      </c>
      <c r="B37" s="169">
        <v>93</v>
      </c>
      <c r="C37" s="152">
        <v>12.3</v>
      </c>
      <c r="D37" s="170">
        <v>12.4</v>
      </c>
      <c r="E37" s="171">
        <v>13.2</v>
      </c>
      <c r="F37" s="170">
        <v>13.3</v>
      </c>
      <c r="G37" s="170">
        <v>19.5</v>
      </c>
      <c r="H37" s="170">
        <v>19.600000000000001</v>
      </c>
      <c r="I37" s="170">
        <v>22.47</v>
      </c>
      <c r="J37" s="156">
        <v>22.57</v>
      </c>
      <c r="K37" s="152">
        <v>11.700000000000001</v>
      </c>
      <c r="L37" s="170">
        <v>11.8</v>
      </c>
      <c r="M37" s="170">
        <v>12.7</v>
      </c>
      <c r="N37" s="170">
        <v>12.799999999999999</v>
      </c>
      <c r="O37" s="170">
        <v>20.3</v>
      </c>
      <c r="P37" s="170">
        <v>20.400000000000002</v>
      </c>
      <c r="Q37" s="170">
        <v>24.4</v>
      </c>
      <c r="R37" s="156">
        <v>24.5</v>
      </c>
      <c r="S37" s="141"/>
      <c r="T37" s="172">
        <v>7.0899999999999981</v>
      </c>
      <c r="U37" s="173">
        <v>93</v>
      </c>
      <c r="V37" s="167">
        <v>109.1</v>
      </c>
      <c r="W37" s="174">
        <v>109.19999999999999</v>
      </c>
      <c r="X37" s="174">
        <v>114.7</v>
      </c>
      <c r="Y37" s="167">
        <v>114.8</v>
      </c>
      <c r="Z37" s="167">
        <v>137</v>
      </c>
      <c r="AA37" s="168">
        <v>137.1</v>
      </c>
      <c r="AB37" s="167">
        <v>107.9</v>
      </c>
      <c r="AC37" s="174">
        <v>108</v>
      </c>
      <c r="AD37" s="174">
        <v>113.60000000000001</v>
      </c>
      <c r="AE37" s="167">
        <v>113.7</v>
      </c>
      <c r="AF37" s="167">
        <v>136.5</v>
      </c>
      <c r="AG37" s="168">
        <v>136.6</v>
      </c>
    </row>
    <row r="38" spans="1:33" ht="14.25" customHeight="1">
      <c r="A38" s="157">
        <v>7.0999999999999979</v>
      </c>
      <c r="B38" s="169">
        <v>94</v>
      </c>
      <c r="C38" s="152">
        <v>12.3</v>
      </c>
      <c r="D38" s="170">
        <v>12.4</v>
      </c>
      <c r="E38" s="171">
        <v>13.2</v>
      </c>
      <c r="F38" s="170">
        <v>13.3</v>
      </c>
      <c r="G38" s="170">
        <v>19.600000000000001</v>
      </c>
      <c r="H38" s="170">
        <v>19.7</v>
      </c>
      <c r="I38" s="170">
        <v>22.6</v>
      </c>
      <c r="J38" s="156">
        <v>22.7</v>
      </c>
      <c r="K38" s="152">
        <v>11.8</v>
      </c>
      <c r="L38" s="170">
        <v>11.9</v>
      </c>
      <c r="M38" s="170">
        <v>12.8</v>
      </c>
      <c r="N38" s="170">
        <v>12.9</v>
      </c>
      <c r="O38" s="170">
        <v>20.399999999999999</v>
      </c>
      <c r="P38" s="170">
        <v>20.5</v>
      </c>
      <c r="Q38" s="170">
        <v>24.5</v>
      </c>
      <c r="R38" s="156">
        <v>24.6</v>
      </c>
      <c r="S38" s="141"/>
      <c r="T38" s="172">
        <v>7.0999999999999979</v>
      </c>
      <c r="U38" s="173">
        <v>94</v>
      </c>
      <c r="V38" s="167">
        <v>109.5</v>
      </c>
      <c r="W38" s="174">
        <v>109.6</v>
      </c>
      <c r="X38" s="174">
        <v>115.10000000000001</v>
      </c>
      <c r="Y38" s="167">
        <v>115.2</v>
      </c>
      <c r="Z38" s="167">
        <v>137.5</v>
      </c>
      <c r="AA38" s="168">
        <v>137.6</v>
      </c>
      <c r="AB38" s="167">
        <v>108.30000000000001</v>
      </c>
      <c r="AC38" s="174">
        <v>108.4</v>
      </c>
      <c r="AD38" s="174">
        <v>114</v>
      </c>
      <c r="AE38" s="167">
        <v>114.1</v>
      </c>
      <c r="AF38" s="167">
        <v>137.1</v>
      </c>
      <c r="AG38" s="168">
        <v>137.19999999999999</v>
      </c>
    </row>
    <row r="39" spans="1:33" ht="14.25" customHeight="1">
      <c r="A39" s="157">
        <v>7.1099999999999977</v>
      </c>
      <c r="B39" s="169">
        <v>95</v>
      </c>
      <c r="C39" s="152">
        <v>12.3</v>
      </c>
      <c r="D39" s="170">
        <v>12.4</v>
      </c>
      <c r="E39" s="171">
        <v>13.2</v>
      </c>
      <c r="F39" s="170">
        <v>13.3</v>
      </c>
      <c r="G39" s="170">
        <v>19.600000000000001</v>
      </c>
      <c r="H39" s="170">
        <v>19.7</v>
      </c>
      <c r="I39" s="170">
        <v>22.67</v>
      </c>
      <c r="J39" s="156">
        <v>22.77</v>
      </c>
      <c r="K39" s="152">
        <v>11.8</v>
      </c>
      <c r="L39" s="170">
        <v>11.9</v>
      </c>
      <c r="M39" s="170">
        <v>12.8</v>
      </c>
      <c r="N39" s="170">
        <v>12.9</v>
      </c>
      <c r="O39" s="170">
        <v>20.5</v>
      </c>
      <c r="P39" s="170">
        <v>20.6</v>
      </c>
      <c r="Q39" s="170">
        <v>24.6</v>
      </c>
      <c r="R39" s="156">
        <v>24.700000000000003</v>
      </c>
      <c r="S39" s="141"/>
      <c r="T39" s="172">
        <v>7.1099999999999977</v>
      </c>
      <c r="U39" s="173">
        <v>95</v>
      </c>
      <c r="V39" s="167">
        <v>109.9</v>
      </c>
      <c r="W39" s="174">
        <v>110</v>
      </c>
      <c r="X39" s="174">
        <v>115.5</v>
      </c>
      <c r="Y39" s="167">
        <v>115.6</v>
      </c>
      <c r="Z39" s="167">
        <v>138.1</v>
      </c>
      <c r="AA39" s="168">
        <v>138.19999999999999</v>
      </c>
      <c r="AB39" s="167">
        <v>108.7</v>
      </c>
      <c r="AC39" s="174">
        <v>108.8</v>
      </c>
      <c r="AD39" s="174">
        <v>114.4</v>
      </c>
      <c r="AE39" s="167">
        <v>114.5</v>
      </c>
      <c r="AF39" s="167">
        <v>137.6</v>
      </c>
      <c r="AG39" s="168">
        <v>137.69999999999999</v>
      </c>
    </row>
    <row r="40" spans="1:33" ht="14.25" customHeight="1">
      <c r="A40" s="157">
        <v>8</v>
      </c>
      <c r="B40" s="169">
        <v>96</v>
      </c>
      <c r="C40" s="152">
        <v>12.3</v>
      </c>
      <c r="D40" s="170">
        <v>12.4</v>
      </c>
      <c r="E40" s="171">
        <v>13.2</v>
      </c>
      <c r="F40" s="170">
        <v>13.3</v>
      </c>
      <c r="G40" s="170">
        <v>19.7</v>
      </c>
      <c r="H40" s="170">
        <v>19.8</v>
      </c>
      <c r="I40" s="170">
        <v>22.8</v>
      </c>
      <c r="J40" s="156">
        <v>22.9</v>
      </c>
      <c r="K40" s="152">
        <v>11.8</v>
      </c>
      <c r="L40" s="170">
        <v>11.9</v>
      </c>
      <c r="M40" s="170">
        <v>12.8</v>
      </c>
      <c r="N40" s="170">
        <v>12.9</v>
      </c>
      <c r="O40" s="170">
        <v>20.6</v>
      </c>
      <c r="P40" s="170">
        <v>20.700000000000003</v>
      </c>
      <c r="Q40" s="170">
        <v>24.8</v>
      </c>
      <c r="R40" s="156">
        <v>24.900000000000002</v>
      </c>
      <c r="S40" s="141"/>
      <c r="T40" s="172">
        <v>8</v>
      </c>
      <c r="U40" s="173">
        <v>96</v>
      </c>
      <c r="V40" s="167">
        <v>110.2</v>
      </c>
      <c r="W40" s="174">
        <v>110.3</v>
      </c>
      <c r="X40" s="174">
        <v>115.9</v>
      </c>
      <c r="Y40" s="167">
        <v>116</v>
      </c>
      <c r="Z40" s="167">
        <v>138.6</v>
      </c>
      <c r="AA40" s="168">
        <v>138.69999999999999</v>
      </c>
      <c r="AB40" s="167">
        <v>109.10000000000001</v>
      </c>
      <c r="AC40" s="174">
        <v>109.2</v>
      </c>
      <c r="AD40" s="174">
        <v>114.9</v>
      </c>
      <c r="AE40" s="167">
        <v>115</v>
      </c>
      <c r="AF40" s="167">
        <v>138.19999999999999</v>
      </c>
      <c r="AG40" s="168">
        <v>138.29999999999998</v>
      </c>
    </row>
    <row r="41" spans="1:33" ht="14.25" customHeight="1">
      <c r="A41" s="157">
        <v>8.01</v>
      </c>
      <c r="B41" s="169">
        <v>97</v>
      </c>
      <c r="C41" s="152">
        <v>12.3</v>
      </c>
      <c r="D41" s="170">
        <v>12.4</v>
      </c>
      <c r="E41" s="171">
        <v>13.2</v>
      </c>
      <c r="F41" s="170">
        <v>13.3</v>
      </c>
      <c r="G41" s="170">
        <v>19.7</v>
      </c>
      <c r="H41" s="170">
        <v>19.8</v>
      </c>
      <c r="I41" s="170">
        <v>22.87</v>
      </c>
      <c r="J41" s="156">
        <v>22.97</v>
      </c>
      <c r="K41" s="152">
        <v>11.8</v>
      </c>
      <c r="L41" s="170">
        <v>11.9</v>
      </c>
      <c r="M41" s="170">
        <v>12.8</v>
      </c>
      <c r="N41" s="170">
        <v>12.9</v>
      </c>
      <c r="O41" s="170">
        <v>20.6</v>
      </c>
      <c r="P41" s="170">
        <v>20.700000000000003</v>
      </c>
      <c r="Q41" s="170">
        <v>24.900000000000002</v>
      </c>
      <c r="R41" s="156">
        <v>25.000000000000004</v>
      </c>
      <c r="S41" s="141"/>
      <c r="T41" s="172">
        <v>8.01</v>
      </c>
      <c r="U41" s="173">
        <v>97</v>
      </c>
      <c r="V41" s="167">
        <v>110.6</v>
      </c>
      <c r="W41" s="174">
        <v>110.69999999999999</v>
      </c>
      <c r="X41" s="174">
        <v>116.30000000000001</v>
      </c>
      <c r="Y41" s="167">
        <v>116.4</v>
      </c>
      <c r="Z41" s="167">
        <v>139.1</v>
      </c>
      <c r="AA41" s="168">
        <v>139.19999999999999</v>
      </c>
      <c r="AB41" s="167">
        <v>109.5</v>
      </c>
      <c r="AC41" s="174">
        <v>109.6</v>
      </c>
      <c r="AD41" s="174">
        <v>115.30000000000001</v>
      </c>
      <c r="AE41" s="167">
        <v>115.4</v>
      </c>
      <c r="AF41" s="167">
        <v>138.69999999999999</v>
      </c>
      <c r="AG41" s="168">
        <v>138.79999999999998</v>
      </c>
    </row>
    <row r="42" spans="1:33" ht="14.25" customHeight="1">
      <c r="A42" s="157">
        <v>8.02</v>
      </c>
      <c r="B42" s="169">
        <v>98</v>
      </c>
      <c r="C42" s="152">
        <v>12.3</v>
      </c>
      <c r="D42" s="170">
        <v>12.4</v>
      </c>
      <c r="E42" s="171">
        <v>13.2</v>
      </c>
      <c r="F42" s="170">
        <v>13.3</v>
      </c>
      <c r="G42" s="170">
        <v>19.8</v>
      </c>
      <c r="H42" s="170">
        <v>19.899999999999999</v>
      </c>
      <c r="I42" s="170">
        <v>23</v>
      </c>
      <c r="J42" s="156">
        <v>23.1</v>
      </c>
      <c r="K42" s="152">
        <v>11.8</v>
      </c>
      <c r="L42" s="170">
        <v>11.9</v>
      </c>
      <c r="M42" s="170">
        <v>12.8</v>
      </c>
      <c r="N42" s="170">
        <v>12.9</v>
      </c>
      <c r="O42" s="170">
        <v>20.7</v>
      </c>
      <c r="P42" s="170">
        <v>20.8</v>
      </c>
      <c r="Q42" s="170">
        <v>25.1</v>
      </c>
      <c r="R42" s="156">
        <v>25.200000000000003</v>
      </c>
      <c r="S42" s="141"/>
      <c r="T42" s="172">
        <v>8.02</v>
      </c>
      <c r="U42" s="173">
        <v>98</v>
      </c>
      <c r="V42" s="167">
        <v>110.9</v>
      </c>
      <c r="W42" s="174">
        <v>111</v>
      </c>
      <c r="X42" s="174">
        <v>116.60000000000001</v>
      </c>
      <c r="Y42" s="167">
        <v>116.7</v>
      </c>
      <c r="Z42" s="167">
        <v>139.6</v>
      </c>
      <c r="AA42" s="168">
        <v>139.69999999999999</v>
      </c>
      <c r="AB42" s="167">
        <v>109.9</v>
      </c>
      <c r="AC42" s="174">
        <v>110</v>
      </c>
      <c r="AD42" s="174">
        <v>115.7</v>
      </c>
      <c r="AE42" s="167">
        <v>115.8</v>
      </c>
      <c r="AF42" s="167">
        <v>139.19999999999999</v>
      </c>
      <c r="AG42" s="168">
        <v>139.29999999999998</v>
      </c>
    </row>
    <row r="43" spans="1:33" ht="14.25" customHeight="1">
      <c r="A43" s="157">
        <v>8.0299999999999994</v>
      </c>
      <c r="B43" s="169">
        <v>99</v>
      </c>
      <c r="C43" s="152">
        <v>12.3</v>
      </c>
      <c r="D43" s="170">
        <v>12.4</v>
      </c>
      <c r="E43" s="171">
        <v>13.2</v>
      </c>
      <c r="F43" s="170">
        <v>13.3</v>
      </c>
      <c r="G43" s="170">
        <v>19.899999999999999</v>
      </c>
      <c r="H43" s="170">
        <v>20</v>
      </c>
      <c r="I43" s="170">
        <v>23.07</v>
      </c>
      <c r="J43" s="156">
        <v>23.17</v>
      </c>
      <c r="K43" s="152">
        <v>11.8</v>
      </c>
      <c r="L43" s="170">
        <v>11.9</v>
      </c>
      <c r="M43" s="170">
        <v>12.8</v>
      </c>
      <c r="N43" s="170">
        <v>12.9</v>
      </c>
      <c r="O43" s="170">
        <v>20.8</v>
      </c>
      <c r="P43" s="170">
        <v>20.900000000000002</v>
      </c>
      <c r="Q43" s="170">
        <v>25.200000000000003</v>
      </c>
      <c r="R43" s="156">
        <v>25.300000000000004</v>
      </c>
      <c r="S43" s="141"/>
      <c r="T43" s="172">
        <v>8.0299999999999994</v>
      </c>
      <c r="U43" s="173">
        <v>99</v>
      </c>
      <c r="V43" s="167">
        <v>111.3</v>
      </c>
      <c r="W43" s="174">
        <v>111.39999999999999</v>
      </c>
      <c r="X43" s="174">
        <v>117</v>
      </c>
      <c r="Y43" s="167">
        <v>117.1</v>
      </c>
      <c r="Z43" s="167">
        <v>140.1</v>
      </c>
      <c r="AA43" s="168">
        <v>140.19999999999999</v>
      </c>
      <c r="AB43" s="167">
        <v>110.30000000000001</v>
      </c>
      <c r="AC43" s="174">
        <v>110.4</v>
      </c>
      <c r="AD43" s="174">
        <v>116.2</v>
      </c>
      <c r="AE43" s="167">
        <v>116.3</v>
      </c>
      <c r="AF43" s="167">
        <v>139.80000000000001</v>
      </c>
      <c r="AG43" s="168">
        <v>139.9</v>
      </c>
    </row>
    <row r="44" spans="1:33" ht="14.25" customHeight="1">
      <c r="A44" s="157">
        <v>8.0399999999999991</v>
      </c>
      <c r="B44" s="169">
        <v>100</v>
      </c>
      <c r="C44" s="152">
        <v>12.3</v>
      </c>
      <c r="D44" s="170">
        <v>12.4</v>
      </c>
      <c r="E44" s="171">
        <v>13.3</v>
      </c>
      <c r="F44" s="170">
        <v>13.4</v>
      </c>
      <c r="G44" s="170">
        <v>19.899999999999999</v>
      </c>
      <c r="H44" s="170">
        <v>20</v>
      </c>
      <c r="I44" s="170">
        <v>23.3</v>
      </c>
      <c r="J44" s="156">
        <v>23.4</v>
      </c>
      <c r="K44" s="152">
        <v>11.8</v>
      </c>
      <c r="L44" s="170">
        <v>11.9</v>
      </c>
      <c r="M44" s="170">
        <v>12.9</v>
      </c>
      <c r="N44" s="170">
        <v>13</v>
      </c>
      <c r="O44" s="170">
        <v>20.9</v>
      </c>
      <c r="P44" s="170">
        <v>21</v>
      </c>
      <c r="Q44" s="170">
        <v>25.300000000000004</v>
      </c>
      <c r="R44" s="156">
        <v>25.400000000000006</v>
      </c>
      <c r="S44" s="141"/>
      <c r="T44" s="172">
        <v>8.0399999999999991</v>
      </c>
      <c r="U44" s="173">
        <v>100</v>
      </c>
      <c r="V44" s="167">
        <v>111.6</v>
      </c>
      <c r="W44" s="174">
        <v>111.69999999999999</v>
      </c>
      <c r="X44" s="174">
        <v>117.4</v>
      </c>
      <c r="Y44" s="167">
        <v>117.5</v>
      </c>
      <c r="Z44" s="167">
        <v>140.6</v>
      </c>
      <c r="AA44" s="168">
        <v>140.69999999999999</v>
      </c>
      <c r="AB44" s="167">
        <v>110.7</v>
      </c>
      <c r="AC44" s="174">
        <v>110.8</v>
      </c>
      <c r="AD44" s="174">
        <v>116.60000000000001</v>
      </c>
      <c r="AE44" s="167">
        <v>116.7</v>
      </c>
      <c r="AF44" s="167">
        <v>140.30000000000001</v>
      </c>
      <c r="AG44" s="168">
        <v>140.4</v>
      </c>
    </row>
    <row r="45" spans="1:33" ht="14.25" customHeight="1">
      <c r="A45" s="157">
        <v>8.0499999999999989</v>
      </c>
      <c r="B45" s="169">
        <v>101</v>
      </c>
      <c r="C45" s="152">
        <v>12.4</v>
      </c>
      <c r="D45" s="171">
        <v>12.5</v>
      </c>
      <c r="E45" s="171">
        <v>13.3</v>
      </c>
      <c r="F45" s="170">
        <v>13.4</v>
      </c>
      <c r="G45" s="170">
        <v>20</v>
      </c>
      <c r="H45" s="170">
        <v>20.100000000000001</v>
      </c>
      <c r="I45" s="170">
        <v>23.37</v>
      </c>
      <c r="J45" s="156">
        <v>23.47</v>
      </c>
      <c r="K45" s="152">
        <v>11.9</v>
      </c>
      <c r="L45" s="170">
        <v>12</v>
      </c>
      <c r="M45" s="170">
        <v>12.9</v>
      </c>
      <c r="N45" s="170">
        <v>13</v>
      </c>
      <c r="O45" s="170">
        <v>20.9</v>
      </c>
      <c r="P45" s="170">
        <v>21</v>
      </c>
      <c r="Q45" s="170">
        <v>25.5</v>
      </c>
      <c r="R45" s="156">
        <v>25.6</v>
      </c>
      <c r="S45" s="141"/>
      <c r="T45" s="172">
        <v>8.0499999999999989</v>
      </c>
      <c r="U45" s="173">
        <v>101</v>
      </c>
      <c r="V45" s="167">
        <v>112</v>
      </c>
      <c r="W45" s="174">
        <v>112.1</v>
      </c>
      <c r="X45" s="174">
        <v>117.80000000000001</v>
      </c>
      <c r="Y45" s="167">
        <v>117.9</v>
      </c>
      <c r="Z45" s="167">
        <v>141.1</v>
      </c>
      <c r="AA45" s="168">
        <v>141.19999999999999</v>
      </c>
      <c r="AB45" s="167">
        <v>111.10000000000001</v>
      </c>
      <c r="AC45" s="174">
        <v>111.2</v>
      </c>
      <c r="AD45" s="174">
        <v>117</v>
      </c>
      <c r="AE45" s="167">
        <v>117.1</v>
      </c>
      <c r="AF45" s="167">
        <v>140.9</v>
      </c>
      <c r="AG45" s="168">
        <v>141</v>
      </c>
    </row>
    <row r="46" spans="1:33" ht="14.25" customHeight="1">
      <c r="A46" s="157">
        <v>8.0599999999999987</v>
      </c>
      <c r="B46" s="169">
        <v>102</v>
      </c>
      <c r="C46" s="152">
        <v>12.4</v>
      </c>
      <c r="D46" s="171">
        <v>12.5</v>
      </c>
      <c r="E46" s="171">
        <v>13.3</v>
      </c>
      <c r="F46" s="170">
        <v>13.4</v>
      </c>
      <c r="G46" s="170">
        <v>20.100000000000001</v>
      </c>
      <c r="H46" s="170">
        <v>20.2</v>
      </c>
      <c r="I46" s="170">
        <v>23.5</v>
      </c>
      <c r="J46" s="156">
        <v>23.6</v>
      </c>
      <c r="K46" s="152">
        <v>11.9</v>
      </c>
      <c r="L46" s="170">
        <v>12</v>
      </c>
      <c r="M46" s="170">
        <v>12.9</v>
      </c>
      <c r="N46" s="170">
        <v>13</v>
      </c>
      <c r="O46" s="170">
        <v>21</v>
      </c>
      <c r="P46" s="170">
        <v>21.1</v>
      </c>
      <c r="Q46" s="170">
        <v>25.6</v>
      </c>
      <c r="R46" s="156">
        <v>25.700000000000003</v>
      </c>
      <c r="S46" s="141"/>
      <c r="T46" s="172">
        <v>8.0599999999999987</v>
      </c>
      <c r="U46" s="173">
        <v>102</v>
      </c>
      <c r="V46" s="167">
        <v>112.3</v>
      </c>
      <c r="W46" s="174">
        <v>112.39999999999999</v>
      </c>
      <c r="X46" s="174">
        <v>118.2</v>
      </c>
      <c r="Y46" s="167">
        <v>118.3</v>
      </c>
      <c r="Z46" s="167">
        <v>141.6</v>
      </c>
      <c r="AA46" s="168">
        <v>141.69999999999999</v>
      </c>
      <c r="AB46" s="167">
        <v>111.5</v>
      </c>
      <c r="AC46" s="174">
        <v>111.6</v>
      </c>
      <c r="AD46" s="174">
        <v>117.5</v>
      </c>
      <c r="AE46" s="167">
        <v>117.6</v>
      </c>
      <c r="AF46" s="167">
        <v>141.4</v>
      </c>
      <c r="AG46" s="168">
        <v>141.5</v>
      </c>
    </row>
    <row r="47" spans="1:33" ht="14.25" customHeight="1">
      <c r="A47" s="157">
        <v>8.0699999999999985</v>
      </c>
      <c r="B47" s="169">
        <v>103</v>
      </c>
      <c r="C47" s="152">
        <v>12.4</v>
      </c>
      <c r="D47" s="171">
        <v>12.5</v>
      </c>
      <c r="E47" s="171">
        <v>13.3</v>
      </c>
      <c r="F47" s="170">
        <v>13.4</v>
      </c>
      <c r="G47" s="170">
        <v>20.100000000000001</v>
      </c>
      <c r="H47" s="170">
        <v>20.2</v>
      </c>
      <c r="I47" s="170">
        <v>23.57</v>
      </c>
      <c r="J47" s="156">
        <v>23.67</v>
      </c>
      <c r="K47" s="152">
        <v>11.9</v>
      </c>
      <c r="L47" s="170">
        <v>12</v>
      </c>
      <c r="M47" s="170">
        <v>12.9</v>
      </c>
      <c r="N47" s="170">
        <v>13</v>
      </c>
      <c r="O47" s="170">
        <v>21.1</v>
      </c>
      <c r="P47" s="170">
        <v>21.200000000000003</v>
      </c>
      <c r="Q47" s="170">
        <v>25.8</v>
      </c>
      <c r="R47" s="156">
        <v>25.900000000000002</v>
      </c>
      <c r="S47" s="141"/>
      <c r="T47" s="172">
        <v>8.0699999999999985</v>
      </c>
      <c r="U47" s="173">
        <v>103</v>
      </c>
      <c r="V47" s="167">
        <v>112.7</v>
      </c>
      <c r="W47" s="174">
        <v>112.8</v>
      </c>
      <c r="X47" s="174">
        <v>118.60000000000001</v>
      </c>
      <c r="Y47" s="167">
        <v>118.7</v>
      </c>
      <c r="Z47" s="167">
        <v>142.1</v>
      </c>
      <c r="AA47" s="168">
        <v>142.19999999999999</v>
      </c>
      <c r="AB47" s="167">
        <v>111.9</v>
      </c>
      <c r="AC47" s="174">
        <v>112</v>
      </c>
      <c r="AD47" s="174">
        <v>117.9</v>
      </c>
      <c r="AE47" s="167">
        <v>118</v>
      </c>
      <c r="AF47" s="167">
        <v>142</v>
      </c>
      <c r="AG47" s="168">
        <v>142.1</v>
      </c>
    </row>
    <row r="48" spans="1:33" ht="14.25" customHeight="1">
      <c r="A48" s="157">
        <v>8.0799999999999983</v>
      </c>
      <c r="B48" s="169">
        <v>104</v>
      </c>
      <c r="C48" s="152">
        <v>12.4</v>
      </c>
      <c r="D48" s="171">
        <v>12.5</v>
      </c>
      <c r="E48" s="171">
        <v>13.3</v>
      </c>
      <c r="F48" s="170">
        <v>13.4</v>
      </c>
      <c r="G48" s="170">
        <v>20.2</v>
      </c>
      <c r="H48" s="170">
        <v>20.3</v>
      </c>
      <c r="I48" s="170">
        <v>23.8</v>
      </c>
      <c r="J48" s="156">
        <v>23.9</v>
      </c>
      <c r="K48" s="152">
        <v>11.9</v>
      </c>
      <c r="L48" s="170">
        <v>12</v>
      </c>
      <c r="M48" s="170">
        <v>12.9</v>
      </c>
      <c r="N48" s="170">
        <v>13</v>
      </c>
      <c r="O48" s="170">
        <v>21.2</v>
      </c>
      <c r="P48" s="170">
        <v>21.3</v>
      </c>
      <c r="Q48" s="170">
        <v>25.900000000000002</v>
      </c>
      <c r="R48" s="156">
        <v>26.000000000000004</v>
      </c>
      <c r="S48" s="141"/>
      <c r="T48" s="172">
        <v>8.0799999999999983</v>
      </c>
      <c r="U48" s="173">
        <v>104</v>
      </c>
      <c r="V48" s="167">
        <v>113</v>
      </c>
      <c r="W48" s="174">
        <v>113.1</v>
      </c>
      <c r="X48" s="174">
        <v>118.9</v>
      </c>
      <c r="Y48" s="167">
        <v>119</v>
      </c>
      <c r="Z48" s="167">
        <v>142.6</v>
      </c>
      <c r="AA48" s="168">
        <v>142.69999999999999</v>
      </c>
      <c r="AB48" s="167">
        <v>112.4</v>
      </c>
      <c r="AC48" s="174">
        <v>112.5</v>
      </c>
      <c r="AD48" s="174">
        <v>118.4</v>
      </c>
      <c r="AE48" s="167">
        <v>118.5</v>
      </c>
      <c r="AF48" s="167">
        <v>142.5</v>
      </c>
      <c r="AG48" s="168">
        <v>142.6</v>
      </c>
    </row>
    <row r="49" spans="1:33" ht="14.25" customHeight="1">
      <c r="A49" s="157">
        <v>8.0899999999999981</v>
      </c>
      <c r="B49" s="169">
        <v>105</v>
      </c>
      <c r="C49" s="152">
        <v>12.4</v>
      </c>
      <c r="D49" s="171">
        <v>12.5</v>
      </c>
      <c r="E49" s="171">
        <v>13.3</v>
      </c>
      <c r="F49" s="170">
        <v>13.4</v>
      </c>
      <c r="G49" s="170">
        <v>20.3</v>
      </c>
      <c r="H49" s="170">
        <v>20.399999999999999</v>
      </c>
      <c r="I49" s="170">
        <v>23.87</v>
      </c>
      <c r="J49" s="156">
        <v>23.97</v>
      </c>
      <c r="K49" s="152">
        <v>11.9</v>
      </c>
      <c r="L49" s="170">
        <v>12</v>
      </c>
      <c r="M49" s="170">
        <v>13</v>
      </c>
      <c r="N49" s="170">
        <v>13.1</v>
      </c>
      <c r="O49" s="170">
        <v>21.3</v>
      </c>
      <c r="P49" s="170">
        <v>21.400000000000002</v>
      </c>
      <c r="Q49" s="170">
        <v>26.1</v>
      </c>
      <c r="R49" s="156">
        <v>26.200000000000003</v>
      </c>
      <c r="S49" s="141"/>
      <c r="T49" s="172">
        <v>8.0899999999999981</v>
      </c>
      <c r="U49" s="173">
        <v>105</v>
      </c>
      <c r="V49" s="167">
        <v>113.4</v>
      </c>
      <c r="W49" s="174">
        <v>113.5</v>
      </c>
      <c r="X49" s="174">
        <v>119.30000000000001</v>
      </c>
      <c r="Y49" s="167">
        <v>119.4</v>
      </c>
      <c r="Z49" s="167">
        <v>143.1</v>
      </c>
      <c r="AA49" s="168">
        <v>143.19999999999999</v>
      </c>
      <c r="AB49" s="167">
        <v>112.80000000000001</v>
      </c>
      <c r="AC49" s="174">
        <v>112.9</v>
      </c>
      <c r="AD49" s="174">
        <v>118.80000000000001</v>
      </c>
      <c r="AE49" s="167">
        <v>118.9</v>
      </c>
      <c r="AF49" s="167">
        <v>143.1</v>
      </c>
      <c r="AG49" s="168">
        <v>143.19999999999999</v>
      </c>
    </row>
    <row r="50" spans="1:33" ht="14.25" customHeight="1">
      <c r="A50" s="157">
        <v>8.0999999999999979</v>
      </c>
      <c r="B50" s="169">
        <v>106</v>
      </c>
      <c r="C50" s="152">
        <v>12.4</v>
      </c>
      <c r="D50" s="171">
        <v>12.5</v>
      </c>
      <c r="E50" s="171">
        <v>13.4</v>
      </c>
      <c r="F50" s="170">
        <v>13.5</v>
      </c>
      <c r="G50" s="170">
        <v>20.3</v>
      </c>
      <c r="H50" s="170">
        <v>20.399999999999999</v>
      </c>
      <c r="I50" s="170">
        <v>24</v>
      </c>
      <c r="J50" s="156">
        <v>24.1</v>
      </c>
      <c r="K50" s="152">
        <v>12</v>
      </c>
      <c r="L50" s="170">
        <v>12.1</v>
      </c>
      <c r="M50" s="170">
        <v>13</v>
      </c>
      <c r="N50" s="170">
        <v>13.1</v>
      </c>
      <c r="O50" s="170">
        <v>21.3</v>
      </c>
      <c r="P50" s="170">
        <v>21.400000000000002</v>
      </c>
      <c r="Q50" s="170">
        <v>26.200000000000003</v>
      </c>
      <c r="R50" s="156">
        <v>26.300000000000004</v>
      </c>
      <c r="S50" s="141"/>
      <c r="T50" s="172">
        <v>8.0999999999999979</v>
      </c>
      <c r="U50" s="173">
        <v>106</v>
      </c>
      <c r="V50" s="167">
        <v>113.7</v>
      </c>
      <c r="W50" s="174">
        <v>113.8</v>
      </c>
      <c r="X50" s="174">
        <v>119.7</v>
      </c>
      <c r="Y50" s="167">
        <v>119.8</v>
      </c>
      <c r="Z50" s="167">
        <v>143.6</v>
      </c>
      <c r="AA50" s="168">
        <v>143.69999999999999</v>
      </c>
      <c r="AB50" s="167">
        <v>113.2</v>
      </c>
      <c r="AC50" s="174">
        <v>113.3</v>
      </c>
      <c r="AD50" s="174">
        <v>119.30000000000001</v>
      </c>
      <c r="AE50" s="167">
        <v>119.4</v>
      </c>
      <c r="AF50" s="167">
        <v>143.6</v>
      </c>
      <c r="AG50" s="168">
        <v>143.69999999999999</v>
      </c>
    </row>
    <row r="51" spans="1:33" ht="14.25" customHeight="1">
      <c r="A51" s="157">
        <v>8.1099999999999977</v>
      </c>
      <c r="B51" s="169">
        <v>107</v>
      </c>
      <c r="C51" s="152">
        <v>12.4</v>
      </c>
      <c r="D51" s="171">
        <v>12.5</v>
      </c>
      <c r="E51" s="171">
        <v>13.4</v>
      </c>
      <c r="F51" s="170">
        <v>13.5</v>
      </c>
      <c r="G51" s="170">
        <v>20.399999999999999</v>
      </c>
      <c r="H51" s="170">
        <v>20.5</v>
      </c>
      <c r="I51" s="170">
        <v>24.2</v>
      </c>
      <c r="J51" s="156">
        <v>24.3</v>
      </c>
      <c r="K51" s="152">
        <v>12</v>
      </c>
      <c r="L51" s="170">
        <v>12.1</v>
      </c>
      <c r="M51" s="170">
        <v>13</v>
      </c>
      <c r="N51" s="170">
        <v>13.1</v>
      </c>
      <c r="O51" s="170">
        <v>21.4</v>
      </c>
      <c r="P51" s="170">
        <v>21.5</v>
      </c>
      <c r="Q51" s="170">
        <v>26.4</v>
      </c>
      <c r="R51" s="156">
        <v>26.5</v>
      </c>
      <c r="S51" s="141"/>
      <c r="T51" s="172">
        <v>8.1099999999999977</v>
      </c>
      <c r="U51" s="173">
        <v>107</v>
      </c>
      <c r="V51" s="167">
        <v>114.1</v>
      </c>
      <c r="W51" s="174">
        <v>114.19999999999999</v>
      </c>
      <c r="X51" s="174">
        <v>120.10000000000001</v>
      </c>
      <c r="Y51" s="167">
        <v>120.2</v>
      </c>
      <c r="Z51" s="167">
        <v>144.1</v>
      </c>
      <c r="AA51" s="168">
        <v>144.19999999999999</v>
      </c>
      <c r="AB51" s="167">
        <v>113.60000000000001</v>
      </c>
      <c r="AC51" s="174">
        <v>113.7</v>
      </c>
      <c r="AD51" s="174">
        <v>119.7</v>
      </c>
      <c r="AE51" s="167">
        <v>119.8</v>
      </c>
      <c r="AF51" s="167">
        <v>144.19999999999999</v>
      </c>
      <c r="AG51" s="168">
        <v>144.29999999999998</v>
      </c>
    </row>
    <row r="52" spans="1:33" ht="14.25" customHeight="1">
      <c r="A52" s="157">
        <v>9</v>
      </c>
      <c r="B52" s="169">
        <v>108</v>
      </c>
      <c r="C52" s="152">
        <v>12.5</v>
      </c>
      <c r="D52" s="171">
        <v>12.6</v>
      </c>
      <c r="E52" s="171">
        <v>13.4</v>
      </c>
      <c r="F52" s="170">
        <v>13.5</v>
      </c>
      <c r="G52" s="170">
        <v>20.5</v>
      </c>
      <c r="H52" s="170">
        <v>20.6</v>
      </c>
      <c r="I52" s="170">
        <v>24.27</v>
      </c>
      <c r="J52" s="156">
        <v>24.37</v>
      </c>
      <c r="K52" s="152">
        <v>12</v>
      </c>
      <c r="L52" s="170">
        <v>12.1</v>
      </c>
      <c r="M52" s="170">
        <v>13</v>
      </c>
      <c r="N52" s="170">
        <v>13.1</v>
      </c>
      <c r="O52" s="170">
        <v>21.5</v>
      </c>
      <c r="P52" s="170">
        <v>21.6</v>
      </c>
      <c r="Q52" s="170">
        <v>26.5</v>
      </c>
      <c r="R52" s="156">
        <v>26.6</v>
      </c>
      <c r="S52" s="141"/>
      <c r="T52" s="172">
        <v>9</v>
      </c>
      <c r="U52" s="173">
        <v>108</v>
      </c>
      <c r="V52" s="167">
        <v>114.4</v>
      </c>
      <c r="W52" s="174">
        <v>114.5</v>
      </c>
      <c r="X52" s="174">
        <v>120.4</v>
      </c>
      <c r="Y52" s="167">
        <v>120.5</v>
      </c>
      <c r="Z52" s="167">
        <v>144.6</v>
      </c>
      <c r="AA52" s="168">
        <v>144.69999999999999</v>
      </c>
      <c r="AB52" s="167">
        <v>114.10000000000001</v>
      </c>
      <c r="AC52" s="174">
        <v>114.2</v>
      </c>
      <c r="AD52" s="174">
        <v>120.2</v>
      </c>
      <c r="AE52" s="167">
        <v>120.3</v>
      </c>
      <c r="AF52" s="167">
        <v>144.69999999999999</v>
      </c>
      <c r="AG52" s="168">
        <v>144.79999999999998</v>
      </c>
    </row>
    <row r="53" spans="1:33" ht="14.25" customHeight="1">
      <c r="A53" s="157">
        <v>9.01</v>
      </c>
      <c r="B53" s="169">
        <v>109</v>
      </c>
      <c r="C53" s="152">
        <v>12.5</v>
      </c>
      <c r="D53" s="171">
        <v>12.6</v>
      </c>
      <c r="E53" s="171">
        <v>13.4</v>
      </c>
      <c r="F53" s="170">
        <v>13.5</v>
      </c>
      <c r="G53" s="170">
        <v>20.5</v>
      </c>
      <c r="H53" s="170">
        <v>20.6</v>
      </c>
      <c r="I53" s="170">
        <v>24.4</v>
      </c>
      <c r="J53" s="156">
        <v>24.5</v>
      </c>
      <c r="K53" s="152">
        <v>12</v>
      </c>
      <c r="L53" s="170">
        <v>12.1</v>
      </c>
      <c r="M53" s="170">
        <v>13.1</v>
      </c>
      <c r="N53" s="170">
        <v>13.2</v>
      </c>
      <c r="O53" s="170">
        <v>21.6</v>
      </c>
      <c r="P53" s="170">
        <v>21.700000000000003</v>
      </c>
      <c r="Q53" s="170">
        <v>26.7</v>
      </c>
      <c r="R53" s="156">
        <v>26.8</v>
      </c>
      <c r="S53" s="141"/>
      <c r="T53" s="172">
        <v>9.01</v>
      </c>
      <c r="U53" s="173">
        <v>109</v>
      </c>
      <c r="V53" s="167">
        <v>114.8</v>
      </c>
      <c r="W53" s="174">
        <v>114.89999999999999</v>
      </c>
      <c r="X53" s="174">
        <v>120.80000000000001</v>
      </c>
      <c r="Y53" s="167">
        <v>120.9</v>
      </c>
      <c r="Z53" s="167">
        <v>145.1</v>
      </c>
      <c r="AA53" s="168">
        <v>145.19999999999999</v>
      </c>
      <c r="AB53" s="167">
        <v>114.5</v>
      </c>
      <c r="AC53" s="174">
        <v>114.6</v>
      </c>
      <c r="AD53" s="174">
        <v>120.60000000000001</v>
      </c>
      <c r="AE53" s="167">
        <v>120.7</v>
      </c>
      <c r="AF53" s="167">
        <v>145.30000000000001</v>
      </c>
      <c r="AG53" s="168">
        <v>145.4</v>
      </c>
    </row>
    <row r="54" spans="1:33" ht="14.25" customHeight="1">
      <c r="A54" s="157">
        <v>9.02</v>
      </c>
      <c r="B54" s="169">
        <v>110</v>
      </c>
      <c r="C54" s="152">
        <v>12.5</v>
      </c>
      <c r="D54" s="171">
        <v>12.6</v>
      </c>
      <c r="E54" s="171">
        <v>13.4</v>
      </c>
      <c r="F54" s="170">
        <v>13.5</v>
      </c>
      <c r="G54" s="170">
        <v>20.6</v>
      </c>
      <c r="H54" s="170">
        <v>20.7</v>
      </c>
      <c r="I54" s="170">
        <v>24.6</v>
      </c>
      <c r="J54" s="156">
        <v>24.7</v>
      </c>
      <c r="K54" s="152">
        <v>12</v>
      </c>
      <c r="L54" s="170">
        <v>12.1</v>
      </c>
      <c r="M54" s="170">
        <v>13.1</v>
      </c>
      <c r="N54" s="170">
        <v>13.2</v>
      </c>
      <c r="O54" s="170">
        <v>21.7</v>
      </c>
      <c r="P54" s="170">
        <v>21.8</v>
      </c>
      <c r="Q54" s="170">
        <v>26.8</v>
      </c>
      <c r="R54" s="156">
        <v>26.900000000000002</v>
      </c>
      <c r="S54" s="141"/>
      <c r="T54" s="172">
        <v>9.02</v>
      </c>
      <c r="U54" s="173">
        <v>110</v>
      </c>
      <c r="V54" s="167">
        <v>115.1</v>
      </c>
      <c r="W54" s="174">
        <v>115.19999999999999</v>
      </c>
      <c r="X54" s="174">
        <v>121.2</v>
      </c>
      <c r="Y54" s="167">
        <v>121.3</v>
      </c>
      <c r="Z54" s="167">
        <v>145.6</v>
      </c>
      <c r="AA54" s="168">
        <v>145.69999999999999</v>
      </c>
      <c r="AB54" s="167">
        <v>114.9</v>
      </c>
      <c r="AC54" s="174">
        <v>115</v>
      </c>
      <c r="AD54" s="174">
        <v>121.10000000000001</v>
      </c>
      <c r="AE54" s="167">
        <v>121.2</v>
      </c>
      <c r="AF54" s="167">
        <v>145.80000000000001</v>
      </c>
      <c r="AG54" s="168">
        <v>145.9</v>
      </c>
    </row>
    <row r="55" spans="1:33" ht="14.25" customHeight="1">
      <c r="A55" s="157">
        <v>9.0299999999999994</v>
      </c>
      <c r="B55" s="169">
        <v>111</v>
      </c>
      <c r="C55" s="152">
        <v>12.5</v>
      </c>
      <c r="D55" s="171">
        <v>12.6</v>
      </c>
      <c r="E55" s="171">
        <v>13.4</v>
      </c>
      <c r="F55" s="170">
        <v>13.5</v>
      </c>
      <c r="G55" s="170">
        <v>20.7</v>
      </c>
      <c r="H55" s="170">
        <v>20.8</v>
      </c>
      <c r="I55" s="170">
        <v>24.7</v>
      </c>
      <c r="J55" s="156">
        <v>24.8</v>
      </c>
      <c r="K55" s="152">
        <v>12.1</v>
      </c>
      <c r="L55" s="170">
        <v>12.2</v>
      </c>
      <c r="M55" s="170">
        <v>13.1</v>
      </c>
      <c r="N55" s="170">
        <v>13.2</v>
      </c>
      <c r="O55" s="170">
        <v>21.8</v>
      </c>
      <c r="P55" s="170">
        <v>21.900000000000002</v>
      </c>
      <c r="Q55" s="170">
        <v>27</v>
      </c>
      <c r="R55" s="156">
        <v>27.1</v>
      </c>
      <c r="S55" s="141"/>
      <c r="T55" s="172">
        <v>9.0299999999999994</v>
      </c>
      <c r="U55" s="173">
        <v>111</v>
      </c>
      <c r="V55" s="167">
        <v>115.5</v>
      </c>
      <c r="W55" s="174">
        <v>115.6</v>
      </c>
      <c r="X55" s="174">
        <v>121.60000000000001</v>
      </c>
      <c r="Y55" s="167">
        <v>121.7</v>
      </c>
      <c r="Z55" s="167">
        <v>146.1</v>
      </c>
      <c r="AA55" s="168">
        <v>146.19999999999999</v>
      </c>
      <c r="AB55" s="167">
        <v>115.4</v>
      </c>
      <c r="AC55" s="174">
        <v>115.5</v>
      </c>
      <c r="AD55" s="174">
        <v>121.5</v>
      </c>
      <c r="AE55" s="167">
        <v>121.6</v>
      </c>
      <c r="AF55" s="167">
        <v>146.4</v>
      </c>
      <c r="AG55" s="168">
        <v>146.5</v>
      </c>
    </row>
    <row r="56" spans="1:33" ht="14.25" customHeight="1">
      <c r="A56" s="157">
        <v>9.0399999999999991</v>
      </c>
      <c r="B56" s="169">
        <v>112</v>
      </c>
      <c r="C56" s="152">
        <v>12.5</v>
      </c>
      <c r="D56" s="171">
        <v>12.6</v>
      </c>
      <c r="E56" s="171">
        <v>13.5</v>
      </c>
      <c r="F56" s="170">
        <v>13.6</v>
      </c>
      <c r="G56" s="170">
        <v>20.8</v>
      </c>
      <c r="H56" s="170">
        <v>20.9</v>
      </c>
      <c r="I56" s="170">
        <v>24.88</v>
      </c>
      <c r="J56" s="156">
        <v>24.98</v>
      </c>
      <c r="K56" s="152">
        <v>12.1</v>
      </c>
      <c r="L56" s="170">
        <v>12.2</v>
      </c>
      <c r="M56" s="170">
        <v>13.1</v>
      </c>
      <c r="N56" s="170">
        <v>13.2</v>
      </c>
      <c r="O56" s="170">
        <v>21.9</v>
      </c>
      <c r="P56" s="170">
        <v>22</v>
      </c>
      <c r="Q56" s="170">
        <v>27.2</v>
      </c>
      <c r="R56" s="156">
        <v>27.3</v>
      </c>
      <c r="S56" s="141"/>
      <c r="T56" s="172">
        <v>9.0399999999999991</v>
      </c>
      <c r="U56" s="173">
        <v>112</v>
      </c>
      <c r="V56" s="167">
        <v>115.8</v>
      </c>
      <c r="W56" s="174">
        <v>115.89999999999999</v>
      </c>
      <c r="X56" s="174">
        <v>121.9</v>
      </c>
      <c r="Y56" s="167">
        <v>122</v>
      </c>
      <c r="Z56" s="167">
        <v>146.6</v>
      </c>
      <c r="AA56" s="168">
        <v>146.69999999999999</v>
      </c>
      <c r="AB56" s="167">
        <v>115.80000000000001</v>
      </c>
      <c r="AC56" s="174">
        <v>115.9</v>
      </c>
      <c r="AD56" s="174">
        <v>122</v>
      </c>
      <c r="AE56" s="167">
        <v>122.1</v>
      </c>
      <c r="AF56" s="167">
        <v>146.9</v>
      </c>
      <c r="AG56" s="168">
        <v>147</v>
      </c>
    </row>
    <row r="57" spans="1:33" ht="14.25" customHeight="1">
      <c r="A57" s="157">
        <v>9.0499999999999989</v>
      </c>
      <c r="B57" s="169">
        <v>113</v>
      </c>
      <c r="C57" s="152">
        <v>12.5</v>
      </c>
      <c r="D57" s="171">
        <v>12.6</v>
      </c>
      <c r="E57" s="171">
        <v>13.5</v>
      </c>
      <c r="F57" s="170">
        <v>13.6</v>
      </c>
      <c r="G57" s="170">
        <v>20.8</v>
      </c>
      <c r="H57" s="170">
        <v>20.9</v>
      </c>
      <c r="I57" s="170">
        <v>25</v>
      </c>
      <c r="J57" s="156">
        <v>25.1</v>
      </c>
      <c r="K57" s="152">
        <v>12.1</v>
      </c>
      <c r="L57" s="170">
        <v>12.2</v>
      </c>
      <c r="M57" s="170">
        <v>13.2</v>
      </c>
      <c r="N57" s="170">
        <v>13.299999999999999</v>
      </c>
      <c r="O57" s="170">
        <v>21.9</v>
      </c>
      <c r="P57" s="170">
        <v>22</v>
      </c>
      <c r="Q57" s="170">
        <v>27.3</v>
      </c>
      <c r="R57" s="156">
        <v>27.400000000000002</v>
      </c>
      <c r="S57" s="141"/>
      <c r="T57" s="172">
        <v>9.0499999999999989</v>
      </c>
      <c r="U57" s="173">
        <v>113</v>
      </c>
      <c r="V57" s="167">
        <v>116.2</v>
      </c>
      <c r="W57" s="174">
        <v>116.3</v>
      </c>
      <c r="X57" s="174">
        <v>122.30000000000001</v>
      </c>
      <c r="Y57" s="167">
        <v>122.4</v>
      </c>
      <c r="Z57" s="167">
        <v>147.1</v>
      </c>
      <c r="AA57" s="168">
        <v>147.19999999999999</v>
      </c>
      <c r="AB57" s="167">
        <v>116.2</v>
      </c>
      <c r="AC57" s="174">
        <v>116.3</v>
      </c>
      <c r="AD57" s="174">
        <v>122.5</v>
      </c>
      <c r="AE57" s="167">
        <v>122.6</v>
      </c>
      <c r="AF57" s="167">
        <v>147.5</v>
      </c>
      <c r="AG57" s="168">
        <v>147.6</v>
      </c>
    </row>
    <row r="58" spans="1:33" ht="14.25" customHeight="1">
      <c r="A58" s="157">
        <v>9.0599999999999987</v>
      </c>
      <c r="B58" s="169">
        <v>114</v>
      </c>
      <c r="C58" s="152">
        <v>12.6</v>
      </c>
      <c r="D58" s="171">
        <v>12.7</v>
      </c>
      <c r="E58" s="171">
        <v>13.5</v>
      </c>
      <c r="F58" s="170">
        <v>13.6</v>
      </c>
      <c r="G58" s="170">
        <v>20.9</v>
      </c>
      <c r="H58" s="170">
        <v>21</v>
      </c>
      <c r="I58" s="170">
        <v>25.1</v>
      </c>
      <c r="J58" s="156">
        <v>25.2</v>
      </c>
      <c r="K58" s="152">
        <v>12.1</v>
      </c>
      <c r="L58" s="170">
        <v>12.2</v>
      </c>
      <c r="M58" s="170">
        <v>13.2</v>
      </c>
      <c r="N58" s="170">
        <v>13.299999999999999</v>
      </c>
      <c r="O58" s="170">
        <v>22</v>
      </c>
      <c r="P58" s="170">
        <v>22.1</v>
      </c>
      <c r="Q58" s="170">
        <v>27.5</v>
      </c>
      <c r="R58" s="156">
        <v>27.6</v>
      </c>
      <c r="S58" s="141"/>
      <c r="T58" s="172">
        <v>9.0599999999999987</v>
      </c>
      <c r="U58" s="173">
        <v>114</v>
      </c>
      <c r="V58" s="167">
        <v>116.5</v>
      </c>
      <c r="W58" s="174">
        <v>116.6</v>
      </c>
      <c r="X58" s="174">
        <v>122.7</v>
      </c>
      <c r="Y58" s="167">
        <v>122.8</v>
      </c>
      <c r="Z58" s="167">
        <v>147.6</v>
      </c>
      <c r="AA58" s="168">
        <v>147.69999999999999</v>
      </c>
      <c r="AB58" s="167">
        <v>116.7</v>
      </c>
      <c r="AC58" s="174">
        <v>116.8</v>
      </c>
      <c r="AD58" s="174">
        <v>122.9</v>
      </c>
      <c r="AE58" s="167">
        <v>123</v>
      </c>
      <c r="AF58" s="167">
        <v>148.1</v>
      </c>
      <c r="AG58" s="168">
        <v>148.19999999999999</v>
      </c>
    </row>
    <row r="59" spans="1:33" ht="14.25" customHeight="1">
      <c r="A59" s="157">
        <v>9.0699999999999985</v>
      </c>
      <c r="B59" s="169">
        <v>115</v>
      </c>
      <c r="C59" s="152">
        <v>12.6</v>
      </c>
      <c r="D59" s="171">
        <v>12.7</v>
      </c>
      <c r="E59" s="171">
        <v>13.5</v>
      </c>
      <c r="F59" s="170">
        <v>13.6</v>
      </c>
      <c r="G59" s="170">
        <v>21</v>
      </c>
      <c r="H59" s="170">
        <v>21.1</v>
      </c>
      <c r="I59" s="170">
        <v>25.28</v>
      </c>
      <c r="J59" s="156">
        <v>25.38</v>
      </c>
      <c r="K59" s="152">
        <v>12.200000000000001</v>
      </c>
      <c r="L59" s="170">
        <v>12.3</v>
      </c>
      <c r="M59" s="170">
        <v>13.2</v>
      </c>
      <c r="N59" s="170">
        <v>13.299999999999999</v>
      </c>
      <c r="O59" s="170">
        <v>22.1</v>
      </c>
      <c r="P59" s="170">
        <v>22.200000000000003</v>
      </c>
      <c r="Q59" s="170">
        <v>27.6</v>
      </c>
      <c r="R59" s="156">
        <v>27.700000000000003</v>
      </c>
      <c r="S59" s="141"/>
      <c r="T59" s="172">
        <v>9.0699999999999985</v>
      </c>
      <c r="U59" s="173">
        <v>115</v>
      </c>
      <c r="V59" s="167">
        <v>116.8</v>
      </c>
      <c r="W59" s="174">
        <v>116.89999999999999</v>
      </c>
      <c r="X59" s="174">
        <v>123.10000000000001</v>
      </c>
      <c r="Y59" s="167">
        <v>123.2</v>
      </c>
      <c r="Z59" s="167">
        <v>148.1</v>
      </c>
      <c r="AA59" s="168">
        <v>148.19999999999999</v>
      </c>
      <c r="AB59" s="167">
        <v>117.10000000000001</v>
      </c>
      <c r="AC59" s="174">
        <v>117.2</v>
      </c>
      <c r="AD59" s="174">
        <v>123.4</v>
      </c>
      <c r="AE59" s="167">
        <v>123.5</v>
      </c>
      <c r="AF59" s="167">
        <v>148.6</v>
      </c>
      <c r="AG59" s="168">
        <v>148.69999999999999</v>
      </c>
    </row>
    <row r="60" spans="1:33" ht="14.25" customHeight="1">
      <c r="A60" s="157">
        <v>9.0799999999999983</v>
      </c>
      <c r="B60" s="169">
        <v>116</v>
      </c>
      <c r="C60" s="152">
        <v>12.6</v>
      </c>
      <c r="D60" s="171">
        <v>12.7</v>
      </c>
      <c r="E60" s="171">
        <v>13.5</v>
      </c>
      <c r="F60" s="170">
        <v>13.6</v>
      </c>
      <c r="G60" s="170">
        <v>21.1</v>
      </c>
      <c r="H60" s="170">
        <v>21.2</v>
      </c>
      <c r="I60" s="170">
        <v>25.5</v>
      </c>
      <c r="J60" s="156">
        <v>25.6</v>
      </c>
      <c r="K60" s="152">
        <v>12.200000000000001</v>
      </c>
      <c r="L60" s="170">
        <v>12.3</v>
      </c>
      <c r="M60" s="170">
        <v>13.3</v>
      </c>
      <c r="N60" s="170">
        <v>13.4</v>
      </c>
      <c r="O60" s="170">
        <v>22.2</v>
      </c>
      <c r="P60" s="170">
        <v>22.3</v>
      </c>
      <c r="Q60" s="170">
        <v>27.8</v>
      </c>
      <c r="R60" s="156">
        <v>27.900000000000002</v>
      </c>
      <c r="S60" s="141"/>
      <c r="T60" s="172">
        <v>9.0799999999999983</v>
      </c>
      <c r="U60" s="173">
        <v>116</v>
      </c>
      <c r="V60" s="167">
        <v>117.2</v>
      </c>
      <c r="W60" s="174">
        <v>117.3</v>
      </c>
      <c r="X60" s="174">
        <v>123.4</v>
      </c>
      <c r="Y60" s="167">
        <v>123.5</v>
      </c>
      <c r="Z60" s="167">
        <v>148.6</v>
      </c>
      <c r="AA60" s="168">
        <v>148.69999999999999</v>
      </c>
      <c r="AB60" s="167">
        <v>117.60000000000001</v>
      </c>
      <c r="AC60" s="174">
        <v>117.7</v>
      </c>
      <c r="AD60" s="174">
        <v>123.9</v>
      </c>
      <c r="AE60" s="167">
        <v>124</v>
      </c>
      <c r="AF60" s="167">
        <v>149.19999999999999</v>
      </c>
      <c r="AG60" s="168">
        <v>149.29999999999998</v>
      </c>
    </row>
    <row r="61" spans="1:33" ht="14.25" customHeight="1">
      <c r="A61" s="157">
        <v>9.0899999999999981</v>
      </c>
      <c r="B61" s="169">
        <v>117</v>
      </c>
      <c r="C61" s="152">
        <v>12.6</v>
      </c>
      <c r="D61" s="171">
        <v>12.7</v>
      </c>
      <c r="E61" s="171">
        <v>13.6</v>
      </c>
      <c r="F61" s="170">
        <v>13.7</v>
      </c>
      <c r="G61" s="170">
        <v>21.2</v>
      </c>
      <c r="H61" s="170">
        <v>21.3</v>
      </c>
      <c r="I61" s="170">
        <v>25.6</v>
      </c>
      <c r="J61" s="156">
        <v>25.7</v>
      </c>
      <c r="K61" s="152">
        <v>12.200000000000001</v>
      </c>
      <c r="L61" s="170">
        <v>12.3</v>
      </c>
      <c r="M61" s="170">
        <v>13.3</v>
      </c>
      <c r="N61" s="170">
        <v>13.4</v>
      </c>
      <c r="O61" s="170">
        <v>22.3</v>
      </c>
      <c r="P61" s="170">
        <v>22.400000000000002</v>
      </c>
      <c r="Q61" s="170">
        <v>27.900000000000002</v>
      </c>
      <c r="R61" s="156">
        <v>28.000000000000004</v>
      </c>
      <c r="S61" s="141"/>
      <c r="T61" s="172">
        <v>9.0899999999999981</v>
      </c>
      <c r="U61" s="173">
        <v>117</v>
      </c>
      <c r="V61" s="167">
        <v>117.5</v>
      </c>
      <c r="W61" s="174">
        <v>117.6</v>
      </c>
      <c r="X61" s="174">
        <v>123.80000000000001</v>
      </c>
      <c r="Y61" s="167">
        <v>123.9</v>
      </c>
      <c r="Z61" s="167">
        <v>149.1</v>
      </c>
      <c r="AA61" s="168">
        <v>149.19999999999999</v>
      </c>
      <c r="AB61" s="167">
        <v>118</v>
      </c>
      <c r="AC61" s="174">
        <v>118.1</v>
      </c>
      <c r="AD61" s="174">
        <v>124.30000000000001</v>
      </c>
      <c r="AE61" s="167">
        <v>124.4</v>
      </c>
      <c r="AF61" s="167">
        <v>149.69999999999999</v>
      </c>
      <c r="AG61" s="168">
        <v>149.79999999999998</v>
      </c>
    </row>
    <row r="62" spans="1:33" ht="14.25" customHeight="1">
      <c r="A62" s="157">
        <v>9.0999999999999979</v>
      </c>
      <c r="B62" s="169">
        <v>118</v>
      </c>
      <c r="C62" s="152">
        <v>12.6</v>
      </c>
      <c r="D62" s="171">
        <v>12.7</v>
      </c>
      <c r="E62" s="171">
        <v>13.6</v>
      </c>
      <c r="F62" s="170">
        <v>13.7</v>
      </c>
      <c r="G62" s="170">
        <v>21.2</v>
      </c>
      <c r="H62" s="170">
        <v>21.3</v>
      </c>
      <c r="I62" s="170">
        <v>25.78</v>
      </c>
      <c r="J62" s="156">
        <v>25.88</v>
      </c>
      <c r="K62" s="152">
        <v>12.200000000000001</v>
      </c>
      <c r="L62" s="170">
        <v>12.3</v>
      </c>
      <c r="M62" s="170">
        <v>13.3</v>
      </c>
      <c r="N62" s="170">
        <v>13.4</v>
      </c>
      <c r="O62" s="170">
        <v>22.4</v>
      </c>
      <c r="P62" s="170">
        <v>22.5</v>
      </c>
      <c r="Q62" s="170">
        <v>28.1</v>
      </c>
      <c r="R62" s="156">
        <v>28.200000000000003</v>
      </c>
      <c r="S62" s="141"/>
      <c r="T62" s="172">
        <v>9.0999999999999979</v>
      </c>
      <c r="U62" s="173">
        <v>118</v>
      </c>
      <c r="V62" s="167">
        <v>117.9</v>
      </c>
      <c r="W62" s="174">
        <v>118</v>
      </c>
      <c r="X62" s="174">
        <v>124.2</v>
      </c>
      <c r="Y62" s="167">
        <v>124.3</v>
      </c>
      <c r="Z62" s="167">
        <v>149.5</v>
      </c>
      <c r="AA62" s="168">
        <v>149.6</v>
      </c>
      <c r="AB62" s="167">
        <v>118.4</v>
      </c>
      <c r="AC62" s="174">
        <v>118.5</v>
      </c>
      <c r="AD62" s="174">
        <v>124.80000000000001</v>
      </c>
      <c r="AE62" s="167">
        <v>124.9</v>
      </c>
      <c r="AF62" s="167">
        <v>150.30000000000001</v>
      </c>
      <c r="AG62" s="168">
        <v>150.4</v>
      </c>
    </row>
    <row r="63" spans="1:33" ht="14.25" customHeight="1">
      <c r="A63" s="157">
        <v>9.1099999999999977</v>
      </c>
      <c r="B63" s="169">
        <v>119</v>
      </c>
      <c r="C63" s="152">
        <v>12.7</v>
      </c>
      <c r="D63" s="171">
        <v>12.8</v>
      </c>
      <c r="E63" s="171">
        <v>13.6</v>
      </c>
      <c r="F63" s="170">
        <v>13.7</v>
      </c>
      <c r="G63" s="170">
        <v>21.3</v>
      </c>
      <c r="H63" s="170">
        <v>21.4</v>
      </c>
      <c r="I63" s="170">
        <v>25.9</v>
      </c>
      <c r="J63" s="156">
        <v>26</v>
      </c>
      <c r="K63" s="152">
        <v>12.3</v>
      </c>
      <c r="L63" s="170">
        <v>12.4</v>
      </c>
      <c r="M63" s="170">
        <v>13.3</v>
      </c>
      <c r="N63" s="170">
        <v>13.4</v>
      </c>
      <c r="O63" s="170">
        <v>22.5</v>
      </c>
      <c r="P63" s="170">
        <v>22.6</v>
      </c>
      <c r="Q63" s="170">
        <v>28.200000000000003</v>
      </c>
      <c r="R63" s="156">
        <v>28.300000000000004</v>
      </c>
      <c r="S63" s="141"/>
      <c r="T63" s="172">
        <v>9.1099999999999977</v>
      </c>
      <c r="U63" s="173">
        <v>119</v>
      </c>
      <c r="V63" s="167">
        <v>118.2</v>
      </c>
      <c r="W63" s="174">
        <v>118.3</v>
      </c>
      <c r="X63" s="174">
        <v>124.60000000000001</v>
      </c>
      <c r="Y63" s="167">
        <v>124.7</v>
      </c>
      <c r="Z63" s="167">
        <v>150</v>
      </c>
      <c r="AA63" s="168">
        <v>150.1</v>
      </c>
      <c r="AB63" s="167">
        <v>118.9</v>
      </c>
      <c r="AC63" s="174">
        <v>119</v>
      </c>
      <c r="AD63" s="174">
        <v>125.30000000000001</v>
      </c>
      <c r="AE63" s="167">
        <v>125.4</v>
      </c>
      <c r="AF63" s="167">
        <v>150.9</v>
      </c>
      <c r="AG63" s="168">
        <v>151</v>
      </c>
    </row>
    <row r="64" spans="1:33" ht="14.25" customHeight="1">
      <c r="A64" s="157">
        <v>10</v>
      </c>
      <c r="B64" s="169">
        <v>120</v>
      </c>
      <c r="C64" s="152">
        <v>12.7</v>
      </c>
      <c r="D64" s="171">
        <v>12.8</v>
      </c>
      <c r="E64" s="171">
        <v>13.6</v>
      </c>
      <c r="F64" s="170">
        <v>13.7</v>
      </c>
      <c r="G64" s="170">
        <v>21.4</v>
      </c>
      <c r="H64" s="170">
        <v>21.5</v>
      </c>
      <c r="I64" s="170">
        <v>26.1</v>
      </c>
      <c r="J64" s="156">
        <v>26.2</v>
      </c>
      <c r="K64" s="152">
        <v>12.3</v>
      </c>
      <c r="L64" s="170">
        <v>12.4</v>
      </c>
      <c r="M64" s="170">
        <v>13.4</v>
      </c>
      <c r="N64" s="170">
        <v>13.5</v>
      </c>
      <c r="O64" s="170">
        <v>22.6</v>
      </c>
      <c r="P64" s="170">
        <v>22.700000000000003</v>
      </c>
      <c r="Q64" s="170">
        <v>28.4</v>
      </c>
      <c r="R64" s="156">
        <v>28.5</v>
      </c>
      <c r="S64" s="141"/>
      <c r="T64" s="172">
        <v>10</v>
      </c>
      <c r="U64" s="173">
        <v>120</v>
      </c>
      <c r="V64" s="167">
        <v>118.6</v>
      </c>
      <c r="W64" s="174">
        <v>118.69999999999999</v>
      </c>
      <c r="X64" s="174">
        <v>124.9</v>
      </c>
      <c r="Y64" s="167">
        <v>125</v>
      </c>
      <c r="Z64" s="167">
        <v>150.5</v>
      </c>
      <c r="AA64" s="168">
        <v>150.6</v>
      </c>
      <c r="AB64" s="167">
        <v>119.30000000000001</v>
      </c>
      <c r="AC64" s="174">
        <v>119.4</v>
      </c>
      <c r="AD64" s="174">
        <v>125.7</v>
      </c>
      <c r="AE64" s="167">
        <v>125.8</v>
      </c>
      <c r="AF64" s="167">
        <v>151.4</v>
      </c>
      <c r="AG64" s="168">
        <v>151.5</v>
      </c>
    </row>
    <row r="65" spans="1:33" ht="14.25" customHeight="1">
      <c r="A65" s="157">
        <v>10.01</v>
      </c>
      <c r="B65" s="169">
        <v>121</v>
      </c>
      <c r="C65" s="152">
        <v>12.7</v>
      </c>
      <c r="D65" s="171">
        <v>12.8</v>
      </c>
      <c r="E65" s="171">
        <v>13.7</v>
      </c>
      <c r="F65" s="170">
        <v>13.8</v>
      </c>
      <c r="G65" s="170">
        <v>21.5</v>
      </c>
      <c r="H65" s="170">
        <v>21.6</v>
      </c>
      <c r="I65" s="170">
        <v>26.2</v>
      </c>
      <c r="J65" s="156">
        <v>26.3</v>
      </c>
      <c r="K65" s="152">
        <v>12.3</v>
      </c>
      <c r="L65" s="170">
        <v>12.4</v>
      </c>
      <c r="M65" s="170">
        <v>13.4</v>
      </c>
      <c r="N65" s="170">
        <v>13.5</v>
      </c>
      <c r="O65" s="170">
        <v>22.700000000000003</v>
      </c>
      <c r="P65" s="170">
        <v>22.800000000000004</v>
      </c>
      <c r="Q65" s="170">
        <v>28.5</v>
      </c>
      <c r="R65" s="156">
        <v>28.6</v>
      </c>
      <c r="S65" s="141"/>
      <c r="T65" s="172">
        <v>10.01</v>
      </c>
      <c r="U65" s="173">
        <v>121</v>
      </c>
      <c r="V65" s="167">
        <v>118.9</v>
      </c>
      <c r="W65" s="174">
        <v>119</v>
      </c>
      <c r="X65" s="174">
        <v>125.30000000000001</v>
      </c>
      <c r="Y65" s="167">
        <v>125.4</v>
      </c>
      <c r="Z65" s="167">
        <v>151</v>
      </c>
      <c r="AA65" s="168">
        <v>151.1</v>
      </c>
      <c r="AB65" s="167">
        <v>119.80000000000001</v>
      </c>
      <c r="AC65" s="174">
        <v>119.9</v>
      </c>
      <c r="AD65" s="174">
        <v>126.2</v>
      </c>
      <c r="AE65" s="167">
        <v>126.3</v>
      </c>
      <c r="AF65" s="167">
        <v>152</v>
      </c>
      <c r="AG65" s="168">
        <v>152.1</v>
      </c>
    </row>
    <row r="66" spans="1:33" ht="14.25" customHeight="1">
      <c r="A66" s="157">
        <v>10.02</v>
      </c>
      <c r="B66" s="169">
        <v>122</v>
      </c>
      <c r="C66" s="152">
        <v>12.7</v>
      </c>
      <c r="D66" s="171">
        <v>12.8</v>
      </c>
      <c r="E66" s="171">
        <v>13.7</v>
      </c>
      <c r="F66" s="170">
        <v>13.8</v>
      </c>
      <c r="G66" s="170">
        <v>21.6</v>
      </c>
      <c r="H66" s="170">
        <v>21.7</v>
      </c>
      <c r="I66" s="170">
        <v>26.38</v>
      </c>
      <c r="J66" s="156">
        <v>26.48</v>
      </c>
      <c r="K66" s="152">
        <v>12.3</v>
      </c>
      <c r="L66" s="170">
        <v>12.4</v>
      </c>
      <c r="M66" s="170">
        <v>13.4</v>
      </c>
      <c r="N66" s="170">
        <v>13.5</v>
      </c>
      <c r="O66" s="170">
        <v>22.800000000000004</v>
      </c>
      <c r="P66" s="170">
        <v>22.900000000000006</v>
      </c>
      <c r="Q66" s="170">
        <v>28.7</v>
      </c>
      <c r="R66" s="156">
        <v>28.8</v>
      </c>
      <c r="S66" s="141"/>
      <c r="T66" s="172">
        <v>10.02</v>
      </c>
      <c r="U66" s="173">
        <v>122</v>
      </c>
      <c r="V66" s="167">
        <v>119.2</v>
      </c>
      <c r="W66" s="174">
        <v>119.3</v>
      </c>
      <c r="X66" s="174">
        <v>125.7</v>
      </c>
      <c r="Y66" s="167">
        <v>125.8</v>
      </c>
      <c r="Z66" s="167">
        <v>151.5</v>
      </c>
      <c r="AA66" s="168">
        <v>151.6</v>
      </c>
      <c r="AB66" s="167">
        <v>120.30000000000001</v>
      </c>
      <c r="AC66" s="174">
        <v>120.4</v>
      </c>
      <c r="AD66" s="174">
        <v>126.7</v>
      </c>
      <c r="AE66" s="167">
        <v>126.8</v>
      </c>
      <c r="AF66" s="167">
        <v>152.6</v>
      </c>
      <c r="AG66" s="168">
        <v>152.69999999999999</v>
      </c>
    </row>
    <row r="67" spans="1:33" ht="14.25" customHeight="1">
      <c r="A67" s="157">
        <v>10.029999999999999</v>
      </c>
      <c r="B67" s="169">
        <v>123</v>
      </c>
      <c r="C67" s="152">
        <v>12.7</v>
      </c>
      <c r="D67" s="171">
        <v>12.8</v>
      </c>
      <c r="E67" s="171">
        <v>13.7</v>
      </c>
      <c r="F67" s="170">
        <v>13.8</v>
      </c>
      <c r="G67" s="170">
        <v>21.7</v>
      </c>
      <c r="H67" s="170">
        <v>21.8</v>
      </c>
      <c r="I67" s="170">
        <v>26.6</v>
      </c>
      <c r="J67" s="156">
        <v>26.7</v>
      </c>
      <c r="K67" s="152">
        <v>12.4</v>
      </c>
      <c r="L67" s="170">
        <v>12.5</v>
      </c>
      <c r="M67" s="170">
        <v>13.5</v>
      </c>
      <c r="N67" s="170">
        <v>13.6</v>
      </c>
      <c r="O67" s="170">
        <v>22.8</v>
      </c>
      <c r="P67" s="170">
        <v>22.900000000000002</v>
      </c>
      <c r="Q67" s="170">
        <v>28.8</v>
      </c>
      <c r="R67" s="156">
        <v>28.900000000000002</v>
      </c>
      <c r="S67" s="141"/>
      <c r="T67" s="172">
        <v>10.029999999999999</v>
      </c>
      <c r="U67" s="173">
        <v>123</v>
      </c>
      <c r="V67" s="167">
        <v>119.6</v>
      </c>
      <c r="W67" s="174">
        <v>119.69999999999999</v>
      </c>
      <c r="X67" s="174">
        <v>126.10000000000001</v>
      </c>
      <c r="Y67" s="167">
        <v>126.2</v>
      </c>
      <c r="Z67" s="167">
        <v>152</v>
      </c>
      <c r="AA67" s="168">
        <v>152.1</v>
      </c>
      <c r="AB67" s="167">
        <v>120.7</v>
      </c>
      <c r="AC67" s="174">
        <v>120.8</v>
      </c>
      <c r="AD67" s="174">
        <v>127.2</v>
      </c>
      <c r="AE67" s="167">
        <v>127.3</v>
      </c>
      <c r="AF67" s="167">
        <v>153.1</v>
      </c>
      <c r="AG67" s="168">
        <v>153.19999999999999</v>
      </c>
    </row>
    <row r="68" spans="1:33" ht="14.25" customHeight="1">
      <c r="A68" s="157">
        <v>10.039999999999999</v>
      </c>
      <c r="B68" s="169">
        <v>124</v>
      </c>
      <c r="C68" s="152">
        <v>12.8</v>
      </c>
      <c r="D68" s="171">
        <v>12.9</v>
      </c>
      <c r="E68" s="171">
        <v>13.7</v>
      </c>
      <c r="F68" s="170">
        <v>13.8</v>
      </c>
      <c r="G68" s="170">
        <v>21.7</v>
      </c>
      <c r="H68" s="170">
        <v>21.8</v>
      </c>
      <c r="I68" s="170">
        <v>26.7</v>
      </c>
      <c r="J68" s="156">
        <v>26.8</v>
      </c>
      <c r="K68" s="152">
        <v>12.4</v>
      </c>
      <c r="L68" s="170">
        <v>12.5</v>
      </c>
      <c r="M68" s="170">
        <v>13.5</v>
      </c>
      <c r="N68" s="170">
        <v>13.6</v>
      </c>
      <c r="O68" s="170">
        <v>22.900000000000002</v>
      </c>
      <c r="P68" s="170">
        <v>23.000000000000004</v>
      </c>
      <c r="Q68" s="170">
        <v>29</v>
      </c>
      <c r="R68" s="156">
        <v>29.1</v>
      </c>
      <c r="S68" s="141"/>
      <c r="T68" s="172">
        <v>10.039999999999999</v>
      </c>
      <c r="U68" s="173">
        <v>124</v>
      </c>
      <c r="V68" s="167">
        <v>119.9</v>
      </c>
      <c r="W68" s="174">
        <v>120</v>
      </c>
      <c r="X68" s="174">
        <v>126.4</v>
      </c>
      <c r="Y68" s="167">
        <v>126.5</v>
      </c>
      <c r="Z68" s="167">
        <v>152.5</v>
      </c>
      <c r="AA68" s="168">
        <v>152.6</v>
      </c>
      <c r="AB68" s="167">
        <v>121.2</v>
      </c>
      <c r="AC68" s="174">
        <v>121.3</v>
      </c>
      <c r="AD68" s="174">
        <v>127.7</v>
      </c>
      <c r="AE68" s="167">
        <v>127.8</v>
      </c>
      <c r="AF68" s="167">
        <v>153.69999999999999</v>
      </c>
      <c r="AG68" s="168">
        <v>153.79999999999998</v>
      </c>
    </row>
    <row r="69" spans="1:33" ht="14.25" customHeight="1">
      <c r="A69" s="157">
        <v>10.049999999999999</v>
      </c>
      <c r="B69" s="169">
        <v>125</v>
      </c>
      <c r="C69" s="152">
        <v>12.8</v>
      </c>
      <c r="D69" s="171">
        <v>12.9</v>
      </c>
      <c r="E69" s="171">
        <v>13.8</v>
      </c>
      <c r="F69" s="170">
        <v>13.9</v>
      </c>
      <c r="G69" s="170">
        <v>21.8</v>
      </c>
      <c r="H69" s="170">
        <v>21.9</v>
      </c>
      <c r="I69" s="170">
        <v>26.88</v>
      </c>
      <c r="J69" s="156">
        <v>26.98</v>
      </c>
      <c r="K69" s="152">
        <v>12.4</v>
      </c>
      <c r="L69" s="170">
        <v>12.5</v>
      </c>
      <c r="M69" s="170">
        <v>13.5</v>
      </c>
      <c r="N69" s="170">
        <v>13.6</v>
      </c>
      <c r="O69" s="170">
        <v>23.000000000000004</v>
      </c>
      <c r="P69" s="170">
        <v>23.100000000000005</v>
      </c>
      <c r="Q69" s="170">
        <v>29.1</v>
      </c>
      <c r="R69" s="156">
        <v>29.200000000000003</v>
      </c>
      <c r="S69" s="141"/>
      <c r="T69" s="172">
        <v>10.049999999999999</v>
      </c>
      <c r="U69" s="173">
        <v>125</v>
      </c>
      <c r="V69" s="167">
        <v>120.3</v>
      </c>
      <c r="W69" s="174">
        <v>120.39999999999999</v>
      </c>
      <c r="X69" s="174">
        <v>126.80000000000001</v>
      </c>
      <c r="Y69" s="167">
        <v>126.9</v>
      </c>
      <c r="Z69" s="167">
        <v>153</v>
      </c>
      <c r="AA69" s="168">
        <v>153.1</v>
      </c>
      <c r="AB69" s="167">
        <v>121.60000000000001</v>
      </c>
      <c r="AC69" s="174">
        <v>121.7</v>
      </c>
      <c r="AD69" s="174">
        <v>128.1</v>
      </c>
      <c r="AE69" s="167">
        <v>128.19999999999999</v>
      </c>
      <c r="AF69" s="167">
        <v>154.30000000000001</v>
      </c>
      <c r="AG69" s="168">
        <v>154.4</v>
      </c>
    </row>
    <row r="70" spans="1:33" ht="14.25" customHeight="1">
      <c r="A70" s="157">
        <v>10.059999999999999</v>
      </c>
      <c r="B70" s="169">
        <v>126</v>
      </c>
      <c r="C70" s="152">
        <v>12.8</v>
      </c>
      <c r="D70" s="171">
        <v>12.9</v>
      </c>
      <c r="E70" s="171">
        <v>13.8</v>
      </c>
      <c r="F70" s="170">
        <v>13.9</v>
      </c>
      <c r="G70" s="170">
        <v>21.9</v>
      </c>
      <c r="H70" s="170">
        <v>22</v>
      </c>
      <c r="I70" s="170">
        <v>27</v>
      </c>
      <c r="J70" s="156">
        <v>27.1</v>
      </c>
      <c r="K70" s="152">
        <v>12.4</v>
      </c>
      <c r="L70" s="170">
        <v>12.5</v>
      </c>
      <c r="M70" s="170">
        <v>13.6</v>
      </c>
      <c r="N70" s="170">
        <v>13.7</v>
      </c>
      <c r="O70" s="170">
        <v>23.100000000000005</v>
      </c>
      <c r="P70" s="170">
        <v>23.200000000000006</v>
      </c>
      <c r="Q70" s="170">
        <v>29.3</v>
      </c>
      <c r="R70" s="156">
        <v>29.400000000000002</v>
      </c>
      <c r="S70" s="141"/>
      <c r="T70" s="172">
        <v>10.059999999999999</v>
      </c>
      <c r="U70" s="173">
        <v>126</v>
      </c>
      <c r="V70" s="167">
        <v>120.6</v>
      </c>
      <c r="W70" s="174">
        <v>120.69999999999999</v>
      </c>
      <c r="X70" s="174">
        <v>127.2</v>
      </c>
      <c r="Y70" s="167">
        <v>127.3</v>
      </c>
      <c r="Z70" s="167">
        <v>153.5</v>
      </c>
      <c r="AA70" s="168">
        <v>153.6</v>
      </c>
      <c r="AB70" s="167">
        <v>122.10000000000001</v>
      </c>
      <c r="AC70" s="174">
        <v>122.2</v>
      </c>
      <c r="AD70" s="174">
        <v>128.6</v>
      </c>
      <c r="AE70" s="167">
        <v>128.69999999999999</v>
      </c>
      <c r="AF70" s="167">
        <v>154.80000000000001</v>
      </c>
      <c r="AG70" s="168">
        <v>154.9</v>
      </c>
    </row>
    <row r="71" spans="1:33" ht="14.25" customHeight="1">
      <c r="A71" s="157">
        <v>10.069999999999999</v>
      </c>
      <c r="B71" s="169">
        <v>127</v>
      </c>
      <c r="C71" s="152">
        <v>12.8</v>
      </c>
      <c r="D71" s="171">
        <v>12.9</v>
      </c>
      <c r="E71" s="171">
        <v>13.8</v>
      </c>
      <c r="F71" s="170">
        <v>13.9</v>
      </c>
      <c r="G71" s="170">
        <v>22</v>
      </c>
      <c r="H71" s="170">
        <v>22.1</v>
      </c>
      <c r="I71" s="170">
        <v>27.18</v>
      </c>
      <c r="J71" s="156">
        <v>27.28</v>
      </c>
      <c r="K71" s="152">
        <v>12.5</v>
      </c>
      <c r="L71" s="170">
        <v>12.6</v>
      </c>
      <c r="M71" s="170">
        <v>13.6</v>
      </c>
      <c r="N71" s="170">
        <v>13.7</v>
      </c>
      <c r="O71" s="170">
        <v>23.200000000000006</v>
      </c>
      <c r="P71" s="170">
        <v>23.300000000000008</v>
      </c>
      <c r="Q71" s="170">
        <v>29.400000000000002</v>
      </c>
      <c r="R71" s="156">
        <v>29.500000000000004</v>
      </c>
      <c r="S71" s="141"/>
      <c r="T71" s="172">
        <v>10.069999999999999</v>
      </c>
      <c r="U71" s="173">
        <v>127</v>
      </c>
      <c r="V71" s="167">
        <v>121</v>
      </c>
      <c r="W71" s="174">
        <v>121.1</v>
      </c>
      <c r="X71" s="174">
        <v>127.60000000000001</v>
      </c>
      <c r="Y71" s="167">
        <v>127.7</v>
      </c>
      <c r="Z71" s="167">
        <v>154</v>
      </c>
      <c r="AA71" s="168">
        <v>154.1</v>
      </c>
      <c r="AB71" s="167">
        <v>122.60000000000001</v>
      </c>
      <c r="AC71" s="174">
        <v>122.7</v>
      </c>
      <c r="AD71" s="174">
        <v>129.1</v>
      </c>
      <c r="AE71" s="167">
        <v>129.19999999999999</v>
      </c>
      <c r="AF71" s="167">
        <v>155.4</v>
      </c>
      <c r="AG71" s="168">
        <v>155.5</v>
      </c>
    </row>
    <row r="72" spans="1:33" ht="14.25" customHeight="1">
      <c r="A72" s="157">
        <v>10.079999999999998</v>
      </c>
      <c r="B72" s="169">
        <v>128</v>
      </c>
      <c r="C72" s="152">
        <v>12.9</v>
      </c>
      <c r="D72" s="171">
        <v>13</v>
      </c>
      <c r="E72" s="171">
        <v>13.8</v>
      </c>
      <c r="F72" s="170">
        <v>13.9</v>
      </c>
      <c r="G72" s="170">
        <v>22.1</v>
      </c>
      <c r="H72" s="170">
        <v>22.2</v>
      </c>
      <c r="I72" s="170">
        <v>27.36</v>
      </c>
      <c r="J72" s="156">
        <v>27.46</v>
      </c>
      <c r="K72" s="152">
        <v>12.5</v>
      </c>
      <c r="L72" s="170">
        <v>12.6</v>
      </c>
      <c r="M72" s="170">
        <v>13.6</v>
      </c>
      <c r="N72" s="170">
        <v>13.7</v>
      </c>
      <c r="O72" s="170">
        <v>23.300000000000008</v>
      </c>
      <c r="P72" s="170">
        <v>23.400000000000009</v>
      </c>
      <c r="Q72" s="170">
        <v>29.6</v>
      </c>
      <c r="R72" s="156">
        <v>29.700000000000003</v>
      </c>
      <c r="S72" s="141"/>
      <c r="T72" s="172">
        <v>10.079999999999998</v>
      </c>
      <c r="U72" s="173">
        <v>128</v>
      </c>
      <c r="V72" s="167">
        <v>121.3</v>
      </c>
      <c r="W72" s="174">
        <v>121.39999999999999</v>
      </c>
      <c r="X72" s="174">
        <v>128</v>
      </c>
      <c r="Y72" s="167">
        <v>128.1</v>
      </c>
      <c r="Z72" s="167">
        <v>154.5</v>
      </c>
      <c r="AA72" s="168">
        <v>154.6</v>
      </c>
      <c r="AB72" s="167">
        <v>123.10000000000001</v>
      </c>
      <c r="AC72" s="174">
        <v>123.2</v>
      </c>
      <c r="AD72" s="174">
        <v>129.6</v>
      </c>
      <c r="AE72" s="167">
        <v>129.69999999999999</v>
      </c>
      <c r="AF72" s="167">
        <v>156</v>
      </c>
      <c r="AG72" s="168">
        <v>156.1</v>
      </c>
    </row>
    <row r="73" spans="1:33" ht="14.25" customHeight="1">
      <c r="A73" s="157">
        <v>10.089999999999998</v>
      </c>
      <c r="B73" s="169">
        <v>129</v>
      </c>
      <c r="C73" s="152">
        <v>12.9</v>
      </c>
      <c r="D73" s="171">
        <v>13</v>
      </c>
      <c r="E73" s="171">
        <v>13.9</v>
      </c>
      <c r="F73" s="170">
        <v>14</v>
      </c>
      <c r="G73" s="170">
        <v>22.2</v>
      </c>
      <c r="H73" s="170">
        <v>22.3</v>
      </c>
      <c r="I73" s="170">
        <v>27.54</v>
      </c>
      <c r="J73" s="156">
        <v>27.64</v>
      </c>
      <c r="K73" s="152">
        <v>12.5</v>
      </c>
      <c r="L73" s="170">
        <v>12.6</v>
      </c>
      <c r="M73" s="170">
        <v>13.7</v>
      </c>
      <c r="N73" s="170">
        <v>13.799999999999999</v>
      </c>
      <c r="O73" s="170">
        <v>23.400000000000009</v>
      </c>
      <c r="P73" s="170">
        <v>23.500000000000011</v>
      </c>
      <c r="Q73" s="170">
        <v>29.700000000000003</v>
      </c>
      <c r="R73" s="156">
        <v>29.800000000000004</v>
      </c>
      <c r="S73" s="141"/>
      <c r="T73" s="172">
        <v>10.089999999999998</v>
      </c>
      <c r="U73" s="173">
        <v>129</v>
      </c>
      <c r="V73" s="167">
        <v>121.7</v>
      </c>
      <c r="W73" s="174">
        <v>121.8</v>
      </c>
      <c r="X73" s="174">
        <v>128.4</v>
      </c>
      <c r="Y73" s="167">
        <v>128.5</v>
      </c>
      <c r="Z73" s="167">
        <v>155</v>
      </c>
      <c r="AA73" s="168">
        <v>155.1</v>
      </c>
      <c r="AB73" s="167">
        <v>123.5</v>
      </c>
      <c r="AC73" s="174">
        <v>123.6</v>
      </c>
      <c r="AD73" s="174">
        <v>130.1</v>
      </c>
      <c r="AE73" s="167">
        <v>130.19999999999999</v>
      </c>
      <c r="AF73" s="167">
        <v>156.6</v>
      </c>
      <c r="AG73" s="168">
        <v>156.69999999999999</v>
      </c>
    </row>
    <row r="74" spans="1:33" ht="14.25" customHeight="1">
      <c r="A74" s="157">
        <v>10.099999999999998</v>
      </c>
      <c r="B74" s="169">
        <v>130</v>
      </c>
      <c r="C74" s="152">
        <v>12.9</v>
      </c>
      <c r="D74" s="171">
        <v>13</v>
      </c>
      <c r="E74" s="171">
        <v>13.9</v>
      </c>
      <c r="F74" s="170">
        <v>14</v>
      </c>
      <c r="G74" s="170">
        <v>22.3</v>
      </c>
      <c r="H74" s="170">
        <v>22.4</v>
      </c>
      <c r="I74" s="170">
        <v>27.72</v>
      </c>
      <c r="J74" s="156">
        <v>27.82</v>
      </c>
      <c r="K74" s="152">
        <v>12.6</v>
      </c>
      <c r="L74" s="170">
        <v>12.7</v>
      </c>
      <c r="M74" s="170">
        <v>13.7</v>
      </c>
      <c r="N74" s="170">
        <v>13.799999999999999</v>
      </c>
      <c r="O74" s="170">
        <v>23.500000000000011</v>
      </c>
      <c r="P74" s="170">
        <v>23.600000000000012</v>
      </c>
      <c r="Q74" s="170">
        <v>29.9</v>
      </c>
      <c r="R74" s="156">
        <v>30</v>
      </c>
      <c r="S74" s="141"/>
      <c r="T74" s="172">
        <v>10.099999999999998</v>
      </c>
      <c r="U74" s="173">
        <v>130</v>
      </c>
      <c r="V74" s="167">
        <v>122.1</v>
      </c>
      <c r="W74" s="174">
        <v>122.19999999999999</v>
      </c>
      <c r="X74" s="174">
        <v>128.70000000000002</v>
      </c>
      <c r="Y74" s="167">
        <v>128.80000000000001</v>
      </c>
      <c r="Z74" s="167">
        <v>155.5</v>
      </c>
      <c r="AA74" s="168">
        <v>155.6</v>
      </c>
      <c r="AB74" s="167">
        <v>124</v>
      </c>
      <c r="AC74" s="174">
        <v>124.1</v>
      </c>
      <c r="AD74" s="174">
        <v>130.6</v>
      </c>
      <c r="AE74" s="167">
        <v>130.69999999999999</v>
      </c>
      <c r="AF74" s="167">
        <v>157.1</v>
      </c>
      <c r="AG74" s="168">
        <v>157.19999999999999</v>
      </c>
    </row>
    <row r="75" spans="1:33" ht="14.25" customHeight="1">
      <c r="A75" s="157">
        <v>10.109999999999998</v>
      </c>
      <c r="B75" s="169">
        <v>131</v>
      </c>
      <c r="C75" s="152">
        <v>12.9</v>
      </c>
      <c r="D75" s="171">
        <v>13</v>
      </c>
      <c r="E75" s="171">
        <v>13.9</v>
      </c>
      <c r="F75" s="170">
        <v>14</v>
      </c>
      <c r="G75" s="170">
        <v>22.4</v>
      </c>
      <c r="H75" s="170">
        <v>22.5</v>
      </c>
      <c r="I75" s="170">
        <v>27.9</v>
      </c>
      <c r="J75" s="156">
        <v>28</v>
      </c>
      <c r="K75" s="152">
        <v>12.6</v>
      </c>
      <c r="L75" s="170">
        <v>12.7</v>
      </c>
      <c r="M75" s="170">
        <v>13.7</v>
      </c>
      <c r="N75" s="170">
        <v>13.799999999999999</v>
      </c>
      <c r="O75" s="170">
        <v>23.600000000000012</v>
      </c>
      <c r="P75" s="170">
        <v>23.700000000000014</v>
      </c>
      <c r="Q75" s="170">
        <v>30</v>
      </c>
      <c r="R75" s="156">
        <v>30.1</v>
      </c>
      <c r="S75" s="141"/>
      <c r="T75" s="172">
        <v>10.109999999999998</v>
      </c>
      <c r="U75" s="173">
        <v>131</v>
      </c>
      <c r="V75" s="167">
        <v>122.4</v>
      </c>
      <c r="W75" s="174">
        <v>122.5</v>
      </c>
      <c r="X75" s="174">
        <v>129.1</v>
      </c>
      <c r="Y75" s="167">
        <v>129.19999999999999</v>
      </c>
      <c r="Z75" s="167">
        <v>156.1</v>
      </c>
      <c r="AA75" s="168">
        <v>156.19999999999999</v>
      </c>
      <c r="AB75" s="167">
        <v>124.5</v>
      </c>
      <c r="AC75" s="174">
        <v>124.6</v>
      </c>
      <c r="AD75" s="174">
        <v>131.1</v>
      </c>
      <c r="AE75" s="167">
        <v>131.19999999999999</v>
      </c>
      <c r="AF75" s="167">
        <v>157.69999999999999</v>
      </c>
      <c r="AG75" s="168">
        <v>157.79999999999998</v>
      </c>
    </row>
    <row r="76" spans="1:33" ht="14.25" customHeight="1">
      <c r="A76" s="157">
        <v>11</v>
      </c>
      <c r="B76" s="169">
        <v>132</v>
      </c>
      <c r="C76" s="152">
        <v>13</v>
      </c>
      <c r="D76" s="171">
        <v>13.1</v>
      </c>
      <c r="E76" s="171">
        <v>14</v>
      </c>
      <c r="F76" s="170">
        <v>14.1</v>
      </c>
      <c r="G76" s="170">
        <v>22.5</v>
      </c>
      <c r="H76" s="170">
        <v>22.6</v>
      </c>
      <c r="I76" s="170">
        <v>28</v>
      </c>
      <c r="J76" s="156">
        <v>28.1</v>
      </c>
      <c r="K76" s="152">
        <v>12.6</v>
      </c>
      <c r="L76" s="170">
        <v>12.7</v>
      </c>
      <c r="M76" s="170">
        <v>13.8</v>
      </c>
      <c r="N76" s="170">
        <v>13.9</v>
      </c>
      <c r="O76" s="170">
        <v>23.700000000000014</v>
      </c>
      <c r="P76" s="170">
        <v>23.800000000000015</v>
      </c>
      <c r="Q76" s="170">
        <v>30.2</v>
      </c>
      <c r="R76" s="156">
        <v>30.3</v>
      </c>
      <c r="S76" s="141"/>
      <c r="T76" s="172">
        <v>11</v>
      </c>
      <c r="U76" s="173">
        <v>132</v>
      </c>
      <c r="V76" s="167">
        <v>122.8</v>
      </c>
      <c r="W76" s="174">
        <v>122.89999999999999</v>
      </c>
      <c r="X76" s="174">
        <v>129.6</v>
      </c>
      <c r="Y76" s="167">
        <v>129.69999999999999</v>
      </c>
      <c r="Z76" s="167">
        <v>156.6</v>
      </c>
      <c r="AA76" s="168">
        <v>156.69999999999999</v>
      </c>
      <c r="AB76" s="167">
        <v>125</v>
      </c>
      <c r="AC76" s="174">
        <v>125.1</v>
      </c>
      <c r="AD76" s="174">
        <v>131.6</v>
      </c>
      <c r="AE76" s="167">
        <v>131.69999999999999</v>
      </c>
      <c r="AF76" s="167">
        <v>158.30000000000001</v>
      </c>
      <c r="AG76" s="168">
        <v>158.4</v>
      </c>
    </row>
    <row r="77" spans="1:33" ht="14.25" customHeight="1">
      <c r="A77" s="157">
        <v>11.01</v>
      </c>
      <c r="B77" s="169">
        <v>133</v>
      </c>
      <c r="C77" s="152">
        <v>13</v>
      </c>
      <c r="D77" s="171">
        <v>13.1</v>
      </c>
      <c r="E77" s="171">
        <v>14</v>
      </c>
      <c r="F77" s="170">
        <v>14.1</v>
      </c>
      <c r="G77" s="170">
        <v>22.5</v>
      </c>
      <c r="H77" s="170">
        <v>22.6</v>
      </c>
      <c r="I77" s="170">
        <v>28.18</v>
      </c>
      <c r="J77" s="156">
        <v>28.28</v>
      </c>
      <c r="K77" s="152">
        <v>12.7</v>
      </c>
      <c r="L77" s="170">
        <v>12.799999999999999</v>
      </c>
      <c r="M77" s="170">
        <v>13.8</v>
      </c>
      <c r="N77" s="170">
        <v>13.9</v>
      </c>
      <c r="O77" s="170">
        <v>23.800000000000015</v>
      </c>
      <c r="P77" s="170">
        <v>23.900000000000016</v>
      </c>
      <c r="Q77" s="170">
        <v>30.3</v>
      </c>
      <c r="R77" s="156">
        <v>30.400000000000002</v>
      </c>
      <c r="S77" s="141"/>
      <c r="T77" s="172">
        <v>11.01</v>
      </c>
      <c r="U77" s="173">
        <v>133</v>
      </c>
      <c r="V77" s="167">
        <v>123.2</v>
      </c>
      <c r="W77" s="174">
        <v>123.3</v>
      </c>
      <c r="X77" s="174">
        <v>130</v>
      </c>
      <c r="Y77" s="167">
        <v>130.1</v>
      </c>
      <c r="Z77" s="167">
        <v>157.1</v>
      </c>
      <c r="AA77" s="168">
        <v>157.19999999999999</v>
      </c>
      <c r="AB77" s="167">
        <v>125.4</v>
      </c>
      <c r="AC77" s="174">
        <v>125.5</v>
      </c>
      <c r="AD77" s="174">
        <v>132.1</v>
      </c>
      <c r="AE77" s="167">
        <v>132.19999999999999</v>
      </c>
      <c r="AF77" s="167">
        <v>158.9</v>
      </c>
      <c r="AG77" s="168">
        <v>159</v>
      </c>
    </row>
    <row r="78" spans="1:33" ht="14.25" customHeight="1">
      <c r="A78" s="157">
        <v>11.02</v>
      </c>
      <c r="B78" s="169">
        <v>134</v>
      </c>
      <c r="C78" s="152">
        <v>13</v>
      </c>
      <c r="D78" s="171">
        <v>13.1</v>
      </c>
      <c r="E78" s="171">
        <v>14</v>
      </c>
      <c r="F78" s="170">
        <v>14.1</v>
      </c>
      <c r="G78" s="170">
        <v>22.6</v>
      </c>
      <c r="H78" s="170">
        <v>22.7</v>
      </c>
      <c r="I78" s="170">
        <v>28.36</v>
      </c>
      <c r="J78" s="156">
        <v>28.46</v>
      </c>
      <c r="K78" s="152">
        <v>12.7</v>
      </c>
      <c r="L78" s="170">
        <v>12.799999999999999</v>
      </c>
      <c r="M78" s="170">
        <v>13.9</v>
      </c>
      <c r="N78" s="170">
        <v>14</v>
      </c>
      <c r="O78" s="170">
        <v>23.900000000000016</v>
      </c>
      <c r="P78" s="170">
        <v>24.000000000000018</v>
      </c>
      <c r="Q78" s="170">
        <v>30.5</v>
      </c>
      <c r="R78" s="156">
        <v>30.6</v>
      </c>
      <c r="S78" s="141"/>
      <c r="T78" s="172">
        <v>11.02</v>
      </c>
      <c r="U78" s="173">
        <v>134</v>
      </c>
      <c r="V78" s="167">
        <v>123.6</v>
      </c>
      <c r="W78" s="174">
        <v>123.69999999999999</v>
      </c>
      <c r="X78" s="174">
        <v>130.4</v>
      </c>
      <c r="Y78" s="167">
        <v>130.5</v>
      </c>
      <c r="Z78" s="167">
        <v>157.6</v>
      </c>
      <c r="AA78" s="168">
        <v>157.69999999999999</v>
      </c>
      <c r="AB78" s="167">
        <v>125.9</v>
      </c>
      <c r="AC78" s="174">
        <v>126</v>
      </c>
      <c r="AD78" s="174">
        <v>132.6</v>
      </c>
      <c r="AE78" s="167">
        <v>132.69999999999999</v>
      </c>
      <c r="AF78" s="167">
        <v>159.4</v>
      </c>
      <c r="AG78" s="168">
        <v>159.5</v>
      </c>
    </row>
    <row r="79" spans="1:33" ht="14.25" customHeight="1">
      <c r="A79" s="157">
        <v>11.03</v>
      </c>
      <c r="B79" s="169">
        <v>135</v>
      </c>
      <c r="C79" s="152">
        <v>13</v>
      </c>
      <c r="D79" s="171">
        <v>13.1</v>
      </c>
      <c r="E79" s="171">
        <v>14</v>
      </c>
      <c r="F79" s="170">
        <v>14.1</v>
      </c>
      <c r="G79" s="170">
        <v>22.7</v>
      </c>
      <c r="H79" s="170">
        <v>22.8</v>
      </c>
      <c r="I79" s="170">
        <v>28.54</v>
      </c>
      <c r="J79" s="156">
        <v>28.64</v>
      </c>
      <c r="K79" s="152">
        <v>12.7</v>
      </c>
      <c r="L79" s="170">
        <v>12.799999999999999</v>
      </c>
      <c r="M79" s="170">
        <v>13.9</v>
      </c>
      <c r="N79" s="170">
        <v>14</v>
      </c>
      <c r="O79" s="170">
        <v>24.000000000000018</v>
      </c>
      <c r="P79" s="170">
        <v>24.100000000000019</v>
      </c>
      <c r="Q79" s="170">
        <v>30.6</v>
      </c>
      <c r="R79" s="156">
        <v>30.700000000000003</v>
      </c>
      <c r="S79" s="141"/>
      <c r="T79" s="172">
        <v>11.03</v>
      </c>
      <c r="U79" s="173">
        <v>135</v>
      </c>
      <c r="V79" s="167">
        <v>124</v>
      </c>
      <c r="W79" s="174">
        <v>124.1</v>
      </c>
      <c r="X79" s="174">
        <v>130.80000000000001</v>
      </c>
      <c r="Y79" s="167">
        <v>130.9</v>
      </c>
      <c r="Z79" s="167">
        <v>158.19999999999999</v>
      </c>
      <c r="AA79" s="168">
        <v>158.29999999999998</v>
      </c>
      <c r="AB79" s="167">
        <v>126.4</v>
      </c>
      <c r="AC79" s="174">
        <v>126.5</v>
      </c>
      <c r="AD79" s="174">
        <v>133.1</v>
      </c>
      <c r="AE79" s="167">
        <v>133.19999999999999</v>
      </c>
      <c r="AF79" s="167">
        <v>160</v>
      </c>
      <c r="AG79" s="168">
        <v>160.1</v>
      </c>
    </row>
    <row r="80" spans="1:33" ht="14.25" customHeight="1">
      <c r="A80" s="157">
        <v>11.04</v>
      </c>
      <c r="B80" s="169">
        <v>136</v>
      </c>
      <c r="C80" s="152">
        <v>13.1</v>
      </c>
      <c r="D80" s="171">
        <v>13.2</v>
      </c>
      <c r="E80" s="171">
        <v>14.1</v>
      </c>
      <c r="F80" s="170">
        <v>14.2</v>
      </c>
      <c r="G80" s="170">
        <v>22.8</v>
      </c>
      <c r="H80" s="170">
        <v>22.9</v>
      </c>
      <c r="I80" s="170">
        <v>28.72</v>
      </c>
      <c r="J80" s="156">
        <v>28.82</v>
      </c>
      <c r="K80" s="152">
        <v>12.799999999999999</v>
      </c>
      <c r="L80" s="170">
        <v>12.899999999999999</v>
      </c>
      <c r="M80" s="170">
        <v>13.9</v>
      </c>
      <c r="N80" s="170">
        <v>14</v>
      </c>
      <c r="O80" s="170">
        <v>24.100000000000019</v>
      </c>
      <c r="P80" s="170">
        <v>24.200000000000021</v>
      </c>
      <c r="Q80" s="170">
        <v>30.8</v>
      </c>
      <c r="R80" s="156">
        <v>30.900000000000002</v>
      </c>
      <c r="S80" s="141"/>
      <c r="T80" s="172">
        <v>11.04</v>
      </c>
      <c r="U80" s="173">
        <v>136</v>
      </c>
      <c r="V80" s="167">
        <v>124.4</v>
      </c>
      <c r="W80" s="174">
        <v>124.5</v>
      </c>
      <c r="X80" s="174">
        <v>131.20000000000002</v>
      </c>
      <c r="Y80" s="167">
        <v>131.30000000000001</v>
      </c>
      <c r="Z80" s="167">
        <v>158.69999999999999</v>
      </c>
      <c r="AA80" s="168">
        <v>158.79999999999998</v>
      </c>
      <c r="AB80" s="167">
        <v>126.9</v>
      </c>
      <c r="AC80" s="174">
        <v>127</v>
      </c>
      <c r="AD80" s="174">
        <v>133.6</v>
      </c>
      <c r="AE80" s="167">
        <v>133.69999999999999</v>
      </c>
      <c r="AF80" s="167">
        <v>160.6</v>
      </c>
      <c r="AG80" s="168">
        <v>160.69999999999999</v>
      </c>
    </row>
    <row r="81" spans="1:33" ht="14.25" customHeight="1">
      <c r="A81" s="157">
        <v>11.049999999999999</v>
      </c>
      <c r="B81" s="169">
        <v>137</v>
      </c>
      <c r="C81" s="152">
        <v>13.1</v>
      </c>
      <c r="D81" s="171">
        <v>13.2</v>
      </c>
      <c r="E81" s="171">
        <v>14.1</v>
      </c>
      <c r="F81" s="170">
        <v>14.2</v>
      </c>
      <c r="G81" s="170">
        <v>22.9</v>
      </c>
      <c r="H81" s="170">
        <v>23</v>
      </c>
      <c r="I81" s="170">
        <v>28.8</v>
      </c>
      <c r="J81" s="156">
        <v>28.9</v>
      </c>
      <c r="K81" s="152">
        <v>12.799999999999999</v>
      </c>
      <c r="L81" s="170">
        <v>12.899999999999999</v>
      </c>
      <c r="M81" s="170">
        <v>14</v>
      </c>
      <c r="N81" s="170">
        <v>14.1</v>
      </c>
      <c r="O81" s="170">
        <v>24.200000000000021</v>
      </c>
      <c r="P81" s="170">
        <v>24.300000000000022</v>
      </c>
      <c r="Q81" s="170">
        <v>30.900000000000002</v>
      </c>
      <c r="R81" s="156">
        <v>31.000000000000004</v>
      </c>
      <c r="S81" s="141"/>
      <c r="T81" s="172">
        <v>11.049999999999999</v>
      </c>
      <c r="U81" s="173">
        <v>137</v>
      </c>
      <c r="V81" s="167">
        <v>124.8</v>
      </c>
      <c r="W81" s="174">
        <v>124.89999999999999</v>
      </c>
      <c r="X81" s="174">
        <v>131.6</v>
      </c>
      <c r="Y81" s="167">
        <v>131.69999999999999</v>
      </c>
      <c r="Z81" s="167">
        <v>159.30000000000001</v>
      </c>
      <c r="AA81" s="168">
        <v>159.4</v>
      </c>
      <c r="AB81" s="167">
        <v>127.30000000000001</v>
      </c>
      <c r="AC81" s="174">
        <v>127.4</v>
      </c>
      <c r="AD81" s="174">
        <v>134.1</v>
      </c>
      <c r="AE81" s="167">
        <v>134.19999999999999</v>
      </c>
      <c r="AF81" s="167">
        <v>161.1</v>
      </c>
      <c r="AG81" s="168">
        <v>161.19999999999999</v>
      </c>
    </row>
    <row r="82" spans="1:33" ht="14.25" customHeight="1">
      <c r="A82" s="157">
        <v>11.059999999999999</v>
      </c>
      <c r="B82" s="169">
        <v>138</v>
      </c>
      <c r="C82" s="152">
        <v>13.1</v>
      </c>
      <c r="D82" s="171">
        <v>13.2</v>
      </c>
      <c r="E82" s="171">
        <v>14.1</v>
      </c>
      <c r="F82" s="170">
        <v>14.2</v>
      </c>
      <c r="G82" s="170">
        <v>23</v>
      </c>
      <c r="H82" s="170">
        <v>23.1</v>
      </c>
      <c r="I82" s="170">
        <v>28.98</v>
      </c>
      <c r="J82" s="156">
        <v>29.08</v>
      </c>
      <c r="K82" s="152">
        <v>12.799999999999999</v>
      </c>
      <c r="L82" s="170">
        <v>12.899999999999999</v>
      </c>
      <c r="M82" s="170">
        <v>14</v>
      </c>
      <c r="N82" s="170">
        <v>14.1</v>
      </c>
      <c r="O82" s="170">
        <v>24.300000000000022</v>
      </c>
      <c r="P82" s="170">
        <v>24.400000000000023</v>
      </c>
      <c r="Q82" s="170">
        <v>31.1</v>
      </c>
      <c r="R82" s="156">
        <v>31.200000000000003</v>
      </c>
      <c r="S82" s="141"/>
      <c r="T82" s="172">
        <v>11.059999999999999</v>
      </c>
      <c r="U82" s="173">
        <v>138</v>
      </c>
      <c r="V82" s="167">
        <v>125.2</v>
      </c>
      <c r="W82" s="174">
        <v>125.3</v>
      </c>
      <c r="X82" s="174">
        <v>132.1</v>
      </c>
      <c r="Y82" s="167">
        <v>132.19999999999999</v>
      </c>
      <c r="Z82" s="167">
        <v>159.80000000000001</v>
      </c>
      <c r="AA82" s="168">
        <v>159.9</v>
      </c>
      <c r="AB82" s="167">
        <v>127.80000000000001</v>
      </c>
      <c r="AC82" s="174">
        <v>127.9</v>
      </c>
      <c r="AD82" s="174">
        <v>134.6</v>
      </c>
      <c r="AE82" s="167">
        <v>134.69999999999999</v>
      </c>
      <c r="AF82" s="167">
        <v>161.69999999999999</v>
      </c>
      <c r="AG82" s="168">
        <v>161.79999999999998</v>
      </c>
    </row>
    <row r="83" spans="1:33" ht="14.25" customHeight="1">
      <c r="A83" s="157">
        <v>11.069999999999999</v>
      </c>
      <c r="B83" s="169">
        <v>139</v>
      </c>
      <c r="C83" s="152">
        <v>13.1</v>
      </c>
      <c r="D83" s="171">
        <v>13.2</v>
      </c>
      <c r="E83" s="171">
        <v>14.2</v>
      </c>
      <c r="F83" s="170">
        <v>14.3</v>
      </c>
      <c r="G83" s="170">
        <v>23.1</v>
      </c>
      <c r="H83" s="170">
        <v>23.2</v>
      </c>
      <c r="I83" s="170">
        <v>29.16</v>
      </c>
      <c r="J83" s="156">
        <v>29.26</v>
      </c>
      <c r="K83" s="152">
        <v>12.9</v>
      </c>
      <c r="L83" s="170">
        <v>13</v>
      </c>
      <c r="M83" s="170">
        <v>14.1</v>
      </c>
      <c r="N83" s="170">
        <v>14.2</v>
      </c>
      <c r="O83" s="170">
        <v>24.400000000000023</v>
      </c>
      <c r="P83" s="170">
        <v>24.500000000000025</v>
      </c>
      <c r="Q83" s="170">
        <v>31.200000000000003</v>
      </c>
      <c r="R83" s="156">
        <v>31.300000000000004</v>
      </c>
      <c r="S83" s="141"/>
      <c r="T83" s="172">
        <v>11.069999999999999</v>
      </c>
      <c r="U83" s="173">
        <v>139</v>
      </c>
      <c r="V83" s="167">
        <v>125.6</v>
      </c>
      <c r="W83" s="174">
        <v>125.69999999999999</v>
      </c>
      <c r="X83" s="174">
        <v>132.5</v>
      </c>
      <c r="Y83" s="167">
        <v>132.6</v>
      </c>
      <c r="Z83" s="167">
        <v>160.4</v>
      </c>
      <c r="AA83" s="168">
        <v>160.5</v>
      </c>
      <c r="AB83" s="167">
        <v>128.30000000000001</v>
      </c>
      <c r="AC83" s="174">
        <v>128.4</v>
      </c>
      <c r="AD83" s="174">
        <v>135.1</v>
      </c>
      <c r="AE83" s="167">
        <v>135.19999999999999</v>
      </c>
      <c r="AF83" s="167">
        <v>162.19999999999999</v>
      </c>
      <c r="AG83" s="168">
        <v>162.29999999999998</v>
      </c>
    </row>
    <row r="84" spans="1:33" ht="14.25" customHeight="1">
      <c r="A84" s="157">
        <v>11.079999999999998</v>
      </c>
      <c r="B84" s="169">
        <v>140</v>
      </c>
      <c r="C84" s="152">
        <v>13.2</v>
      </c>
      <c r="D84" s="171">
        <v>13.3</v>
      </c>
      <c r="E84" s="171">
        <v>14.2</v>
      </c>
      <c r="F84" s="170">
        <v>14.3</v>
      </c>
      <c r="G84" s="170">
        <v>23.2</v>
      </c>
      <c r="H84" s="170">
        <v>23.3</v>
      </c>
      <c r="I84" s="170">
        <v>29.34</v>
      </c>
      <c r="J84" s="156">
        <v>29.44</v>
      </c>
      <c r="K84" s="152">
        <v>12.9</v>
      </c>
      <c r="L84" s="170">
        <v>13</v>
      </c>
      <c r="M84" s="170">
        <v>14.1</v>
      </c>
      <c r="N84" s="170">
        <v>14.2</v>
      </c>
      <c r="O84" s="170">
        <v>24.500000000000025</v>
      </c>
      <c r="P84" s="170">
        <v>24.600000000000026</v>
      </c>
      <c r="Q84" s="170">
        <v>31.4</v>
      </c>
      <c r="R84" s="156">
        <v>31.5</v>
      </c>
      <c r="S84" s="141"/>
      <c r="T84" s="172">
        <v>11.079999999999998</v>
      </c>
      <c r="U84" s="173">
        <v>140</v>
      </c>
      <c r="V84" s="167">
        <v>126</v>
      </c>
      <c r="W84" s="174">
        <v>126.1</v>
      </c>
      <c r="X84" s="174">
        <v>133</v>
      </c>
      <c r="Y84" s="167">
        <v>133.1</v>
      </c>
      <c r="Z84" s="167">
        <v>160.9</v>
      </c>
      <c r="AA84" s="168">
        <v>161</v>
      </c>
      <c r="AB84" s="167">
        <v>128.80000000000001</v>
      </c>
      <c r="AC84" s="174">
        <v>128.9</v>
      </c>
      <c r="AD84" s="174">
        <v>135.6</v>
      </c>
      <c r="AE84" s="167">
        <v>135.69999999999999</v>
      </c>
      <c r="AF84" s="167">
        <v>162.80000000000001</v>
      </c>
      <c r="AG84" s="168">
        <v>162.9</v>
      </c>
    </row>
    <row r="85" spans="1:33" ht="14.25" customHeight="1">
      <c r="A85" s="157">
        <v>11.089999999999998</v>
      </c>
      <c r="B85" s="169">
        <v>141</v>
      </c>
      <c r="C85" s="152">
        <v>13.2</v>
      </c>
      <c r="D85" s="171">
        <v>13.3</v>
      </c>
      <c r="E85" s="171">
        <v>14.2</v>
      </c>
      <c r="F85" s="170">
        <v>14.3</v>
      </c>
      <c r="G85" s="170">
        <v>23.3</v>
      </c>
      <c r="H85" s="170">
        <v>23.4</v>
      </c>
      <c r="I85" s="170">
        <v>29.52</v>
      </c>
      <c r="J85" s="156">
        <v>29.62</v>
      </c>
      <c r="K85" s="152">
        <v>12.9</v>
      </c>
      <c r="L85" s="170">
        <v>13</v>
      </c>
      <c r="M85" s="170">
        <v>14.2</v>
      </c>
      <c r="N85" s="170">
        <v>14.299999999999999</v>
      </c>
      <c r="O85" s="170">
        <v>24.7</v>
      </c>
      <c r="P85" s="170">
        <v>24.8</v>
      </c>
      <c r="Q85" s="170">
        <v>31.5</v>
      </c>
      <c r="R85" s="156">
        <v>31.6</v>
      </c>
      <c r="S85" s="141"/>
      <c r="T85" s="172">
        <v>11.089999999999998</v>
      </c>
      <c r="U85" s="173">
        <v>141</v>
      </c>
      <c r="V85" s="167">
        <v>126.4</v>
      </c>
      <c r="W85" s="174">
        <v>126.5</v>
      </c>
      <c r="X85" s="174">
        <v>133.4</v>
      </c>
      <c r="Y85" s="167">
        <v>133.5</v>
      </c>
      <c r="Z85" s="167">
        <v>161.5</v>
      </c>
      <c r="AA85" s="168">
        <v>161.6</v>
      </c>
      <c r="AB85" s="167">
        <v>129.20000000000002</v>
      </c>
      <c r="AC85" s="174">
        <v>129.30000000000001</v>
      </c>
      <c r="AD85" s="174">
        <v>136</v>
      </c>
      <c r="AE85" s="167">
        <v>136.1</v>
      </c>
      <c r="AF85" s="167">
        <v>163.30000000000001</v>
      </c>
      <c r="AG85" s="168">
        <v>163.4</v>
      </c>
    </row>
    <row r="86" spans="1:33" ht="14.25" customHeight="1">
      <c r="A86" s="157">
        <v>11.099999999999998</v>
      </c>
      <c r="B86" s="169">
        <v>142</v>
      </c>
      <c r="C86" s="152">
        <v>13.2</v>
      </c>
      <c r="D86" s="171">
        <v>13.3</v>
      </c>
      <c r="E86" s="171">
        <v>14.3</v>
      </c>
      <c r="F86" s="170">
        <v>14.4</v>
      </c>
      <c r="G86" s="170">
        <v>23.4</v>
      </c>
      <c r="H86" s="170">
        <v>23.5</v>
      </c>
      <c r="I86" s="170">
        <v>29.6</v>
      </c>
      <c r="J86" s="156">
        <v>29.7</v>
      </c>
      <c r="K86" s="152">
        <v>13</v>
      </c>
      <c r="L86" s="170">
        <v>13.1</v>
      </c>
      <c r="M86" s="170">
        <v>14.2</v>
      </c>
      <c r="N86" s="170">
        <v>14.299999999999999</v>
      </c>
      <c r="O86" s="170">
        <v>24.8</v>
      </c>
      <c r="P86" s="170">
        <v>24.900000000000002</v>
      </c>
      <c r="Q86" s="170">
        <v>31.6</v>
      </c>
      <c r="R86" s="156">
        <v>31.700000000000003</v>
      </c>
      <c r="S86" s="141"/>
      <c r="T86" s="172">
        <v>11.099999999999998</v>
      </c>
      <c r="U86" s="173">
        <v>142</v>
      </c>
      <c r="V86" s="167">
        <v>126.8</v>
      </c>
      <c r="W86" s="174">
        <v>126.89999999999999</v>
      </c>
      <c r="X86" s="174">
        <v>133.9</v>
      </c>
      <c r="Y86" s="167">
        <v>134</v>
      </c>
      <c r="Z86" s="167">
        <v>162.1</v>
      </c>
      <c r="AA86" s="168">
        <v>162.19999999999999</v>
      </c>
      <c r="AB86" s="167">
        <v>129.70000000000002</v>
      </c>
      <c r="AC86" s="174">
        <v>129.80000000000001</v>
      </c>
      <c r="AD86" s="174">
        <v>136.5</v>
      </c>
      <c r="AE86" s="167">
        <v>136.6</v>
      </c>
      <c r="AF86" s="167">
        <v>163.9</v>
      </c>
      <c r="AG86" s="168">
        <v>164</v>
      </c>
    </row>
    <row r="87" spans="1:33" ht="14.25" customHeight="1">
      <c r="A87" s="157">
        <v>11.109999999999998</v>
      </c>
      <c r="B87" s="169">
        <v>143</v>
      </c>
      <c r="C87" s="152">
        <v>13.3</v>
      </c>
      <c r="D87" s="171">
        <v>13.4</v>
      </c>
      <c r="E87" s="171">
        <v>14.3</v>
      </c>
      <c r="F87" s="170">
        <v>14.4</v>
      </c>
      <c r="G87" s="170">
        <v>23.5</v>
      </c>
      <c r="H87" s="170">
        <v>23.6</v>
      </c>
      <c r="I87" s="170">
        <v>29.78</v>
      </c>
      <c r="J87" s="156">
        <v>29.88</v>
      </c>
      <c r="K87" s="152">
        <v>13</v>
      </c>
      <c r="L87" s="170">
        <v>13.1</v>
      </c>
      <c r="M87" s="170">
        <v>14.2</v>
      </c>
      <c r="N87" s="170">
        <v>14.299999999999999</v>
      </c>
      <c r="O87" s="170">
        <v>24.900000000000002</v>
      </c>
      <c r="P87" s="170">
        <v>25.000000000000004</v>
      </c>
      <c r="Q87" s="170">
        <v>31.8</v>
      </c>
      <c r="R87" s="156">
        <v>31.900000000000002</v>
      </c>
      <c r="S87" s="141"/>
      <c r="T87" s="172">
        <v>11.109999999999998</v>
      </c>
      <c r="U87" s="173">
        <v>143</v>
      </c>
      <c r="V87" s="167">
        <v>127.3</v>
      </c>
      <c r="W87" s="174">
        <v>127.39999999999999</v>
      </c>
      <c r="X87" s="174">
        <v>134.30000000000001</v>
      </c>
      <c r="Y87" s="167">
        <v>134.4</v>
      </c>
      <c r="Z87" s="167">
        <v>162.69999999999999</v>
      </c>
      <c r="AA87" s="168">
        <v>162.79999999999998</v>
      </c>
      <c r="AB87" s="167">
        <v>130.20000000000002</v>
      </c>
      <c r="AC87" s="174">
        <v>130.30000000000001</v>
      </c>
      <c r="AD87" s="174">
        <v>137</v>
      </c>
      <c r="AE87" s="167">
        <v>137.1</v>
      </c>
      <c r="AF87" s="167">
        <v>164.4</v>
      </c>
      <c r="AG87" s="168">
        <v>164.5</v>
      </c>
    </row>
    <row r="88" spans="1:33" ht="14.25" customHeight="1">
      <c r="A88" s="157">
        <v>12</v>
      </c>
      <c r="B88" s="169">
        <v>144</v>
      </c>
      <c r="C88" s="152">
        <v>13.3</v>
      </c>
      <c r="D88" s="171">
        <v>13.4</v>
      </c>
      <c r="E88" s="171">
        <v>14.4</v>
      </c>
      <c r="F88" s="170">
        <v>14.5</v>
      </c>
      <c r="G88" s="170">
        <v>23.6</v>
      </c>
      <c r="H88" s="170">
        <v>23.7</v>
      </c>
      <c r="I88" s="170">
        <v>29.96</v>
      </c>
      <c r="J88" s="156">
        <v>30.06</v>
      </c>
      <c r="K88" s="152">
        <v>13.1</v>
      </c>
      <c r="L88" s="170">
        <v>13.2</v>
      </c>
      <c r="M88" s="170">
        <v>14.3</v>
      </c>
      <c r="N88" s="170">
        <v>14.4</v>
      </c>
      <c r="O88" s="170">
        <v>25.000000000000004</v>
      </c>
      <c r="P88" s="170">
        <v>25.100000000000005</v>
      </c>
      <c r="Q88" s="170">
        <v>31.900000000000002</v>
      </c>
      <c r="R88" s="156">
        <v>32</v>
      </c>
      <c r="S88" s="141"/>
      <c r="T88" s="172">
        <v>12</v>
      </c>
      <c r="U88" s="173">
        <v>144</v>
      </c>
      <c r="V88" s="167">
        <v>127.7</v>
      </c>
      <c r="W88" s="174">
        <v>127.8</v>
      </c>
      <c r="X88" s="174">
        <v>134.80000000000001</v>
      </c>
      <c r="Y88" s="167">
        <v>134.9</v>
      </c>
      <c r="Z88" s="167">
        <v>163.30000000000001</v>
      </c>
      <c r="AA88" s="168">
        <v>163.4</v>
      </c>
      <c r="AB88" s="167">
        <v>130.6</v>
      </c>
      <c r="AC88" s="174">
        <v>130.69999999999999</v>
      </c>
      <c r="AD88" s="174">
        <v>137.5</v>
      </c>
      <c r="AE88" s="167">
        <v>137.6</v>
      </c>
      <c r="AF88" s="167">
        <v>164.9</v>
      </c>
      <c r="AG88" s="168">
        <v>165</v>
      </c>
    </row>
    <row r="89" spans="1:33" ht="14.25" customHeight="1">
      <c r="A89" s="157">
        <v>12.01</v>
      </c>
      <c r="B89" s="169">
        <v>145</v>
      </c>
      <c r="C89" s="152">
        <v>13.3</v>
      </c>
      <c r="D89" s="171">
        <v>13.4</v>
      </c>
      <c r="E89" s="171">
        <v>14.3</v>
      </c>
      <c r="F89" s="170">
        <v>14.4</v>
      </c>
      <c r="G89" s="170">
        <v>23.7</v>
      </c>
      <c r="H89" s="170">
        <v>23.8</v>
      </c>
      <c r="I89" s="170">
        <v>30.14</v>
      </c>
      <c r="J89" s="156">
        <v>30.24</v>
      </c>
      <c r="K89" s="152">
        <v>13.1</v>
      </c>
      <c r="L89" s="170">
        <v>13.2</v>
      </c>
      <c r="M89" s="170">
        <v>14.3</v>
      </c>
      <c r="N89" s="170">
        <v>14.4</v>
      </c>
      <c r="O89" s="170">
        <v>25.100000000000005</v>
      </c>
      <c r="P89" s="170">
        <v>25.200000000000006</v>
      </c>
      <c r="Q89" s="170">
        <v>32</v>
      </c>
      <c r="R89" s="156">
        <v>32.1</v>
      </c>
      <c r="S89" s="141"/>
      <c r="T89" s="172">
        <v>12.01</v>
      </c>
      <c r="U89" s="173">
        <v>145</v>
      </c>
      <c r="V89" s="167">
        <v>128.19999999999999</v>
      </c>
      <c r="W89" s="174">
        <v>128.29999999999998</v>
      </c>
      <c r="X89" s="174">
        <v>135.30000000000001</v>
      </c>
      <c r="Y89" s="167">
        <v>135.4</v>
      </c>
      <c r="Z89" s="167">
        <v>163.9</v>
      </c>
      <c r="AA89" s="168">
        <v>164</v>
      </c>
      <c r="AB89" s="167">
        <v>131.1</v>
      </c>
      <c r="AC89" s="174">
        <v>131.19999999999999</v>
      </c>
      <c r="AD89" s="174">
        <v>137.9</v>
      </c>
      <c r="AE89" s="167">
        <v>138</v>
      </c>
      <c r="AF89" s="167">
        <v>165.4</v>
      </c>
      <c r="AG89" s="168">
        <v>165.5</v>
      </c>
    </row>
    <row r="90" spans="1:33" ht="14.25" customHeight="1">
      <c r="A90" s="157">
        <v>12.02</v>
      </c>
      <c r="B90" s="169">
        <v>146</v>
      </c>
      <c r="C90" s="152">
        <v>13.4</v>
      </c>
      <c r="D90" s="171">
        <v>13.5</v>
      </c>
      <c r="E90" s="171">
        <v>14.4</v>
      </c>
      <c r="F90" s="170">
        <v>14.5</v>
      </c>
      <c r="G90" s="170">
        <v>23.8</v>
      </c>
      <c r="H90" s="170">
        <v>23.9</v>
      </c>
      <c r="I90" s="170">
        <v>30.32</v>
      </c>
      <c r="J90" s="156">
        <v>30.42</v>
      </c>
      <c r="K90" s="152">
        <v>13.1</v>
      </c>
      <c r="L90" s="170">
        <v>13.2</v>
      </c>
      <c r="M90" s="170">
        <v>14.4</v>
      </c>
      <c r="N90" s="170">
        <v>14.5</v>
      </c>
      <c r="O90" s="170">
        <v>25.200000000000006</v>
      </c>
      <c r="P90" s="170">
        <v>25.300000000000008</v>
      </c>
      <c r="Q90" s="170">
        <v>32.200000000000003</v>
      </c>
      <c r="R90" s="156">
        <v>32.300000000000004</v>
      </c>
      <c r="S90" s="141"/>
      <c r="T90" s="172">
        <v>12.02</v>
      </c>
      <c r="U90" s="173">
        <v>146</v>
      </c>
      <c r="V90" s="167">
        <v>128.6</v>
      </c>
      <c r="W90" s="174">
        <v>128.69999999999999</v>
      </c>
      <c r="X90" s="174">
        <v>135.80000000000001</v>
      </c>
      <c r="Y90" s="167">
        <v>135.9</v>
      </c>
      <c r="Z90" s="167">
        <v>164.5</v>
      </c>
      <c r="AA90" s="168">
        <v>164.6</v>
      </c>
      <c r="AB90" s="167">
        <v>131.5</v>
      </c>
      <c r="AC90" s="174">
        <v>131.6</v>
      </c>
      <c r="AD90" s="174">
        <v>138.4</v>
      </c>
      <c r="AE90" s="167">
        <v>138.5</v>
      </c>
      <c r="AF90" s="167">
        <v>165.9</v>
      </c>
      <c r="AG90" s="168">
        <v>166</v>
      </c>
    </row>
    <row r="91" spans="1:33" ht="14.25" customHeight="1">
      <c r="A91" s="157">
        <v>12.03</v>
      </c>
      <c r="B91" s="169">
        <v>147</v>
      </c>
      <c r="C91" s="152">
        <v>13.4</v>
      </c>
      <c r="D91" s="171">
        <v>13.5</v>
      </c>
      <c r="E91" s="171">
        <v>14.5</v>
      </c>
      <c r="F91" s="170">
        <v>14.6</v>
      </c>
      <c r="G91" s="170">
        <v>23.9</v>
      </c>
      <c r="H91" s="170">
        <v>24</v>
      </c>
      <c r="I91" s="170">
        <v>30.4</v>
      </c>
      <c r="J91" s="156">
        <v>30.5</v>
      </c>
      <c r="K91" s="152">
        <v>13.200000000000001</v>
      </c>
      <c r="L91" s="170">
        <v>13.3</v>
      </c>
      <c r="M91" s="170">
        <v>14.4</v>
      </c>
      <c r="N91" s="170">
        <v>14.5</v>
      </c>
      <c r="O91" s="170">
        <v>25.300000000000008</v>
      </c>
      <c r="P91" s="170">
        <v>25.400000000000009</v>
      </c>
      <c r="Q91" s="170">
        <v>32.300000000000004</v>
      </c>
      <c r="R91" s="156">
        <v>32.400000000000006</v>
      </c>
      <c r="S91" s="141"/>
      <c r="T91" s="172">
        <v>12.03</v>
      </c>
      <c r="U91" s="173">
        <v>147</v>
      </c>
      <c r="V91" s="167">
        <v>129.1</v>
      </c>
      <c r="W91" s="174">
        <v>129.19999999999999</v>
      </c>
      <c r="X91" s="174">
        <v>136.30000000000001</v>
      </c>
      <c r="Y91" s="167">
        <v>136.4</v>
      </c>
      <c r="Z91" s="167">
        <v>165.1</v>
      </c>
      <c r="AA91" s="168">
        <v>165.2</v>
      </c>
      <c r="AB91" s="167">
        <v>131.9</v>
      </c>
      <c r="AC91" s="174">
        <v>132</v>
      </c>
      <c r="AD91" s="174">
        <v>138.80000000000001</v>
      </c>
      <c r="AE91" s="167">
        <v>138.9</v>
      </c>
      <c r="AF91" s="167">
        <v>166.4</v>
      </c>
      <c r="AG91" s="168">
        <v>166.5</v>
      </c>
    </row>
    <row r="92" spans="1:33" ht="14.25" customHeight="1">
      <c r="A92" s="157">
        <v>12.04</v>
      </c>
      <c r="B92" s="169">
        <v>148</v>
      </c>
      <c r="C92" s="152">
        <v>13.4</v>
      </c>
      <c r="D92" s="171">
        <v>13.5</v>
      </c>
      <c r="E92" s="171">
        <v>14.5</v>
      </c>
      <c r="F92" s="170">
        <v>14.6</v>
      </c>
      <c r="G92" s="170">
        <v>24</v>
      </c>
      <c r="H92" s="170">
        <v>24.1</v>
      </c>
      <c r="I92" s="170">
        <v>30.58</v>
      </c>
      <c r="J92" s="156">
        <v>30.68</v>
      </c>
      <c r="K92" s="152">
        <v>13.200000000000001</v>
      </c>
      <c r="L92" s="170">
        <v>13.3</v>
      </c>
      <c r="M92" s="170">
        <v>14.5</v>
      </c>
      <c r="N92" s="170">
        <v>14.6</v>
      </c>
      <c r="O92" s="170">
        <v>25.400000000000009</v>
      </c>
      <c r="P92" s="170">
        <v>25.500000000000011</v>
      </c>
      <c r="Q92" s="170">
        <v>32.400000000000006</v>
      </c>
      <c r="R92" s="156">
        <v>32.500000000000007</v>
      </c>
      <c r="S92" s="141"/>
      <c r="T92" s="172">
        <v>12.04</v>
      </c>
      <c r="U92" s="173">
        <v>148</v>
      </c>
      <c r="V92" s="167">
        <v>129.6</v>
      </c>
      <c r="W92" s="174">
        <v>129.69999999999999</v>
      </c>
      <c r="X92" s="174">
        <v>136.80000000000001</v>
      </c>
      <c r="Y92" s="167">
        <v>136.9</v>
      </c>
      <c r="Z92" s="167">
        <v>165.7</v>
      </c>
      <c r="AA92" s="168">
        <v>165.79999999999998</v>
      </c>
      <c r="AB92" s="167">
        <v>132.4</v>
      </c>
      <c r="AC92" s="174">
        <v>132.5</v>
      </c>
      <c r="AD92" s="174">
        <v>139.20000000000002</v>
      </c>
      <c r="AE92" s="167">
        <v>139.30000000000001</v>
      </c>
      <c r="AF92" s="167">
        <v>166.9</v>
      </c>
      <c r="AG92" s="168">
        <v>167</v>
      </c>
    </row>
    <row r="93" spans="1:33" ht="14.25" customHeight="1">
      <c r="A93" s="157">
        <v>12.049999999999999</v>
      </c>
      <c r="B93" s="169">
        <v>149</v>
      </c>
      <c r="C93" s="152">
        <v>13.5</v>
      </c>
      <c r="D93" s="171">
        <v>13.6</v>
      </c>
      <c r="E93" s="171">
        <v>14.5</v>
      </c>
      <c r="F93" s="170">
        <v>14.6</v>
      </c>
      <c r="G93" s="170">
        <v>24.1</v>
      </c>
      <c r="H93" s="170">
        <v>24.2</v>
      </c>
      <c r="I93" s="170">
        <v>30.7</v>
      </c>
      <c r="J93" s="156">
        <v>30.8</v>
      </c>
      <c r="K93" s="152">
        <v>13.200000000000001</v>
      </c>
      <c r="L93" s="170">
        <v>13.3</v>
      </c>
      <c r="M93" s="170">
        <v>14.5</v>
      </c>
      <c r="N93" s="170">
        <v>14.6</v>
      </c>
      <c r="O93" s="170">
        <v>25.500000000000011</v>
      </c>
      <c r="P93" s="170">
        <v>25.600000000000012</v>
      </c>
      <c r="Q93" s="170">
        <v>32.6</v>
      </c>
      <c r="R93" s="156">
        <v>32.700000000000003</v>
      </c>
      <c r="S93" s="141"/>
      <c r="T93" s="172">
        <v>12.049999999999999</v>
      </c>
      <c r="U93" s="173">
        <v>149</v>
      </c>
      <c r="V93" s="167">
        <v>130.1</v>
      </c>
      <c r="W93" s="174">
        <v>130.19999999999999</v>
      </c>
      <c r="X93" s="174">
        <v>137.30000000000001</v>
      </c>
      <c r="Y93" s="167">
        <v>137.4</v>
      </c>
      <c r="Z93" s="167">
        <v>166.3</v>
      </c>
      <c r="AA93" s="168">
        <v>166.4</v>
      </c>
      <c r="AB93" s="167">
        <v>132.80000000000001</v>
      </c>
      <c r="AC93" s="174">
        <v>132.9</v>
      </c>
      <c r="AD93" s="174">
        <v>139.70000000000002</v>
      </c>
      <c r="AE93" s="167">
        <v>139.80000000000001</v>
      </c>
      <c r="AF93" s="167">
        <v>167.4</v>
      </c>
      <c r="AG93" s="168">
        <v>167.5</v>
      </c>
    </row>
    <row r="94" spans="1:33" ht="14.25" customHeight="1">
      <c r="A94" s="157">
        <v>12.059999999999999</v>
      </c>
      <c r="B94" s="169">
        <v>150</v>
      </c>
      <c r="C94" s="152">
        <v>13.5</v>
      </c>
      <c r="D94" s="171">
        <v>13.6</v>
      </c>
      <c r="E94" s="171">
        <v>14.6</v>
      </c>
      <c r="F94" s="170">
        <v>14.7</v>
      </c>
      <c r="G94" s="170">
        <v>24.2</v>
      </c>
      <c r="H94" s="170">
        <v>24.3</v>
      </c>
      <c r="I94" s="170">
        <v>30.88</v>
      </c>
      <c r="J94" s="156">
        <v>30.98</v>
      </c>
      <c r="K94" s="152">
        <v>13.3</v>
      </c>
      <c r="L94" s="170">
        <v>13.4</v>
      </c>
      <c r="M94" s="170">
        <v>14.6</v>
      </c>
      <c r="N94" s="170">
        <v>14.7</v>
      </c>
      <c r="O94" s="170">
        <v>25.600000000000012</v>
      </c>
      <c r="P94" s="170">
        <v>25.700000000000014</v>
      </c>
      <c r="Q94" s="170">
        <v>32.700000000000003</v>
      </c>
      <c r="R94" s="156">
        <v>32.800000000000004</v>
      </c>
      <c r="S94" s="141"/>
      <c r="T94" s="172">
        <v>12.059999999999999</v>
      </c>
      <c r="U94" s="173">
        <v>150</v>
      </c>
      <c r="V94" s="167">
        <v>130.6</v>
      </c>
      <c r="W94" s="174">
        <v>130.69999999999999</v>
      </c>
      <c r="X94" s="174">
        <v>137.80000000000001</v>
      </c>
      <c r="Y94" s="167">
        <v>137.9</v>
      </c>
      <c r="Z94" s="167">
        <v>167</v>
      </c>
      <c r="AA94" s="168">
        <v>167.1</v>
      </c>
      <c r="AB94" s="167">
        <v>133.20000000000002</v>
      </c>
      <c r="AC94" s="174">
        <v>133.30000000000001</v>
      </c>
      <c r="AD94" s="174">
        <v>140.1</v>
      </c>
      <c r="AE94" s="167">
        <v>140.19999999999999</v>
      </c>
      <c r="AF94" s="167">
        <v>167.8</v>
      </c>
      <c r="AG94" s="168">
        <v>167.9</v>
      </c>
    </row>
    <row r="95" spans="1:33" ht="14.25" customHeight="1">
      <c r="A95" s="157">
        <v>12.069999999999999</v>
      </c>
      <c r="B95" s="169">
        <v>151</v>
      </c>
      <c r="C95" s="152">
        <v>13.5</v>
      </c>
      <c r="D95" s="171">
        <v>13.6</v>
      </c>
      <c r="E95" s="171">
        <v>14.6</v>
      </c>
      <c r="F95" s="170">
        <v>14.7</v>
      </c>
      <c r="G95" s="170">
        <v>24.3</v>
      </c>
      <c r="H95" s="170">
        <v>24.4</v>
      </c>
      <c r="I95" s="170">
        <v>31</v>
      </c>
      <c r="J95" s="156">
        <v>31.1</v>
      </c>
      <c r="K95" s="152">
        <v>13.3</v>
      </c>
      <c r="L95" s="170">
        <v>13.4</v>
      </c>
      <c r="M95" s="170">
        <v>14.6</v>
      </c>
      <c r="N95" s="170">
        <v>14.7</v>
      </c>
      <c r="O95" s="170">
        <v>25.700000000000014</v>
      </c>
      <c r="P95" s="170">
        <v>25.800000000000015</v>
      </c>
      <c r="Q95" s="170">
        <v>32.800000000000004</v>
      </c>
      <c r="R95" s="156">
        <v>32.900000000000006</v>
      </c>
      <c r="S95" s="141"/>
      <c r="T95" s="172">
        <v>12.069999999999999</v>
      </c>
      <c r="U95" s="173">
        <v>151</v>
      </c>
      <c r="V95" s="167">
        <v>131.1</v>
      </c>
      <c r="W95" s="174">
        <v>131.19999999999999</v>
      </c>
      <c r="X95" s="174">
        <v>138.4</v>
      </c>
      <c r="Y95" s="167">
        <v>138.5</v>
      </c>
      <c r="Z95" s="167">
        <v>167.6</v>
      </c>
      <c r="AA95" s="168">
        <v>167.7</v>
      </c>
      <c r="AB95" s="167">
        <v>133.6</v>
      </c>
      <c r="AC95" s="174">
        <v>133.69999999999999</v>
      </c>
      <c r="AD95" s="174">
        <v>140.5</v>
      </c>
      <c r="AE95" s="167">
        <v>140.6</v>
      </c>
      <c r="AF95" s="167">
        <v>168.3</v>
      </c>
      <c r="AG95" s="168">
        <v>168.4</v>
      </c>
    </row>
    <row r="96" spans="1:33" ht="14.25" customHeight="1">
      <c r="A96" s="157">
        <v>12.079999999999998</v>
      </c>
      <c r="B96" s="169">
        <v>152</v>
      </c>
      <c r="C96" s="152">
        <v>13.6</v>
      </c>
      <c r="D96" s="171">
        <v>13.7</v>
      </c>
      <c r="E96" s="171">
        <v>14.7</v>
      </c>
      <c r="F96" s="170">
        <v>14.8</v>
      </c>
      <c r="G96" s="170">
        <v>24.4</v>
      </c>
      <c r="H96" s="170">
        <v>24.5</v>
      </c>
      <c r="I96" s="170">
        <v>31.1</v>
      </c>
      <c r="J96" s="156">
        <v>31.2</v>
      </c>
      <c r="K96" s="152">
        <v>13.4</v>
      </c>
      <c r="L96" s="170">
        <v>13.5</v>
      </c>
      <c r="M96" s="170">
        <v>14.7</v>
      </c>
      <c r="N96" s="170">
        <v>14.799999999999999</v>
      </c>
      <c r="O96" s="170">
        <v>25.800000000000015</v>
      </c>
      <c r="P96" s="170">
        <v>25.900000000000016</v>
      </c>
      <c r="Q96" s="170">
        <v>33</v>
      </c>
      <c r="R96" s="156">
        <v>33.1</v>
      </c>
      <c r="S96" s="141"/>
      <c r="T96" s="172">
        <v>12.079999999999998</v>
      </c>
      <c r="U96" s="173">
        <v>152</v>
      </c>
      <c r="V96" s="167">
        <v>131.6</v>
      </c>
      <c r="W96" s="174">
        <v>131.69999999999999</v>
      </c>
      <c r="X96" s="174">
        <v>138.9</v>
      </c>
      <c r="Y96" s="167">
        <v>139</v>
      </c>
      <c r="Z96" s="167">
        <v>168.3</v>
      </c>
      <c r="AA96" s="168">
        <v>168.4</v>
      </c>
      <c r="AB96" s="167">
        <v>134</v>
      </c>
      <c r="AC96" s="174">
        <v>134.1</v>
      </c>
      <c r="AD96" s="174">
        <v>140.9</v>
      </c>
      <c r="AE96" s="167">
        <v>141</v>
      </c>
      <c r="AF96" s="167">
        <v>168.7</v>
      </c>
      <c r="AG96" s="168">
        <v>168.79999999999998</v>
      </c>
    </row>
    <row r="97" spans="1:33" ht="14.25" customHeight="1">
      <c r="A97" s="157">
        <v>12.089999999999998</v>
      </c>
      <c r="B97" s="169">
        <v>153</v>
      </c>
      <c r="C97" s="152">
        <v>13.6</v>
      </c>
      <c r="D97" s="171">
        <v>13.7</v>
      </c>
      <c r="E97" s="171">
        <v>14.7</v>
      </c>
      <c r="F97" s="170">
        <v>14.8</v>
      </c>
      <c r="G97" s="170">
        <v>24.5</v>
      </c>
      <c r="H97" s="170">
        <v>24.6</v>
      </c>
      <c r="I97" s="170">
        <v>31.28</v>
      </c>
      <c r="J97" s="156">
        <v>31.38</v>
      </c>
      <c r="K97" s="152">
        <v>13.4</v>
      </c>
      <c r="L97" s="170">
        <v>13.5</v>
      </c>
      <c r="M97" s="170">
        <v>14.7</v>
      </c>
      <c r="N97" s="170">
        <v>14.799999999999999</v>
      </c>
      <c r="O97" s="170">
        <v>25.900000000000016</v>
      </c>
      <c r="P97" s="170">
        <v>26.000000000000018</v>
      </c>
      <c r="Q97" s="170">
        <v>33.1</v>
      </c>
      <c r="R97" s="156">
        <v>33.200000000000003</v>
      </c>
      <c r="S97" s="141"/>
      <c r="T97" s="172">
        <v>12.089999999999998</v>
      </c>
      <c r="U97" s="173">
        <v>153</v>
      </c>
      <c r="V97" s="167">
        <v>132.1</v>
      </c>
      <c r="W97" s="174">
        <v>132.19999999999999</v>
      </c>
      <c r="X97" s="174">
        <v>139.4</v>
      </c>
      <c r="Y97" s="167">
        <v>139.5</v>
      </c>
      <c r="Z97" s="167">
        <v>168.9</v>
      </c>
      <c r="AA97" s="168">
        <v>169</v>
      </c>
      <c r="AB97" s="167">
        <v>134.4</v>
      </c>
      <c r="AC97" s="174">
        <v>134.5</v>
      </c>
      <c r="AD97" s="174">
        <v>141.30000000000001</v>
      </c>
      <c r="AE97" s="167">
        <v>141.4</v>
      </c>
      <c r="AF97" s="167">
        <v>169.1</v>
      </c>
      <c r="AG97" s="168">
        <v>169.2</v>
      </c>
    </row>
    <row r="98" spans="1:33" ht="14.25" customHeight="1">
      <c r="A98" s="157">
        <v>12.099999999999998</v>
      </c>
      <c r="B98" s="169">
        <v>154</v>
      </c>
      <c r="C98" s="152">
        <v>13.6</v>
      </c>
      <c r="D98" s="171">
        <v>13.7</v>
      </c>
      <c r="E98" s="171">
        <v>14.7</v>
      </c>
      <c r="F98" s="170">
        <v>14.8</v>
      </c>
      <c r="G98" s="170">
        <v>24.6</v>
      </c>
      <c r="H98" s="170">
        <v>24.7</v>
      </c>
      <c r="I98" s="170">
        <v>31.4</v>
      </c>
      <c r="J98" s="156">
        <v>31.5</v>
      </c>
      <c r="K98" s="152">
        <v>13.4</v>
      </c>
      <c r="L98" s="170">
        <v>13.5</v>
      </c>
      <c r="M98" s="170">
        <v>14.7</v>
      </c>
      <c r="N98" s="170">
        <v>14.799999999999999</v>
      </c>
      <c r="O98" s="170">
        <v>26.000000000000018</v>
      </c>
      <c r="P98" s="170">
        <v>26.100000000000019</v>
      </c>
      <c r="Q98" s="170">
        <v>33.200000000000003</v>
      </c>
      <c r="R98" s="156">
        <v>33.300000000000004</v>
      </c>
      <c r="S98" s="141"/>
      <c r="T98" s="172">
        <v>12.099999999999998</v>
      </c>
      <c r="U98" s="173">
        <v>154</v>
      </c>
      <c r="V98" s="167">
        <v>132.6</v>
      </c>
      <c r="W98" s="174">
        <v>132.69999999999999</v>
      </c>
      <c r="X98" s="174">
        <v>140</v>
      </c>
      <c r="Y98" s="167">
        <v>140.1</v>
      </c>
      <c r="Z98" s="167">
        <v>169.6</v>
      </c>
      <c r="AA98" s="168">
        <v>169.7</v>
      </c>
      <c r="AB98" s="167">
        <v>134.70000000000002</v>
      </c>
      <c r="AC98" s="174">
        <v>134.80000000000001</v>
      </c>
      <c r="AD98" s="174">
        <v>141.70000000000002</v>
      </c>
      <c r="AE98" s="167">
        <v>141.80000000000001</v>
      </c>
      <c r="AF98" s="167">
        <v>169.5</v>
      </c>
      <c r="AG98" s="168">
        <v>169.6</v>
      </c>
    </row>
    <row r="99" spans="1:33" ht="14.25" customHeight="1">
      <c r="A99" s="157">
        <v>12.109999999999998</v>
      </c>
      <c r="B99" s="169">
        <v>155</v>
      </c>
      <c r="C99" s="152">
        <v>13.7</v>
      </c>
      <c r="D99" s="171">
        <v>13.8</v>
      </c>
      <c r="E99" s="171">
        <v>14.8</v>
      </c>
      <c r="F99" s="170">
        <v>14.9</v>
      </c>
      <c r="G99" s="170">
        <v>24.7</v>
      </c>
      <c r="H99" s="170">
        <v>24.8</v>
      </c>
      <c r="I99" s="170">
        <v>31.58</v>
      </c>
      <c r="J99" s="156">
        <v>31.68</v>
      </c>
      <c r="K99" s="152">
        <v>13.5</v>
      </c>
      <c r="L99" s="170">
        <v>13.6</v>
      </c>
      <c r="M99" s="170">
        <v>14.8</v>
      </c>
      <c r="N99" s="170">
        <v>14.9</v>
      </c>
      <c r="O99" s="170">
        <v>26.100000000000019</v>
      </c>
      <c r="P99" s="170">
        <v>26.200000000000021</v>
      </c>
      <c r="Q99" s="170">
        <v>33.300000000000004</v>
      </c>
      <c r="R99" s="156">
        <v>33.400000000000006</v>
      </c>
      <c r="S99" s="141"/>
      <c r="T99" s="172">
        <v>12.109999999999998</v>
      </c>
      <c r="U99" s="173">
        <v>155</v>
      </c>
      <c r="V99" s="167">
        <v>133.1</v>
      </c>
      <c r="W99" s="174">
        <v>133.19999999999999</v>
      </c>
      <c r="X99" s="174">
        <v>140.5</v>
      </c>
      <c r="Y99" s="167">
        <v>140.6</v>
      </c>
      <c r="Z99" s="167">
        <v>170.2</v>
      </c>
      <c r="AA99" s="168">
        <v>170.29999999999998</v>
      </c>
      <c r="AB99" s="167">
        <v>135.1</v>
      </c>
      <c r="AC99" s="174">
        <v>135.19999999999999</v>
      </c>
      <c r="AD99" s="174">
        <v>142</v>
      </c>
      <c r="AE99" s="167">
        <v>142.1</v>
      </c>
      <c r="AF99" s="167">
        <v>169.9</v>
      </c>
      <c r="AG99" s="168">
        <v>170</v>
      </c>
    </row>
    <row r="100" spans="1:33" ht="14.25" customHeight="1">
      <c r="A100" s="157">
        <v>13</v>
      </c>
      <c r="B100" s="169">
        <v>156</v>
      </c>
      <c r="C100" s="152">
        <v>13.7</v>
      </c>
      <c r="D100" s="171">
        <v>13.8</v>
      </c>
      <c r="E100" s="171">
        <v>14.8</v>
      </c>
      <c r="F100" s="170">
        <v>14.9</v>
      </c>
      <c r="G100" s="170">
        <v>24.79</v>
      </c>
      <c r="H100" s="170">
        <v>24.89</v>
      </c>
      <c r="I100" s="170">
        <v>31.7</v>
      </c>
      <c r="J100" s="156">
        <v>31.8</v>
      </c>
      <c r="K100" s="152">
        <v>13.5</v>
      </c>
      <c r="L100" s="170">
        <v>13.6</v>
      </c>
      <c r="M100" s="170">
        <v>14.8</v>
      </c>
      <c r="N100" s="170">
        <v>14.9</v>
      </c>
      <c r="O100" s="170">
        <v>26.200000000000021</v>
      </c>
      <c r="P100" s="170">
        <v>26.300000000000022</v>
      </c>
      <c r="Q100" s="170">
        <v>33.400000000000006</v>
      </c>
      <c r="R100" s="156">
        <v>33.500000000000007</v>
      </c>
      <c r="S100" s="141"/>
      <c r="T100" s="172">
        <v>13</v>
      </c>
      <c r="U100" s="173">
        <v>156</v>
      </c>
      <c r="V100" s="167">
        <v>133.69999999999999</v>
      </c>
      <c r="W100" s="174">
        <v>133.79999999999998</v>
      </c>
      <c r="X100" s="174">
        <v>141.1</v>
      </c>
      <c r="Y100" s="167">
        <v>141.19999999999999</v>
      </c>
      <c r="Z100" s="167">
        <v>170.9</v>
      </c>
      <c r="AA100" s="168">
        <v>171</v>
      </c>
      <c r="AB100" s="167">
        <v>135.5</v>
      </c>
      <c r="AC100" s="174">
        <v>135.6</v>
      </c>
      <c r="AD100" s="174">
        <v>142.4</v>
      </c>
      <c r="AE100" s="167">
        <v>142.5</v>
      </c>
      <c r="AF100" s="167">
        <v>170.3</v>
      </c>
      <c r="AG100" s="168">
        <v>170.4</v>
      </c>
    </row>
    <row r="101" spans="1:33" ht="14.25" customHeight="1">
      <c r="A101" s="157">
        <v>13.01</v>
      </c>
      <c r="B101" s="169">
        <v>157</v>
      </c>
      <c r="C101" s="152">
        <v>13.7</v>
      </c>
      <c r="D101" s="171">
        <v>13.8</v>
      </c>
      <c r="E101" s="171">
        <v>14.9</v>
      </c>
      <c r="F101" s="170">
        <v>15</v>
      </c>
      <c r="G101" s="170">
        <v>24.89</v>
      </c>
      <c r="H101" s="170">
        <v>24.99</v>
      </c>
      <c r="I101" s="170">
        <v>31.8</v>
      </c>
      <c r="J101" s="156">
        <v>31.9</v>
      </c>
      <c r="K101" s="152">
        <v>13.5</v>
      </c>
      <c r="L101" s="170">
        <v>13.6</v>
      </c>
      <c r="M101" s="170">
        <v>14.9</v>
      </c>
      <c r="N101" s="170">
        <v>15</v>
      </c>
      <c r="O101" s="170">
        <v>26.300000000000022</v>
      </c>
      <c r="P101" s="170">
        <v>26.400000000000023</v>
      </c>
      <c r="Q101" s="170">
        <v>33.6</v>
      </c>
      <c r="R101" s="156">
        <v>33.700000000000003</v>
      </c>
      <c r="S101" s="141"/>
      <c r="T101" s="172">
        <v>13.01</v>
      </c>
      <c r="U101" s="173">
        <v>157</v>
      </c>
      <c r="V101" s="167">
        <v>134.19999999999999</v>
      </c>
      <c r="W101" s="174">
        <v>134.29999999999998</v>
      </c>
      <c r="X101" s="174">
        <v>141.6</v>
      </c>
      <c r="Y101" s="167">
        <v>141.69999999999999</v>
      </c>
      <c r="Z101" s="167">
        <v>171.6</v>
      </c>
      <c r="AA101" s="168">
        <v>171.7</v>
      </c>
      <c r="AB101" s="167">
        <v>135.80000000000001</v>
      </c>
      <c r="AC101" s="174">
        <v>135.9</v>
      </c>
      <c r="AD101" s="174">
        <v>142.70000000000002</v>
      </c>
      <c r="AE101" s="167">
        <v>142.80000000000001</v>
      </c>
      <c r="AF101" s="167">
        <v>170.6</v>
      </c>
      <c r="AG101" s="168">
        <v>170.7</v>
      </c>
    </row>
    <row r="102" spans="1:33" ht="14.25" customHeight="1">
      <c r="A102" s="157">
        <v>13.02</v>
      </c>
      <c r="B102" s="169">
        <v>158</v>
      </c>
      <c r="C102" s="152">
        <v>13.8</v>
      </c>
      <c r="D102" s="171">
        <v>13.9</v>
      </c>
      <c r="E102" s="171">
        <v>14.9</v>
      </c>
      <c r="F102" s="170">
        <v>15</v>
      </c>
      <c r="G102" s="170">
        <v>24.98</v>
      </c>
      <c r="H102" s="170">
        <v>25.08</v>
      </c>
      <c r="I102" s="170">
        <v>31.9</v>
      </c>
      <c r="J102" s="156">
        <v>32</v>
      </c>
      <c r="K102" s="152">
        <v>13.6</v>
      </c>
      <c r="L102" s="170">
        <v>13.7</v>
      </c>
      <c r="M102" s="170">
        <v>14.9</v>
      </c>
      <c r="N102" s="170">
        <v>15</v>
      </c>
      <c r="O102" s="170">
        <v>26.400000000000023</v>
      </c>
      <c r="P102" s="170">
        <v>26.500000000000025</v>
      </c>
      <c r="Q102" s="170">
        <v>33.700000000000003</v>
      </c>
      <c r="R102" s="156">
        <v>33.800000000000004</v>
      </c>
      <c r="S102" s="141"/>
      <c r="T102" s="172">
        <v>13.02</v>
      </c>
      <c r="U102" s="173">
        <v>158</v>
      </c>
      <c r="V102" s="167">
        <v>134.69999999999999</v>
      </c>
      <c r="W102" s="174">
        <v>134.79999999999998</v>
      </c>
      <c r="X102" s="174">
        <v>142.20000000000002</v>
      </c>
      <c r="Y102" s="167">
        <v>142.30000000000001</v>
      </c>
      <c r="Z102" s="167">
        <v>172.2</v>
      </c>
      <c r="AA102" s="168">
        <v>172.29999999999998</v>
      </c>
      <c r="AB102" s="167">
        <v>136.1</v>
      </c>
      <c r="AC102" s="174">
        <v>136.19999999999999</v>
      </c>
      <c r="AD102" s="174">
        <v>143.1</v>
      </c>
      <c r="AE102" s="167">
        <v>143.19999999999999</v>
      </c>
      <c r="AF102" s="167">
        <v>171</v>
      </c>
      <c r="AG102" s="168">
        <v>171.1</v>
      </c>
    </row>
    <row r="103" spans="1:33" ht="14.25" customHeight="1">
      <c r="A103" s="157">
        <v>13.03</v>
      </c>
      <c r="B103" s="169">
        <v>159</v>
      </c>
      <c r="C103" s="152">
        <v>13.8</v>
      </c>
      <c r="D103" s="171">
        <v>13.9</v>
      </c>
      <c r="E103" s="171">
        <v>15</v>
      </c>
      <c r="F103" s="170">
        <v>15.1</v>
      </c>
      <c r="G103" s="170">
        <v>25.08</v>
      </c>
      <c r="H103" s="170">
        <v>25.18</v>
      </c>
      <c r="I103" s="170">
        <v>32.08</v>
      </c>
      <c r="J103" s="156">
        <v>32.18</v>
      </c>
      <c r="K103" s="152">
        <v>13.6</v>
      </c>
      <c r="L103" s="170">
        <v>13.7</v>
      </c>
      <c r="M103" s="170">
        <v>15</v>
      </c>
      <c r="N103" s="170">
        <v>15.1</v>
      </c>
      <c r="O103" s="170">
        <v>26.500000000000025</v>
      </c>
      <c r="P103" s="170">
        <v>26.600000000000026</v>
      </c>
      <c r="Q103" s="170">
        <v>33.800000000000004</v>
      </c>
      <c r="R103" s="156">
        <v>33.900000000000006</v>
      </c>
      <c r="S103" s="141"/>
      <c r="T103" s="172">
        <v>13.03</v>
      </c>
      <c r="U103" s="173">
        <v>159</v>
      </c>
      <c r="V103" s="167">
        <v>135.30000000000001</v>
      </c>
      <c r="W103" s="174">
        <v>135.4</v>
      </c>
      <c r="X103" s="174">
        <v>142.80000000000001</v>
      </c>
      <c r="Y103" s="167">
        <v>142.9</v>
      </c>
      <c r="Z103" s="167">
        <v>172.9</v>
      </c>
      <c r="AA103" s="168">
        <v>173</v>
      </c>
      <c r="AB103" s="167">
        <v>136.4</v>
      </c>
      <c r="AC103" s="174">
        <v>136.5</v>
      </c>
      <c r="AD103" s="174">
        <v>143.4</v>
      </c>
      <c r="AE103" s="167">
        <v>143.5</v>
      </c>
      <c r="AF103" s="167">
        <v>171.3</v>
      </c>
      <c r="AG103" s="168">
        <v>171.4</v>
      </c>
    </row>
    <row r="104" spans="1:33" ht="14.25" customHeight="1">
      <c r="A104" s="157">
        <v>13.04</v>
      </c>
      <c r="B104" s="169">
        <v>160</v>
      </c>
      <c r="C104" s="152">
        <v>13.9</v>
      </c>
      <c r="D104" s="171">
        <v>14</v>
      </c>
      <c r="E104" s="171">
        <v>15</v>
      </c>
      <c r="F104" s="170">
        <v>15.1</v>
      </c>
      <c r="G104" s="170">
        <v>25.17</v>
      </c>
      <c r="H104" s="170">
        <v>25.27</v>
      </c>
      <c r="I104" s="170">
        <v>32.200000000000003</v>
      </c>
      <c r="J104" s="156">
        <v>32.299999999999997</v>
      </c>
      <c r="K104" s="152">
        <v>13.700000000000001</v>
      </c>
      <c r="L104" s="170">
        <v>13.8</v>
      </c>
      <c r="M104" s="170">
        <v>15</v>
      </c>
      <c r="N104" s="170">
        <v>15.1</v>
      </c>
      <c r="O104" s="170">
        <v>26.600000000000026</v>
      </c>
      <c r="P104" s="170">
        <v>26.700000000000028</v>
      </c>
      <c r="Q104" s="170">
        <v>33.900000000000006</v>
      </c>
      <c r="R104" s="156">
        <v>34.000000000000007</v>
      </c>
      <c r="S104" s="141"/>
      <c r="T104" s="172">
        <v>13.04</v>
      </c>
      <c r="U104" s="173">
        <v>160</v>
      </c>
      <c r="V104" s="167">
        <v>135.80000000000001</v>
      </c>
      <c r="W104" s="174">
        <v>135.9</v>
      </c>
      <c r="X104" s="174">
        <v>143.30000000000001</v>
      </c>
      <c r="Y104" s="167">
        <v>143.4</v>
      </c>
      <c r="Z104" s="167">
        <v>173.5</v>
      </c>
      <c r="AA104" s="168">
        <v>173.6</v>
      </c>
      <c r="AB104" s="167">
        <v>136.80000000000001</v>
      </c>
      <c r="AC104" s="174">
        <v>136.9</v>
      </c>
      <c r="AD104" s="174">
        <v>143.70000000000002</v>
      </c>
      <c r="AE104" s="167">
        <v>143.80000000000001</v>
      </c>
      <c r="AF104" s="167">
        <v>171.6</v>
      </c>
      <c r="AG104" s="168">
        <v>171.7</v>
      </c>
    </row>
    <row r="105" spans="1:33" ht="14.25" customHeight="1">
      <c r="A105" s="157">
        <v>13.049999999999999</v>
      </c>
      <c r="B105" s="169">
        <v>161</v>
      </c>
      <c r="C105" s="152">
        <v>13.9</v>
      </c>
      <c r="D105" s="171">
        <v>14</v>
      </c>
      <c r="E105" s="171">
        <v>15.1</v>
      </c>
      <c r="F105" s="170">
        <v>15.2</v>
      </c>
      <c r="G105" s="170">
        <v>25.21</v>
      </c>
      <c r="H105" s="170">
        <v>25.31</v>
      </c>
      <c r="I105" s="170">
        <v>32.299999999999997</v>
      </c>
      <c r="J105" s="156">
        <v>32.4</v>
      </c>
      <c r="K105" s="152">
        <v>13.700000000000001</v>
      </c>
      <c r="L105" s="170">
        <v>13.8</v>
      </c>
      <c r="M105" s="170">
        <v>15.1</v>
      </c>
      <c r="N105" s="170">
        <v>15.2</v>
      </c>
      <c r="O105" s="170">
        <v>26.700000000000028</v>
      </c>
      <c r="P105" s="170">
        <v>26.800000000000029</v>
      </c>
      <c r="Q105" s="170">
        <v>34.000000000000007</v>
      </c>
      <c r="R105" s="156">
        <v>34.100000000000009</v>
      </c>
      <c r="S105" s="141"/>
      <c r="T105" s="172">
        <v>13.049999999999999</v>
      </c>
      <c r="U105" s="173">
        <v>161</v>
      </c>
      <c r="V105" s="167">
        <v>136.30000000000001</v>
      </c>
      <c r="W105" s="174">
        <v>136.4</v>
      </c>
      <c r="X105" s="174">
        <v>143.9</v>
      </c>
      <c r="Y105" s="167">
        <v>144</v>
      </c>
      <c r="Z105" s="167">
        <v>174.2</v>
      </c>
      <c r="AA105" s="168">
        <v>174.29999999999998</v>
      </c>
      <c r="AB105" s="167">
        <v>137.1</v>
      </c>
      <c r="AC105" s="174">
        <v>137.19999999999999</v>
      </c>
      <c r="AD105" s="174">
        <v>144</v>
      </c>
      <c r="AE105" s="167">
        <v>144.1</v>
      </c>
      <c r="AF105" s="167">
        <v>171.9</v>
      </c>
      <c r="AG105" s="168">
        <v>172</v>
      </c>
    </row>
    <row r="106" spans="1:33" ht="14.25" customHeight="1">
      <c r="A106" s="157">
        <v>13.059999999999999</v>
      </c>
      <c r="B106" s="169">
        <v>162</v>
      </c>
      <c r="C106" s="152">
        <v>13.9</v>
      </c>
      <c r="D106" s="171">
        <v>14</v>
      </c>
      <c r="E106" s="171">
        <v>15.1</v>
      </c>
      <c r="F106" s="170">
        <v>15.2</v>
      </c>
      <c r="G106" s="170">
        <v>25.29</v>
      </c>
      <c r="H106" s="170">
        <v>25.39</v>
      </c>
      <c r="I106" s="170">
        <v>32.4</v>
      </c>
      <c r="J106" s="156">
        <v>32.5</v>
      </c>
      <c r="K106" s="152">
        <v>13.700000000000001</v>
      </c>
      <c r="L106" s="170">
        <v>13.8</v>
      </c>
      <c r="M106" s="170">
        <v>15.1</v>
      </c>
      <c r="N106" s="170">
        <v>15.2</v>
      </c>
      <c r="O106" s="170">
        <v>26.800000000000029</v>
      </c>
      <c r="P106" s="170">
        <v>26.900000000000031</v>
      </c>
      <c r="Q106" s="170">
        <v>34.100000000000009</v>
      </c>
      <c r="R106" s="156">
        <v>34.20000000000001</v>
      </c>
      <c r="S106" s="141"/>
      <c r="T106" s="172">
        <v>13.059999999999999</v>
      </c>
      <c r="U106" s="173">
        <v>162</v>
      </c>
      <c r="V106" s="167">
        <v>136.9</v>
      </c>
      <c r="W106" s="174">
        <v>137</v>
      </c>
      <c r="X106" s="174">
        <v>144.4</v>
      </c>
      <c r="Y106" s="167">
        <v>144.5</v>
      </c>
      <c r="Z106" s="167">
        <v>174.8</v>
      </c>
      <c r="AA106" s="168">
        <v>174.9</v>
      </c>
      <c r="AB106" s="167">
        <v>137.30000000000001</v>
      </c>
      <c r="AC106" s="174">
        <v>137.4</v>
      </c>
      <c r="AD106" s="174">
        <v>144.30000000000001</v>
      </c>
      <c r="AE106" s="167">
        <v>144.4</v>
      </c>
      <c r="AF106" s="167">
        <v>172.2</v>
      </c>
      <c r="AG106" s="168">
        <v>172.29999999999998</v>
      </c>
    </row>
    <row r="107" spans="1:33" ht="14.25" customHeight="1">
      <c r="A107" s="157">
        <v>13.069999999999999</v>
      </c>
      <c r="B107" s="169">
        <v>163</v>
      </c>
      <c r="C107" s="152">
        <v>14</v>
      </c>
      <c r="D107" s="171">
        <v>14.1</v>
      </c>
      <c r="E107" s="171">
        <v>15.1</v>
      </c>
      <c r="F107" s="170">
        <v>15.2</v>
      </c>
      <c r="G107" s="170">
        <v>25.37</v>
      </c>
      <c r="H107" s="170">
        <v>25.47</v>
      </c>
      <c r="I107" s="170">
        <v>32.49</v>
      </c>
      <c r="J107" s="156">
        <v>32.590000000000003</v>
      </c>
      <c r="K107" s="152">
        <v>13.8</v>
      </c>
      <c r="L107" s="170">
        <v>13.9</v>
      </c>
      <c r="M107" s="170">
        <v>15.1</v>
      </c>
      <c r="N107" s="170">
        <v>15.2</v>
      </c>
      <c r="O107" s="170">
        <v>26.900000000000031</v>
      </c>
      <c r="P107" s="170">
        <v>27.000000000000032</v>
      </c>
      <c r="Q107" s="170">
        <v>34.20000000000001</v>
      </c>
      <c r="R107" s="156">
        <v>34.300000000000011</v>
      </c>
      <c r="S107" s="141"/>
      <c r="T107" s="172">
        <v>13.069999999999999</v>
      </c>
      <c r="U107" s="173">
        <v>163</v>
      </c>
      <c r="V107" s="167">
        <v>136.4</v>
      </c>
      <c r="W107" s="174">
        <v>136.5</v>
      </c>
      <c r="X107" s="174">
        <v>145</v>
      </c>
      <c r="Y107" s="167">
        <v>145.1</v>
      </c>
      <c r="Z107" s="167">
        <v>175.5</v>
      </c>
      <c r="AA107" s="168">
        <v>175.6</v>
      </c>
      <c r="AB107" s="167">
        <v>137.6</v>
      </c>
      <c r="AC107" s="174">
        <v>137.69999999999999</v>
      </c>
      <c r="AD107" s="174">
        <v>144.6</v>
      </c>
      <c r="AE107" s="167">
        <v>144.69999999999999</v>
      </c>
      <c r="AF107" s="167">
        <v>172.5</v>
      </c>
      <c r="AG107" s="168">
        <v>172.6</v>
      </c>
    </row>
    <row r="108" spans="1:33" ht="14.25" customHeight="1">
      <c r="A108" s="157">
        <v>13.079999999999998</v>
      </c>
      <c r="B108" s="169">
        <v>164</v>
      </c>
      <c r="C108" s="152">
        <v>14</v>
      </c>
      <c r="D108" s="171">
        <v>14.1</v>
      </c>
      <c r="E108" s="171">
        <v>15.2</v>
      </c>
      <c r="F108" s="170">
        <v>15.3</v>
      </c>
      <c r="G108" s="170">
        <v>25.47</v>
      </c>
      <c r="H108" s="170">
        <v>25.57</v>
      </c>
      <c r="I108" s="170">
        <v>32.700000000000003</v>
      </c>
      <c r="J108" s="156">
        <v>32.799999999999997</v>
      </c>
      <c r="K108" s="152">
        <v>13.8</v>
      </c>
      <c r="L108" s="170">
        <v>13.9</v>
      </c>
      <c r="M108" s="170">
        <v>15.2</v>
      </c>
      <c r="N108" s="170">
        <v>15.299999999999999</v>
      </c>
      <c r="O108" s="170">
        <v>27.000000000000032</v>
      </c>
      <c r="P108" s="170">
        <v>27.100000000000033</v>
      </c>
      <c r="Q108" s="170">
        <v>34.300000000000011</v>
      </c>
      <c r="R108" s="156">
        <v>34.400000000000013</v>
      </c>
      <c r="S108" s="141"/>
      <c r="T108" s="172">
        <v>13.079999999999998</v>
      </c>
      <c r="U108" s="173">
        <v>164</v>
      </c>
      <c r="V108" s="167">
        <v>137.9</v>
      </c>
      <c r="W108" s="174">
        <v>138</v>
      </c>
      <c r="X108" s="174">
        <v>145.6</v>
      </c>
      <c r="Y108" s="167">
        <v>145.69999999999999</v>
      </c>
      <c r="Z108" s="167">
        <v>176.1</v>
      </c>
      <c r="AA108" s="168">
        <v>176.2</v>
      </c>
      <c r="AB108" s="167">
        <v>137.9</v>
      </c>
      <c r="AC108" s="174">
        <v>138</v>
      </c>
      <c r="AD108" s="174">
        <v>144.80000000000001</v>
      </c>
      <c r="AE108" s="167">
        <v>144.9</v>
      </c>
      <c r="AF108" s="167">
        <v>172.7</v>
      </c>
      <c r="AG108" s="168">
        <v>172.79999999999998</v>
      </c>
    </row>
    <row r="109" spans="1:33" ht="14.25" customHeight="1">
      <c r="A109" s="157">
        <v>13.089999999999998</v>
      </c>
      <c r="B109" s="169">
        <v>165</v>
      </c>
      <c r="C109" s="152">
        <v>14</v>
      </c>
      <c r="D109" s="171">
        <v>14.1</v>
      </c>
      <c r="E109" s="171">
        <v>15.2</v>
      </c>
      <c r="F109" s="170">
        <v>15.3</v>
      </c>
      <c r="G109" s="170">
        <v>25.64</v>
      </c>
      <c r="H109" s="170">
        <v>25.74</v>
      </c>
      <c r="I109" s="170">
        <v>32.799999999999997</v>
      </c>
      <c r="J109" s="156">
        <v>32.9</v>
      </c>
      <c r="K109" s="152">
        <v>13.8</v>
      </c>
      <c r="L109" s="170">
        <v>13.9</v>
      </c>
      <c r="M109" s="170">
        <v>15.2</v>
      </c>
      <c r="N109" s="170">
        <v>15.299999999999999</v>
      </c>
      <c r="O109" s="170">
        <v>27.100000000000033</v>
      </c>
      <c r="P109" s="170">
        <v>27.200000000000035</v>
      </c>
      <c r="Q109" s="170">
        <v>34.400000000000013</v>
      </c>
      <c r="R109" s="156">
        <v>34.500000000000014</v>
      </c>
      <c r="S109" s="141"/>
      <c r="T109" s="172">
        <v>13.089999999999998</v>
      </c>
      <c r="U109" s="173">
        <v>165</v>
      </c>
      <c r="V109" s="167">
        <v>138.5</v>
      </c>
      <c r="W109" s="174">
        <v>138.6</v>
      </c>
      <c r="X109" s="174">
        <v>146.1</v>
      </c>
      <c r="Y109" s="167">
        <v>146.19999999999999</v>
      </c>
      <c r="Z109" s="167">
        <v>176.7</v>
      </c>
      <c r="AA109" s="168">
        <v>176.79999999999998</v>
      </c>
      <c r="AB109" s="167">
        <v>138.1</v>
      </c>
      <c r="AC109" s="174">
        <v>138.19999999999999</v>
      </c>
      <c r="AD109" s="174">
        <v>145.1</v>
      </c>
      <c r="AE109" s="167">
        <v>145.19999999999999</v>
      </c>
      <c r="AF109" s="167">
        <v>173</v>
      </c>
      <c r="AG109" s="168">
        <v>173.1</v>
      </c>
    </row>
    <row r="110" spans="1:33" ht="14.25" customHeight="1">
      <c r="A110" s="157">
        <v>13.099999999999998</v>
      </c>
      <c r="B110" s="169">
        <v>166</v>
      </c>
      <c r="C110" s="152">
        <v>14.1</v>
      </c>
      <c r="D110" s="171">
        <v>14.2</v>
      </c>
      <c r="E110" s="171">
        <v>15.3</v>
      </c>
      <c r="F110" s="170">
        <v>15.4</v>
      </c>
      <c r="G110" s="170">
        <v>25.74</v>
      </c>
      <c r="H110" s="170">
        <v>25.84</v>
      </c>
      <c r="I110" s="170">
        <v>32.9</v>
      </c>
      <c r="J110" s="156">
        <v>33</v>
      </c>
      <c r="K110" s="152">
        <v>13.9</v>
      </c>
      <c r="L110" s="170">
        <v>14</v>
      </c>
      <c r="M110" s="170">
        <v>15.3</v>
      </c>
      <c r="N110" s="170">
        <v>15.4</v>
      </c>
      <c r="O110" s="170">
        <v>27.1</v>
      </c>
      <c r="P110" s="170">
        <v>27.200000000000003</v>
      </c>
      <c r="Q110" s="170">
        <v>34.500000000000014</v>
      </c>
      <c r="R110" s="156">
        <v>34.600000000000016</v>
      </c>
      <c r="S110" s="141"/>
      <c r="T110" s="172">
        <v>13.099999999999998</v>
      </c>
      <c r="U110" s="173">
        <v>166</v>
      </c>
      <c r="V110" s="167">
        <v>139</v>
      </c>
      <c r="W110" s="174">
        <v>139.1</v>
      </c>
      <c r="X110" s="174">
        <v>146.6</v>
      </c>
      <c r="Y110" s="167">
        <v>146.69999999999999</v>
      </c>
      <c r="Z110" s="167">
        <v>177.4</v>
      </c>
      <c r="AA110" s="168">
        <v>177.5</v>
      </c>
      <c r="AB110" s="167">
        <v>138.4</v>
      </c>
      <c r="AC110" s="174">
        <v>138.5</v>
      </c>
      <c r="AD110" s="174">
        <v>145.30000000000001</v>
      </c>
      <c r="AE110" s="167">
        <v>145.4</v>
      </c>
      <c r="AF110" s="167">
        <v>173.2</v>
      </c>
      <c r="AG110" s="168">
        <v>173.29999999999998</v>
      </c>
    </row>
    <row r="111" spans="1:33" ht="14.25" customHeight="1">
      <c r="A111" s="157">
        <v>13.109999999999998</v>
      </c>
      <c r="B111" s="169">
        <v>167</v>
      </c>
      <c r="C111" s="152">
        <v>14.1</v>
      </c>
      <c r="D111" s="171">
        <v>14.2</v>
      </c>
      <c r="E111" s="171">
        <v>15.3</v>
      </c>
      <c r="F111" s="170">
        <v>15.4</v>
      </c>
      <c r="G111" s="170">
        <v>25.82</v>
      </c>
      <c r="H111" s="170">
        <v>25.92</v>
      </c>
      <c r="I111" s="170">
        <v>33</v>
      </c>
      <c r="J111" s="156">
        <v>33.1</v>
      </c>
      <c r="K111" s="152">
        <v>13.9</v>
      </c>
      <c r="L111" s="170">
        <v>14</v>
      </c>
      <c r="M111" s="170">
        <v>15.3</v>
      </c>
      <c r="N111" s="170">
        <v>15.4</v>
      </c>
      <c r="O111" s="170">
        <v>27.200000000000003</v>
      </c>
      <c r="P111" s="170">
        <v>27.300000000000004</v>
      </c>
      <c r="Q111" s="170">
        <v>34.600000000000016</v>
      </c>
      <c r="R111" s="156">
        <v>34.700000000000017</v>
      </c>
      <c r="S111" s="141"/>
      <c r="T111" s="172">
        <v>13.109999999999998</v>
      </c>
      <c r="U111" s="173">
        <v>167</v>
      </c>
      <c r="V111" s="167">
        <v>139.5</v>
      </c>
      <c r="W111" s="174">
        <v>139.6</v>
      </c>
      <c r="X111" s="174">
        <v>147.20000000000002</v>
      </c>
      <c r="Y111" s="167">
        <v>147.30000000000001</v>
      </c>
      <c r="Z111" s="167">
        <v>178</v>
      </c>
      <c r="AA111" s="168">
        <v>178.1</v>
      </c>
      <c r="AB111" s="167">
        <v>138.6</v>
      </c>
      <c r="AC111" s="174">
        <v>138.69999999999999</v>
      </c>
      <c r="AD111" s="174">
        <v>145.6</v>
      </c>
      <c r="AE111" s="167">
        <v>145.69999999999999</v>
      </c>
      <c r="AF111" s="167">
        <v>173.5</v>
      </c>
      <c r="AG111" s="168">
        <v>173.6</v>
      </c>
    </row>
    <row r="112" spans="1:33" ht="14.25" customHeight="1">
      <c r="A112" s="157">
        <v>14</v>
      </c>
      <c r="B112" s="169">
        <v>168</v>
      </c>
      <c r="C112" s="152">
        <v>14.2</v>
      </c>
      <c r="D112" s="171">
        <v>14.3</v>
      </c>
      <c r="E112" s="171">
        <v>15.4</v>
      </c>
      <c r="F112" s="170">
        <v>15.5</v>
      </c>
      <c r="G112" s="170">
        <v>25.9</v>
      </c>
      <c r="H112" s="170">
        <v>26</v>
      </c>
      <c r="I112" s="170">
        <v>33.090000000000003</v>
      </c>
      <c r="J112" s="156">
        <v>33.19</v>
      </c>
      <c r="K112" s="152">
        <v>13.9</v>
      </c>
      <c r="L112" s="170">
        <v>14</v>
      </c>
      <c r="M112" s="170">
        <v>15.3</v>
      </c>
      <c r="N112" s="170">
        <v>15.4</v>
      </c>
      <c r="O112" s="170">
        <v>27.300000000000004</v>
      </c>
      <c r="P112" s="170">
        <v>27.400000000000006</v>
      </c>
      <c r="Q112" s="170">
        <v>34.700000000000017</v>
      </c>
      <c r="R112" s="156">
        <v>34.800000000000018</v>
      </c>
      <c r="S112" s="141"/>
      <c r="T112" s="172">
        <v>14</v>
      </c>
      <c r="U112" s="173">
        <v>168</v>
      </c>
      <c r="V112" s="167">
        <v>140</v>
      </c>
      <c r="W112" s="174">
        <v>140.1</v>
      </c>
      <c r="X112" s="174">
        <v>147.70000000000002</v>
      </c>
      <c r="Y112" s="167">
        <v>147.80000000000001</v>
      </c>
      <c r="Z112" s="167">
        <v>178.6</v>
      </c>
      <c r="AA112" s="168">
        <v>178.7</v>
      </c>
      <c r="AB112" s="167">
        <v>138.9</v>
      </c>
      <c r="AC112" s="174">
        <v>139</v>
      </c>
      <c r="AD112" s="174">
        <v>145.80000000000001</v>
      </c>
      <c r="AE112" s="167">
        <v>145.9</v>
      </c>
      <c r="AF112" s="167">
        <v>173.7</v>
      </c>
      <c r="AG112" s="168">
        <v>173.79999999999998</v>
      </c>
    </row>
    <row r="113" spans="1:33" ht="14.25" customHeight="1">
      <c r="A113" s="157">
        <v>14.01</v>
      </c>
      <c r="B113" s="169">
        <v>169</v>
      </c>
      <c r="C113" s="152">
        <v>14.2</v>
      </c>
      <c r="D113" s="171">
        <v>14.3</v>
      </c>
      <c r="E113" s="171">
        <v>15.4</v>
      </c>
      <c r="F113" s="170">
        <v>15.5</v>
      </c>
      <c r="G113" s="170">
        <v>26</v>
      </c>
      <c r="H113" s="170">
        <v>26.1</v>
      </c>
      <c r="I113" s="170">
        <v>33.18</v>
      </c>
      <c r="J113" s="156">
        <v>33.28</v>
      </c>
      <c r="K113" s="152">
        <v>14</v>
      </c>
      <c r="L113" s="170">
        <v>14.1</v>
      </c>
      <c r="M113" s="170">
        <v>15.4</v>
      </c>
      <c r="N113" s="170">
        <v>15.5</v>
      </c>
      <c r="O113" s="170">
        <v>27.400000000000006</v>
      </c>
      <c r="P113" s="170">
        <v>27.500000000000007</v>
      </c>
      <c r="Q113" s="170">
        <v>34.700000000000003</v>
      </c>
      <c r="R113" s="156">
        <v>34.800000000000004</v>
      </c>
      <c r="S113" s="141"/>
      <c r="T113" s="172">
        <v>14.01</v>
      </c>
      <c r="U113" s="173">
        <v>169</v>
      </c>
      <c r="V113" s="167">
        <v>140.5</v>
      </c>
      <c r="W113" s="174">
        <v>140.6</v>
      </c>
      <c r="X113" s="174">
        <v>148.20000000000002</v>
      </c>
      <c r="Y113" s="167">
        <v>148.30000000000001</v>
      </c>
      <c r="Z113" s="167">
        <v>179.1</v>
      </c>
      <c r="AA113" s="168">
        <v>179.2</v>
      </c>
      <c r="AB113" s="167">
        <v>139.1</v>
      </c>
      <c r="AC113" s="174">
        <v>139.19999999999999</v>
      </c>
      <c r="AD113" s="174">
        <v>146</v>
      </c>
      <c r="AE113" s="167">
        <v>146.1</v>
      </c>
      <c r="AF113" s="167">
        <v>173.9</v>
      </c>
      <c r="AG113" s="168">
        <v>174</v>
      </c>
    </row>
    <row r="114" spans="1:33" ht="14.25" customHeight="1">
      <c r="A114" s="157">
        <v>14.02</v>
      </c>
      <c r="B114" s="169">
        <v>170</v>
      </c>
      <c r="C114" s="152">
        <v>14.2</v>
      </c>
      <c r="D114" s="171">
        <v>14.3</v>
      </c>
      <c r="E114" s="171">
        <v>15.5</v>
      </c>
      <c r="F114" s="170">
        <v>15.6</v>
      </c>
      <c r="G114" s="170">
        <v>26.1</v>
      </c>
      <c r="H114" s="170">
        <v>26.2</v>
      </c>
      <c r="I114" s="170">
        <v>33.270000000000003</v>
      </c>
      <c r="J114" s="156">
        <v>33.369999999999997</v>
      </c>
      <c r="K114" s="152">
        <v>14</v>
      </c>
      <c r="L114" s="170">
        <v>14.1</v>
      </c>
      <c r="M114" s="170">
        <v>15.4</v>
      </c>
      <c r="N114" s="170">
        <v>15.5</v>
      </c>
      <c r="O114" s="170">
        <v>27.500000000000007</v>
      </c>
      <c r="P114" s="170">
        <v>27.600000000000009</v>
      </c>
      <c r="Q114" s="170">
        <v>34.800000000000004</v>
      </c>
      <c r="R114" s="156">
        <v>34.900000000000006</v>
      </c>
      <c r="S114" s="141"/>
      <c r="T114" s="172">
        <v>14.02</v>
      </c>
      <c r="U114" s="173">
        <v>170</v>
      </c>
      <c r="V114" s="167">
        <v>141</v>
      </c>
      <c r="W114" s="174">
        <v>141.1</v>
      </c>
      <c r="X114" s="174">
        <v>148.70000000000002</v>
      </c>
      <c r="Y114" s="167">
        <v>148.80000000000001</v>
      </c>
      <c r="Z114" s="167">
        <v>179.7</v>
      </c>
      <c r="AA114" s="168">
        <v>179.79999999999998</v>
      </c>
      <c r="AB114" s="167">
        <v>139.30000000000001</v>
      </c>
      <c r="AC114" s="174">
        <v>139.4</v>
      </c>
      <c r="AD114" s="174">
        <v>146.20000000000002</v>
      </c>
      <c r="AE114" s="167">
        <v>146.30000000000001</v>
      </c>
      <c r="AF114" s="167">
        <v>174.1</v>
      </c>
      <c r="AG114" s="168">
        <v>174.2</v>
      </c>
    </row>
    <row r="115" spans="1:33" ht="14.25" customHeight="1">
      <c r="A115" s="157">
        <v>14.03</v>
      </c>
      <c r="B115" s="169">
        <v>171</v>
      </c>
      <c r="C115" s="152">
        <v>14.3</v>
      </c>
      <c r="D115" s="171">
        <v>14.4</v>
      </c>
      <c r="E115" s="171">
        <v>15.5</v>
      </c>
      <c r="F115" s="170">
        <v>15.6</v>
      </c>
      <c r="G115" s="170">
        <v>26.2</v>
      </c>
      <c r="H115" s="170">
        <v>26.3</v>
      </c>
      <c r="I115" s="170">
        <v>33.36</v>
      </c>
      <c r="J115" s="156">
        <v>33.46</v>
      </c>
      <c r="K115" s="152">
        <v>14</v>
      </c>
      <c r="L115" s="170">
        <v>14.1</v>
      </c>
      <c r="M115" s="170">
        <v>15.5</v>
      </c>
      <c r="N115" s="170">
        <v>15.6</v>
      </c>
      <c r="O115" s="170">
        <v>27.600000000000009</v>
      </c>
      <c r="P115" s="170">
        <v>27.70000000000001</v>
      </c>
      <c r="Q115" s="170">
        <v>34.900000000000006</v>
      </c>
      <c r="R115" s="156">
        <v>35.000000000000007</v>
      </c>
      <c r="S115" s="141"/>
      <c r="T115" s="172">
        <v>14.03</v>
      </c>
      <c r="U115" s="173">
        <v>171</v>
      </c>
      <c r="V115" s="167">
        <v>141.5</v>
      </c>
      <c r="W115" s="174">
        <v>141.6</v>
      </c>
      <c r="X115" s="174">
        <v>149.20000000000002</v>
      </c>
      <c r="Y115" s="167">
        <v>149.30000000000001</v>
      </c>
      <c r="Z115" s="167">
        <v>180.3</v>
      </c>
      <c r="AA115" s="168">
        <v>180.4</v>
      </c>
      <c r="AB115" s="167">
        <v>139.5</v>
      </c>
      <c r="AC115" s="174">
        <v>139.6</v>
      </c>
      <c r="AD115" s="174">
        <v>146.4</v>
      </c>
      <c r="AE115" s="167">
        <v>146.5</v>
      </c>
      <c r="AF115" s="167">
        <v>174.2</v>
      </c>
      <c r="AG115" s="168">
        <v>174.29999999999998</v>
      </c>
    </row>
    <row r="116" spans="1:33" ht="14.25" customHeight="1">
      <c r="A116" s="157">
        <v>14.04</v>
      </c>
      <c r="B116" s="169">
        <v>172</v>
      </c>
      <c r="C116" s="152">
        <v>14.3</v>
      </c>
      <c r="D116" s="171">
        <v>14.4</v>
      </c>
      <c r="E116" s="171">
        <v>15.6</v>
      </c>
      <c r="F116" s="170">
        <v>15.7</v>
      </c>
      <c r="G116" s="170">
        <v>26.3</v>
      </c>
      <c r="H116" s="170">
        <v>26.4</v>
      </c>
      <c r="I116" s="170">
        <v>33.450000000000003</v>
      </c>
      <c r="J116" s="156">
        <v>33.549999999999997</v>
      </c>
      <c r="K116" s="152">
        <v>14</v>
      </c>
      <c r="L116" s="170">
        <v>14.1</v>
      </c>
      <c r="M116" s="170">
        <v>15.5</v>
      </c>
      <c r="N116" s="170">
        <v>15.6</v>
      </c>
      <c r="O116" s="170">
        <v>27.70000000000001</v>
      </c>
      <c r="P116" s="170">
        <v>27.800000000000011</v>
      </c>
      <c r="Q116" s="170">
        <v>35.000000000000007</v>
      </c>
      <c r="R116" s="156">
        <v>35.100000000000009</v>
      </c>
      <c r="S116" s="141"/>
      <c r="T116" s="172">
        <v>14.04</v>
      </c>
      <c r="U116" s="173">
        <v>172</v>
      </c>
      <c r="V116" s="167">
        <v>142</v>
      </c>
      <c r="W116" s="174">
        <v>142.1</v>
      </c>
      <c r="X116" s="174">
        <v>149.70000000000002</v>
      </c>
      <c r="Y116" s="167">
        <v>149.80000000000001</v>
      </c>
      <c r="Z116" s="167">
        <v>180.8</v>
      </c>
      <c r="AA116" s="168">
        <v>180.9</v>
      </c>
      <c r="AB116" s="167">
        <v>139.70000000000002</v>
      </c>
      <c r="AC116" s="174">
        <v>139.80000000000001</v>
      </c>
      <c r="AD116" s="174">
        <v>146.6</v>
      </c>
      <c r="AE116" s="167">
        <v>146.69999999999999</v>
      </c>
      <c r="AF116" s="167">
        <v>174.4</v>
      </c>
      <c r="AG116" s="168">
        <v>174.5</v>
      </c>
    </row>
    <row r="117" spans="1:33" ht="14.25" customHeight="1">
      <c r="A117" s="157">
        <v>14.049999999999999</v>
      </c>
      <c r="B117" s="169">
        <v>173</v>
      </c>
      <c r="C117" s="152">
        <v>14.4</v>
      </c>
      <c r="D117" s="171">
        <v>14.5</v>
      </c>
      <c r="E117" s="171">
        <v>15.6</v>
      </c>
      <c r="F117" s="170">
        <v>15.7</v>
      </c>
      <c r="G117" s="170">
        <v>26.4</v>
      </c>
      <c r="H117" s="170">
        <v>26.5</v>
      </c>
      <c r="I117" s="170">
        <v>33.54</v>
      </c>
      <c r="J117" s="156">
        <v>33.64</v>
      </c>
      <c r="K117" s="152">
        <v>14.1</v>
      </c>
      <c r="L117" s="170">
        <v>14.2</v>
      </c>
      <c r="M117" s="170">
        <v>15.5</v>
      </c>
      <c r="N117" s="170">
        <v>15.6</v>
      </c>
      <c r="O117" s="170">
        <v>27.7</v>
      </c>
      <c r="P117" s="170">
        <v>27.8</v>
      </c>
      <c r="Q117" s="170">
        <v>35.100000000000009</v>
      </c>
      <c r="R117" s="156">
        <v>35.20000000000001</v>
      </c>
      <c r="S117" s="141"/>
      <c r="T117" s="172">
        <v>14.049999999999999</v>
      </c>
      <c r="U117" s="173">
        <v>173</v>
      </c>
      <c r="V117" s="167">
        <v>142.4</v>
      </c>
      <c r="W117" s="174">
        <v>142.5</v>
      </c>
      <c r="X117" s="174">
        <v>150.20000000000002</v>
      </c>
      <c r="Y117" s="167">
        <v>150.30000000000001</v>
      </c>
      <c r="Z117" s="167">
        <v>181.3</v>
      </c>
      <c r="AA117" s="168">
        <v>181.4</v>
      </c>
      <c r="AB117" s="167">
        <v>139.9</v>
      </c>
      <c r="AC117" s="174">
        <v>140</v>
      </c>
      <c r="AD117" s="174">
        <v>146.80000000000001</v>
      </c>
      <c r="AE117" s="167">
        <v>146.9</v>
      </c>
      <c r="AF117" s="167">
        <v>174.6</v>
      </c>
      <c r="AG117" s="168">
        <v>174.7</v>
      </c>
    </row>
    <row r="118" spans="1:33" ht="14.25" customHeight="1">
      <c r="A118" s="157">
        <v>14.059999999999999</v>
      </c>
      <c r="B118" s="169">
        <v>174</v>
      </c>
      <c r="C118" s="152">
        <v>14.4</v>
      </c>
      <c r="D118" s="171">
        <v>14.5</v>
      </c>
      <c r="E118" s="171">
        <v>15.6</v>
      </c>
      <c r="F118" s="170">
        <v>15.7</v>
      </c>
      <c r="G118" s="170">
        <v>26.5</v>
      </c>
      <c r="H118" s="170">
        <v>26.6</v>
      </c>
      <c r="I118" s="170">
        <v>33.630000000000003</v>
      </c>
      <c r="J118" s="156">
        <v>33.729999999999997</v>
      </c>
      <c r="K118" s="152">
        <v>14.1</v>
      </c>
      <c r="L118" s="170">
        <v>14.2</v>
      </c>
      <c r="M118" s="170">
        <v>15.6</v>
      </c>
      <c r="N118" s="170">
        <v>15.7</v>
      </c>
      <c r="O118" s="170">
        <v>27.8</v>
      </c>
      <c r="P118" s="170">
        <v>27.900000000000002</v>
      </c>
      <c r="Q118" s="170">
        <v>35.1</v>
      </c>
      <c r="R118" s="156">
        <v>35.200000000000003</v>
      </c>
      <c r="S118" s="141"/>
      <c r="T118" s="172">
        <v>14.059999999999999</v>
      </c>
      <c r="U118" s="173">
        <v>174</v>
      </c>
      <c r="V118" s="167">
        <v>142.9</v>
      </c>
      <c r="W118" s="174">
        <v>143</v>
      </c>
      <c r="X118" s="174">
        <v>150.70000000000002</v>
      </c>
      <c r="Y118" s="167">
        <v>150.80000000000001</v>
      </c>
      <c r="Z118" s="167">
        <v>181.8</v>
      </c>
      <c r="AA118" s="168">
        <v>181.9</v>
      </c>
      <c r="AB118" s="167">
        <v>140</v>
      </c>
      <c r="AC118" s="174">
        <v>140.1</v>
      </c>
      <c r="AD118" s="174">
        <v>147</v>
      </c>
      <c r="AE118" s="167">
        <v>147.1</v>
      </c>
      <c r="AF118" s="167">
        <v>174.7</v>
      </c>
      <c r="AG118" s="168">
        <v>174.79999999999998</v>
      </c>
    </row>
    <row r="119" spans="1:33" ht="14.25" customHeight="1">
      <c r="A119" s="157">
        <v>14.069999999999999</v>
      </c>
      <c r="B119" s="169">
        <v>175</v>
      </c>
      <c r="C119" s="152">
        <v>14.4</v>
      </c>
      <c r="D119" s="171">
        <v>14.5</v>
      </c>
      <c r="E119" s="171">
        <v>15.7</v>
      </c>
      <c r="F119" s="170">
        <v>15.8</v>
      </c>
      <c r="G119" s="170">
        <v>26.5</v>
      </c>
      <c r="H119" s="170">
        <v>26.6</v>
      </c>
      <c r="I119" s="170">
        <v>33.72</v>
      </c>
      <c r="J119" s="156">
        <v>33.82</v>
      </c>
      <c r="K119" s="152">
        <v>14.1</v>
      </c>
      <c r="L119" s="170">
        <v>14.2</v>
      </c>
      <c r="M119" s="170">
        <v>15.6</v>
      </c>
      <c r="N119" s="170">
        <v>15.7</v>
      </c>
      <c r="O119" s="170">
        <v>27.900000000000002</v>
      </c>
      <c r="P119" s="170">
        <v>28.000000000000004</v>
      </c>
      <c r="Q119" s="170">
        <v>35.200000000000003</v>
      </c>
      <c r="R119" s="156">
        <v>35.300000000000004</v>
      </c>
      <c r="S119" s="141"/>
      <c r="T119" s="172">
        <v>14.069999999999999</v>
      </c>
      <c r="U119" s="173">
        <v>175</v>
      </c>
      <c r="V119" s="167">
        <v>143.30000000000001</v>
      </c>
      <c r="W119" s="174">
        <v>143.4</v>
      </c>
      <c r="X119" s="174">
        <v>151.1</v>
      </c>
      <c r="Y119" s="167">
        <v>151.19999999999999</v>
      </c>
      <c r="Z119" s="167">
        <v>182.3</v>
      </c>
      <c r="AA119" s="168">
        <v>182.4</v>
      </c>
      <c r="AB119" s="167">
        <v>140.20000000000002</v>
      </c>
      <c r="AC119" s="174">
        <v>140.30000000000001</v>
      </c>
      <c r="AD119" s="174">
        <v>147.1</v>
      </c>
      <c r="AE119" s="167">
        <v>147.19999999999999</v>
      </c>
      <c r="AF119" s="167">
        <v>174.9</v>
      </c>
      <c r="AG119" s="168">
        <v>175</v>
      </c>
    </row>
    <row r="120" spans="1:33" ht="14.25" customHeight="1">
      <c r="A120" s="157">
        <v>14.079999999999998</v>
      </c>
      <c r="B120" s="169">
        <v>176</v>
      </c>
      <c r="C120" s="152">
        <v>14.5</v>
      </c>
      <c r="D120" s="171">
        <v>14.6</v>
      </c>
      <c r="E120" s="171">
        <v>15.7</v>
      </c>
      <c r="F120" s="170">
        <v>15.8</v>
      </c>
      <c r="G120" s="170">
        <v>26.6</v>
      </c>
      <c r="H120" s="170">
        <v>26.7</v>
      </c>
      <c r="I120" s="170">
        <v>33.81</v>
      </c>
      <c r="J120" s="156">
        <v>33.909999999999997</v>
      </c>
      <c r="K120" s="152">
        <v>14.2</v>
      </c>
      <c r="L120" s="170">
        <v>14.299999999999999</v>
      </c>
      <c r="M120" s="170">
        <v>15.6</v>
      </c>
      <c r="N120" s="170">
        <v>15.7</v>
      </c>
      <c r="O120" s="170">
        <v>28.000000000000004</v>
      </c>
      <c r="P120" s="170">
        <v>28.100000000000005</v>
      </c>
      <c r="Q120" s="170">
        <v>35.300000000000004</v>
      </c>
      <c r="R120" s="156">
        <v>35.400000000000006</v>
      </c>
      <c r="S120" s="141"/>
      <c r="T120" s="172">
        <v>14.079999999999998</v>
      </c>
      <c r="U120" s="173">
        <v>176</v>
      </c>
      <c r="V120" s="167">
        <v>143.80000000000001</v>
      </c>
      <c r="W120" s="174">
        <v>143.9</v>
      </c>
      <c r="X120" s="174">
        <v>151.6</v>
      </c>
      <c r="Y120" s="167">
        <v>151.69999999999999</v>
      </c>
      <c r="Z120" s="167">
        <v>182.8</v>
      </c>
      <c r="AA120" s="168">
        <v>182.9</v>
      </c>
      <c r="AB120" s="167">
        <v>140.4</v>
      </c>
      <c r="AC120" s="174">
        <v>140.5</v>
      </c>
      <c r="AD120" s="174">
        <v>147.30000000000001</v>
      </c>
      <c r="AE120" s="167">
        <v>147.4</v>
      </c>
      <c r="AF120" s="167">
        <v>175</v>
      </c>
      <c r="AG120" s="168">
        <v>175.1</v>
      </c>
    </row>
    <row r="121" spans="1:33" ht="14.25" customHeight="1">
      <c r="A121" s="157">
        <v>14.089999999999998</v>
      </c>
      <c r="B121" s="169">
        <v>177</v>
      </c>
      <c r="C121" s="152">
        <v>14.5</v>
      </c>
      <c r="D121" s="171">
        <v>14.6</v>
      </c>
      <c r="E121" s="171">
        <v>15.8</v>
      </c>
      <c r="F121" s="170">
        <v>15.9</v>
      </c>
      <c r="G121" s="170">
        <v>26.7</v>
      </c>
      <c r="H121" s="170">
        <v>26.8</v>
      </c>
      <c r="I121" s="170">
        <v>33.9</v>
      </c>
      <c r="J121" s="156">
        <v>34</v>
      </c>
      <c r="K121" s="152">
        <v>14.2</v>
      </c>
      <c r="L121" s="170">
        <v>14.299999999999999</v>
      </c>
      <c r="M121" s="170">
        <v>15.7</v>
      </c>
      <c r="N121" s="170">
        <v>15.799999999999999</v>
      </c>
      <c r="O121" s="170">
        <v>28</v>
      </c>
      <c r="P121" s="170">
        <v>28.1</v>
      </c>
      <c r="Q121" s="170">
        <v>35.400000000000006</v>
      </c>
      <c r="R121" s="156">
        <v>35.500000000000007</v>
      </c>
      <c r="S121" s="141"/>
      <c r="T121" s="172">
        <v>14.089999999999998</v>
      </c>
      <c r="U121" s="173">
        <v>177</v>
      </c>
      <c r="V121" s="167">
        <v>144.19999999999999</v>
      </c>
      <c r="W121" s="174">
        <v>144.29999999999998</v>
      </c>
      <c r="X121" s="174">
        <v>152</v>
      </c>
      <c r="Y121" s="167">
        <v>152.1</v>
      </c>
      <c r="Z121" s="167">
        <v>183.3</v>
      </c>
      <c r="AA121" s="168">
        <v>183.4</v>
      </c>
      <c r="AB121" s="167">
        <v>140.5</v>
      </c>
      <c r="AC121" s="174">
        <v>140.6</v>
      </c>
      <c r="AD121" s="174">
        <v>147.4</v>
      </c>
      <c r="AE121" s="167">
        <v>147.5</v>
      </c>
      <c r="AF121" s="167">
        <v>175.1</v>
      </c>
      <c r="AG121" s="168">
        <v>175.2</v>
      </c>
    </row>
    <row r="122" spans="1:33" ht="14.25" customHeight="1">
      <c r="A122" s="157">
        <v>14.099999999999998</v>
      </c>
      <c r="B122" s="169">
        <v>178</v>
      </c>
      <c r="C122" s="152">
        <v>14.5</v>
      </c>
      <c r="D122" s="171">
        <v>14.6</v>
      </c>
      <c r="E122" s="171">
        <v>15.8</v>
      </c>
      <c r="F122" s="170">
        <v>15.9</v>
      </c>
      <c r="G122" s="170">
        <v>26.8</v>
      </c>
      <c r="H122" s="170">
        <v>26.9</v>
      </c>
      <c r="I122" s="170">
        <v>33.9</v>
      </c>
      <c r="J122" s="156">
        <v>34</v>
      </c>
      <c r="K122" s="152">
        <v>14.2</v>
      </c>
      <c r="L122" s="170">
        <v>14.299999999999999</v>
      </c>
      <c r="M122" s="170">
        <v>15.7</v>
      </c>
      <c r="N122" s="170">
        <v>15.799999999999999</v>
      </c>
      <c r="O122" s="170">
        <v>28.1</v>
      </c>
      <c r="P122" s="170">
        <v>28.200000000000003</v>
      </c>
      <c r="Q122" s="170">
        <v>35.4</v>
      </c>
      <c r="R122" s="156">
        <v>35.5</v>
      </c>
      <c r="S122" s="141"/>
      <c r="T122" s="172">
        <v>14.099999999999998</v>
      </c>
      <c r="U122" s="173">
        <v>178</v>
      </c>
      <c r="V122" s="167">
        <v>144.6</v>
      </c>
      <c r="W122" s="174">
        <v>144.69999999999999</v>
      </c>
      <c r="X122" s="174">
        <v>152.4</v>
      </c>
      <c r="Y122" s="167">
        <v>152.5</v>
      </c>
      <c r="Z122" s="167">
        <v>183.7</v>
      </c>
      <c r="AA122" s="168">
        <v>183.79999999999998</v>
      </c>
      <c r="AB122" s="167">
        <v>140.70000000000002</v>
      </c>
      <c r="AC122" s="174">
        <v>140.80000000000001</v>
      </c>
      <c r="AD122" s="174">
        <v>147.6</v>
      </c>
      <c r="AE122" s="167">
        <v>147.69999999999999</v>
      </c>
      <c r="AF122" s="167">
        <v>175.2</v>
      </c>
      <c r="AG122" s="168">
        <v>175.29999999999998</v>
      </c>
    </row>
    <row r="123" spans="1:33" ht="14.25" customHeight="1">
      <c r="A123" s="157">
        <v>14.109999999999998</v>
      </c>
      <c r="B123" s="169">
        <v>179</v>
      </c>
      <c r="C123" s="152">
        <v>14.6</v>
      </c>
      <c r="D123" s="171">
        <v>14.7</v>
      </c>
      <c r="E123" s="171">
        <v>15.9</v>
      </c>
      <c r="F123" s="170">
        <v>16</v>
      </c>
      <c r="G123" s="170">
        <v>26.9</v>
      </c>
      <c r="H123" s="170">
        <v>27</v>
      </c>
      <c r="I123" s="170">
        <v>33.99</v>
      </c>
      <c r="J123" s="156">
        <v>34.090000000000003</v>
      </c>
      <c r="K123" s="152">
        <v>14.200000000000001</v>
      </c>
      <c r="L123" s="170">
        <v>14.3</v>
      </c>
      <c r="M123" s="170">
        <v>15.7</v>
      </c>
      <c r="N123" s="170">
        <v>15.799999999999999</v>
      </c>
      <c r="O123" s="170">
        <v>28.200000000000003</v>
      </c>
      <c r="P123" s="170">
        <v>28.300000000000004</v>
      </c>
      <c r="Q123" s="170">
        <v>35.5</v>
      </c>
      <c r="R123" s="156">
        <v>35.6</v>
      </c>
      <c r="S123" s="141"/>
      <c r="T123" s="172">
        <v>14.109999999999998</v>
      </c>
      <c r="U123" s="173">
        <v>179</v>
      </c>
      <c r="V123" s="167">
        <v>145</v>
      </c>
      <c r="W123" s="174">
        <v>145.1</v>
      </c>
      <c r="X123" s="174">
        <v>152.80000000000001</v>
      </c>
      <c r="Y123" s="167">
        <v>152.9</v>
      </c>
      <c r="Z123" s="167">
        <v>184.1</v>
      </c>
      <c r="AA123" s="168">
        <v>184.2</v>
      </c>
      <c r="AB123" s="167">
        <v>140.80000000000001</v>
      </c>
      <c r="AC123" s="174">
        <v>140.9</v>
      </c>
      <c r="AD123" s="174">
        <v>147.70000000000002</v>
      </c>
      <c r="AE123" s="167">
        <v>147.80000000000001</v>
      </c>
      <c r="AF123" s="167">
        <v>175.3</v>
      </c>
      <c r="AG123" s="168">
        <v>175.4</v>
      </c>
    </row>
    <row r="124" spans="1:33" ht="14.25" customHeight="1">
      <c r="A124" s="157">
        <v>15</v>
      </c>
      <c r="B124" s="169">
        <v>180</v>
      </c>
      <c r="C124" s="152">
        <v>14.6</v>
      </c>
      <c r="D124" s="171">
        <v>14.7</v>
      </c>
      <c r="E124" s="171">
        <v>15.9</v>
      </c>
      <c r="F124" s="170">
        <v>16</v>
      </c>
      <c r="G124" s="170">
        <v>27</v>
      </c>
      <c r="H124" s="170">
        <v>27.1</v>
      </c>
      <c r="I124" s="170">
        <v>34.08</v>
      </c>
      <c r="J124" s="156">
        <v>34.18</v>
      </c>
      <c r="K124" s="152">
        <v>14.299999999999999</v>
      </c>
      <c r="L124" s="170">
        <v>14.399999999999999</v>
      </c>
      <c r="M124" s="170">
        <v>15.8</v>
      </c>
      <c r="N124" s="170">
        <v>15.9</v>
      </c>
      <c r="O124" s="170">
        <v>28.2</v>
      </c>
      <c r="P124" s="170">
        <v>28.3</v>
      </c>
      <c r="Q124" s="170">
        <v>35.6</v>
      </c>
      <c r="R124" s="156">
        <v>35.700000000000003</v>
      </c>
      <c r="S124" s="141"/>
      <c r="T124" s="172">
        <v>15</v>
      </c>
      <c r="U124" s="173">
        <v>180</v>
      </c>
      <c r="V124" s="167">
        <v>145.4</v>
      </c>
      <c r="W124" s="174">
        <v>145.5</v>
      </c>
      <c r="X124" s="174">
        <v>153.30000000000001</v>
      </c>
      <c r="Y124" s="167">
        <v>153.4</v>
      </c>
      <c r="Z124" s="167">
        <v>184.6</v>
      </c>
      <c r="AA124" s="168">
        <v>184.7</v>
      </c>
      <c r="AB124" s="167">
        <v>140.9</v>
      </c>
      <c r="AC124" s="174">
        <v>141</v>
      </c>
      <c r="AD124" s="174">
        <v>147.80000000000001</v>
      </c>
      <c r="AE124" s="167">
        <v>147.9</v>
      </c>
      <c r="AF124" s="167">
        <v>175.4</v>
      </c>
      <c r="AG124" s="168">
        <v>175.5</v>
      </c>
    </row>
    <row r="125" spans="1:33" ht="14.25" customHeight="1">
      <c r="A125" s="157">
        <v>15.01</v>
      </c>
      <c r="B125" s="169">
        <v>181</v>
      </c>
      <c r="C125" s="152">
        <v>14.6</v>
      </c>
      <c r="D125" s="171">
        <v>14.7</v>
      </c>
      <c r="E125" s="171">
        <v>16</v>
      </c>
      <c r="F125" s="170">
        <v>16.100000000000001</v>
      </c>
      <c r="G125" s="170">
        <v>27.1</v>
      </c>
      <c r="H125" s="170">
        <v>27.2</v>
      </c>
      <c r="I125" s="170">
        <v>34.1</v>
      </c>
      <c r="J125" s="156">
        <v>34.200000000000003</v>
      </c>
      <c r="K125" s="152">
        <v>14.3</v>
      </c>
      <c r="L125" s="170">
        <v>14.4</v>
      </c>
      <c r="M125" s="170">
        <v>15.8</v>
      </c>
      <c r="N125" s="170">
        <v>15.9</v>
      </c>
      <c r="O125" s="170">
        <v>28.3</v>
      </c>
      <c r="P125" s="170">
        <v>28.400000000000002</v>
      </c>
      <c r="Q125" s="170">
        <v>35.700000000000003</v>
      </c>
      <c r="R125" s="156">
        <v>35.800000000000004</v>
      </c>
      <c r="S125" s="141"/>
      <c r="T125" s="172">
        <v>15.01</v>
      </c>
      <c r="U125" s="173">
        <v>181</v>
      </c>
      <c r="V125" s="167">
        <v>145.80000000000001</v>
      </c>
      <c r="W125" s="174">
        <v>145.9</v>
      </c>
      <c r="X125" s="174">
        <v>153.6</v>
      </c>
      <c r="Y125" s="167">
        <v>153.69999999999999</v>
      </c>
      <c r="Z125" s="167">
        <v>185</v>
      </c>
      <c r="AA125" s="168">
        <v>185.1</v>
      </c>
      <c r="AB125" s="167">
        <v>141.1</v>
      </c>
      <c r="AC125" s="174">
        <v>141.19999999999999</v>
      </c>
      <c r="AD125" s="174">
        <v>147.9</v>
      </c>
      <c r="AE125" s="167">
        <v>148</v>
      </c>
      <c r="AF125" s="167">
        <v>175.5</v>
      </c>
      <c r="AG125" s="168">
        <v>175.6</v>
      </c>
    </row>
    <row r="126" spans="1:33" ht="14.25" customHeight="1">
      <c r="A126" s="157">
        <v>15.02</v>
      </c>
      <c r="B126" s="169">
        <v>182</v>
      </c>
      <c r="C126" s="152">
        <v>14.7</v>
      </c>
      <c r="D126" s="171">
        <v>14.8</v>
      </c>
      <c r="E126" s="171">
        <v>16</v>
      </c>
      <c r="F126" s="170">
        <v>16.100000000000001</v>
      </c>
      <c r="G126" s="170">
        <v>27.1</v>
      </c>
      <c r="H126" s="170">
        <v>27.2</v>
      </c>
      <c r="I126" s="170">
        <v>34.19</v>
      </c>
      <c r="J126" s="156">
        <v>34.29</v>
      </c>
      <c r="K126" s="152">
        <v>14.3</v>
      </c>
      <c r="L126" s="170">
        <v>14.4</v>
      </c>
      <c r="M126" s="170">
        <v>15.8</v>
      </c>
      <c r="N126" s="170">
        <v>15.9</v>
      </c>
      <c r="O126" s="170">
        <v>28.400000000000002</v>
      </c>
      <c r="P126" s="170">
        <v>28.500000000000004</v>
      </c>
      <c r="Q126" s="170">
        <v>35.700000000000003</v>
      </c>
      <c r="R126" s="156">
        <v>35.800000000000004</v>
      </c>
      <c r="S126" s="141"/>
      <c r="T126" s="172">
        <v>15.02</v>
      </c>
      <c r="U126" s="173">
        <v>182</v>
      </c>
      <c r="V126" s="167">
        <v>146.19999999999999</v>
      </c>
      <c r="W126" s="174">
        <v>146.29999999999998</v>
      </c>
      <c r="X126" s="174">
        <v>154</v>
      </c>
      <c r="Y126" s="167">
        <v>154.1</v>
      </c>
      <c r="Z126" s="167">
        <v>185.4</v>
      </c>
      <c r="AA126" s="168">
        <v>185.5</v>
      </c>
      <c r="AB126" s="167">
        <v>141.20000000000002</v>
      </c>
      <c r="AC126" s="174">
        <v>141.30000000000001</v>
      </c>
      <c r="AD126" s="174">
        <v>148</v>
      </c>
      <c r="AE126" s="167">
        <v>148.1</v>
      </c>
      <c r="AF126" s="167">
        <v>175.6</v>
      </c>
      <c r="AG126" s="168">
        <v>175.7</v>
      </c>
    </row>
    <row r="127" spans="1:33" ht="14.25" customHeight="1">
      <c r="A127" s="157">
        <v>15.03</v>
      </c>
      <c r="B127" s="169">
        <v>183</v>
      </c>
      <c r="C127" s="152">
        <v>14.7</v>
      </c>
      <c r="D127" s="171">
        <v>14.8</v>
      </c>
      <c r="E127" s="171">
        <v>16</v>
      </c>
      <c r="F127" s="170">
        <v>16.100000000000001</v>
      </c>
      <c r="G127" s="170">
        <v>27.2</v>
      </c>
      <c r="H127" s="170">
        <v>27.3</v>
      </c>
      <c r="I127" s="170">
        <v>34.28</v>
      </c>
      <c r="J127" s="156">
        <v>34.380000000000003</v>
      </c>
      <c r="K127" s="152">
        <v>14.3</v>
      </c>
      <c r="L127" s="170">
        <v>14.4</v>
      </c>
      <c r="M127" s="170">
        <v>15.9</v>
      </c>
      <c r="N127" s="170">
        <v>16</v>
      </c>
      <c r="O127" s="170">
        <v>28.4</v>
      </c>
      <c r="P127" s="170">
        <v>28.5</v>
      </c>
      <c r="Q127" s="170">
        <v>35.800000000000004</v>
      </c>
      <c r="R127" s="156">
        <v>35.900000000000006</v>
      </c>
      <c r="S127" s="141"/>
      <c r="T127" s="172">
        <v>15.03</v>
      </c>
      <c r="U127" s="173">
        <v>183</v>
      </c>
      <c r="V127" s="167">
        <v>146.6</v>
      </c>
      <c r="W127" s="174">
        <v>146.69999999999999</v>
      </c>
      <c r="X127" s="174">
        <v>154.4</v>
      </c>
      <c r="Y127" s="167">
        <v>154.5</v>
      </c>
      <c r="Z127" s="167">
        <v>185.7</v>
      </c>
      <c r="AA127" s="168">
        <v>185.79999999999998</v>
      </c>
      <c r="AB127" s="167">
        <v>141.30000000000001</v>
      </c>
      <c r="AC127" s="174">
        <v>141.4</v>
      </c>
      <c r="AD127" s="174">
        <v>148.1</v>
      </c>
      <c r="AE127" s="167">
        <v>148.19999999999999</v>
      </c>
      <c r="AF127" s="167">
        <v>175.7</v>
      </c>
      <c r="AG127" s="168">
        <v>175.79999999999998</v>
      </c>
    </row>
    <row r="128" spans="1:33" ht="14.25" customHeight="1">
      <c r="A128" s="157">
        <v>15.04</v>
      </c>
      <c r="B128" s="169">
        <v>184</v>
      </c>
      <c r="C128" s="152">
        <v>14.7</v>
      </c>
      <c r="D128" s="171">
        <v>14.8</v>
      </c>
      <c r="E128" s="171">
        <v>16.100000000000001</v>
      </c>
      <c r="F128" s="170">
        <v>16.2</v>
      </c>
      <c r="G128" s="170">
        <v>27.3</v>
      </c>
      <c r="H128" s="170">
        <v>27.4</v>
      </c>
      <c r="I128" s="170">
        <v>34.299999999999997</v>
      </c>
      <c r="J128" s="156">
        <v>34.4</v>
      </c>
      <c r="K128" s="152">
        <v>14.4</v>
      </c>
      <c r="L128" s="170">
        <v>14.5</v>
      </c>
      <c r="M128" s="170">
        <v>15.9</v>
      </c>
      <c r="N128" s="170">
        <v>16</v>
      </c>
      <c r="O128" s="170">
        <v>28.5</v>
      </c>
      <c r="P128" s="170">
        <v>28.6</v>
      </c>
      <c r="Q128" s="170">
        <v>35.799999999999997</v>
      </c>
      <c r="R128" s="156">
        <v>35.9</v>
      </c>
      <c r="S128" s="141"/>
      <c r="T128" s="172">
        <v>15.04</v>
      </c>
      <c r="U128" s="173">
        <v>184</v>
      </c>
      <c r="V128" s="167">
        <v>147</v>
      </c>
      <c r="W128" s="174">
        <v>147.1</v>
      </c>
      <c r="X128" s="174">
        <v>154.80000000000001</v>
      </c>
      <c r="Y128" s="167">
        <v>154.9</v>
      </c>
      <c r="Z128" s="167">
        <v>186.1</v>
      </c>
      <c r="AA128" s="168">
        <v>186.2</v>
      </c>
      <c r="AB128" s="167">
        <v>141.4</v>
      </c>
      <c r="AC128" s="174">
        <v>141.5</v>
      </c>
      <c r="AD128" s="174">
        <v>148.20000000000002</v>
      </c>
      <c r="AE128" s="167">
        <v>148.30000000000001</v>
      </c>
      <c r="AF128" s="167">
        <v>175.7</v>
      </c>
      <c r="AG128" s="168">
        <v>175.79999999999998</v>
      </c>
    </row>
    <row r="129" spans="1:33" ht="14.25" customHeight="1">
      <c r="A129" s="157">
        <v>15.049999999999999</v>
      </c>
      <c r="B129" s="169">
        <v>185</v>
      </c>
      <c r="C129" s="152">
        <v>14.8</v>
      </c>
      <c r="D129" s="171">
        <v>14.9</v>
      </c>
      <c r="E129" s="171">
        <v>16.100000000000001</v>
      </c>
      <c r="F129" s="170">
        <v>16.2</v>
      </c>
      <c r="G129" s="170">
        <v>27.4</v>
      </c>
      <c r="H129" s="170">
        <v>27.5</v>
      </c>
      <c r="I129" s="170">
        <v>34.39</v>
      </c>
      <c r="J129" s="156">
        <v>34.49</v>
      </c>
      <c r="K129" s="152">
        <v>14.4</v>
      </c>
      <c r="L129" s="170">
        <v>14.5</v>
      </c>
      <c r="M129" s="170">
        <v>15.9</v>
      </c>
      <c r="N129" s="170">
        <v>16</v>
      </c>
      <c r="O129" s="170">
        <v>28.5</v>
      </c>
      <c r="P129" s="170">
        <v>28.6</v>
      </c>
      <c r="Q129" s="170">
        <v>35.799999999999997</v>
      </c>
      <c r="R129" s="156">
        <v>35.9</v>
      </c>
      <c r="S129" s="141"/>
      <c r="T129" s="172">
        <v>15.049999999999999</v>
      </c>
      <c r="U129" s="173">
        <v>185</v>
      </c>
      <c r="V129" s="167">
        <v>147.30000000000001</v>
      </c>
      <c r="W129" s="174">
        <v>147.4</v>
      </c>
      <c r="X129" s="174">
        <v>155.1</v>
      </c>
      <c r="Y129" s="167">
        <v>155.19999999999999</v>
      </c>
      <c r="Z129" s="167">
        <v>186.4</v>
      </c>
      <c r="AA129" s="168">
        <v>186.5</v>
      </c>
      <c r="AB129" s="167">
        <v>141.5</v>
      </c>
      <c r="AC129" s="174">
        <v>141.6</v>
      </c>
      <c r="AD129" s="174">
        <v>148.30000000000001</v>
      </c>
      <c r="AE129" s="167">
        <v>148.4</v>
      </c>
      <c r="AF129" s="167">
        <v>175.8</v>
      </c>
      <c r="AG129" s="168">
        <v>175.9</v>
      </c>
    </row>
    <row r="130" spans="1:33" ht="14.25" customHeight="1">
      <c r="A130" s="157">
        <v>15.059999999999999</v>
      </c>
      <c r="B130" s="169">
        <v>186</v>
      </c>
      <c r="C130" s="152">
        <v>14.8</v>
      </c>
      <c r="D130" s="171">
        <v>14.9</v>
      </c>
      <c r="E130" s="171">
        <v>16.2</v>
      </c>
      <c r="F130" s="170">
        <v>16.3</v>
      </c>
      <c r="G130" s="170">
        <v>27.4</v>
      </c>
      <c r="H130" s="170">
        <v>27.5</v>
      </c>
      <c r="I130" s="170">
        <v>34.479999999999997</v>
      </c>
      <c r="J130" s="156">
        <v>34.58</v>
      </c>
      <c r="K130" s="152">
        <v>14.4</v>
      </c>
      <c r="L130" s="170">
        <v>14.5</v>
      </c>
      <c r="M130" s="170">
        <v>15.9</v>
      </c>
      <c r="N130" s="170">
        <v>16</v>
      </c>
      <c r="O130" s="170">
        <v>28.6</v>
      </c>
      <c r="P130" s="170">
        <v>28.700000000000003</v>
      </c>
      <c r="Q130" s="170">
        <v>35.9</v>
      </c>
      <c r="R130" s="156">
        <v>36</v>
      </c>
      <c r="S130" s="141"/>
      <c r="T130" s="172">
        <v>15.059999999999999</v>
      </c>
      <c r="U130" s="173">
        <v>186</v>
      </c>
      <c r="V130" s="167">
        <v>147.6</v>
      </c>
      <c r="W130" s="174">
        <v>147.69999999999999</v>
      </c>
      <c r="X130" s="174">
        <v>155.4</v>
      </c>
      <c r="Y130" s="167">
        <v>155.5</v>
      </c>
      <c r="Z130" s="167">
        <v>186.8</v>
      </c>
      <c r="AA130" s="168">
        <v>186.9</v>
      </c>
      <c r="AB130" s="167">
        <v>141.6</v>
      </c>
      <c r="AC130" s="174">
        <v>141.69999999999999</v>
      </c>
      <c r="AD130" s="174">
        <v>148.4</v>
      </c>
      <c r="AE130" s="167">
        <v>148.5</v>
      </c>
      <c r="AF130" s="167">
        <v>175.9</v>
      </c>
      <c r="AG130" s="168">
        <v>176</v>
      </c>
    </row>
    <row r="131" spans="1:33" ht="14.25" customHeight="1">
      <c r="A131" s="157">
        <v>15.069999999999999</v>
      </c>
      <c r="B131" s="169">
        <v>187</v>
      </c>
      <c r="C131" s="152">
        <v>14.9</v>
      </c>
      <c r="D131" s="171">
        <v>15</v>
      </c>
      <c r="E131" s="171">
        <v>16.2</v>
      </c>
      <c r="F131" s="170">
        <v>16.3</v>
      </c>
      <c r="G131" s="170">
        <v>27.5</v>
      </c>
      <c r="H131" s="170">
        <v>27.6</v>
      </c>
      <c r="I131" s="170">
        <v>34.5</v>
      </c>
      <c r="J131" s="156">
        <v>34.6</v>
      </c>
      <c r="K131" s="152">
        <v>14.4</v>
      </c>
      <c r="L131" s="170">
        <v>14.5</v>
      </c>
      <c r="M131" s="170">
        <v>16</v>
      </c>
      <c r="N131" s="170">
        <v>16.100000000000001</v>
      </c>
      <c r="O131" s="170">
        <v>28.6</v>
      </c>
      <c r="P131" s="170">
        <v>28.700000000000003</v>
      </c>
      <c r="Q131" s="170">
        <v>35.9</v>
      </c>
      <c r="R131" s="156">
        <v>36</v>
      </c>
      <c r="S131" s="141"/>
      <c r="T131" s="172">
        <v>15.069999999999999</v>
      </c>
      <c r="U131" s="173">
        <v>187</v>
      </c>
      <c r="V131" s="167">
        <v>148</v>
      </c>
      <c r="W131" s="174">
        <v>148.1</v>
      </c>
      <c r="X131" s="174">
        <v>155.80000000000001</v>
      </c>
      <c r="Y131" s="167">
        <v>155.9</v>
      </c>
      <c r="Z131" s="167">
        <v>187.1</v>
      </c>
      <c r="AA131" s="168">
        <v>187.2</v>
      </c>
      <c r="AB131" s="167">
        <v>141.70000000000002</v>
      </c>
      <c r="AC131" s="174">
        <v>141.80000000000001</v>
      </c>
      <c r="AD131" s="174">
        <v>148.5</v>
      </c>
      <c r="AE131" s="167">
        <v>148.6</v>
      </c>
      <c r="AF131" s="167">
        <v>175.9</v>
      </c>
      <c r="AG131" s="168">
        <v>176</v>
      </c>
    </row>
    <row r="132" spans="1:33" ht="14.25" customHeight="1">
      <c r="A132" s="157">
        <v>15.079999999999998</v>
      </c>
      <c r="B132" s="169">
        <v>188</v>
      </c>
      <c r="C132" s="152">
        <v>14.9</v>
      </c>
      <c r="D132" s="171">
        <v>15</v>
      </c>
      <c r="E132" s="171">
        <v>16.2</v>
      </c>
      <c r="F132" s="170">
        <v>16.3</v>
      </c>
      <c r="G132" s="170">
        <v>27.6</v>
      </c>
      <c r="H132" s="170">
        <v>27.7</v>
      </c>
      <c r="I132" s="170">
        <v>34.590000000000003</v>
      </c>
      <c r="J132" s="156">
        <v>34.69</v>
      </c>
      <c r="K132" s="152">
        <v>14.4</v>
      </c>
      <c r="L132" s="170">
        <v>14.5</v>
      </c>
      <c r="M132" s="170">
        <v>16</v>
      </c>
      <c r="N132" s="170">
        <v>16.100000000000001</v>
      </c>
      <c r="O132" s="170">
        <v>28.700000000000003</v>
      </c>
      <c r="P132" s="170">
        <v>28.800000000000004</v>
      </c>
      <c r="Q132" s="170">
        <v>36</v>
      </c>
      <c r="R132" s="156">
        <v>36.1</v>
      </c>
      <c r="S132" s="141"/>
      <c r="T132" s="172">
        <v>15.079999999999998</v>
      </c>
      <c r="U132" s="173">
        <v>188</v>
      </c>
      <c r="V132" s="167">
        <v>148.30000000000001</v>
      </c>
      <c r="W132" s="174">
        <v>148.4</v>
      </c>
      <c r="X132" s="174">
        <v>156.1</v>
      </c>
      <c r="Y132" s="167">
        <v>156.19999999999999</v>
      </c>
      <c r="Z132" s="167">
        <v>187.4</v>
      </c>
      <c r="AA132" s="168">
        <v>187.5</v>
      </c>
      <c r="AB132" s="167">
        <v>141.80000000000001</v>
      </c>
      <c r="AC132" s="174">
        <v>141.9</v>
      </c>
      <c r="AD132" s="174">
        <v>148.6</v>
      </c>
      <c r="AE132" s="167">
        <v>148.69999999999999</v>
      </c>
      <c r="AF132" s="167">
        <v>176</v>
      </c>
      <c r="AG132" s="168">
        <v>176.1</v>
      </c>
    </row>
    <row r="133" spans="1:33" ht="14.25" customHeight="1">
      <c r="A133" s="157">
        <v>15.089999999999998</v>
      </c>
      <c r="B133" s="169">
        <v>189</v>
      </c>
      <c r="C133" s="152">
        <v>14.9</v>
      </c>
      <c r="D133" s="171">
        <v>15</v>
      </c>
      <c r="E133" s="171">
        <v>16.3</v>
      </c>
      <c r="F133" s="170">
        <v>16.399999999999999</v>
      </c>
      <c r="G133" s="170">
        <v>27.7</v>
      </c>
      <c r="H133" s="170">
        <v>27.8</v>
      </c>
      <c r="I133" s="170">
        <v>34.6</v>
      </c>
      <c r="J133" s="156">
        <v>34.700000000000003</v>
      </c>
      <c r="K133" s="152">
        <v>14.4</v>
      </c>
      <c r="L133" s="170">
        <v>14.5</v>
      </c>
      <c r="M133" s="170">
        <v>16</v>
      </c>
      <c r="N133" s="170">
        <v>16.100000000000001</v>
      </c>
      <c r="O133" s="170">
        <v>28.7</v>
      </c>
      <c r="P133" s="170">
        <v>28.8</v>
      </c>
      <c r="Q133" s="170">
        <v>36</v>
      </c>
      <c r="R133" s="156">
        <v>36.1</v>
      </c>
      <c r="S133" s="141"/>
      <c r="T133" s="172">
        <v>15.089999999999998</v>
      </c>
      <c r="U133" s="173">
        <v>189</v>
      </c>
      <c r="V133" s="167">
        <v>148.6</v>
      </c>
      <c r="W133" s="174">
        <v>148.69999999999999</v>
      </c>
      <c r="X133" s="174">
        <v>156.4</v>
      </c>
      <c r="Y133" s="167">
        <v>156.5</v>
      </c>
      <c r="Z133" s="167">
        <v>187.7</v>
      </c>
      <c r="AA133" s="168">
        <v>187.79999999999998</v>
      </c>
      <c r="AB133" s="167">
        <v>141.80000000000001</v>
      </c>
      <c r="AC133" s="174">
        <v>141.9</v>
      </c>
      <c r="AD133" s="174">
        <v>148.6</v>
      </c>
      <c r="AE133" s="167">
        <v>148.69999999999999</v>
      </c>
      <c r="AF133" s="167">
        <v>176</v>
      </c>
      <c r="AG133" s="168">
        <v>176.1</v>
      </c>
    </row>
    <row r="134" spans="1:33" ht="14.25" customHeight="1">
      <c r="A134" s="157">
        <v>15.099999999999998</v>
      </c>
      <c r="B134" s="169">
        <v>190</v>
      </c>
      <c r="C134" s="152">
        <v>14.9</v>
      </c>
      <c r="D134" s="171">
        <v>15</v>
      </c>
      <c r="E134" s="171">
        <v>16.3</v>
      </c>
      <c r="F134" s="170">
        <v>16.399999999999999</v>
      </c>
      <c r="G134" s="170">
        <v>27.7</v>
      </c>
      <c r="H134" s="170">
        <v>27.8</v>
      </c>
      <c r="I134" s="170">
        <v>34.69</v>
      </c>
      <c r="J134" s="156">
        <v>34.79</v>
      </c>
      <c r="K134" s="152">
        <v>14.5</v>
      </c>
      <c r="L134" s="170">
        <v>14.6</v>
      </c>
      <c r="M134" s="170">
        <v>16</v>
      </c>
      <c r="N134" s="170">
        <v>16.100000000000001</v>
      </c>
      <c r="O134" s="170">
        <v>28.8</v>
      </c>
      <c r="P134" s="170">
        <v>28.900000000000002</v>
      </c>
      <c r="Q134" s="170">
        <v>36</v>
      </c>
      <c r="R134" s="156">
        <v>36.1</v>
      </c>
      <c r="S134" s="141"/>
      <c r="T134" s="172">
        <v>15.099999999999998</v>
      </c>
      <c r="U134" s="173">
        <v>190</v>
      </c>
      <c r="V134" s="167">
        <v>148.9</v>
      </c>
      <c r="W134" s="174">
        <v>149</v>
      </c>
      <c r="X134" s="174">
        <v>156.70000000000002</v>
      </c>
      <c r="Y134" s="167">
        <v>156.80000000000001</v>
      </c>
      <c r="Z134" s="167">
        <v>187.9</v>
      </c>
      <c r="AA134" s="168">
        <v>188</v>
      </c>
      <c r="AB134" s="167">
        <v>141.9</v>
      </c>
      <c r="AC134" s="174">
        <v>142</v>
      </c>
      <c r="AD134" s="174">
        <v>148.70000000000002</v>
      </c>
      <c r="AE134" s="167">
        <v>148.80000000000001</v>
      </c>
      <c r="AF134" s="167">
        <v>176</v>
      </c>
      <c r="AG134" s="168">
        <v>176.1</v>
      </c>
    </row>
    <row r="135" spans="1:33" ht="14.25" customHeight="1">
      <c r="A135" s="157">
        <v>15.109999999999998</v>
      </c>
      <c r="B135" s="169">
        <v>191</v>
      </c>
      <c r="C135" s="152">
        <v>15</v>
      </c>
      <c r="D135" s="171">
        <v>15.1</v>
      </c>
      <c r="E135" s="171">
        <v>16.399999999999999</v>
      </c>
      <c r="F135" s="170">
        <v>16.5</v>
      </c>
      <c r="G135" s="170">
        <v>27.8</v>
      </c>
      <c r="H135" s="170">
        <v>27.9</v>
      </c>
      <c r="I135" s="170">
        <v>34.700000000000003</v>
      </c>
      <c r="J135" s="156">
        <v>34.799999999999997</v>
      </c>
      <c r="K135" s="152">
        <v>14.5</v>
      </c>
      <c r="L135" s="170">
        <v>14.6</v>
      </c>
      <c r="M135" s="170">
        <v>16.100000000000001</v>
      </c>
      <c r="N135" s="170">
        <v>16.200000000000003</v>
      </c>
      <c r="O135" s="170">
        <v>28.8</v>
      </c>
      <c r="P135" s="170">
        <v>28.900000000000002</v>
      </c>
      <c r="Q135" s="170">
        <v>36.1</v>
      </c>
      <c r="R135" s="156">
        <v>36.200000000000003</v>
      </c>
      <c r="S135" s="141"/>
      <c r="T135" s="172">
        <v>15.109999999999998</v>
      </c>
      <c r="U135" s="173">
        <v>191</v>
      </c>
      <c r="V135" s="167">
        <v>149.19999999999999</v>
      </c>
      <c r="W135" s="174">
        <v>149.29999999999998</v>
      </c>
      <c r="X135" s="174">
        <v>157</v>
      </c>
      <c r="Y135" s="167">
        <v>157.1</v>
      </c>
      <c r="Z135" s="167">
        <v>188.2</v>
      </c>
      <c r="AA135" s="168">
        <v>188.29999999999998</v>
      </c>
      <c r="AB135" s="167">
        <v>142</v>
      </c>
      <c r="AC135" s="174">
        <v>142.1</v>
      </c>
      <c r="AD135" s="174">
        <v>148.80000000000001</v>
      </c>
      <c r="AE135" s="167">
        <v>148.9</v>
      </c>
      <c r="AF135" s="167">
        <v>176.1</v>
      </c>
      <c r="AG135" s="168">
        <v>176.2</v>
      </c>
    </row>
    <row r="136" spans="1:33" ht="14.25" customHeight="1">
      <c r="A136" s="157">
        <v>16</v>
      </c>
      <c r="B136" s="169">
        <v>192</v>
      </c>
      <c r="C136" s="152">
        <v>15</v>
      </c>
      <c r="D136" s="171">
        <v>15.1</v>
      </c>
      <c r="E136" s="171">
        <v>16.399999999999999</v>
      </c>
      <c r="F136" s="170">
        <v>16.5</v>
      </c>
      <c r="G136" s="170">
        <v>27.9</v>
      </c>
      <c r="H136" s="170">
        <v>28</v>
      </c>
      <c r="I136" s="170">
        <v>34.78</v>
      </c>
      <c r="J136" s="156">
        <v>34.880000000000003</v>
      </c>
      <c r="K136" s="152">
        <v>14.5</v>
      </c>
      <c r="L136" s="170">
        <v>14.6</v>
      </c>
      <c r="M136" s="170">
        <v>16.100000000000001</v>
      </c>
      <c r="N136" s="170">
        <v>16.200000000000003</v>
      </c>
      <c r="O136" s="170">
        <v>28.900000000000002</v>
      </c>
      <c r="P136" s="170">
        <v>29.000000000000004</v>
      </c>
      <c r="Q136" s="170">
        <v>36.1</v>
      </c>
      <c r="R136" s="156">
        <v>36.200000000000003</v>
      </c>
      <c r="S136" s="141"/>
      <c r="T136" s="172">
        <v>16</v>
      </c>
      <c r="U136" s="173">
        <v>192</v>
      </c>
      <c r="V136" s="167">
        <v>149.5</v>
      </c>
      <c r="W136" s="174">
        <v>149.6</v>
      </c>
      <c r="X136" s="174">
        <v>157.30000000000001</v>
      </c>
      <c r="Y136" s="167">
        <v>157.4</v>
      </c>
      <c r="Z136" s="167">
        <v>188.4</v>
      </c>
      <c r="AA136" s="168">
        <v>188.5</v>
      </c>
      <c r="AB136" s="167">
        <v>142.1</v>
      </c>
      <c r="AC136" s="174">
        <v>142.19999999999999</v>
      </c>
      <c r="AD136" s="174">
        <v>148.80000000000001</v>
      </c>
      <c r="AE136" s="167">
        <v>148.9</v>
      </c>
      <c r="AF136" s="167">
        <v>176.1</v>
      </c>
      <c r="AG136" s="168">
        <v>176.2</v>
      </c>
    </row>
    <row r="137" spans="1:33" ht="14.25" customHeight="1">
      <c r="A137" s="157">
        <v>16.010000000000002</v>
      </c>
      <c r="B137" s="169">
        <v>193</v>
      </c>
      <c r="C137" s="152">
        <v>15</v>
      </c>
      <c r="D137" s="171">
        <v>15.1</v>
      </c>
      <c r="E137" s="171">
        <v>16.399999999999999</v>
      </c>
      <c r="F137" s="170">
        <v>16.5</v>
      </c>
      <c r="G137" s="170">
        <v>27.9</v>
      </c>
      <c r="H137" s="170">
        <v>28</v>
      </c>
      <c r="I137" s="170">
        <v>34.799999999999997</v>
      </c>
      <c r="J137" s="156">
        <v>34.9</v>
      </c>
      <c r="K137" s="152">
        <v>14.5</v>
      </c>
      <c r="L137" s="170">
        <v>14.6</v>
      </c>
      <c r="M137" s="170">
        <v>16.100000000000001</v>
      </c>
      <c r="N137" s="170">
        <v>16.200000000000003</v>
      </c>
      <c r="O137" s="170">
        <v>28.9</v>
      </c>
      <c r="P137" s="170">
        <v>29</v>
      </c>
      <c r="Q137" s="170">
        <v>36.1</v>
      </c>
      <c r="R137" s="156">
        <v>36.200000000000003</v>
      </c>
      <c r="S137" s="141"/>
      <c r="T137" s="172">
        <v>16.010000000000002</v>
      </c>
      <c r="U137" s="173">
        <v>193</v>
      </c>
      <c r="V137" s="167">
        <v>149.80000000000001</v>
      </c>
      <c r="W137" s="174">
        <v>149.9</v>
      </c>
      <c r="X137" s="174">
        <v>157.5</v>
      </c>
      <c r="Y137" s="167">
        <v>157.6</v>
      </c>
      <c r="Z137" s="167">
        <v>188.7</v>
      </c>
      <c r="AA137" s="168">
        <v>188.79999999999998</v>
      </c>
      <c r="AB137" s="167">
        <v>142.1</v>
      </c>
      <c r="AC137" s="174">
        <v>142.19999999999999</v>
      </c>
      <c r="AD137" s="174">
        <v>148.9</v>
      </c>
      <c r="AE137" s="167">
        <v>149</v>
      </c>
      <c r="AF137" s="167">
        <v>176.1</v>
      </c>
      <c r="AG137" s="168">
        <v>176.2</v>
      </c>
    </row>
    <row r="138" spans="1:33" ht="14.25" customHeight="1">
      <c r="A138" s="157">
        <v>16.020000000000003</v>
      </c>
      <c r="B138" s="169">
        <v>194</v>
      </c>
      <c r="C138" s="152">
        <v>15.1</v>
      </c>
      <c r="D138" s="171">
        <v>15.2</v>
      </c>
      <c r="E138" s="171">
        <v>16.5</v>
      </c>
      <c r="F138" s="170">
        <v>16.600000000000001</v>
      </c>
      <c r="G138" s="170">
        <v>28</v>
      </c>
      <c r="H138" s="170">
        <v>28.1</v>
      </c>
      <c r="I138" s="170">
        <v>34.799999999999997</v>
      </c>
      <c r="J138" s="156">
        <v>34.9</v>
      </c>
      <c r="K138" s="152">
        <v>14.5</v>
      </c>
      <c r="L138" s="170">
        <v>14.6</v>
      </c>
      <c r="M138" s="170">
        <v>16.100000000000001</v>
      </c>
      <c r="N138" s="170">
        <v>16.200000000000003</v>
      </c>
      <c r="O138" s="170">
        <v>29</v>
      </c>
      <c r="P138" s="170">
        <v>29.1</v>
      </c>
      <c r="Q138" s="170">
        <v>36.1</v>
      </c>
      <c r="R138" s="156">
        <v>36.200000000000003</v>
      </c>
      <c r="S138" s="141"/>
      <c r="T138" s="172">
        <v>16.020000000000003</v>
      </c>
      <c r="U138" s="173">
        <v>194</v>
      </c>
      <c r="V138" s="167">
        <v>150</v>
      </c>
      <c r="W138" s="174">
        <v>150.1</v>
      </c>
      <c r="X138" s="174">
        <v>157.80000000000001</v>
      </c>
      <c r="Y138" s="167">
        <v>157.9</v>
      </c>
      <c r="Z138" s="167">
        <v>188.9</v>
      </c>
      <c r="AA138" s="168">
        <v>189</v>
      </c>
      <c r="AB138" s="167">
        <v>142.20000000000002</v>
      </c>
      <c r="AC138" s="174">
        <v>142.30000000000001</v>
      </c>
      <c r="AD138" s="174">
        <v>149</v>
      </c>
      <c r="AE138" s="167">
        <v>149.1</v>
      </c>
      <c r="AF138" s="167">
        <v>176.1</v>
      </c>
      <c r="AG138" s="168">
        <v>176.2</v>
      </c>
    </row>
    <row r="139" spans="1:33" ht="14.25" customHeight="1">
      <c r="A139" s="157">
        <v>16.030000000000005</v>
      </c>
      <c r="B139" s="169">
        <v>195</v>
      </c>
      <c r="C139" s="152">
        <v>15.1</v>
      </c>
      <c r="D139" s="171">
        <v>15.2</v>
      </c>
      <c r="E139" s="171">
        <v>16.5</v>
      </c>
      <c r="F139" s="170">
        <v>16.600000000000001</v>
      </c>
      <c r="G139" s="170">
        <v>28.1</v>
      </c>
      <c r="H139" s="170">
        <v>28.2</v>
      </c>
      <c r="I139" s="170">
        <v>34.880000000000003</v>
      </c>
      <c r="J139" s="156">
        <v>34.979999999999997</v>
      </c>
      <c r="K139" s="152">
        <v>14.5</v>
      </c>
      <c r="L139" s="170">
        <v>14.6</v>
      </c>
      <c r="M139" s="170">
        <v>16.100000000000001</v>
      </c>
      <c r="N139" s="170">
        <v>16.200000000000003</v>
      </c>
      <c r="O139" s="170">
        <v>29</v>
      </c>
      <c r="P139" s="170">
        <v>29.1</v>
      </c>
      <c r="Q139" s="170">
        <v>36.1</v>
      </c>
      <c r="R139" s="156">
        <v>36.200000000000003</v>
      </c>
      <c r="S139" s="141"/>
      <c r="T139" s="172">
        <v>16.030000000000005</v>
      </c>
      <c r="U139" s="173">
        <v>195</v>
      </c>
      <c r="V139" s="167">
        <v>150.30000000000001</v>
      </c>
      <c r="W139" s="174">
        <v>150.4</v>
      </c>
      <c r="X139" s="174">
        <v>158</v>
      </c>
      <c r="Y139" s="167">
        <v>158.1</v>
      </c>
      <c r="Z139" s="167">
        <v>189.1</v>
      </c>
      <c r="AA139" s="168">
        <v>189.2</v>
      </c>
      <c r="AB139" s="167">
        <v>142.20000000000002</v>
      </c>
      <c r="AC139" s="174">
        <v>142.30000000000001</v>
      </c>
      <c r="AD139" s="174">
        <v>149</v>
      </c>
      <c r="AE139" s="167">
        <v>149.1</v>
      </c>
      <c r="AF139" s="167">
        <v>176.2</v>
      </c>
      <c r="AG139" s="168">
        <v>176.29999999999998</v>
      </c>
    </row>
    <row r="140" spans="1:33" ht="14.25" customHeight="1">
      <c r="A140" s="157">
        <v>16.040000000000006</v>
      </c>
      <c r="B140" s="169">
        <v>196</v>
      </c>
      <c r="C140" s="152">
        <v>15.1</v>
      </c>
      <c r="D140" s="171">
        <v>15.2</v>
      </c>
      <c r="E140" s="171">
        <v>16.600000000000001</v>
      </c>
      <c r="F140" s="170">
        <v>16.7</v>
      </c>
      <c r="G140" s="170">
        <v>28.1</v>
      </c>
      <c r="H140" s="170">
        <v>28.2</v>
      </c>
      <c r="I140" s="170">
        <v>34.9</v>
      </c>
      <c r="J140" s="156">
        <v>35</v>
      </c>
      <c r="K140" s="152">
        <v>14.5</v>
      </c>
      <c r="L140" s="170">
        <v>14.6</v>
      </c>
      <c r="M140" s="170">
        <v>16.100000000000001</v>
      </c>
      <c r="N140" s="170">
        <v>16.200000000000003</v>
      </c>
      <c r="O140" s="170">
        <v>29</v>
      </c>
      <c r="P140" s="170">
        <v>29.1</v>
      </c>
      <c r="Q140" s="170">
        <v>36.200000000000003</v>
      </c>
      <c r="R140" s="156">
        <v>36.300000000000004</v>
      </c>
      <c r="S140" s="141"/>
      <c r="T140" s="172">
        <v>16.040000000000006</v>
      </c>
      <c r="U140" s="173">
        <v>196</v>
      </c>
      <c r="V140" s="167">
        <v>150.5</v>
      </c>
      <c r="W140" s="174">
        <v>150.6</v>
      </c>
      <c r="X140" s="174">
        <v>158.30000000000001</v>
      </c>
      <c r="Y140" s="167">
        <v>158.4</v>
      </c>
      <c r="Z140" s="167">
        <v>189.3</v>
      </c>
      <c r="AA140" s="168">
        <v>189.4</v>
      </c>
      <c r="AB140" s="167">
        <v>142.30000000000001</v>
      </c>
      <c r="AC140" s="174">
        <v>142.4</v>
      </c>
      <c r="AD140" s="174">
        <v>149.1</v>
      </c>
      <c r="AE140" s="167">
        <v>149.19999999999999</v>
      </c>
      <c r="AF140" s="167">
        <v>176.2</v>
      </c>
      <c r="AG140" s="168">
        <v>176.29999999999998</v>
      </c>
    </row>
    <row r="141" spans="1:33" ht="14.25" customHeight="1">
      <c r="A141" s="157">
        <v>16.050000000000008</v>
      </c>
      <c r="B141" s="169">
        <v>197</v>
      </c>
      <c r="C141" s="152">
        <v>15.2</v>
      </c>
      <c r="D141" s="171">
        <v>15.3</v>
      </c>
      <c r="E141" s="171">
        <v>16.600000000000001</v>
      </c>
      <c r="F141" s="170">
        <v>16.7</v>
      </c>
      <c r="G141" s="170">
        <v>28.2</v>
      </c>
      <c r="H141" s="170">
        <v>28.3</v>
      </c>
      <c r="I141" s="170">
        <v>34.979999999999997</v>
      </c>
      <c r="J141" s="156">
        <v>35.08</v>
      </c>
      <c r="K141" s="152">
        <v>14.5</v>
      </c>
      <c r="L141" s="170">
        <v>14.6</v>
      </c>
      <c r="M141" s="170">
        <v>16.2</v>
      </c>
      <c r="N141" s="170">
        <v>16.3</v>
      </c>
      <c r="O141" s="170">
        <v>29.1</v>
      </c>
      <c r="P141" s="170">
        <v>29.200000000000003</v>
      </c>
      <c r="Q141" s="170">
        <v>36.200000000000003</v>
      </c>
      <c r="R141" s="156">
        <v>36.300000000000004</v>
      </c>
      <c r="S141" s="141"/>
      <c r="T141" s="172">
        <v>16.050000000000008</v>
      </c>
      <c r="U141" s="173">
        <v>197</v>
      </c>
      <c r="V141" s="167">
        <v>150.80000000000001</v>
      </c>
      <c r="W141" s="174">
        <v>150.9</v>
      </c>
      <c r="X141" s="174">
        <v>158.5</v>
      </c>
      <c r="Y141" s="167">
        <v>158.6</v>
      </c>
      <c r="Z141" s="167">
        <v>189.5</v>
      </c>
      <c r="AA141" s="168">
        <v>189.6</v>
      </c>
      <c r="AB141" s="167">
        <v>142.30000000000001</v>
      </c>
      <c r="AC141" s="174">
        <v>142.4</v>
      </c>
      <c r="AD141" s="174">
        <v>149.1</v>
      </c>
      <c r="AE141" s="167">
        <v>149.19999999999999</v>
      </c>
      <c r="AF141" s="167">
        <v>176.2</v>
      </c>
      <c r="AG141" s="168">
        <v>176.29999999999998</v>
      </c>
    </row>
    <row r="142" spans="1:33" ht="14.25" customHeight="1">
      <c r="A142" s="157">
        <v>16.060000000000009</v>
      </c>
      <c r="B142" s="169">
        <v>198</v>
      </c>
      <c r="C142" s="152">
        <v>15.2</v>
      </c>
      <c r="D142" s="171">
        <v>15.3</v>
      </c>
      <c r="E142" s="171">
        <v>16.600000000000001</v>
      </c>
      <c r="F142" s="170">
        <v>16.7</v>
      </c>
      <c r="G142" s="170">
        <v>28.3</v>
      </c>
      <c r="H142" s="170">
        <v>28.4</v>
      </c>
      <c r="I142" s="170">
        <v>35</v>
      </c>
      <c r="J142" s="156">
        <v>35.1</v>
      </c>
      <c r="K142" s="152">
        <v>14.6</v>
      </c>
      <c r="L142" s="170">
        <v>14.7</v>
      </c>
      <c r="M142" s="170">
        <v>16.2</v>
      </c>
      <c r="N142" s="170">
        <v>16.3</v>
      </c>
      <c r="O142" s="170">
        <v>29.1</v>
      </c>
      <c r="P142" s="170">
        <v>29.200000000000003</v>
      </c>
      <c r="Q142" s="170">
        <v>36.200000000000003</v>
      </c>
      <c r="R142" s="156">
        <v>36.300000000000004</v>
      </c>
      <c r="S142" s="141"/>
      <c r="T142" s="172">
        <v>16.060000000000009</v>
      </c>
      <c r="U142" s="173">
        <v>198</v>
      </c>
      <c r="V142" s="167">
        <v>151</v>
      </c>
      <c r="W142" s="174">
        <v>151.1</v>
      </c>
      <c r="X142" s="174">
        <v>158.70000000000002</v>
      </c>
      <c r="Y142" s="167">
        <v>158.80000000000001</v>
      </c>
      <c r="Z142" s="167">
        <v>189.7</v>
      </c>
      <c r="AA142" s="168">
        <v>189.79999999999998</v>
      </c>
      <c r="AB142" s="167">
        <v>142.4</v>
      </c>
      <c r="AC142" s="174">
        <v>142.5</v>
      </c>
      <c r="AD142" s="174">
        <v>149.1</v>
      </c>
      <c r="AE142" s="167">
        <v>149.19999999999999</v>
      </c>
      <c r="AF142" s="167">
        <v>176.2</v>
      </c>
      <c r="AG142" s="168">
        <v>176.29999999999998</v>
      </c>
    </row>
    <row r="143" spans="1:33" ht="14.25" customHeight="1">
      <c r="A143" s="157">
        <v>16.070000000000011</v>
      </c>
      <c r="B143" s="169">
        <v>199</v>
      </c>
      <c r="C143" s="152">
        <v>15.2</v>
      </c>
      <c r="D143" s="171">
        <v>15.3</v>
      </c>
      <c r="E143" s="171">
        <v>16.7</v>
      </c>
      <c r="F143" s="170">
        <v>16.8</v>
      </c>
      <c r="G143" s="170">
        <v>28.3</v>
      </c>
      <c r="H143" s="170">
        <v>28.4</v>
      </c>
      <c r="I143" s="170">
        <v>35</v>
      </c>
      <c r="J143" s="156">
        <v>35.1</v>
      </c>
      <c r="K143" s="152">
        <v>14.6</v>
      </c>
      <c r="L143" s="170">
        <v>14.7</v>
      </c>
      <c r="M143" s="170">
        <v>16.2</v>
      </c>
      <c r="N143" s="170">
        <v>16.3</v>
      </c>
      <c r="O143" s="170">
        <v>29.1</v>
      </c>
      <c r="P143" s="170">
        <v>29.200000000000003</v>
      </c>
      <c r="Q143" s="170">
        <v>36.200000000000003</v>
      </c>
      <c r="R143" s="156">
        <v>36.300000000000004</v>
      </c>
      <c r="S143" s="141"/>
      <c r="T143" s="172">
        <v>16.070000000000011</v>
      </c>
      <c r="U143" s="173">
        <v>199</v>
      </c>
      <c r="V143" s="167">
        <v>151.19999999999999</v>
      </c>
      <c r="W143" s="174">
        <v>151.29999999999998</v>
      </c>
      <c r="X143" s="174">
        <v>158.9</v>
      </c>
      <c r="Y143" s="167">
        <v>159</v>
      </c>
      <c r="Z143" s="167">
        <v>189.8</v>
      </c>
      <c r="AA143" s="168">
        <v>189.9</v>
      </c>
      <c r="AB143" s="167">
        <v>142.4</v>
      </c>
      <c r="AC143" s="174">
        <v>142.5</v>
      </c>
      <c r="AD143" s="174">
        <v>149.20000000000002</v>
      </c>
      <c r="AE143" s="167">
        <v>149.30000000000001</v>
      </c>
      <c r="AF143" s="167">
        <v>176.2</v>
      </c>
      <c r="AG143" s="168">
        <v>176.29999999999998</v>
      </c>
    </row>
    <row r="144" spans="1:33" ht="14.25" customHeight="1">
      <c r="A144" s="157">
        <v>16.080000000000013</v>
      </c>
      <c r="B144" s="169">
        <v>200</v>
      </c>
      <c r="C144" s="152">
        <v>15.2</v>
      </c>
      <c r="D144" s="171">
        <v>15.3</v>
      </c>
      <c r="E144" s="171">
        <v>16.7</v>
      </c>
      <c r="F144" s="170">
        <v>16.8</v>
      </c>
      <c r="G144" s="170">
        <v>28.4</v>
      </c>
      <c r="H144" s="170">
        <v>28.5</v>
      </c>
      <c r="I144" s="170">
        <v>35.1</v>
      </c>
      <c r="J144" s="156">
        <v>35.200000000000003</v>
      </c>
      <c r="K144" s="152">
        <v>14.6</v>
      </c>
      <c r="L144" s="170">
        <v>14.7</v>
      </c>
      <c r="M144" s="170">
        <v>16.2</v>
      </c>
      <c r="N144" s="170">
        <v>16.3</v>
      </c>
      <c r="O144" s="170">
        <v>29.200000000000003</v>
      </c>
      <c r="P144" s="170">
        <v>29.300000000000004</v>
      </c>
      <c r="Q144" s="170">
        <v>36.200000000000003</v>
      </c>
      <c r="R144" s="156">
        <v>36.300000000000004</v>
      </c>
      <c r="S144" s="141"/>
      <c r="T144" s="172">
        <v>16.080000000000013</v>
      </c>
      <c r="U144" s="173">
        <v>200</v>
      </c>
      <c r="V144" s="167">
        <v>151.4</v>
      </c>
      <c r="W144" s="174">
        <v>151.5</v>
      </c>
      <c r="X144" s="174">
        <v>159.1</v>
      </c>
      <c r="Y144" s="167">
        <v>159.19999999999999</v>
      </c>
      <c r="Z144" s="167">
        <v>190</v>
      </c>
      <c r="AA144" s="168">
        <v>190.1</v>
      </c>
      <c r="AB144" s="167">
        <v>142.5</v>
      </c>
      <c r="AC144" s="174">
        <v>142.6</v>
      </c>
      <c r="AD144" s="174">
        <v>149.20000000000002</v>
      </c>
      <c r="AE144" s="167">
        <v>149.30000000000001</v>
      </c>
      <c r="AF144" s="167">
        <v>176.2</v>
      </c>
      <c r="AG144" s="168">
        <v>176.29999999999998</v>
      </c>
    </row>
    <row r="145" spans="1:33" ht="14.25" customHeight="1">
      <c r="A145" s="157">
        <v>16.090000000000014</v>
      </c>
      <c r="B145" s="169">
        <v>201</v>
      </c>
      <c r="C145" s="152">
        <v>15.3</v>
      </c>
      <c r="D145" s="171">
        <v>15.4</v>
      </c>
      <c r="E145" s="171">
        <v>16.7</v>
      </c>
      <c r="F145" s="170">
        <v>16.8</v>
      </c>
      <c r="G145" s="170">
        <v>28.5</v>
      </c>
      <c r="H145" s="170">
        <v>28.6</v>
      </c>
      <c r="I145" s="170">
        <v>35.119999999999997</v>
      </c>
      <c r="J145" s="156">
        <v>35.22</v>
      </c>
      <c r="K145" s="152">
        <v>14.6</v>
      </c>
      <c r="L145" s="170">
        <v>14.7</v>
      </c>
      <c r="M145" s="170">
        <v>16.2</v>
      </c>
      <c r="N145" s="170">
        <v>16.3</v>
      </c>
      <c r="O145" s="170">
        <v>29.2</v>
      </c>
      <c r="P145" s="170">
        <v>29.3</v>
      </c>
      <c r="Q145" s="170">
        <v>36.299999999999997</v>
      </c>
      <c r="R145" s="156">
        <v>36.4</v>
      </c>
      <c r="S145" s="141"/>
      <c r="T145" s="172">
        <v>16.090000000000014</v>
      </c>
      <c r="U145" s="173">
        <v>201</v>
      </c>
      <c r="V145" s="167">
        <v>151.6</v>
      </c>
      <c r="W145" s="174">
        <v>151.69999999999999</v>
      </c>
      <c r="X145" s="174">
        <v>159.30000000000001</v>
      </c>
      <c r="Y145" s="167">
        <v>159.4</v>
      </c>
      <c r="Z145" s="167">
        <v>190.1</v>
      </c>
      <c r="AA145" s="168">
        <v>190.2</v>
      </c>
      <c r="AB145" s="167">
        <v>142.5</v>
      </c>
      <c r="AC145" s="174">
        <v>142.6</v>
      </c>
      <c r="AD145" s="174">
        <v>149.30000000000001</v>
      </c>
      <c r="AE145" s="167">
        <v>149.4</v>
      </c>
      <c r="AF145" s="167">
        <v>176.2</v>
      </c>
      <c r="AG145" s="168">
        <v>176.29999999999998</v>
      </c>
    </row>
    <row r="146" spans="1:33" ht="14.25" customHeight="1">
      <c r="A146" s="157">
        <v>16.100000000000016</v>
      </c>
      <c r="B146" s="169">
        <v>202</v>
      </c>
      <c r="C146" s="152">
        <v>15.3</v>
      </c>
      <c r="D146" s="171">
        <v>15.4</v>
      </c>
      <c r="E146" s="171">
        <v>16.8</v>
      </c>
      <c r="F146" s="170">
        <v>16.899999999999999</v>
      </c>
      <c r="G146" s="170">
        <v>28.5</v>
      </c>
      <c r="H146" s="170">
        <v>28.6</v>
      </c>
      <c r="I146" s="170">
        <v>35.14</v>
      </c>
      <c r="J146" s="156">
        <v>35.24</v>
      </c>
      <c r="K146" s="152">
        <v>14.6</v>
      </c>
      <c r="L146" s="170">
        <v>14.7</v>
      </c>
      <c r="M146" s="170">
        <v>16.2</v>
      </c>
      <c r="N146" s="170">
        <v>16.3</v>
      </c>
      <c r="O146" s="170">
        <v>29.2</v>
      </c>
      <c r="P146" s="170">
        <v>29.3</v>
      </c>
      <c r="Q146" s="170">
        <v>36.299999999999997</v>
      </c>
      <c r="R146" s="156">
        <v>36.4</v>
      </c>
      <c r="S146" s="141"/>
      <c r="T146" s="172">
        <v>16.100000000000016</v>
      </c>
      <c r="U146" s="173">
        <v>202</v>
      </c>
      <c r="V146" s="167">
        <v>151.80000000000001</v>
      </c>
      <c r="W146" s="174">
        <v>151.9</v>
      </c>
      <c r="X146" s="174">
        <v>159.5</v>
      </c>
      <c r="Y146" s="167">
        <v>159.6</v>
      </c>
      <c r="Z146" s="167">
        <v>190.2</v>
      </c>
      <c r="AA146" s="168">
        <v>190.29999999999998</v>
      </c>
      <c r="AB146" s="167">
        <v>142.6</v>
      </c>
      <c r="AC146" s="174">
        <v>142.69999999999999</v>
      </c>
      <c r="AD146" s="174">
        <v>149.30000000000001</v>
      </c>
      <c r="AE146" s="167">
        <v>149.4</v>
      </c>
      <c r="AF146" s="167">
        <v>176.2</v>
      </c>
      <c r="AG146" s="168">
        <v>176.29999999999998</v>
      </c>
    </row>
    <row r="147" spans="1:33" ht="14.25" customHeight="1">
      <c r="A147" s="157">
        <v>16.110000000000017</v>
      </c>
      <c r="B147" s="169">
        <v>203</v>
      </c>
      <c r="C147" s="152">
        <v>15.3</v>
      </c>
      <c r="D147" s="171">
        <v>15.4</v>
      </c>
      <c r="E147" s="171">
        <v>16.8</v>
      </c>
      <c r="F147" s="170">
        <v>16.899999999999999</v>
      </c>
      <c r="G147" s="170">
        <v>28.6</v>
      </c>
      <c r="H147" s="170">
        <v>28.7</v>
      </c>
      <c r="I147" s="170">
        <v>35.159999999999997</v>
      </c>
      <c r="J147" s="156">
        <v>35.26</v>
      </c>
      <c r="K147" s="152">
        <v>14.6</v>
      </c>
      <c r="L147" s="170">
        <v>14.7</v>
      </c>
      <c r="M147" s="170">
        <v>16.2</v>
      </c>
      <c r="N147" s="170">
        <v>16.3</v>
      </c>
      <c r="O147" s="170">
        <v>29.3</v>
      </c>
      <c r="P147" s="170">
        <v>29.400000000000002</v>
      </c>
      <c r="Q147" s="170">
        <v>36.299999999999997</v>
      </c>
      <c r="R147" s="156">
        <v>36.4</v>
      </c>
      <c r="S147" s="141"/>
      <c r="T147" s="172">
        <v>16.110000000000017</v>
      </c>
      <c r="U147" s="173">
        <v>203</v>
      </c>
      <c r="V147" s="167">
        <v>152</v>
      </c>
      <c r="W147" s="174">
        <v>152.1</v>
      </c>
      <c r="X147" s="174">
        <v>159.6</v>
      </c>
      <c r="Y147" s="167">
        <v>159.69999999999999</v>
      </c>
      <c r="Z147" s="167">
        <v>190.3</v>
      </c>
      <c r="AA147" s="168">
        <v>190.4</v>
      </c>
      <c r="AB147" s="167">
        <v>142.6</v>
      </c>
      <c r="AC147" s="174">
        <v>142.69999999999999</v>
      </c>
      <c r="AD147" s="174">
        <v>149.30000000000001</v>
      </c>
      <c r="AE147" s="167">
        <v>149.4</v>
      </c>
      <c r="AF147" s="167">
        <v>176.2</v>
      </c>
      <c r="AG147" s="168">
        <v>176.29999999999998</v>
      </c>
    </row>
    <row r="148" spans="1:33" ht="14.25" customHeight="1">
      <c r="A148" s="157">
        <v>17</v>
      </c>
      <c r="B148" s="169">
        <v>204</v>
      </c>
      <c r="C148" s="152">
        <v>15.3</v>
      </c>
      <c r="D148" s="171">
        <v>15.4</v>
      </c>
      <c r="E148" s="171">
        <v>16.8</v>
      </c>
      <c r="F148" s="170">
        <v>16.899999999999999</v>
      </c>
      <c r="G148" s="170">
        <v>28.6</v>
      </c>
      <c r="H148" s="170">
        <v>28.7</v>
      </c>
      <c r="I148" s="170">
        <v>35.18</v>
      </c>
      <c r="J148" s="156">
        <v>35.28</v>
      </c>
      <c r="K148" s="152">
        <v>14.6</v>
      </c>
      <c r="L148" s="170">
        <v>14.7</v>
      </c>
      <c r="M148" s="170">
        <v>16.3</v>
      </c>
      <c r="N148" s="170">
        <v>16.400000000000002</v>
      </c>
      <c r="O148" s="170">
        <v>29.3</v>
      </c>
      <c r="P148" s="170">
        <v>29.400000000000002</v>
      </c>
      <c r="Q148" s="170">
        <v>36.299999999999997</v>
      </c>
      <c r="R148" s="156">
        <v>36.4</v>
      </c>
      <c r="S148" s="141"/>
      <c r="T148" s="172">
        <v>17</v>
      </c>
      <c r="U148" s="173">
        <v>204</v>
      </c>
      <c r="V148" s="167">
        <v>152.1</v>
      </c>
      <c r="W148" s="174">
        <v>152.19999999999999</v>
      </c>
      <c r="X148" s="174">
        <v>159.80000000000001</v>
      </c>
      <c r="Y148" s="167">
        <v>159.9</v>
      </c>
      <c r="Z148" s="167">
        <v>190.4</v>
      </c>
      <c r="AA148" s="168">
        <v>190.5</v>
      </c>
      <c r="AB148" s="167">
        <v>142.70000000000002</v>
      </c>
      <c r="AC148" s="174">
        <v>142.80000000000001</v>
      </c>
      <c r="AD148" s="174">
        <v>149.4</v>
      </c>
      <c r="AE148" s="167">
        <v>149.5</v>
      </c>
      <c r="AF148" s="167">
        <v>176.2</v>
      </c>
      <c r="AG148" s="168">
        <v>176.29999999999998</v>
      </c>
    </row>
    <row r="149" spans="1:33" ht="14.25" customHeight="1">
      <c r="A149" s="157">
        <v>17.010000000000002</v>
      </c>
      <c r="B149" s="169">
        <v>205</v>
      </c>
      <c r="C149" s="152">
        <v>15.4</v>
      </c>
      <c r="D149" s="171">
        <v>15.5</v>
      </c>
      <c r="E149" s="171">
        <v>16.899999999999999</v>
      </c>
      <c r="F149" s="170">
        <v>17</v>
      </c>
      <c r="G149" s="170">
        <v>28.7</v>
      </c>
      <c r="H149" s="170">
        <v>28.8</v>
      </c>
      <c r="I149" s="170">
        <v>35.200000000000003</v>
      </c>
      <c r="J149" s="156">
        <v>35.299999999999997</v>
      </c>
      <c r="K149" s="152">
        <v>14.6</v>
      </c>
      <c r="L149" s="170">
        <v>14.7</v>
      </c>
      <c r="M149" s="170">
        <v>16.3</v>
      </c>
      <c r="N149" s="170">
        <v>16.400000000000002</v>
      </c>
      <c r="O149" s="170">
        <v>29.3</v>
      </c>
      <c r="P149" s="170">
        <v>29.400000000000002</v>
      </c>
      <c r="Q149" s="170">
        <v>36.299999999999997</v>
      </c>
      <c r="R149" s="156">
        <v>36.4</v>
      </c>
      <c r="S149" s="141"/>
      <c r="T149" s="172">
        <v>17.010000000000002</v>
      </c>
      <c r="U149" s="173">
        <v>205</v>
      </c>
      <c r="V149" s="167">
        <v>152.30000000000001</v>
      </c>
      <c r="W149" s="174">
        <v>152.4</v>
      </c>
      <c r="X149" s="174">
        <v>159.9</v>
      </c>
      <c r="Y149" s="167">
        <v>160</v>
      </c>
      <c r="Z149" s="167">
        <v>190.5</v>
      </c>
      <c r="AA149" s="168">
        <v>190.6</v>
      </c>
      <c r="AB149" s="167">
        <v>142.70000000000002</v>
      </c>
      <c r="AC149" s="174">
        <v>142.80000000000001</v>
      </c>
      <c r="AD149" s="174">
        <v>149.4</v>
      </c>
      <c r="AE149" s="167">
        <v>149.5</v>
      </c>
      <c r="AF149" s="167">
        <v>176.2</v>
      </c>
      <c r="AG149" s="168">
        <v>176.29999999999998</v>
      </c>
    </row>
    <row r="150" spans="1:33" ht="14.25" customHeight="1">
      <c r="A150" s="157">
        <v>17.020000000000003</v>
      </c>
      <c r="B150" s="169">
        <v>206</v>
      </c>
      <c r="C150" s="152">
        <v>15.4</v>
      </c>
      <c r="D150" s="171">
        <v>15.5</v>
      </c>
      <c r="E150" s="171">
        <v>16.899999999999999</v>
      </c>
      <c r="F150" s="170">
        <v>17</v>
      </c>
      <c r="G150" s="170">
        <v>28.7</v>
      </c>
      <c r="H150" s="170">
        <v>28.8</v>
      </c>
      <c r="I150" s="170">
        <v>35.22</v>
      </c>
      <c r="J150" s="156">
        <v>35.32</v>
      </c>
      <c r="K150" s="152">
        <v>14.6</v>
      </c>
      <c r="L150" s="170">
        <v>14.7</v>
      </c>
      <c r="M150" s="170">
        <v>16.3</v>
      </c>
      <c r="N150" s="170">
        <v>16.400000000000002</v>
      </c>
      <c r="O150" s="170">
        <v>29.3</v>
      </c>
      <c r="P150" s="170">
        <v>29.400000000000002</v>
      </c>
      <c r="Q150" s="170">
        <v>36.299999999999997</v>
      </c>
      <c r="R150" s="156">
        <v>36.4</v>
      </c>
      <c r="S150" s="141"/>
      <c r="T150" s="172">
        <v>17.020000000000003</v>
      </c>
      <c r="U150" s="173">
        <v>206</v>
      </c>
      <c r="V150" s="167">
        <v>152.4</v>
      </c>
      <c r="W150" s="174">
        <v>152.5</v>
      </c>
      <c r="X150" s="174">
        <v>160.1</v>
      </c>
      <c r="Y150" s="167">
        <v>160.19999999999999</v>
      </c>
      <c r="Z150" s="167">
        <v>190.6</v>
      </c>
      <c r="AA150" s="168">
        <v>190.7</v>
      </c>
      <c r="AB150" s="167">
        <v>142.80000000000001</v>
      </c>
      <c r="AC150" s="174">
        <v>142.9</v>
      </c>
      <c r="AD150" s="174">
        <v>149.4</v>
      </c>
      <c r="AE150" s="167">
        <v>149.5</v>
      </c>
      <c r="AF150" s="167">
        <v>176.2</v>
      </c>
      <c r="AG150" s="168">
        <v>176.29999999999998</v>
      </c>
    </row>
    <row r="151" spans="1:33" ht="14.25" customHeight="1">
      <c r="A151" s="157">
        <v>17.030000000000005</v>
      </c>
      <c r="B151" s="169">
        <v>207</v>
      </c>
      <c r="C151" s="152">
        <v>15.4</v>
      </c>
      <c r="D151" s="171">
        <v>15.5</v>
      </c>
      <c r="E151" s="171">
        <v>16.899999999999999</v>
      </c>
      <c r="F151" s="170">
        <v>17</v>
      </c>
      <c r="G151" s="170">
        <v>28.8</v>
      </c>
      <c r="H151" s="170">
        <v>28.9</v>
      </c>
      <c r="I151" s="170">
        <v>35.299999999999997</v>
      </c>
      <c r="J151" s="156">
        <v>35.4</v>
      </c>
      <c r="K151" s="152">
        <v>14.6</v>
      </c>
      <c r="L151" s="170">
        <v>14.7</v>
      </c>
      <c r="M151" s="170">
        <v>16.3</v>
      </c>
      <c r="N151" s="170">
        <v>16.400000000000002</v>
      </c>
      <c r="O151" s="170">
        <v>29.400000000000002</v>
      </c>
      <c r="P151" s="170">
        <v>29.500000000000004</v>
      </c>
      <c r="Q151" s="170">
        <v>36.299999999999997</v>
      </c>
      <c r="R151" s="156">
        <v>36.4</v>
      </c>
      <c r="S151" s="141"/>
      <c r="T151" s="172">
        <v>17.030000000000005</v>
      </c>
      <c r="U151" s="173">
        <v>207</v>
      </c>
      <c r="V151" s="167">
        <v>152.6</v>
      </c>
      <c r="W151" s="174">
        <v>152.69999999999999</v>
      </c>
      <c r="X151" s="174">
        <v>160.20000000000002</v>
      </c>
      <c r="Y151" s="167">
        <v>160.30000000000001</v>
      </c>
      <c r="Z151" s="167">
        <v>190.7</v>
      </c>
      <c r="AA151" s="168">
        <v>190.79999999999998</v>
      </c>
      <c r="AB151" s="167">
        <v>142.80000000000001</v>
      </c>
      <c r="AC151" s="174">
        <v>142.9</v>
      </c>
      <c r="AD151" s="174">
        <v>149.5</v>
      </c>
      <c r="AE151" s="167">
        <v>149.6</v>
      </c>
      <c r="AF151" s="167">
        <v>176.3</v>
      </c>
      <c r="AG151" s="168">
        <v>176.4</v>
      </c>
    </row>
    <row r="152" spans="1:33" ht="14.25" customHeight="1">
      <c r="A152" s="157">
        <v>17.040000000000006</v>
      </c>
      <c r="B152" s="169">
        <v>208</v>
      </c>
      <c r="C152" s="152">
        <v>15.4</v>
      </c>
      <c r="D152" s="171">
        <v>15.5</v>
      </c>
      <c r="E152" s="171">
        <v>17</v>
      </c>
      <c r="F152" s="170">
        <v>17.100000000000001</v>
      </c>
      <c r="G152" s="170">
        <v>28.9</v>
      </c>
      <c r="H152" s="170">
        <v>29</v>
      </c>
      <c r="I152" s="170">
        <v>35.32</v>
      </c>
      <c r="J152" s="156">
        <v>35.42</v>
      </c>
      <c r="K152" s="152">
        <v>14.6</v>
      </c>
      <c r="L152" s="170">
        <v>14.7</v>
      </c>
      <c r="M152" s="170">
        <v>16.3</v>
      </c>
      <c r="N152" s="170">
        <v>16.400000000000002</v>
      </c>
      <c r="O152" s="170">
        <v>29.4</v>
      </c>
      <c r="P152" s="170">
        <v>29.5</v>
      </c>
      <c r="Q152" s="170">
        <v>36.299999999999997</v>
      </c>
      <c r="R152" s="156">
        <v>36.4</v>
      </c>
      <c r="S152" s="141"/>
      <c r="T152" s="172">
        <v>17.040000000000006</v>
      </c>
      <c r="U152" s="173">
        <v>208</v>
      </c>
      <c r="V152" s="167">
        <v>152.69999999999999</v>
      </c>
      <c r="W152" s="174">
        <v>152.79999999999998</v>
      </c>
      <c r="X152" s="174">
        <v>160.30000000000001</v>
      </c>
      <c r="Y152" s="167">
        <v>160.4</v>
      </c>
      <c r="Z152" s="167">
        <v>190.8</v>
      </c>
      <c r="AA152" s="168">
        <v>190.9</v>
      </c>
      <c r="AB152" s="167">
        <v>142.80000000000001</v>
      </c>
      <c r="AC152" s="174">
        <v>142.9</v>
      </c>
      <c r="AD152" s="174">
        <v>149.5</v>
      </c>
      <c r="AE152" s="167">
        <v>149.6</v>
      </c>
      <c r="AF152" s="167">
        <v>176.3</v>
      </c>
      <c r="AG152" s="168">
        <v>176.4</v>
      </c>
    </row>
    <row r="153" spans="1:33" ht="14.25" customHeight="1">
      <c r="A153" s="157">
        <v>17.050000000000008</v>
      </c>
      <c r="B153" s="169">
        <v>209</v>
      </c>
      <c r="C153" s="152">
        <v>15.5</v>
      </c>
      <c r="D153" s="171">
        <v>15.6</v>
      </c>
      <c r="E153" s="171">
        <v>17</v>
      </c>
      <c r="F153" s="170">
        <v>17.100000000000001</v>
      </c>
      <c r="G153" s="170">
        <v>28.9</v>
      </c>
      <c r="H153" s="170">
        <v>29</v>
      </c>
      <c r="I153" s="170">
        <v>35.340000000000003</v>
      </c>
      <c r="J153" s="156">
        <v>35.44</v>
      </c>
      <c r="K153" s="152">
        <v>14.6</v>
      </c>
      <c r="L153" s="170">
        <v>14.7</v>
      </c>
      <c r="M153" s="170">
        <v>16.3</v>
      </c>
      <c r="N153" s="170">
        <v>16.400000000000002</v>
      </c>
      <c r="O153" s="170">
        <v>29.4</v>
      </c>
      <c r="P153" s="170">
        <v>29.5</v>
      </c>
      <c r="Q153" s="170">
        <v>36.299999999999997</v>
      </c>
      <c r="R153" s="156">
        <v>36.4</v>
      </c>
      <c r="S153" s="141"/>
      <c r="T153" s="172">
        <v>17.050000000000008</v>
      </c>
      <c r="U153" s="173">
        <v>209</v>
      </c>
      <c r="V153" s="167">
        <v>152.9</v>
      </c>
      <c r="W153" s="174">
        <v>153</v>
      </c>
      <c r="X153" s="174">
        <v>160.4</v>
      </c>
      <c r="Y153" s="167">
        <v>160.5</v>
      </c>
      <c r="Z153" s="167">
        <v>190.8</v>
      </c>
      <c r="AA153" s="168">
        <v>190.9</v>
      </c>
      <c r="AB153" s="167">
        <v>142.9</v>
      </c>
      <c r="AC153" s="174">
        <v>143</v>
      </c>
      <c r="AD153" s="174">
        <v>149.5</v>
      </c>
      <c r="AE153" s="167">
        <v>149.6</v>
      </c>
      <c r="AF153" s="167">
        <v>176.3</v>
      </c>
      <c r="AG153" s="168">
        <v>176.4</v>
      </c>
    </row>
    <row r="154" spans="1:33" ht="14.25" customHeight="1">
      <c r="A154" s="157">
        <v>17.060000000000009</v>
      </c>
      <c r="B154" s="169">
        <v>210</v>
      </c>
      <c r="C154" s="152">
        <v>15.5</v>
      </c>
      <c r="D154" s="171">
        <v>15.6</v>
      </c>
      <c r="E154" s="171">
        <v>17</v>
      </c>
      <c r="F154" s="170">
        <v>17.100000000000001</v>
      </c>
      <c r="G154" s="170">
        <v>29</v>
      </c>
      <c r="H154" s="170">
        <v>29.1</v>
      </c>
      <c r="I154" s="170">
        <v>35.299999999999997</v>
      </c>
      <c r="J154" s="156">
        <v>35.4</v>
      </c>
      <c r="K154" s="152">
        <v>14.6</v>
      </c>
      <c r="L154" s="170">
        <v>14.7</v>
      </c>
      <c r="M154" s="170">
        <v>16.3</v>
      </c>
      <c r="N154" s="170">
        <v>16.400000000000002</v>
      </c>
      <c r="O154" s="170">
        <v>29.4</v>
      </c>
      <c r="P154" s="170">
        <v>29.5</v>
      </c>
      <c r="Q154" s="170">
        <v>36.299999999999997</v>
      </c>
      <c r="R154" s="156">
        <v>36.4</v>
      </c>
      <c r="S154" s="141"/>
      <c r="T154" s="172">
        <v>17.060000000000009</v>
      </c>
      <c r="U154" s="173">
        <v>210</v>
      </c>
      <c r="V154" s="167">
        <v>153</v>
      </c>
      <c r="W154" s="174">
        <v>153.1</v>
      </c>
      <c r="X154" s="174">
        <v>160.5</v>
      </c>
      <c r="Y154" s="167">
        <v>160.6</v>
      </c>
      <c r="Z154" s="167">
        <v>190.9</v>
      </c>
      <c r="AA154" s="168">
        <v>191</v>
      </c>
      <c r="AB154" s="167">
        <v>142.9</v>
      </c>
      <c r="AC154" s="174">
        <v>143</v>
      </c>
      <c r="AD154" s="174">
        <v>149.6</v>
      </c>
      <c r="AE154" s="167">
        <v>149.69999999999999</v>
      </c>
      <c r="AF154" s="167">
        <v>176.3</v>
      </c>
      <c r="AG154" s="168">
        <v>176.4</v>
      </c>
    </row>
    <row r="155" spans="1:33" ht="14.25" customHeight="1">
      <c r="A155" s="157">
        <v>17.070000000000011</v>
      </c>
      <c r="B155" s="169">
        <v>211</v>
      </c>
      <c r="C155" s="152">
        <v>15.5</v>
      </c>
      <c r="D155" s="171">
        <v>15.6</v>
      </c>
      <c r="E155" s="171">
        <v>17</v>
      </c>
      <c r="F155" s="170">
        <v>17.100000000000001</v>
      </c>
      <c r="G155" s="170">
        <v>29</v>
      </c>
      <c r="H155" s="170">
        <v>29.1</v>
      </c>
      <c r="I155" s="170">
        <v>35.4</v>
      </c>
      <c r="J155" s="156">
        <v>35.5</v>
      </c>
      <c r="K155" s="152">
        <v>14.6</v>
      </c>
      <c r="L155" s="170">
        <v>14.7</v>
      </c>
      <c r="M155" s="170">
        <v>16.3</v>
      </c>
      <c r="N155" s="170">
        <v>16.400000000000002</v>
      </c>
      <c r="O155" s="170">
        <v>29.4</v>
      </c>
      <c r="P155" s="170">
        <v>29.5</v>
      </c>
      <c r="Q155" s="170">
        <v>36.299999999999997</v>
      </c>
      <c r="R155" s="156">
        <v>36.4</v>
      </c>
      <c r="S155" s="141"/>
      <c r="T155" s="172">
        <v>17.070000000000011</v>
      </c>
      <c r="U155" s="173">
        <v>211</v>
      </c>
      <c r="V155" s="167">
        <v>153.1</v>
      </c>
      <c r="W155" s="174">
        <v>153.19999999999999</v>
      </c>
      <c r="X155" s="174">
        <v>160.70000000000002</v>
      </c>
      <c r="Y155" s="167">
        <v>160.80000000000001</v>
      </c>
      <c r="Z155" s="167">
        <v>190.9</v>
      </c>
      <c r="AA155" s="168">
        <v>191</v>
      </c>
      <c r="AB155" s="167">
        <v>143</v>
      </c>
      <c r="AC155" s="174">
        <v>143.1</v>
      </c>
      <c r="AD155" s="174">
        <v>149.6</v>
      </c>
      <c r="AE155" s="167">
        <v>149.69999999999999</v>
      </c>
      <c r="AF155" s="167">
        <v>176.3</v>
      </c>
      <c r="AG155" s="168">
        <v>176.4</v>
      </c>
    </row>
    <row r="156" spans="1:33" ht="14.25" customHeight="1">
      <c r="A156" s="157">
        <v>17.080000000000013</v>
      </c>
      <c r="B156" s="169">
        <v>212</v>
      </c>
      <c r="C156" s="152">
        <v>15.5</v>
      </c>
      <c r="D156" s="171">
        <v>15.6</v>
      </c>
      <c r="E156" s="171">
        <v>17.100000000000001</v>
      </c>
      <c r="F156" s="170">
        <v>17.2</v>
      </c>
      <c r="G156" s="170">
        <v>29.1</v>
      </c>
      <c r="H156" s="170">
        <v>29.2</v>
      </c>
      <c r="I156" s="170">
        <v>35.42</v>
      </c>
      <c r="J156" s="156">
        <v>35.520000000000003</v>
      </c>
      <c r="K156" s="152">
        <v>14.6</v>
      </c>
      <c r="L156" s="170">
        <v>14.7</v>
      </c>
      <c r="M156" s="170">
        <v>16.3</v>
      </c>
      <c r="N156" s="170">
        <v>16.400000000000002</v>
      </c>
      <c r="O156" s="170">
        <v>29.5</v>
      </c>
      <c r="P156" s="170">
        <v>29.6</v>
      </c>
      <c r="Q156" s="170">
        <v>36.299999999999997</v>
      </c>
      <c r="R156" s="156">
        <v>36.4</v>
      </c>
      <c r="S156" s="141"/>
      <c r="T156" s="172">
        <v>17.080000000000013</v>
      </c>
      <c r="U156" s="173">
        <v>212</v>
      </c>
      <c r="V156" s="167">
        <v>153.19999999999999</v>
      </c>
      <c r="W156" s="174">
        <v>153.29999999999998</v>
      </c>
      <c r="X156" s="174">
        <v>160.80000000000001</v>
      </c>
      <c r="Y156" s="167">
        <v>160.9</v>
      </c>
      <c r="Z156" s="167">
        <v>191</v>
      </c>
      <c r="AA156" s="168">
        <v>191.1</v>
      </c>
      <c r="AB156" s="167">
        <v>143</v>
      </c>
      <c r="AC156" s="174">
        <v>143.1</v>
      </c>
      <c r="AD156" s="174">
        <v>149.6</v>
      </c>
      <c r="AE156" s="167">
        <v>149.69999999999999</v>
      </c>
      <c r="AF156" s="167">
        <v>176.3</v>
      </c>
      <c r="AG156" s="168">
        <v>176.4</v>
      </c>
    </row>
    <row r="157" spans="1:33" ht="14.25" customHeight="1">
      <c r="A157" s="157">
        <v>17.090000000000014</v>
      </c>
      <c r="B157" s="169">
        <v>213</v>
      </c>
      <c r="C157" s="152">
        <v>15.5</v>
      </c>
      <c r="D157" s="171">
        <v>15.6</v>
      </c>
      <c r="E157" s="171">
        <v>17.100000000000001</v>
      </c>
      <c r="F157" s="170">
        <v>17.2</v>
      </c>
      <c r="G157" s="170">
        <v>29.1</v>
      </c>
      <c r="H157" s="170">
        <v>29.2</v>
      </c>
      <c r="I157" s="170">
        <v>35.44</v>
      </c>
      <c r="J157" s="156">
        <v>35.54</v>
      </c>
      <c r="K157" s="152">
        <v>14.6</v>
      </c>
      <c r="L157" s="170">
        <v>14.7</v>
      </c>
      <c r="M157" s="170">
        <v>16.3</v>
      </c>
      <c r="N157" s="170">
        <v>16.400000000000002</v>
      </c>
      <c r="O157" s="170">
        <v>29.5</v>
      </c>
      <c r="P157" s="170">
        <v>29.6</v>
      </c>
      <c r="Q157" s="170">
        <v>36.299999999999997</v>
      </c>
      <c r="R157" s="156">
        <v>36.4</v>
      </c>
      <c r="S157" s="141"/>
      <c r="T157" s="172">
        <v>17.090000000000014</v>
      </c>
      <c r="U157" s="173">
        <v>213</v>
      </c>
      <c r="V157" s="167">
        <v>153.30000000000001</v>
      </c>
      <c r="W157" s="174">
        <v>153.4</v>
      </c>
      <c r="X157" s="174">
        <v>160.80000000000001</v>
      </c>
      <c r="Y157" s="167">
        <v>160.9</v>
      </c>
      <c r="Z157" s="167">
        <v>191</v>
      </c>
      <c r="AA157" s="168">
        <v>191.1</v>
      </c>
      <c r="AB157" s="167">
        <v>143</v>
      </c>
      <c r="AC157" s="174">
        <v>143.1</v>
      </c>
      <c r="AD157" s="174">
        <v>149.70000000000002</v>
      </c>
      <c r="AE157" s="167">
        <v>149.80000000000001</v>
      </c>
      <c r="AF157" s="167">
        <v>176.3</v>
      </c>
      <c r="AG157" s="168">
        <v>176.4</v>
      </c>
    </row>
    <row r="158" spans="1:33" ht="14.25" customHeight="1">
      <c r="A158" s="157">
        <v>17.100000000000016</v>
      </c>
      <c r="B158" s="169">
        <v>214</v>
      </c>
      <c r="C158" s="152">
        <v>15.6</v>
      </c>
      <c r="D158" s="171">
        <v>15.7</v>
      </c>
      <c r="E158" s="171">
        <v>17.100000000000001</v>
      </c>
      <c r="F158" s="170">
        <v>17.2</v>
      </c>
      <c r="G158" s="170">
        <v>29.2</v>
      </c>
      <c r="H158" s="170">
        <v>29.3</v>
      </c>
      <c r="I158" s="170">
        <v>35.4</v>
      </c>
      <c r="J158" s="156">
        <v>35.5</v>
      </c>
      <c r="K158" s="152">
        <v>14.6</v>
      </c>
      <c r="L158" s="170">
        <v>14.7</v>
      </c>
      <c r="M158" s="170">
        <v>16.3</v>
      </c>
      <c r="N158" s="170">
        <v>16.400000000000002</v>
      </c>
      <c r="O158" s="170">
        <v>29.5</v>
      </c>
      <c r="P158" s="170">
        <v>29.6</v>
      </c>
      <c r="Q158" s="170">
        <v>36.299999999999997</v>
      </c>
      <c r="R158" s="156">
        <v>36.4</v>
      </c>
      <c r="S158" s="141"/>
      <c r="T158" s="172">
        <v>17.100000000000016</v>
      </c>
      <c r="U158" s="173">
        <v>214</v>
      </c>
      <c r="V158" s="167">
        <v>153.4</v>
      </c>
      <c r="W158" s="174">
        <v>153.5</v>
      </c>
      <c r="X158" s="174">
        <v>160.9</v>
      </c>
      <c r="Y158" s="167">
        <v>161</v>
      </c>
      <c r="Z158" s="167">
        <v>191</v>
      </c>
      <c r="AA158" s="168">
        <v>191.1</v>
      </c>
      <c r="AB158" s="167">
        <v>143.1</v>
      </c>
      <c r="AC158" s="174">
        <v>143.19999999999999</v>
      </c>
      <c r="AD158" s="174">
        <v>149.70000000000002</v>
      </c>
      <c r="AE158" s="167">
        <v>149.80000000000001</v>
      </c>
      <c r="AF158" s="167">
        <v>176.3</v>
      </c>
      <c r="AG158" s="168">
        <v>176.4</v>
      </c>
    </row>
    <row r="159" spans="1:33" ht="14.25" customHeight="1">
      <c r="A159" s="157">
        <v>17.110000000000017</v>
      </c>
      <c r="B159" s="169">
        <v>215</v>
      </c>
      <c r="C159" s="152">
        <v>15.6</v>
      </c>
      <c r="D159" s="171">
        <v>15.7</v>
      </c>
      <c r="E159" s="171">
        <v>17.2</v>
      </c>
      <c r="F159" s="170">
        <v>17.3</v>
      </c>
      <c r="G159" s="170">
        <v>29.2</v>
      </c>
      <c r="H159" s="170">
        <v>29.3</v>
      </c>
      <c r="I159" s="170">
        <v>35.42</v>
      </c>
      <c r="J159" s="156">
        <v>35.520000000000003</v>
      </c>
      <c r="K159" s="152">
        <v>14.6</v>
      </c>
      <c r="L159" s="170">
        <v>14.7</v>
      </c>
      <c r="M159" s="170">
        <v>16.3</v>
      </c>
      <c r="N159" s="170">
        <v>16.400000000000002</v>
      </c>
      <c r="O159" s="170">
        <v>29.5</v>
      </c>
      <c r="P159" s="170">
        <v>29.6</v>
      </c>
      <c r="Q159" s="170">
        <v>36.299999999999997</v>
      </c>
      <c r="R159" s="156">
        <v>36.4</v>
      </c>
      <c r="S159" s="141"/>
      <c r="T159" s="172">
        <v>17.110000000000017</v>
      </c>
      <c r="U159" s="173">
        <v>215</v>
      </c>
      <c r="V159" s="167">
        <v>153.5</v>
      </c>
      <c r="W159" s="174">
        <v>153.6</v>
      </c>
      <c r="X159" s="174">
        <v>161</v>
      </c>
      <c r="Y159" s="167">
        <v>161.1</v>
      </c>
      <c r="Z159" s="167">
        <v>191.1</v>
      </c>
      <c r="AA159" s="168">
        <v>191.2</v>
      </c>
      <c r="AB159" s="167">
        <v>143.1</v>
      </c>
      <c r="AC159" s="174">
        <v>143.19999999999999</v>
      </c>
      <c r="AD159" s="174">
        <v>149.70000000000002</v>
      </c>
      <c r="AE159" s="167">
        <v>149.80000000000001</v>
      </c>
      <c r="AF159" s="167">
        <v>176.3</v>
      </c>
      <c r="AG159" s="168">
        <v>176.4</v>
      </c>
    </row>
    <row r="160" spans="1:33" ht="14.25" customHeight="1">
      <c r="A160" s="157">
        <v>18</v>
      </c>
      <c r="B160" s="169">
        <v>216</v>
      </c>
      <c r="C160" s="152">
        <v>15.6</v>
      </c>
      <c r="D160" s="171">
        <v>15.7</v>
      </c>
      <c r="E160" s="171">
        <v>17.2</v>
      </c>
      <c r="F160" s="170">
        <v>17.3</v>
      </c>
      <c r="G160" s="170">
        <v>29.2</v>
      </c>
      <c r="H160" s="170">
        <v>29.3</v>
      </c>
      <c r="I160" s="170">
        <v>35.44</v>
      </c>
      <c r="J160" s="156">
        <v>35.54</v>
      </c>
      <c r="K160" s="152">
        <v>14.6</v>
      </c>
      <c r="L160" s="170">
        <v>14.7</v>
      </c>
      <c r="M160" s="170">
        <v>16.3</v>
      </c>
      <c r="N160" s="170">
        <v>16.400000000000002</v>
      </c>
      <c r="O160" s="170">
        <v>29.5</v>
      </c>
      <c r="P160" s="170">
        <v>29.6</v>
      </c>
      <c r="Q160" s="170">
        <v>36.299999999999997</v>
      </c>
      <c r="R160" s="156">
        <v>36.4</v>
      </c>
      <c r="S160" s="141"/>
      <c r="T160" s="172">
        <v>18</v>
      </c>
      <c r="U160" s="173">
        <v>216</v>
      </c>
      <c r="V160" s="167">
        <v>153.6</v>
      </c>
      <c r="W160" s="174">
        <v>153.69999999999999</v>
      </c>
      <c r="X160" s="174">
        <v>161.1</v>
      </c>
      <c r="Y160" s="167">
        <v>161.19999999999999</v>
      </c>
      <c r="Z160" s="167">
        <v>191.1</v>
      </c>
      <c r="AA160" s="168">
        <v>191.2</v>
      </c>
      <c r="AB160" s="167">
        <v>143.1</v>
      </c>
      <c r="AC160" s="174">
        <v>143.19999999999999</v>
      </c>
      <c r="AD160" s="174">
        <v>149.70000000000002</v>
      </c>
      <c r="AE160" s="167">
        <v>149.80000000000001</v>
      </c>
      <c r="AF160" s="167">
        <v>176.3</v>
      </c>
      <c r="AG160" s="168">
        <v>176.4</v>
      </c>
    </row>
    <row r="161" spans="1:33" ht="14.25" customHeight="1">
      <c r="A161" s="157">
        <v>18.010000000000002</v>
      </c>
      <c r="B161" s="169">
        <v>217</v>
      </c>
      <c r="C161" s="152">
        <v>15.6</v>
      </c>
      <c r="D161" s="171">
        <v>15.7</v>
      </c>
      <c r="E161" s="171">
        <v>17.2</v>
      </c>
      <c r="F161" s="170">
        <v>17.3</v>
      </c>
      <c r="G161" s="170">
        <v>29.3</v>
      </c>
      <c r="H161" s="170">
        <v>29.4</v>
      </c>
      <c r="I161" s="170">
        <v>35.4</v>
      </c>
      <c r="J161" s="156">
        <v>35.5</v>
      </c>
      <c r="K161" s="152">
        <v>14.6</v>
      </c>
      <c r="L161" s="170">
        <v>14.7</v>
      </c>
      <c r="M161" s="170">
        <v>16.399999999999999</v>
      </c>
      <c r="N161" s="170">
        <v>16.5</v>
      </c>
      <c r="O161" s="170">
        <v>29.5</v>
      </c>
      <c r="P161" s="170">
        <v>29.6</v>
      </c>
      <c r="Q161" s="170">
        <v>36.299999999999997</v>
      </c>
      <c r="R161" s="156">
        <v>36.4</v>
      </c>
      <c r="S161" s="141"/>
      <c r="T161" s="172">
        <v>18.010000000000002</v>
      </c>
      <c r="U161" s="173">
        <v>217</v>
      </c>
      <c r="V161" s="167">
        <v>153.69999999999999</v>
      </c>
      <c r="W161" s="174">
        <v>153.79999999999998</v>
      </c>
      <c r="X161" s="174">
        <v>161.20000000000002</v>
      </c>
      <c r="Y161" s="167">
        <v>161.30000000000001</v>
      </c>
      <c r="Z161" s="167">
        <v>191.1</v>
      </c>
      <c r="AA161" s="168">
        <v>191.2</v>
      </c>
      <c r="AB161" s="167">
        <v>143.20000000000002</v>
      </c>
      <c r="AC161" s="174">
        <v>143.30000000000001</v>
      </c>
      <c r="AD161" s="174">
        <v>149.80000000000001</v>
      </c>
      <c r="AE161" s="167">
        <v>149.9</v>
      </c>
      <c r="AF161" s="167">
        <v>176.3</v>
      </c>
      <c r="AG161" s="168">
        <v>176.4</v>
      </c>
    </row>
    <row r="162" spans="1:33" ht="14.25" customHeight="1">
      <c r="A162" s="157">
        <v>18.020000000000003</v>
      </c>
      <c r="B162" s="169">
        <v>218</v>
      </c>
      <c r="C162" s="152">
        <v>15.6</v>
      </c>
      <c r="D162" s="171">
        <v>15.7</v>
      </c>
      <c r="E162" s="171">
        <v>17.2</v>
      </c>
      <c r="F162" s="170">
        <v>17.3</v>
      </c>
      <c r="G162" s="170">
        <v>29.3</v>
      </c>
      <c r="H162" s="170">
        <v>29.4</v>
      </c>
      <c r="I162" s="170">
        <v>35.5</v>
      </c>
      <c r="J162" s="156">
        <v>35.6</v>
      </c>
      <c r="K162" s="152">
        <v>14.6</v>
      </c>
      <c r="L162" s="170">
        <v>14.7</v>
      </c>
      <c r="M162" s="170">
        <v>16.399999999999999</v>
      </c>
      <c r="N162" s="170">
        <v>16.5</v>
      </c>
      <c r="O162" s="170">
        <v>29.6</v>
      </c>
      <c r="P162" s="170">
        <v>29.700000000000003</v>
      </c>
      <c r="Q162" s="170">
        <v>36.299999999999997</v>
      </c>
      <c r="R162" s="156">
        <v>36.4</v>
      </c>
      <c r="S162" s="141"/>
      <c r="T162" s="172">
        <v>18.020000000000003</v>
      </c>
      <c r="U162" s="173">
        <v>218</v>
      </c>
      <c r="V162" s="167">
        <v>153.80000000000001</v>
      </c>
      <c r="W162" s="174">
        <v>153.9</v>
      </c>
      <c r="X162" s="174">
        <v>161.30000000000001</v>
      </c>
      <c r="Y162" s="167">
        <v>161.4</v>
      </c>
      <c r="Z162" s="167">
        <v>191.1</v>
      </c>
      <c r="AA162" s="168">
        <v>191.2</v>
      </c>
      <c r="AB162" s="167">
        <v>143.20000000000002</v>
      </c>
      <c r="AC162" s="174">
        <v>143.30000000000001</v>
      </c>
      <c r="AD162" s="174">
        <v>149.80000000000001</v>
      </c>
      <c r="AE162" s="167">
        <v>149.9</v>
      </c>
      <c r="AF162" s="167">
        <v>176.3</v>
      </c>
      <c r="AG162" s="168">
        <v>176.4</v>
      </c>
    </row>
    <row r="163" spans="1:33" ht="14.25" customHeight="1">
      <c r="A163" s="157">
        <v>18.030000000000005</v>
      </c>
      <c r="B163" s="169">
        <v>219</v>
      </c>
      <c r="C163" s="152">
        <v>15.6</v>
      </c>
      <c r="D163" s="171">
        <v>15.7</v>
      </c>
      <c r="E163" s="171">
        <v>17.3</v>
      </c>
      <c r="F163" s="170">
        <v>17.399999999999999</v>
      </c>
      <c r="G163" s="170">
        <v>29.4</v>
      </c>
      <c r="H163" s="170">
        <v>29.5</v>
      </c>
      <c r="I163" s="170">
        <v>35.5</v>
      </c>
      <c r="J163" s="156">
        <v>35.6</v>
      </c>
      <c r="K163" s="152">
        <v>14.6</v>
      </c>
      <c r="L163" s="170">
        <v>14.7</v>
      </c>
      <c r="M163" s="170">
        <v>16.399999999999999</v>
      </c>
      <c r="N163" s="170">
        <v>16.5</v>
      </c>
      <c r="O163" s="170">
        <v>29.6</v>
      </c>
      <c r="P163" s="170">
        <v>29.700000000000003</v>
      </c>
      <c r="Q163" s="170">
        <v>36.299999999999997</v>
      </c>
      <c r="R163" s="156">
        <v>36.4</v>
      </c>
      <c r="S163" s="141"/>
      <c r="T163" s="172">
        <v>18.030000000000005</v>
      </c>
      <c r="U163" s="173">
        <v>219</v>
      </c>
      <c r="V163" s="167">
        <v>153.9</v>
      </c>
      <c r="W163" s="174">
        <v>154</v>
      </c>
      <c r="X163" s="174">
        <v>161.30000000000001</v>
      </c>
      <c r="Y163" s="167">
        <v>161.4</v>
      </c>
      <c r="Z163" s="167">
        <v>191.1</v>
      </c>
      <c r="AA163" s="168">
        <v>191.2</v>
      </c>
      <c r="AB163" s="167">
        <v>143.20000000000002</v>
      </c>
      <c r="AC163" s="174">
        <v>143.30000000000001</v>
      </c>
      <c r="AD163" s="174">
        <v>149.80000000000001</v>
      </c>
      <c r="AE163" s="167">
        <v>149.9</v>
      </c>
      <c r="AF163" s="167">
        <v>176.3</v>
      </c>
      <c r="AG163" s="168">
        <v>176.4</v>
      </c>
    </row>
    <row r="164" spans="1:33" ht="14.25" customHeight="1">
      <c r="A164" s="157">
        <v>18.040000000000006</v>
      </c>
      <c r="B164" s="169">
        <v>220</v>
      </c>
      <c r="C164" s="152">
        <v>15.7</v>
      </c>
      <c r="D164" s="171">
        <v>15.8</v>
      </c>
      <c r="E164" s="171">
        <v>17.3</v>
      </c>
      <c r="F164" s="170">
        <v>17.399999999999999</v>
      </c>
      <c r="G164" s="170">
        <v>29.4</v>
      </c>
      <c r="H164" s="170">
        <v>29.5</v>
      </c>
      <c r="I164" s="170">
        <v>35.5</v>
      </c>
      <c r="J164" s="156">
        <v>35.6</v>
      </c>
      <c r="K164" s="152">
        <v>14.6</v>
      </c>
      <c r="L164" s="170">
        <v>14.7</v>
      </c>
      <c r="M164" s="170">
        <v>16.399999999999999</v>
      </c>
      <c r="N164" s="170">
        <v>16.5</v>
      </c>
      <c r="O164" s="170">
        <v>29.6</v>
      </c>
      <c r="P164" s="170">
        <v>29.700000000000003</v>
      </c>
      <c r="Q164" s="170">
        <v>36.299999999999997</v>
      </c>
      <c r="R164" s="156">
        <v>36.4</v>
      </c>
      <c r="S164" s="141"/>
      <c r="T164" s="172">
        <v>18.040000000000006</v>
      </c>
      <c r="U164" s="173">
        <v>220</v>
      </c>
      <c r="V164" s="167">
        <v>154</v>
      </c>
      <c r="W164" s="174">
        <v>154.1</v>
      </c>
      <c r="X164" s="174">
        <v>161.4</v>
      </c>
      <c r="Y164" s="167">
        <v>161.5</v>
      </c>
      <c r="Z164" s="167">
        <v>191.1</v>
      </c>
      <c r="AA164" s="168">
        <v>191.2</v>
      </c>
      <c r="AB164" s="167">
        <v>143.30000000000001</v>
      </c>
      <c r="AC164" s="174">
        <v>143.4</v>
      </c>
      <c r="AD164" s="174">
        <v>149.80000000000001</v>
      </c>
      <c r="AE164" s="167">
        <v>149.9</v>
      </c>
      <c r="AF164" s="167">
        <v>176.3</v>
      </c>
      <c r="AG164" s="168">
        <v>176.4</v>
      </c>
    </row>
    <row r="165" spans="1:33" ht="14.25" customHeight="1">
      <c r="A165" s="157">
        <v>18.050000000000008</v>
      </c>
      <c r="B165" s="169">
        <v>221</v>
      </c>
      <c r="C165" s="152">
        <v>15.7</v>
      </c>
      <c r="D165" s="171">
        <v>15.8</v>
      </c>
      <c r="E165" s="171">
        <v>17.3</v>
      </c>
      <c r="F165" s="170">
        <v>17.399999999999999</v>
      </c>
      <c r="G165" s="170">
        <v>29.5</v>
      </c>
      <c r="H165" s="170">
        <v>29.6</v>
      </c>
      <c r="I165" s="170">
        <v>35.5</v>
      </c>
      <c r="J165" s="156">
        <v>35.6</v>
      </c>
      <c r="K165" s="152">
        <v>14.6</v>
      </c>
      <c r="L165" s="170">
        <v>14.7</v>
      </c>
      <c r="M165" s="170">
        <v>16.399999999999999</v>
      </c>
      <c r="N165" s="170">
        <v>16.5</v>
      </c>
      <c r="O165" s="170">
        <v>29.6</v>
      </c>
      <c r="P165" s="170">
        <v>29.700000000000003</v>
      </c>
      <c r="Q165" s="170">
        <v>36.200000000000003</v>
      </c>
      <c r="R165" s="156">
        <v>36.300000000000004</v>
      </c>
      <c r="S165" s="141"/>
      <c r="T165" s="172">
        <v>18.050000000000008</v>
      </c>
      <c r="U165" s="173">
        <v>221</v>
      </c>
      <c r="V165" s="167">
        <v>154.1</v>
      </c>
      <c r="W165" s="174">
        <v>154.19999999999999</v>
      </c>
      <c r="X165" s="174">
        <v>161.5</v>
      </c>
      <c r="Y165" s="167">
        <v>161.6</v>
      </c>
      <c r="Z165" s="167">
        <v>191.1</v>
      </c>
      <c r="AA165" s="168">
        <v>191.2</v>
      </c>
      <c r="AB165" s="167">
        <v>143.30000000000001</v>
      </c>
      <c r="AC165" s="174">
        <v>143.4</v>
      </c>
      <c r="AD165" s="174">
        <v>149.9</v>
      </c>
      <c r="AE165" s="167">
        <v>150</v>
      </c>
      <c r="AF165" s="167">
        <v>176.3</v>
      </c>
      <c r="AG165" s="168">
        <v>176.4</v>
      </c>
    </row>
    <row r="166" spans="1:33" ht="14.25" customHeight="1">
      <c r="A166" s="157">
        <v>18.060000000000009</v>
      </c>
      <c r="B166" s="169">
        <v>222</v>
      </c>
      <c r="C166" s="152">
        <v>15.7</v>
      </c>
      <c r="D166" s="171">
        <v>15.8</v>
      </c>
      <c r="E166" s="171">
        <v>17.3</v>
      </c>
      <c r="F166" s="170">
        <v>17.399999999999999</v>
      </c>
      <c r="G166" s="170">
        <v>29.5</v>
      </c>
      <c r="H166" s="170">
        <v>29.6</v>
      </c>
      <c r="I166" s="170">
        <v>35.5</v>
      </c>
      <c r="J166" s="156">
        <v>35.6</v>
      </c>
      <c r="K166" s="152">
        <v>14.6</v>
      </c>
      <c r="L166" s="170">
        <v>14.7</v>
      </c>
      <c r="M166" s="170">
        <v>16.399999999999999</v>
      </c>
      <c r="N166" s="170">
        <v>16.5</v>
      </c>
      <c r="O166" s="170">
        <v>29.6</v>
      </c>
      <c r="P166" s="170">
        <v>29.700000000000003</v>
      </c>
      <c r="Q166" s="170">
        <v>36.200000000000003</v>
      </c>
      <c r="R166" s="156">
        <v>36.300000000000004</v>
      </c>
      <c r="S166" s="141"/>
      <c r="T166" s="172">
        <v>18.060000000000009</v>
      </c>
      <c r="U166" s="173">
        <v>222</v>
      </c>
      <c r="V166" s="167">
        <v>154.1</v>
      </c>
      <c r="W166" s="174">
        <v>154.19999999999999</v>
      </c>
      <c r="X166" s="174">
        <v>161.5</v>
      </c>
      <c r="Y166" s="167">
        <v>161.6</v>
      </c>
      <c r="Z166" s="167">
        <v>191.1</v>
      </c>
      <c r="AA166" s="168">
        <v>191.2</v>
      </c>
      <c r="AB166" s="167">
        <v>143.30000000000001</v>
      </c>
      <c r="AC166" s="174">
        <v>143.4</v>
      </c>
      <c r="AD166" s="174">
        <v>149.9</v>
      </c>
      <c r="AE166" s="167">
        <v>150</v>
      </c>
      <c r="AF166" s="167">
        <v>176.3</v>
      </c>
      <c r="AG166" s="168">
        <v>176.4</v>
      </c>
    </row>
    <row r="167" spans="1:33" ht="14.25" customHeight="1">
      <c r="A167" s="157">
        <v>18.070000000000011</v>
      </c>
      <c r="B167" s="169">
        <v>223</v>
      </c>
      <c r="C167" s="152">
        <v>15.7</v>
      </c>
      <c r="D167" s="171">
        <v>15.8</v>
      </c>
      <c r="E167" s="171">
        <v>17.399999999999999</v>
      </c>
      <c r="F167" s="170">
        <v>17.5</v>
      </c>
      <c r="G167" s="170">
        <v>29.5</v>
      </c>
      <c r="H167" s="170">
        <v>29.6</v>
      </c>
      <c r="I167" s="170">
        <v>35.5</v>
      </c>
      <c r="J167" s="156">
        <v>35.6</v>
      </c>
      <c r="K167" s="152">
        <v>14.6</v>
      </c>
      <c r="L167" s="170">
        <v>14.7</v>
      </c>
      <c r="M167" s="170">
        <v>16.399999999999999</v>
      </c>
      <c r="N167" s="170">
        <v>16.5</v>
      </c>
      <c r="O167" s="170">
        <v>29.6</v>
      </c>
      <c r="P167" s="170">
        <v>29.700000000000003</v>
      </c>
      <c r="Q167" s="170">
        <v>36.200000000000003</v>
      </c>
      <c r="R167" s="156">
        <v>36.300000000000004</v>
      </c>
      <c r="S167" s="141"/>
      <c r="T167" s="172">
        <v>18.070000000000011</v>
      </c>
      <c r="U167" s="173">
        <v>223</v>
      </c>
      <c r="V167" s="167">
        <v>154.19999999999999</v>
      </c>
      <c r="W167" s="174">
        <v>154.29999999999998</v>
      </c>
      <c r="X167" s="174">
        <v>161.6</v>
      </c>
      <c r="Y167" s="167">
        <v>161.69999999999999</v>
      </c>
      <c r="Z167" s="167">
        <v>191.2</v>
      </c>
      <c r="AA167" s="168">
        <v>191.29999999999998</v>
      </c>
      <c r="AB167" s="167">
        <v>143.30000000000001</v>
      </c>
      <c r="AC167" s="174">
        <v>143.4</v>
      </c>
      <c r="AD167" s="174">
        <v>149.9</v>
      </c>
      <c r="AE167" s="167">
        <v>150</v>
      </c>
      <c r="AF167" s="167">
        <v>176.3</v>
      </c>
      <c r="AG167" s="168">
        <v>176.4</v>
      </c>
    </row>
    <row r="168" spans="1:33" ht="14.25" customHeight="1">
      <c r="A168" s="157">
        <v>18.080000000000013</v>
      </c>
      <c r="B168" s="169">
        <v>224</v>
      </c>
      <c r="C168" s="152">
        <v>15.7</v>
      </c>
      <c r="D168" s="171">
        <v>15.8</v>
      </c>
      <c r="E168" s="171">
        <v>17.399999999999999</v>
      </c>
      <c r="F168" s="170">
        <v>17.5</v>
      </c>
      <c r="G168" s="170">
        <v>29.6</v>
      </c>
      <c r="H168" s="170">
        <v>29.7</v>
      </c>
      <c r="I168" s="170">
        <v>35.5</v>
      </c>
      <c r="J168" s="156">
        <v>35.6</v>
      </c>
      <c r="K168" s="152">
        <v>14.6</v>
      </c>
      <c r="L168" s="170">
        <v>14.7</v>
      </c>
      <c r="M168" s="170">
        <v>16.399999999999999</v>
      </c>
      <c r="N168" s="170">
        <v>16.5</v>
      </c>
      <c r="O168" s="170">
        <v>29.6</v>
      </c>
      <c r="P168" s="170">
        <v>29.700000000000003</v>
      </c>
      <c r="Q168" s="170">
        <v>36.200000000000003</v>
      </c>
      <c r="R168" s="156">
        <v>36.300000000000004</v>
      </c>
      <c r="S168" s="141"/>
      <c r="T168" s="172">
        <v>18.080000000000013</v>
      </c>
      <c r="U168" s="173">
        <v>224</v>
      </c>
      <c r="V168" s="167">
        <v>154.30000000000001</v>
      </c>
      <c r="W168" s="174">
        <v>154.4</v>
      </c>
      <c r="X168" s="174">
        <v>161.6</v>
      </c>
      <c r="Y168" s="167">
        <v>161.69999999999999</v>
      </c>
      <c r="Z168" s="167">
        <v>191.2</v>
      </c>
      <c r="AA168" s="168">
        <v>191.29999999999998</v>
      </c>
      <c r="AB168" s="167">
        <v>143.4</v>
      </c>
      <c r="AC168" s="174">
        <v>143.5</v>
      </c>
      <c r="AD168" s="174">
        <v>149.9</v>
      </c>
      <c r="AE168" s="167">
        <v>150</v>
      </c>
      <c r="AF168" s="167">
        <v>176.3</v>
      </c>
      <c r="AG168" s="168">
        <v>176.4</v>
      </c>
    </row>
    <row r="169" spans="1:33" ht="14.25" customHeight="1">
      <c r="A169" s="157">
        <v>18.090000000000014</v>
      </c>
      <c r="B169" s="169">
        <v>225</v>
      </c>
      <c r="C169" s="152">
        <v>15.7</v>
      </c>
      <c r="D169" s="171">
        <v>15.8</v>
      </c>
      <c r="E169" s="171">
        <v>17.399999999999999</v>
      </c>
      <c r="F169" s="170">
        <v>17.5</v>
      </c>
      <c r="G169" s="170">
        <v>29.6</v>
      </c>
      <c r="H169" s="170">
        <v>29.7</v>
      </c>
      <c r="I169" s="170">
        <v>35.5</v>
      </c>
      <c r="J169" s="156">
        <v>35.6</v>
      </c>
      <c r="K169" s="152">
        <v>14.6</v>
      </c>
      <c r="L169" s="170">
        <v>14.7</v>
      </c>
      <c r="M169" s="170">
        <v>16.399999999999999</v>
      </c>
      <c r="N169" s="170">
        <v>16.5</v>
      </c>
      <c r="O169" s="170">
        <v>29.6</v>
      </c>
      <c r="P169" s="170">
        <v>29.700000000000003</v>
      </c>
      <c r="Q169" s="170">
        <v>36.200000000000003</v>
      </c>
      <c r="R169" s="156">
        <v>36.300000000000004</v>
      </c>
      <c r="S169" s="141"/>
      <c r="T169" s="172">
        <v>18.090000000000014</v>
      </c>
      <c r="U169" s="173">
        <v>225</v>
      </c>
      <c r="V169" s="167">
        <v>154.4</v>
      </c>
      <c r="W169" s="174">
        <v>154.5</v>
      </c>
      <c r="X169" s="174">
        <v>161.70000000000002</v>
      </c>
      <c r="Y169" s="167">
        <v>161.80000000000001</v>
      </c>
      <c r="Z169" s="167">
        <v>191.2</v>
      </c>
      <c r="AA169" s="168">
        <v>191.29999999999998</v>
      </c>
      <c r="AB169" s="167">
        <v>143.4</v>
      </c>
      <c r="AC169" s="174">
        <v>143.5</v>
      </c>
      <c r="AD169" s="174">
        <v>149.9</v>
      </c>
      <c r="AE169" s="167">
        <v>150</v>
      </c>
      <c r="AF169" s="167">
        <v>176.3</v>
      </c>
      <c r="AG169" s="168">
        <v>176.4</v>
      </c>
    </row>
    <row r="170" spans="1:33" ht="14.25" customHeight="1">
      <c r="A170" s="157">
        <v>18.100000000000016</v>
      </c>
      <c r="B170" s="169">
        <v>226</v>
      </c>
      <c r="C170" s="152">
        <v>15.7</v>
      </c>
      <c r="D170" s="171">
        <v>15.8</v>
      </c>
      <c r="E170" s="171">
        <v>17.399999999999999</v>
      </c>
      <c r="F170" s="170">
        <v>17.5</v>
      </c>
      <c r="G170" s="170">
        <v>29.6</v>
      </c>
      <c r="H170" s="170">
        <v>29.7</v>
      </c>
      <c r="I170" s="170">
        <v>35.5</v>
      </c>
      <c r="J170" s="156">
        <v>35.6</v>
      </c>
      <c r="K170" s="152">
        <v>14.6</v>
      </c>
      <c r="L170" s="170">
        <v>14.7</v>
      </c>
      <c r="M170" s="170">
        <v>16.399999999999999</v>
      </c>
      <c r="N170" s="170">
        <v>16.5</v>
      </c>
      <c r="O170" s="170">
        <v>29.6</v>
      </c>
      <c r="P170" s="170">
        <v>29.700000000000003</v>
      </c>
      <c r="Q170" s="170">
        <v>36.200000000000003</v>
      </c>
      <c r="R170" s="156">
        <v>36.300000000000004</v>
      </c>
      <c r="S170" s="141"/>
      <c r="T170" s="172">
        <v>18.100000000000016</v>
      </c>
      <c r="U170" s="173">
        <v>226</v>
      </c>
      <c r="V170" s="167">
        <v>154.4</v>
      </c>
      <c r="W170" s="174">
        <v>154.5</v>
      </c>
      <c r="X170" s="174">
        <v>161.70000000000002</v>
      </c>
      <c r="Y170" s="167">
        <v>161.80000000000001</v>
      </c>
      <c r="Z170" s="167">
        <v>191.1</v>
      </c>
      <c r="AA170" s="168">
        <v>191.2</v>
      </c>
      <c r="AB170" s="167">
        <v>143.4</v>
      </c>
      <c r="AC170" s="174">
        <v>143.5</v>
      </c>
      <c r="AD170" s="174">
        <v>149.9</v>
      </c>
      <c r="AE170" s="167">
        <v>150</v>
      </c>
      <c r="AF170" s="167">
        <v>176.3</v>
      </c>
      <c r="AG170" s="168">
        <v>176.4</v>
      </c>
    </row>
    <row r="171" spans="1:33" ht="14.25" customHeight="1">
      <c r="A171" s="157">
        <v>18.110000000000017</v>
      </c>
      <c r="B171" s="169">
        <v>227</v>
      </c>
      <c r="C171" s="152">
        <v>15.7</v>
      </c>
      <c r="D171" s="171">
        <v>15.8</v>
      </c>
      <c r="E171" s="171">
        <v>17.399999999999999</v>
      </c>
      <c r="F171" s="170">
        <v>17.5</v>
      </c>
      <c r="G171" s="170">
        <v>29.7</v>
      </c>
      <c r="H171" s="170">
        <v>29.8</v>
      </c>
      <c r="I171" s="170">
        <v>35.5</v>
      </c>
      <c r="J171" s="156">
        <v>35.6</v>
      </c>
      <c r="K171" s="152">
        <v>14.6</v>
      </c>
      <c r="L171" s="170">
        <v>14.7</v>
      </c>
      <c r="M171" s="170">
        <v>16.399999999999999</v>
      </c>
      <c r="N171" s="170">
        <v>16.5</v>
      </c>
      <c r="O171" s="170">
        <v>29.700000000000003</v>
      </c>
      <c r="P171" s="170">
        <v>29.800000000000004</v>
      </c>
      <c r="Q171" s="170">
        <v>36.200000000000003</v>
      </c>
      <c r="R171" s="156">
        <v>36.300000000000004</v>
      </c>
      <c r="S171" s="141"/>
      <c r="T171" s="172">
        <v>18.110000000000017</v>
      </c>
      <c r="U171" s="173">
        <v>227</v>
      </c>
      <c r="V171" s="167">
        <v>154.5</v>
      </c>
      <c r="W171" s="174">
        <v>154.6</v>
      </c>
      <c r="X171" s="174">
        <v>161.80000000000001</v>
      </c>
      <c r="Y171" s="167">
        <v>161.9</v>
      </c>
      <c r="Z171" s="167">
        <v>191.1</v>
      </c>
      <c r="AA171" s="168">
        <v>191.2</v>
      </c>
      <c r="AB171" s="167">
        <v>143.4</v>
      </c>
      <c r="AC171" s="174">
        <v>143.5</v>
      </c>
      <c r="AD171" s="174">
        <v>150</v>
      </c>
      <c r="AE171" s="167">
        <v>150.1</v>
      </c>
      <c r="AF171" s="167">
        <v>176.2</v>
      </c>
      <c r="AG171" s="168">
        <v>176.29999999999998</v>
      </c>
    </row>
    <row r="172" spans="1:33" ht="14.25" customHeight="1">
      <c r="A172" s="175">
        <v>19</v>
      </c>
      <c r="B172" s="176">
        <v>228</v>
      </c>
      <c r="C172" s="177">
        <v>15.8</v>
      </c>
      <c r="D172" s="178">
        <v>15.9</v>
      </c>
      <c r="E172" s="178">
        <v>17.5</v>
      </c>
      <c r="F172" s="179">
        <v>17.600000000000001</v>
      </c>
      <c r="G172" s="179">
        <v>29.7</v>
      </c>
      <c r="H172" s="179">
        <v>29.8</v>
      </c>
      <c r="I172" s="179">
        <v>35.5</v>
      </c>
      <c r="J172" s="180">
        <v>35.6</v>
      </c>
      <c r="K172" s="177">
        <v>14.6</v>
      </c>
      <c r="L172" s="179">
        <v>14.7</v>
      </c>
      <c r="M172" s="179">
        <v>16.399999999999999</v>
      </c>
      <c r="N172" s="179">
        <v>16.5</v>
      </c>
      <c r="O172" s="179">
        <v>29.7</v>
      </c>
      <c r="P172" s="179">
        <v>29.8</v>
      </c>
      <c r="Q172" s="179">
        <v>36.200000000000003</v>
      </c>
      <c r="R172" s="180">
        <v>36.300000000000004</v>
      </c>
      <c r="S172" s="141"/>
      <c r="T172" s="181">
        <v>19</v>
      </c>
      <c r="U172" s="182">
        <v>228</v>
      </c>
      <c r="V172" s="183">
        <v>154.5</v>
      </c>
      <c r="W172" s="184">
        <v>154.6</v>
      </c>
      <c r="X172" s="184">
        <v>161.80000000000001</v>
      </c>
      <c r="Y172" s="183">
        <v>161.9</v>
      </c>
      <c r="Z172" s="183">
        <v>191.1</v>
      </c>
      <c r="AA172" s="185">
        <v>191.2</v>
      </c>
      <c r="AB172" s="183">
        <v>143.4</v>
      </c>
      <c r="AC172" s="184">
        <v>143.5</v>
      </c>
      <c r="AD172" s="184">
        <v>150</v>
      </c>
      <c r="AE172" s="183">
        <v>150.1</v>
      </c>
      <c r="AF172" s="183">
        <v>176.2</v>
      </c>
      <c r="AG172" s="185">
        <v>176.29999999999998</v>
      </c>
    </row>
    <row r="173" spans="1:33" ht="14.25" customHeight="1">
      <c r="A173" s="186">
        <v>1</v>
      </c>
      <c r="B173" s="187">
        <v>2</v>
      </c>
      <c r="C173" s="188">
        <f t="shared" ref="C173:R173" si="0">B173+1</f>
        <v>3</v>
      </c>
      <c r="D173" s="188">
        <f t="shared" si="0"/>
        <v>4</v>
      </c>
      <c r="E173" s="188">
        <f t="shared" si="0"/>
        <v>5</v>
      </c>
      <c r="F173" s="188">
        <f t="shared" si="0"/>
        <v>6</v>
      </c>
      <c r="G173" s="188">
        <f t="shared" si="0"/>
        <v>7</v>
      </c>
      <c r="H173" s="188">
        <f t="shared" si="0"/>
        <v>8</v>
      </c>
      <c r="I173" s="188">
        <f t="shared" si="0"/>
        <v>9</v>
      </c>
      <c r="J173" s="189">
        <f t="shared" si="0"/>
        <v>10</v>
      </c>
      <c r="K173" s="190">
        <f t="shared" si="0"/>
        <v>11</v>
      </c>
      <c r="L173" s="188">
        <f t="shared" si="0"/>
        <v>12</v>
      </c>
      <c r="M173" s="188">
        <f t="shared" si="0"/>
        <v>13</v>
      </c>
      <c r="N173" s="188">
        <f t="shared" si="0"/>
        <v>14</v>
      </c>
      <c r="O173" s="188">
        <f t="shared" si="0"/>
        <v>15</v>
      </c>
      <c r="P173" s="188">
        <f t="shared" si="0"/>
        <v>16</v>
      </c>
      <c r="Q173" s="188">
        <f t="shared" si="0"/>
        <v>17</v>
      </c>
      <c r="R173" s="189">
        <f t="shared" si="0"/>
        <v>18</v>
      </c>
      <c r="S173" s="141"/>
      <c r="T173" s="191">
        <v>1</v>
      </c>
      <c r="U173" s="192">
        <v>2</v>
      </c>
      <c r="V173" s="193">
        <f t="shared" ref="V173:AG173" si="1">U173+1</f>
        <v>3</v>
      </c>
      <c r="W173" s="194">
        <f t="shared" si="1"/>
        <v>4</v>
      </c>
      <c r="X173" s="194">
        <f t="shared" si="1"/>
        <v>5</v>
      </c>
      <c r="Y173" s="194">
        <f t="shared" si="1"/>
        <v>6</v>
      </c>
      <c r="Z173" s="194">
        <f t="shared" si="1"/>
        <v>7</v>
      </c>
      <c r="AA173" s="195">
        <f t="shared" si="1"/>
        <v>8</v>
      </c>
      <c r="AB173" s="196">
        <f t="shared" si="1"/>
        <v>9</v>
      </c>
      <c r="AC173" s="194">
        <f t="shared" si="1"/>
        <v>10</v>
      </c>
      <c r="AD173" s="194">
        <f t="shared" si="1"/>
        <v>11</v>
      </c>
      <c r="AE173" s="194">
        <f t="shared" si="1"/>
        <v>12</v>
      </c>
      <c r="AF173" s="194">
        <f t="shared" si="1"/>
        <v>13</v>
      </c>
      <c r="AG173" s="195">
        <f t="shared" si="1"/>
        <v>14</v>
      </c>
    </row>
    <row r="174" spans="1:33" ht="14.25" customHeight="1">
      <c r="A174" s="197"/>
      <c r="B174" s="141"/>
      <c r="C174" s="142"/>
      <c r="D174" s="143"/>
      <c r="E174" s="144"/>
      <c r="F174" s="198"/>
      <c r="G174" s="143"/>
      <c r="H174" s="144"/>
      <c r="I174" s="144"/>
      <c r="J174" s="141"/>
      <c r="K174" s="141"/>
      <c r="L174" s="141"/>
      <c r="M174" s="141"/>
      <c r="N174" s="141"/>
      <c r="O174" s="199"/>
      <c r="P174" s="142"/>
      <c r="Q174" s="142"/>
      <c r="R174" s="142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</row>
    <row r="175" spans="1:33" ht="15.75" customHeight="1"/>
    <row r="176" spans="1:3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</sheetData>
  <mergeCells count="15">
    <mergeCell ref="AB1:AG1"/>
    <mergeCell ref="AC2:AD2"/>
    <mergeCell ref="AE2:AF2"/>
    <mergeCell ref="A2:A3"/>
    <mergeCell ref="B2:B3"/>
    <mergeCell ref="P2:Q2"/>
    <mergeCell ref="W2:X2"/>
    <mergeCell ref="F2:G2"/>
    <mergeCell ref="H2:I2"/>
    <mergeCell ref="L2:M2"/>
    <mergeCell ref="K1:R1"/>
    <mergeCell ref="N2:O2"/>
    <mergeCell ref="T1:AA1"/>
    <mergeCell ref="D2:E2"/>
    <mergeCell ref="Y2:Z2"/>
  </mergeCells>
  <printOptions horizont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Sir Wedz Helper Tables</vt:lpstr>
      <vt:lpstr>Nutritional Status</vt:lpstr>
      <vt:lpstr>Sheet1</vt:lpstr>
      <vt:lpstr>Tables</vt:lpstr>
      <vt:lpstr>CalSheet</vt:lpstr>
      <vt:lpstr>BMI Tables</vt:lpstr>
      <vt:lpstr>BMI</vt:lpstr>
      <vt:lpstr>dateof</vt:lpstr>
      <vt:lpstr>HEIGHT</vt:lpstr>
      <vt:lpstr>HFAFEMALE</vt:lpstr>
      <vt:lpstr>HFAMALE</vt:lpstr>
      <vt:lpstr>NSFEMALE</vt:lpstr>
      <vt:lpstr>NSMALE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JFDiche;SFRT</dc:creator>
  <cp:lastModifiedBy>Rogero PC</cp:lastModifiedBy>
  <dcterms:created xsi:type="dcterms:W3CDTF">2016-02-17T03:14:02Z</dcterms:created>
  <dcterms:modified xsi:type="dcterms:W3CDTF">2022-11-15T06:59:19Z</dcterms:modified>
</cp:coreProperties>
</file>