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\Desktop\"/>
    </mc:Choice>
  </mc:AlternateContent>
  <xr:revisionPtr revIDLastSave="0" documentId="13_ncr:1_{43D2DB5B-E42E-4DC4-A229-E8D43550FE7D}" xr6:coauthVersionLast="45" xr6:coauthVersionMax="45" xr10:uidLastSave="{00000000-0000-0000-0000-000000000000}"/>
  <bookViews>
    <workbookView xWindow="-120" yWindow="-120" windowWidth="20730" windowHeight="11310" activeTab="3" xr2:uid="{F0278F3D-8544-4627-9D3E-A9D7A052F527}"/>
  </bookViews>
  <sheets>
    <sheet name="Sheet1" sheetId="1" r:id="rId1"/>
    <sheet name="Sheet2" sheetId="2" r:id="rId2"/>
    <sheet name="COOKIES" sheetId="3" r:id="rId3"/>
    <sheet name="BREAD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Q14" i="1"/>
  <c r="J3" i="4"/>
  <c r="Y5" i="3"/>
  <c r="I3" i="4"/>
  <c r="G3" i="4"/>
  <c r="K3" i="4" s="1"/>
  <c r="E3" i="4"/>
  <c r="C3" i="4"/>
  <c r="K2" i="4"/>
  <c r="W2" i="3"/>
  <c r="J2" i="4"/>
  <c r="I2" i="4"/>
  <c r="G2" i="4"/>
  <c r="E2" i="4"/>
  <c r="C2" i="4"/>
  <c r="Y2" i="3"/>
  <c r="T5" i="3"/>
  <c r="T6" i="3"/>
  <c r="T7" i="3"/>
  <c r="U5" i="3" s="1"/>
  <c r="V5" i="3" s="1"/>
  <c r="P5" i="3"/>
  <c r="P6" i="3"/>
  <c r="P7" i="3"/>
  <c r="L5" i="3"/>
  <c r="L6" i="3"/>
  <c r="L7" i="3"/>
  <c r="H5" i="3"/>
  <c r="H6" i="3"/>
  <c r="H7" i="3"/>
  <c r="D5" i="3"/>
  <c r="D6" i="3"/>
  <c r="D7" i="3"/>
  <c r="J2" i="3"/>
  <c r="I2" i="3"/>
  <c r="T3" i="3"/>
  <c r="T4" i="3"/>
  <c r="T2" i="3"/>
  <c r="P3" i="3"/>
  <c r="P4" i="3"/>
  <c r="P2" i="3"/>
  <c r="L3" i="3"/>
  <c r="L4" i="3"/>
  <c r="L2" i="3"/>
  <c r="H3" i="3"/>
  <c r="H4" i="3"/>
  <c r="H2" i="3"/>
  <c r="D3" i="3"/>
  <c r="D4" i="3"/>
  <c r="D2" i="3"/>
  <c r="T14" i="1"/>
  <c r="M5" i="3" l="1"/>
  <c r="N5" i="3" s="1"/>
  <c r="Q5" i="3"/>
  <c r="R5" i="3" s="1"/>
  <c r="I5" i="3"/>
  <c r="J5" i="3" s="1"/>
  <c r="W5" i="3" s="1"/>
  <c r="E5" i="3"/>
  <c r="E2" i="3"/>
  <c r="F2" i="3" s="1"/>
  <c r="U2" i="3"/>
  <c r="V2" i="3" s="1"/>
  <c r="Q2" i="3"/>
  <c r="R2" i="3" s="1"/>
  <c r="M2" i="3"/>
  <c r="N2" i="3" s="1"/>
  <c r="H9" i="2"/>
  <c r="H2" i="2"/>
  <c r="E13" i="1"/>
  <c r="F4" i="2"/>
  <c r="F5" i="2"/>
  <c r="F6" i="2"/>
  <c r="F7" i="2"/>
  <c r="F8" i="2"/>
  <c r="F9" i="2"/>
  <c r="F2" i="2"/>
  <c r="C8" i="2"/>
  <c r="C9" i="2"/>
  <c r="C7" i="2"/>
  <c r="C5" i="2"/>
  <c r="C6" i="2"/>
  <c r="C4" i="2"/>
  <c r="C2" i="2"/>
  <c r="X5" i="3" l="1"/>
  <c r="X2" i="3"/>
  <c r="T16" i="1"/>
  <c r="T15" i="1"/>
  <c r="T11" i="1"/>
  <c r="T10" i="1"/>
  <c r="T9" i="1"/>
  <c r="T7" i="1"/>
  <c r="T3" i="1"/>
  <c r="T2" i="1"/>
  <c r="T17" i="1" s="1"/>
  <c r="T20" i="1" s="1"/>
  <c r="T22" i="1" s="1"/>
  <c r="Q15" i="1"/>
  <c r="K14" i="1"/>
  <c r="H14" i="1"/>
  <c r="Q11" i="1"/>
  <c r="Q10" i="1"/>
  <c r="Q9" i="1"/>
  <c r="Q7" i="1"/>
  <c r="Q3" i="1"/>
  <c r="Q2" i="1"/>
  <c r="N15" i="1"/>
  <c r="N11" i="1"/>
  <c r="N10" i="1"/>
  <c r="N9" i="1"/>
  <c r="N7" i="1"/>
  <c r="N3" i="1"/>
  <c r="N2" i="1"/>
  <c r="N16" i="1" s="1"/>
  <c r="N19" i="1" s="1"/>
  <c r="N21" i="1" s="1"/>
  <c r="K15" i="1"/>
  <c r="K11" i="1"/>
  <c r="K10" i="1"/>
  <c r="K9" i="1"/>
  <c r="K7" i="1"/>
  <c r="K3" i="1"/>
  <c r="K2" i="1"/>
  <c r="H11" i="1"/>
  <c r="H10" i="1"/>
  <c r="H9" i="1"/>
  <c r="H7" i="1"/>
  <c r="H3" i="1"/>
  <c r="H2" i="1"/>
  <c r="B2" i="1"/>
  <c r="B10" i="1"/>
  <c r="B7" i="1"/>
  <c r="B6" i="1"/>
  <c r="B5" i="1"/>
  <c r="B4" i="1"/>
  <c r="B3" i="1"/>
  <c r="B11" i="1" s="1"/>
  <c r="E6" i="1" l="1"/>
  <c r="B18" i="1"/>
  <c r="B30" i="1" s="1"/>
  <c r="B31" i="1" s="1"/>
  <c r="B32" i="1" s="1"/>
  <c r="K16" i="1"/>
  <c r="K19" i="1" s="1"/>
  <c r="K21" i="1" s="1"/>
  <c r="K34" i="1" s="1"/>
  <c r="K39" i="1" s="1"/>
  <c r="H15" i="1"/>
  <c r="H18" i="1" s="1"/>
  <c r="H20" i="1" s="1"/>
  <c r="H33" i="1" s="1"/>
  <c r="H38" i="1" s="1"/>
  <c r="Q16" i="1"/>
  <c r="Q19" i="1" s="1"/>
  <c r="Q21" i="1" s="1"/>
  <c r="Q33" i="1" s="1"/>
  <c r="B21" i="1"/>
  <c r="B25" i="1" s="1"/>
  <c r="B27" i="1" s="1"/>
  <c r="K33" i="1"/>
  <c r="K38" i="1" s="1"/>
  <c r="N34" i="1"/>
  <c r="N33" i="1"/>
  <c r="H32" i="1"/>
  <c r="H37" i="1" s="1"/>
  <c r="T35" i="1"/>
  <c r="T34" i="1"/>
  <c r="T33" i="1"/>
  <c r="K32" i="1"/>
  <c r="K37" i="1" s="1"/>
  <c r="N32" i="1"/>
  <c r="N37" i="1" l="1"/>
  <c r="C10" i="2"/>
  <c r="F10" i="2" s="1"/>
  <c r="N39" i="1"/>
  <c r="C12" i="2"/>
  <c r="N38" i="1"/>
  <c r="C11" i="2"/>
  <c r="F11" i="2" s="1"/>
  <c r="Q32" i="1"/>
  <c r="C13" i="2" s="1"/>
  <c r="F13" i="2" s="1"/>
  <c r="Q34" i="1"/>
  <c r="Q39" i="1" s="1"/>
  <c r="C15" i="2"/>
  <c r="Q38" i="1"/>
  <c r="C14" i="2"/>
  <c r="F14" i="2" s="1"/>
  <c r="T39" i="1"/>
  <c r="C17" i="2"/>
  <c r="F17" i="2" s="1"/>
  <c r="T40" i="1"/>
  <c r="C18" i="2"/>
  <c r="F18" i="2" s="1"/>
  <c r="T38" i="1"/>
  <c r="C16" i="2"/>
  <c r="F16" i="2" s="1"/>
  <c r="H31" i="1"/>
  <c r="H36" i="1" s="1"/>
  <c r="E25" i="1"/>
  <c r="E26" i="1" s="1"/>
  <c r="E27" i="1" s="1"/>
  <c r="E16" i="1"/>
  <c r="E20" i="1" s="1"/>
  <c r="F12" i="2" l="1"/>
  <c r="H12" i="2"/>
  <c r="Q37" i="1"/>
  <c r="F15" i="2"/>
  <c r="H15" i="2"/>
  <c r="E22" i="1"/>
  <c r="C3" i="2"/>
  <c r="F3" i="2" l="1"/>
  <c r="F20" i="2" s="1"/>
  <c r="H3" i="2"/>
  <c r="H20" i="2" s="1"/>
</calcChain>
</file>

<file path=xl/sharedStrings.xml><?xml version="1.0" encoding="utf-8"?>
<sst xmlns="http://schemas.openxmlformats.org/spreadsheetml/2006/main" count="213" uniqueCount="82">
  <si>
    <t>2 tsps yeast</t>
  </si>
  <si>
    <t>50g cold milk</t>
  </si>
  <si>
    <t>40g sugar</t>
  </si>
  <si>
    <t>340g bread flour</t>
  </si>
  <si>
    <t>40g all purpose flour</t>
  </si>
  <si>
    <t>20g cake flour</t>
  </si>
  <si>
    <t>4 jumbo eggs</t>
  </si>
  <si>
    <t>1 tsp salt</t>
  </si>
  <si>
    <t>100g unsalted butter</t>
  </si>
  <si>
    <t>total</t>
  </si>
  <si>
    <t>sticker</t>
  </si>
  <si>
    <t>greaseproof paper</t>
  </si>
  <si>
    <t>grand total</t>
  </si>
  <si>
    <t>classic brioche</t>
  </si>
  <si>
    <t>babka</t>
  </si>
  <si>
    <t>choco hazelnut</t>
  </si>
  <si>
    <t>chocolate</t>
  </si>
  <si>
    <t>hazelnut</t>
  </si>
  <si>
    <t>brioche</t>
  </si>
  <si>
    <t>(makes 2 loaves)</t>
  </si>
  <si>
    <t>each loaf</t>
  </si>
  <si>
    <t>retail price</t>
  </si>
  <si>
    <t>sales</t>
  </si>
  <si>
    <t>sales/loaf</t>
  </si>
  <si>
    <t>chocolate cookies</t>
  </si>
  <si>
    <t>2 cups apf</t>
  </si>
  <si>
    <t>2tsps cornstarch</t>
  </si>
  <si>
    <t>1 tsp baking soda</t>
  </si>
  <si>
    <t>1 tsp baking powder</t>
  </si>
  <si>
    <t>1/2 tsp cinnamon</t>
  </si>
  <si>
    <t>1/2 tsp coffee</t>
  </si>
  <si>
    <t>1/2 tsp salt</t>
  </si>
  <si>
    <t>150g unsalted butter</t>
  </si>
  <si>
    <t>1 cup brown sugar</t>
  </si>
  <si>
    <t>1/2 cup white sugar</t>
  </si>
  <si>
    <t>2 eggs</t>
  </si>
  <si>
    <t>1.5 tsps vanilla</t>
  </si>
  <si>
    <t>150 g chocolate</t>
  </si>
  <si>
    <t>pouch</t>
  </si>
  <si>
    <t>per cookie</t>
  </si>
  <si>
    <t>overhead &amp; labor</t>
  </si>
  <si>
    <t>oatmeal chocolate</t>
  </si>
  <si>
    <t>150g oatmeal</t>
  </si>
  <si>
    <t>choco walnut</t>
  </si>
  <si>
    <t>150g walnuts</t>
  </si>
  <si>
    <t>sales percentage</t>
  </si>
  <si>
    <t>dark choco macadamia</t>
  </si>
  <si>
    <t>200 g chocolate</t>
  </si>
  <si>
    <t>120g macadamia</t>
  </si>
  <si>
    <t>matchadamia</t>
  </si>
  <si>
    <t>150 g white chocolate</t>
  </si>
  <si>
    <t>12.5 g matcha</t>
  </si>
  <si>
    <t>expenses</t>
  </si>
  <si>
    <t>net income</t>
  </si>
  <si>
    <t>net profit</t>
  </si>
  <si>
    <t>misc</t>
  </si>
  <si>
    <t>item</t>
  </si>
  <si>
    <t>oatmeal choco</t>
  </si>
  <si>
    <t>choco &amp; walnut</t>
  </si>
  <si>
    <t>matcha</t>
  </si>
  <si>
    <t>aug 9</t>
  </si>
  <si>
    <t>aug 10</t>
  </si>
  <si>
    <t>total quantity</t>
  </si>
  <si>
    <t>total income</t>
  </si>
  <si>
    <t>CHO</t>
  </si>
  <si>
    <t>OAT</t>
  </si>
  <si>
    <t>CAW</t>
  </si>
  <si>
    <t>DCM</t>
  </si>
  <si>
    <t>MDM</t>
  </si>
  <si>
    <t># BATCH</t>
  </si>
  <si>
    <t>TOTAL</t>
  </si>
  <si>
    <t>DATE</t>
  </si>
  <si>
    <t>PACK</t>
  </si>
  <si>
    <t>QTY</t>
  </si>
  <si>
    <t>GND TOTAL</t>
  </si>
  <si>
    <t># ORDERS</t>
  </si>
  <si>
    <t>CB</t>
  </si>
  <si>
    <t>PHB</t>
  </si>
  <si>
    <t>PCB</t>
  </si>
  <si>
    <t>CHB</t>
  </si>
  <si>
    <t>TOTAL BATCHES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</si>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</sst>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09F6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16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9F6E"/>
      <color rgb="FFC58A4F"/>
      <color rgb="FF996633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77A1-702A-483B-9E25-9D6CC5A03ACD}">
  <dimension ref="A1:T40"/>
  <sheetViews>
    <sheetView topLeftCell="E8" zoomScale="90" zoomScaleNormal="90" workbookViewId="0">
      <selection activeCell="N14" sqref="N14"/>
    </sheetView>
  </sheetViews>
  <sheetFormatPr defaultRowHeight="15" x14ac:dyDescent="0.25"/>
  <cols>
    <col min="1" max="1" width="19.42578125" bestFit="1" customWidth="1"/>
    <col min="4" max="4" width="17.5703125" bestFit="1" customWidth="1"/>
    <col min="5" max="5" width="13.85546875" customWidth="1"/>
    <col min="6" max="6" width="9.140625" customWidth="1"/>
    <col min="7" max="7" width="19.42578125" customWidth="1"/>
    <col min="8" max="9" width="9.140625" customWidth="1"/>
    <col min="10" max="10" width="19.42578125" customWidth="1"/>
    <col min="11" max="12" width="9.140625" customWidth="1"/>
    <col min="13" max="13" width="19.42578125" customWidth="1"/>
    <col min="14" max="15" width="9.140625" customWidth="1"/>
    <col min="16" max="16" width="21.140625" customWidth="1"/>
    <col min="17" max="18" width="9.140625" customWidth="1"/>
    <col min="19" max="19" width="21.140625" customWidth="1"/>
    <col min="20" max="20" width="9.140625" customWidth="1"/>
    <col min="22" max="22" width="19.42578125" bestFit="1" customWidth="1"/>
  </cols>
  <sheetData>
    <row r="1" spans="1:20" x14ac:dyDescent="0.25">
      <c r="A1" s="5" t="s">
        <v>13</v>
      </c>
      <c r="B1" s="5"/>
      <c r="D1" s="5" t="s">
        <v>14</v>
      </c>
      <c r="E1" s="5"/>
      <c r="G1" t="s">
        <v>24</v>
      </c>
      <c r="J1" t="s">
        <v>41</v>
      </c>
      <c r="M1" t="s">
        <v>43</v>
      </c>
      <c r="P1" t="s">
        <v>46</v>
      </c>
      <c r="S1" t="s">
        <v>49</v>
      </c>
    </row>
    <row r="2" spans="1:20" x14ac:dyDescent="0.25">
      <c r="A2" t="s">
        <v>0</v>
      </c>
      <c r="B2">
        <f>(125/500)*5</f>
        <v>1.25</v>
      </c>
      <c r="D2" t="s">
        <v>15</v>
      </c>
      <c r="E2">
        <v>145</v>
      </c>
      <c r="G2" t="s">
        <v>25</v>
      </c>
      <c r="H2">
        <f>(50/1000)*280</f>
        <v>14</v>
      </c>
      <c r="J2" t="s">
        <v>25</v>
      </c>
      <c r="K2">
        <f>(50/1000)*280</f>
        <v>14</v>
      </c>
      <c r="M2" t="s">
        <v>25</v>
      </c>
      <c r="N2">
        <f>(50/1000)*280</f>
        <v>14</v>
      </c>
      <c r="P2" t="s">
        <v>25</v>
      </c>
      <c r="Q2">
        <f>(50/1000)*280</f>
        <v>14</v>
      </c>
      <c r="S2" t="s">
        <v>25</v>
      </c>
      <c r="T2">
        <f>(50/1000)*280</f>
        <v>14</v>
      </c>
    </row>
    <row r="3" spans="1:20" x14ac:dyDescent="0.25">
      <c r="A3" t="s">
        <v>1</v>
      </c>
      <c r="B3">
        <f>(70/1000)*50</f>
        <v>3.5000000000000004</v>
      </c>
      <c r="D3" t="s">
        <v>16</v>
      </c>
      <c r="E3">
        <v>145</v>
      </c>
      <c r="G3" t="s">
        <v>26</v>
      </c>
      <c r="H3">
        <f>(16.25/200)*10</f>
        <v>0.8125</v>
      </c>
      <c r="J3" t="s">
        <v>26</v>
      </c>
      <c r="K3">
        <f>(16.25/200)*10</f>
        <v>0.8125</v>
      </c>
      <c r="M3" t="s">
        <v>26</v>
      </c>
      <c r="N3">
        <f>(16.25/200)*10</f>
        <v>0.8125</v>
      </c>
      <c r="P3" t="s">
        <v>26</v>
      </c>
      <c r="Q3">
        <f>(16.25/200)*10</f>
        <v>0.8125</v>
      </c>
      <c r="S3" t="s">
        <v>26</v>
      </c>
      <c r="T3">
        <f>(16.25/200)*10</f>
        <v>0.8125</v>
      </c>
    </row>
    <row r="4" spans="1:20" x14ac:dyDescent="0.25">
      <c r="A4" t="s">
        <v>2</v>
      </c>
      <c r="B4">
        <f>(51/1000)*40</f>
        <v>2.04</v>
      </c>
      <c r="D4" t="s">
        <v>17</v>
      </c>
      <c r="E4">
        <v>180</v>
      </c>
      <c r="G4" t="s">
        <v>27</v>
      </c>
      <c r="H4">
        <v>1</v>
      </c>
      <c r="J4" t="s">
        <v>27</v>
      </c>
      <c r="K4">
        <v>1</v>
      </c>
      <c r="M4" t="s">
        <v>27</v>
      </c>
      <c r="N4">
        <v>1</v>
      </c>
      <c r="P4" t="s">
        <v>27</v>
      </c>
      <c r="Q4">
        <v>1</v>
      </c>
      <c r="S4" t="s">
        <v>27</v>
      </c>
      <c r="T4">
        <v>1</v>
      </c>
    </row>
    <row r="5" spans="1:20" x14ac:dyDescent="0.25">
      <c r="A5" t="s">
        <v>3</v>
      </c>
      <c r="B5">
        <f>(40/1000)*340</f>
        <v>13.6</v>
      </c>
      <c r="G5" t="s">
        <v>28</v>
      </c>
      <c r="H5">
        <v>1</v>
      </c>
      <c r="J5" t="s">
        <v>28</v>
      </c>
      <c r="K5">
        <v>1</v>
      </c>
      <c r="M5" t="s">
        <v>28</v>
      </c>
      <c r="N5">
        <v>1</v>
      </c>
      <c r="P5" t="s">
        <v>28</v>
      </c>
      <c r="Q5">
        <v>1</v>
      </c>
      <c r="S5" t="s">
        <v>28</v>
      </c>
      <c r="T5">
        <v>1</v>
      </c>
    </row>
    <row r="6" spans="1:20" x14ac:dyDescent="0.25">
      <c r="A6" t="s">
        <v>4</v>
      </c>
      <c r="B6">
        <f>(50/1000)*40</f>
        <v>2</v>
      </c>
      <c r="D6" t="s">
        <v>18</v>
      </c>
      <c r="E6">
        <f>B11</f>
        <v>94.19</v>
      </c>
      <c r="G6" t="s">
        <v>29</v>
      </c>
      <c r="H6">
        <v>1</v>
      </c>
      <c r="J6" t="s">
        <v>29</v>
      </c>
      <c r="K6">
        <v>1</v>
      </c>
      <c r="M6" t="s">
        <v>29</v>
      </c>
      <c r="N6">
        <v>1</v>
      </c>
      <c r="P6" t="s">
        <v>29</v>
      </c>
      <c r="Q6">
        <v>1</v>
      </c>
      <c r="S6" t="s">
        <v>29</v>
      </c>
      <c r="T6">
        <v>1</v>
      </c>
    </row>
    <row r="7" spans="1:20" x14ac:dyDescent="0.25">
      <c r="A7" t="s">
        <v>5</v>
      </c>
      <c r="B7">
        <f>(40/1000)*20</f>
        <v>0.8</v>
      </c>
      <c r="G7" t="s">
        <v>30</v>
      </c>
      <c r="H7">
        <f>(38.25/50)*2.5</f>
        <v>1.9125000000000001</v>
      </c>
      <c r="J7" t="s">
        <v>30</v>
      </c>
      <c r="K7">
        <f>(38.25/50)*2.5</f>
        <v>1.9125000000000001</v>
      </c>
      <c r="M7" t="s">
        <v>30</v>
      </c>
      <c r="N7">
        <f>(38.25/50)*2.5</f>
        <v>1.9125000000000001</v>
      </c>
      <c r="P7" t="s">
        <v>30</v>
      </c>
      <c r="Q7">
        <f>(38.25/50)*2.5</f>
        <v>1.9125000000000001</v>
      </c>
      <c r="S7" t="s">
        <v>30</v>
      </c>
      <c r="T7">
        <f>(38.25/50)*2.5</f>
        <v>1.9125000000000001</v>
      </c>
    </row>
    <row r="8" spans="1:20" x14ac:dyDescent="0.25">
      <c r="A8" t="s">
        <v>6</v>
      </c>
      <c r="B8">
        <v>36</v>
      </c>
      <c r="D8" t="s">
        <v>10</v>
      </c>
      <c r="E8">
        <v>2.97</v>
      </c>
      <c r="G8" t="s">
        <v>31</v>
      </c>
      <c r="J8" t="s">
        <v>31</v>
      </c>
      <c r="M8" t="s">
        <v>31</v>
      </c>
      <c r="P8" t="s">
        <v>31</v>
      </c>
      <c r="S8" t="s">
        <v>31</v>
      </c>
    </row>
    <row r="9" spans="1:20" x14ac:dyDescent="0.25">
      <c r="A9" t="s">
        <v>7</v>
      </c>
      <c r="D9" t="s">
        <v>11</v>
      </c>
      <c r="E9">
        <v>1.3</v>
      </c>
      <c r="G9" t="s">
        <v>32</v>
      </c>
      <c r="H9">
        <f>(70/200)*150</f>
        <v>52.5</v>
      </c>
      <c r="J9" t="s">
        <v>32</v>
      </c>
      <c r="K9">
        <f>(70/200)*150</f>
        <v>52.5</v>
      </c>
      <c r="M9" t="s">
        <v>32</v>
      </c>
      <c r="N9">
        <f>(70/200)*150</f>
        <v>52.5</v>
      </c>
      <c r="P9" t="s">
        <v>32</v>
      </c>
      <c r="Q9">
        <f>(70/200)*150</f>
        <v>52.5</v>
      </c>
      <c r="S9" t="s">
        <v>32</v>
      </c>
      <c r="T9">
        <f>(70/200)*150</f>
        <v>52.5</v>
      </c>
    </row>
    <row r="10" spans="1:20" x14ac:dyDescent="0.25">
      <c r="A10" t="s">
        <v>8</v>
      </c>
      <c r="B10">
        <f>(70/200)*100</f>
        <v>35</v>
      </c>
      <c r="G10" t="s">
        <v>33</v>
      </c>
      <c r="H10">
        <f>(45/1000)*190</f>
        <v>8.5499999999999989</v>
      </c>
      <c r="J10" t="s">
        <v>33</v>
      </c>
      <c r="K10">
        <f>(45/1000)*190</f>
        <v>8.5499999999999989</v>
      </c>
      <c r="M10" t="s">
        <v>33</v>
      </c>
      <c r="N10">
        <f>(45/1000)*190</f>
        <v>8.5499999999999989</v>
      </c>
      <c r="P10" t="s">
        <v>33</v>
      </c>
      <c r="Q10">
        <f>(45/1000)*190</f>
        <v>8.5499999999999989</v>
      </c>
      <c r="S10" t="s">
        <v>33</v>
      </c>
      <c r="T10">
        <f>(45/1000)*190</f>
        <v>8.5499999999999989</v>
      </c>
    </row>
    <row r="11" spans="1:20" x14ac:dyDescent="0.25">
      <c r="A11" t="s">
        <v>9</v>
      </c>
      <c r="B11">
        <f>SUM(B2:B10)</f>
        <v>94.19</v>
      </c>
      <c r="D11" t="s">
        <v>55</v>
      </c>
      <c r="E11">
        <v>60</v>
      </c>
      <c r="G11" t="s">
        <v>34</v>
      </c>
      <c r="H11">
        <f>(50/1000)*105</f>
        <v>5.25</v>
      </c>
      <c r="J11" t="s">
        <v>34</v>
      </c>
      <c r="K11">
        <f>(50/1000)*105</f>
        <v>5.25</v>
      </c>
      <c r="M11" t="s">
        <v>34</v>
      </c>
      <c r="N11">
        <f>(50/1000)*105</f>
        <v>5.25</v>
      </c>
      <c r="P11" t="s">
        <v>34</v>
      </c>
      <c r="Q11">
        <f>(50/1000)*105</f>
        <v>5.25</v>
      </c>
      <c r="S11" t="s">
        <v>34</v>
      </c>
      <c r="T11">
        <f>(50/1000)*105</f>
        <v>5.25</v>
      </c>
    </row>
    <row r="12" spans="1:20" x14ac:dyDescent="0.25">
      <c r="G12" t="s">
        <v>35</v>
      </c>
      <c r="H12">
        <v>18</v>
      </c>
      <c r="J12" t="s">
        <v>35</v>
      </c>
      <c r="K12">
        <v>18</v>
      </c>
      <c r="M12" t="s">
        <v>35</v>
      </c>
      <c r="N12">
        <v>18</v>
      </c>
      <c r="P12" t="s">
        <v>35</v>
      </c>
      <c r="Q12">
        <v>18</v>
      </c>
      <c r="S12" t="s">
        <v>35</v>
      </c>
      <c r="T12">
        <v>18</v>
      </c>
    </row>
    <row r="13" spans="1:20" x14ac:dyDescent="0.25">
      <c r="A13" t="s">
        <v>10</v>
      </c>
      <c r="B13">
        <v>2.97</v>
      </c>
      <c r="D13" t="s">
        <v>12</v>
      </c>
      <c r="E13">
        <f>SUM(E4,E6,E8:E9,E11)</f>
        <v>338.46000000000004</v>
      </c>
      <c r="G13" t="s">
        <v>36</v>
      </c>
      <c r="H13">
        <v>2</v>
      </c>
      <c r="J13" t="s">
        <v>36</v>
      </c>
      <c r="K13">
        <v>2</v>
      </c>
      <c r="M13" t="s">
        <v>36</v>
      </c>
      <c r="N13">
        <v>2</v>
      </c>
      <c r="P13" t="s">
        <v>36</v>
      </c>
      <c r="Q13">
        <v>2</v>
      </c>
      <c r="S13" t="s">
        <v>36</v>
      </c>
      <c r="T13">
        <v>2</v>
      </c>
    </row>
    <row r="14" spans="1:20" x14ac:dyDescent="0.25">
      <c r="A14" t="s">
        <v>11</v>
      </c>
      <c r="B14">
        <v>1.3</v>
      </c>
      <c r="D14" t="s">
        <v>19</v>
      </c>
      <c r="G14" t="s">
        <v>47</v>
      </c>
      <c r="H14">
        <f>(255/1000)*200</f>
        <v>51</v>
      </c>
      <c r="J14" t="s">
        <v>37</v>
      </c>
      <c r="K14">
        <f>(255/1000)*150</f>
        <v>38.25</v>
      </c>
      <c r="M14" t="s">
        <v>37</v>
      </c>
      <c r="N14">
        <f>(255/1000)*150</f>
        <v>38.25</v>
      </c>
      <c r="P14" t="s">
        <v>37</v>
      </c>
      <c r="Q14">
        <f>(255/1000)*150</f>
        <v>38.25</v>
      </c>
      <c r="S14" t="s">
        <v>50</v>
      </c>
      <c r="T14">
        <f>(255/1000)*150</f>
        <v>38.25</v>
      </c>
    </row>
    <row r="15" spans="1:20" x14ac:dyDescent="0.25">
      <c r="G15" t="s">
        <v>9</v>
      </c>
      <c r="H15">
        <f>SUM(H2:H14)</f>
        <v>157.02499999999998</v>
      </c>
      <c r="J15" t="s">
        <v>42</v>
      </c>
      <c r="K15">
        <f>(106/500)*150</f>
        <v>31.8</v>
      </c>
      <c r="M15" t="s">
        <v>44</v>
      </c>
      <c r="N15">
        <f>(660/1000)*150</f>
        <v>99</v>
      </c>
      <c r="P15" t="s">
        <v>48</v>
      </c>
      <c r="Q15">
        <f>(1780/1000)*120</f>
        <v>213.6</v>
      </c>
      <c r="S15" t="s">
        <v>48</v>
      </c>
      <c r="T15">
        <f>(1780/1000)*120</f>
        <v>213.6</v>
      </c>
    </row>
    <row r="16" spans="1:20" x14ac:dyDescent="0.25">
      <c r="A16" t="s">
        <v>55</v>
      </c>
      <c r="B16">
        <v>60</v>
      </c>
      <c r="D16" t="s">
        <v>20</v>
      </c>
      <c r="E16">
        <f>E13/2</f>
        <v>169.23000000000002</v>
      </c>
      <c r="J16" t="s">
        <v>9</v>
      </c>
      <c r="K16">
        <f>SUM(K2:K15)</f>
        <v>176.07499999999999</v>
      </c>
      <c r="M16" t="s">
        <v>9</v>
      </c>
      <c r="N16">
        <f>SUM(N2:N15)</f>
        <v>243.27499999999998</v>
      </c>
      <c r="P16" t="s">
        <v>9</v>
      </c>
      <c r="Q16">
        <f>SUM(Q2:Q15)</f>
        <v>357.875</v>
      </c>
      <c r="S16" t="s">
        <v>51</v>
      </c>
      <c r="T16">
        <f>(185/100)*12.5</f>
        <v>23.125</v>
      </c>
    </row>
    <row r="17" spans="1:20" x14ac:dyDescent="0.25">
      <c r="G17" t="s">
        <v>55</v>
      </c>
      <c r="H17">
        <v>100</v>
      </c>
      <c r="S17" t="s">
        <v>9</v>
      </c>
      <c r="T17">
        <f>SUM(T2:T16)</f>
        <v>381</v>
      </c>
    </row>
    <row r="18" spans="1:20" x14ac:dyDescent="0.25">
      <c r="A18" t="s">
        <v>12</v>
      </c>
      <c r="B18">
        <f>SUM(B11,B13:B14,B16)</f>
        <v>158.45999999999998</v>
      </c>
      <c r="D18" t="s">
        <v>21</v>
      </c>
      <c r="E18">
        <v>180</v>
      </c>
      <c r="G18" t="s">
        <v>12</v>
      </c>
      <c r="H18">
        <f>H15+H17</f>
        <v>257.02499999999998</v>
      </c>
      <c r="J18" t="s">
        <v>55</v>
      </c>
      <c r="K18">
        <v>100</v>
      </c>
      <c r="M18" t="s">
        <v>55</v>
      </c>
      <c r="N18">
        <v>100</v>
      </c>
      <c r="P18" t="s">
        <v>55</v>
      </c>
      <c r="Q18">
        <v>100</v>
      </c>
    </row>
    <row r="19" spans="1:20" x14ac:dyDescent="0.25">
      <c r="A19" t="s">
        <v>19</v>
      </c>
      <c r="J19" t="s">
        <v>12</v>
      </c>
      <c r="K19">
        <f>K16+K18</f>
        <v>276.07499999999999</v>
      </c>
      <c r="M19" t="s">
        <v>12</v>
      </c>
      <c r="N19">
        <f>N16+N18</f>
        <v>343.27499999999998</v>
      </c>
      <c r="P19" t="s">
        <v>12</v>
      </c>
      <c r="Q19">
        <f>Q16+Q18</f>
        <v>457.875</v>
      </c>
      <c r="S19" t="s">
        <v>40</v>
      </c>
      <c r="T19">
        <v>100</v>
      </c>
    </row>
    <row r="20" spans="1:20" x14ac:dyDescent="0.25">
      <c r="D20" t="s">
        <v>23</v>
      </c>
      <c r="E20">
        <f>E18-E16</f>
        <v>10.769999999999982</v>
      </c>
      <c r="G20" t="s">
        <v>39</v>
      </c>
      <c r="H20">
        <f>H18/24</f>
        <v>10.709375</v>
      </c>
      <c r="S20" t="s">
        <v>12</v>
      </c>
      <c r="T20">
        <f>T17+T19</f>
        <v>481</v>
      </c>
    </row>
    <row r="21" spans="1:20" x14ac:dyDescent="0.25">
      <c r="A21" t="s">
        <v>20</v>
      </c>
      <c r="B21">
        <f>B18/2</f>
        <v>79.22999999999999</v>
      </c>
      <c r="J21" t="s">
        <v>39</v>
      </c>
      <c r="K21">
        <f>K19/24</f>
        <v>11.503124999999999</v>
      </c>
      <c r="M21" t="s">
        <v>39</v>
      </c>
      <c r="N21">
        <f>N19/24</f>
        <v>14.303125</v>
      </c>
      <c r="P21" t="s">
        <v>39</v>
      </c>
      <c r="Q21">
        <f>Q19/24</f>
        <v>19.078125</v>
      </c>
    </row>
    <row r="22" spans="1:20" x14ac:dyDescent="0.25">
      <c r="D22" t="s">
        <v>45</v>
      </c>
      <c r="E22">
        <f>(E20/E18)*100</f>
        <v>5.9833333333333227</v>
      </c>
      <c r="G22" t="s">
        <v>10</v>
      </c>
      <c r="H22">
        <v>2.97</v>
      </c>
      <c r="S22" t="s">
        <v>39</v>
      </c>
      <c r="T22">
        <f>T20/24</f>
        <v>20.041666666666668</v>
      </c>
    </row>
    <row r="23" spans="1:20" x14ac:dyDescent="0.25">
      <c r="A23" t="s">
        <v>21</v>
      </c>
      <c r="B23">
        <v>100</v>
      </c>
      <c r="G23" t="s">
        <v>38</v>
      </c>
      <c r="H23">
        <v>5</v>
      </c>
      <c r="J23" t="s">
        <v>10</v>
      </c>
      <c r="K23">
        <v>2.97</v>
      </c>
      <c r="M23" t="s">
        <v>10</v>
      </c>
      <c r="N23">
        <v>2.97</v>
      </c>
      <c r="P23" t="s">
        <v>10</v>
      </c>
      <c r="Q23">
        <v>2.97</v>
      </c>
    </row>
    <row r="24" spans="1:20" x14ac:dyDescent="0.25">
      <c r="D24" t="s">
        <v>22</v>
      </c>
      <c r="E24">
        <v>330</v>
      </c>
      <c r="J24" t="s">
        <v>38</v>
      </c>
      <c r="K24">
        <v>5</v>
      </c>
      <c r="M24" t="s">
        <v>38</v>
      </c>
      <c r="N24">
        <v>5</v>
      </c>
      <c r="P24" t="s">
        <v>38</v>
      </c>
      <c r="Q24">
        <v>5</v>
      </c>
      <c r="S24" t="s">
        <v>10</v>
      </c>
      <c r="T24">
        <v>2.97</v>
      </c>
    </row>
    <row r="25" spans="1:20" x14ac:dyDescent="0.25">
      <c r="A25" t="s">
        <v>23</v>
      </c>
      <c r="B25">
        <f>B23-B21</f>
        <v>20.77000000000001</v>
      </c>
      <c r="D25" t="s">
        <v>52</v>
      </c>
      <c r="E25">
        <f>E13</f>
        <v>338.46000000000004</v>
      </c>
      <c r="G25" t="s">
        <v>21</v>
      </c>
      <c r="S25" t="s">
        <v>38</v>
      </c>
      <c r="T25">
        <v>5</v>
      </c>
    </row>
    <row r="26" spans="1:20" x14ac:dyDescent="0.25">
      <c r="D26" t="s">
        <v>53</v>
      </c>
      <c r="E26">
        <f>E24-E25</f>
        <v>-8.4600000000000364</v>
      </c>
      <c r="G26">
        <v>6</v>
      </c>
      <c r="H26">
        <v>125</v>
      </c>
      <c r="J26" t="s">
        <v>21</v>
      </c>
      <c r="M26" t="s">
        <v>21</v>
      </c>
      <c r="P26" t="s">
        <v>21</v>
      </c>
    </row>
    <row r="27" spans="1:20" x14ac:dyDescent="0.25">
      <c r="A27" t="s">
        <v>45</v>
      </c>
      <c r="B27">
        <f>(B25/B23)*100</f>
        <v>20.77000000000001</v>
      </c>
      <c r="D27" t="s">
        <v>54</v>
      </c>
      <c r="E27">
        <f>(E26/E24)*100</f>
        <v>-2.5636363636363746</v>
      </c>
      <c r="G27">
        <v>8</v>
      </c>
      <c r="H27">
        <v>170</v>
      </c>
      <c r="J27">
        <v>6</v>
      </c>
      <c r="K27">
        <v>125</v>
      </c>
      <c r="M27">
        <v>6</v>
      </c>
      <c r="N27">
        <v>135</v>
      </c>
      <c r="P27">
        <v>6</v>
      </c>
      <c r="Q27">
        <v>155</v>
      </c>
      <c r="S27" t="s">
        <v>21</v>
      </c>
    </row>
    <row r="28" spans="1:20" x14ac:dyDescent="0.25">
      <c r="G28">
        <v>12</v>
      </c>
      <c r="H28">
        <v>240</v>
      </c>
      <c r="J28">
        <v>8</v>
      </c>
      <c r="K28">
        <v>170</v>
      </c>
      <c r="M28">
        <v>8</v>
      </c>
      <c r="N28">
        <v>180</v>
      </c>
      <c r="P28">
        <v>8</v>
      </c>
      <c r="Q28">
        <v>200</v>
      </c>
      <c r="S28">
        <v>6</v>
      </c>
      <c r="T28">
        <v>155</v>
      </c>
    </row>
    <row r="29" spans="1:20" x14ac:dyDescent="0.25">
      <c r="A29" t="s">
        <v>22</v>
      </c>
      <c r="B29">
        <v>200</v>
      </c>
      <c r="J29">
        <v>12</v>
      </c>
      <c r="K29">
        <v>240</v>
      </c>
      <c r="M29">
        <v>12</v>
      </c>
      <c r="N29">
        <v>265</v>
      </c>
      <c r="P29">
        <v>12</v>
      </c>
      <c r="Q29">
        <v>300</v>
      </c>
      <c r="S29">
        <v>8</v>
      </c>
      <c r="T29">
        <v>200</v>
      </c>
    </row>
    <row r="30" spans="1:20" x14ac:dyDescent="0.25">
      <c r="A30" t="s">
        <v>52</v>
      </c>
      <c r="B30">
        <f>B18</f>
        <v>158.45999999999998</v>
      </c>
      <c r="G30" t="s">
        <v>22</v>
      </c>
      <c r="S30">
        <v>12</v>
      </c>
      <c r="T30">
        <v>300</v>
      </c>
    </row>
    <row r="31" spans="1:20" x14ac:dyDescent="0.25">
      <c r="A31" t="s">
        <v>53</v>
      </c>
      <c r="B31">
        <f>B29-B30</f>
        <v>41.54000000000002</v>
      </c>
      <c r="G31">
        <v>6</v>
      </c>
      <c r="H31">
        <f>H26-(H20*6)-(H22+H23)</f>
        <v>52.773750000000007</v>
      </c>
      <c r="J31" t="s">
        <v>22</v>
      </c>
      <c r="M31" t="s">
        <v>22</v>
      </c>
      <c r="P31" t="s">
        <v>22</v>
      </c>
    </row>
    <row r="32" spans="1:20" x14ac:dyDescent="0.25">
      <c r="A32" t="s">
        <v>54</v>
      </c>
      <c r="B32">
        <f>(B31/B29)*100</f>
        <v>20.77000000000001</v>
      </c>
      <c r="G32">
        <v>8</v>
      </c>
      <c r="H32">
        <f>H27-(H20*8)-(H22+H23)</f>
        <v>76.355000000000004</v>
      </c>
      <c r="J32">
        <v>6</v>
      </c>
      <c r="K32">
        <f>K27-(K21*6)-(K23+K24)</f>
        <v>48.011250000000004</v>
      </c>
      <c r="M32">
        <v>6</v>
      </c>
      <c r="N32">
        <f>N27-(N21*6)-(N23+N24)</f>
        <v>41.211250000000007</v>
      </c>
      <c r="P32">
        <v>6</v>
      </c>
      <c r="Q32">
        <f>Q27-(Q21*6)-(Q23+Q24)</f>
        <v>32.561250000000001</v>
      </c>
      <c r="S32" t="s">
        <v>22</v>
      </c>
    </row>
    <row r="33" spans="7:20" x14ac:dyDescent="0.25">
      <c r="G33">
        <v>12</v>
      </c>
      <c r="H33">
        <f>H28-(H20*12)-(H22+H23)</f>
        <v>103.51750000000001</v>
      </c>
      <c r="J33">
        <v>8</v>
      </c>
      <c r="K33">
        <f>K28-(K21*8)-(K23+K24)</f>
        <v>70.00500000000001</v>
      </c>
      <c r="M33">
        <v>8</v>
      </c>
      <c r="N33">
        <f>N28-(N21*8)-(N23+N24)</f>
        <v>57.605000000000004</v>
      </c>
      <c r="P33">
        <v>8</v>
      </c>
      <c r="Q33">
        <f>Q28-(Q21*8)-(Q23+Q24)</f>
        <v>39.405000000000001</v>
      </c>
      <c r="S33">
        <v>6</v>
      </c>
      <c r="T33">
        <f>T28-(T22*6)-(T24+T25)</f>
        <v>26.78</v>
      </c>
    </row>
    <row r="34" spans="7:20" x14ac:dyDescent="0.25">
      <c r="J34">
        <v>12</v>
      </c>
      <c r="K34">
        <f>K29-(K21*12)-(K23+K24)</f>
        <v>93.992500000000007</v>
      </c>
      <c r="M34">
        <v>12</v>
      </c>
      <c r="N34">
        <f>N29-(N21*12)-(N23+N24)</f>
        <v>85.392500000000013</v>
      </c>
      <c r="P34">
        <v>12</v>
      </c>
      <c r="Q34">
        <f>Q29-(Q21*12)-(Q23+Q24)</f>
        <v>63.092500000000001</v>
      </c>
      <c r="S34">
        <v>8</v>
      </c>
      <c r="T34">
        <f>T29-(T22*8)-(T24+T25)</f>
        <v>31.696666666666658</v>
      </c>
    </row>
    <row r="35" spans="7:20" x14ac:dyDescent="0.25">
      <c r="G35" t="s">
        <v>45</v>
      </c>
      <c r="S35">
        <v>12</v>
      </c>
      <c r="T35">
        <f>T30-(T22*12)-(T24+T25)</f>
        <v>51.53</v>
      </c>
    </row>
    <row r="36" spans="7:20" x14ac:dyDescent="0.25">
      <c r="G36">
        <v>6</v>
      </c>
      <c r="H36">
        <f>(H31/H26)*100</f>
        <v>42.219000000000008</v>
      </c>
      <c r="J36" t="s">
        <v>45</v>
      </c>
      <c r="M36" t="s">
        <v>45</v>
      </c>
      <c r="P36" t="s">
        <v>45</v>
      </c>
    </row>
    <row r="37" spans="7:20" x14ac:dyDescent="0.25">
      <c r="G37">
        <v>8</v>
      </c>
      <c r="H37">
        <f>(H32/H27)*100</f>
        <v>44.914705882352948</v>
      </c>
      <c r="J37">
        <v>6</v>
      </c>
      <c r="K37">
        <f>(K32/K27)*100</f>
        <v>38.409000000000006</v>
      </c>
      <c r="M37">
        <v>6</v>
      </c>
      <c r="N37">
        <f>(N32/N27)*100</f>
        <v>30.526851851851855</v>
      </c>
      <c r="P37">
        <v>6</v>
      </c>
      <c r="Q37">
        <f>(Q32/Q27)*100</f>
        <v>21.00725806451613</v>
      </c>
      <c r="S37" t="s">
        <v>45</v>
      </c>
    </row>
    <row r="38" spans="7:20" x14ac:dyDescent="0.25">
      <c r="G38">
        <v>12</v>
      </c>
      <c r="H38">
        <f>(H33/H28)*100</f>
        <v>43.132291666666674</v>
      </c>
      <c r="J38">
        <v>8</v>
      </c>
      <c r="K38">
        <f>(K33/K28)*100</f>
        <v>41.17941176470589</v>
      </c>
      <c r="M38">
        <v>8</v>
      </c>
      <c r="N38">
        <f t="shared" ref="N38:N39" si="0">(N33/N28)*100</f>
        <v>32.00277777777778</v>
      </c>
      <c r="P38">
        <v>8</v>
      </c>
      <c r="Q38">
        <f t="shared" ref="Q38:Q39" si="1">(Q33/Q28)*100</f>
        <v>19.702500000000001</v>
      </c>
      <c r="S38">
        <v>6</v>
      </c>
      <c r="T38">
        <f>(T33/T28)*100</f>
        <v>17.27741935483871</v>
      </c>
    </row>
    <row r="39" spans="7:20" x14ac:dyDescent="0.25">
      <c r="J39">
        <v>12</v>
      </c>
      <c r="K39">
        <f t="shared" ref="K39" si="2">(K34/K29)*100</f>
        <v>39.163541666666667</v>
      </c>
      <c r="M39">
        <v>12</v>
      </c>
      <c r="N39">
        <f t="shared" si="0"/>
        <v>32.223584905660381</v>
      </c>
      <c r="P39">
        <v>12</v>
      </c>
      <c r="Q39">
        <f t="shared" si="1"/>
        <v>21.030833333333334</v>
      </c>
      <c r="S39">
        <v>8</v>
      </c>
      <c r="T39">
        <f t="shared" ref="T39" si="3">(T34/T29)*100</f>
        <v>15.848333333333327</v>
      </c>
    </row>
    <row r="40" spans="7:20" x14ac:dyDescent="0.25">
      <c r="S40">
        <v>12</v>
      </c>
      <c r="T40">
        <f>(T35/T30)*100</f>
        <v>17.176666666666669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C88A-A04C-4276-922F-F14CFE02F200}">
  <dimension ref="A1:H20"/>
  <sheetViews>
    <sheetView workbookViewId="0">
      <selection activeCell="F2" sqref="F2"/>
    </sheetView>
  </sheetViews>
  <sheetFormatPr defaultRowHeight="15" x14ac:dyDescent="0.25"/>
  <cols>
    <col min="1" max="1" width="14.7109375" bestFit="1" customWidth="1"/>
    <col min="3" max="3" width="11" style="1" bestFit="1" customWidth="1"/>
    <col min="6" max="6" width="13.140625" style="1" bestFit="1" customWidth="1"/>
    <col min="7" max="7" width="12.140625" bestFit="1" customWidth="1"/>
  </cols>
  <sheetData>
    <row r="1" spans="1:8" x14ac:dyDescent="0.25">
      <c r="A1" s="2" t="s">
        <v>56</v>
      </c>
      <c r="C1" s="3" t="s">
        <v>53</v>
      </c>
      <c r="D1" s="4" t="s">
        <v>60</v>
      </c>
      <c r="E1" s="4" t="s">
        <v>61</v>
      </c>
      <c r="F1" s="1" t="s">
        <v>62</v>
      </c>
      <c r="G1" t="s">
        <v>63</v>
      </c>
    </row>
    <row r="2" spans="1:8" x14ac:dyDescent="0.25">
      <c r="A2" t="s">
        <v>18</v>
      </c>
      <c r="C2" s="1">
        <f>Sheet1!B25</f>
        <v>20.77000000000001</v>
      </c>
      <c r="D2">
        <v>1</v>
      </c>
      <c r="E2">
        <v>4</v>
      </c>
      <c r="F2" s="1">
        <f>SUM(D2:E2)*C2</f>
        <v>103.85000000000005</v>
      </c>
      <c r="H2" s="1">
        <f>C2</f>
        <v>20.77000000000001</v>
      </c>
    </row>
    <row r="3" spans="1:8" x14ac:dyDescent="0.25">
      <c r="A3" t="s">
        <v>14</v>
      </c>
      <c r="C3" s="1">
        <f>Sheet1!E20</f>
        <v>10.769999999999982</v>
      </c>
      <c r="D3">
        <v>6</v>
      </c>
      <c r="E3">
        <v>3</v>
      </c>
      <c r="F3" s="1">
        <f t="shared" ref="F3:F18" si="0">SUM(D3:E3)*C3</f>
        <v>96.929999999999836</v>
      </c>
      <c r="H3">
        <f>C3*3</f>
        <v>32.309999999999945</v>
      </c>
    </row>
    <row r="4" spans="1:8" x14ac:dyDescent="0.25">
      <c r="A4" t="s">
        <v>16</v>
      </c>
      <c r="B4">
        <v>6</v>
      </c>
      <c r="C4" s="1">
        <f>Sheet1!H31</f>
        <v>52.773750000000007</v>
      </c>
      <c r="F4" s="1">
        <f t="shared" si="0"/>
        <v>0</v>
      </c>
    </row>
    <row r="5" spans="1:8" x14ac:dyDescent="0.25">
      <c r="B5">
        <v>8</v>
      </c>
      <c r="C5" s="1">
        <f>Sheet1!H32</f>
        <v>76.355000000000004</v>
      </c>
      <c r="D5">
        <v>1</v>
      </c>
      <c r="F5" s="1">
        <f t="shared" si="0"/>
        <v>76.355000000000004</v>
      </c>
    </row>
    <row r="6" spans="1:8" x14ac:dyDescent="0.25">
      <c r="B6">
        <v>12</v>
      </c>
      <c r="C6" s="1">
        <f>Sheet1!H33</f>
        <v>103.51750000000001</v>
      </c>
      <c r="E6">
        <v>1</v>
      </c>
      <c r="F6" s="1">
        <f t="shared" si="0"/>
        <v>103.51750000000001</v>
      </c>
    </row>
    <row r="7" spans="1:8" x14ac:dyDescent="0.25">
      <c r="A7" t="s">
        <v>57</v>
      </c>
      <c r="B7">
        <v>6</v>
      </c>
      <c r="C7" s="1">
        <f>Sheet1!K32</f>
        <v>48.011250000000004</v>
      </c>
      <c r="F7" s="1">
        <f t="shared" si="0"/>
        <v>0</v>
      </c>
    </row>
    <row r="8" spans="1:8" x14ac:dyDescent="0.25">
      <c r="B8">
        <v>8</v>
      </c>
      <c r="C8" s="1">
        <f>Sheet1!K33</f>
        <v>70.00500000000001</v>
      </c>
      <c r="D8">
        <v>1</v>
      </c>
      <c r="F8" s="1">
        <f t="shared" si="0"/>
        <v>70.00500000000001</v>
      </c>
    </row>
    <row r="9" spans="1:8" x14ac:dyDescent="0.25">
      <c r="B9">
        <v>12</v>
      </c>
      <c r="C9" s="1">
        <f>Sheet1!K34</f>
        <v>93.992500000000007</v>
      </c>
      <c r="D9">
        <v>2</v>
      </c>
      <c r="F9" s="1">
        <f t="shared" si="0"/>
        <v>187.98500000000001</v>
      </c>
      <c r="H9">
        <f>C9*2</f>
        <v>187.98500000000001</v>
      </c>
    </row>
    <row r="10" spans="1:8" x14ac:dyDescent="0.25">
      <c r="A10" t="s">
        <v>58</v>
      </c>
      <c r="B10">
        <v>6</v>
      </c>
      <c r="C10" s="1">
        <f>Sheet1!N32</f>
        <v>41.211250000000007</v>
      </c>
      <c r="F10" s="1">
        <f t="shared" si="0"/>
        <v>0</v>
      </c>
    </row>
    <row r="11" spans="1:8" x14ac:dyDescent="0.25">
      <c r="B11">
        <v>8</v>
      </c>
      <c r="C11" s="1">
        <f>Sheet1!N33</f>
        <v>57.605000000000004</v>
      </c>
      <c r="D11">
        <v>2</v>
      </c>
      <c r="E11">
        <v>3</v>
      </c>
      <c r="F11" s="1">
        <f t="shared" si="0"/>
        <v>288.02500000000003</v>
      </c>
    </row>
    <row r="12" spans="1:8" x14ac:dyDescent="0.25">
      <c r="B12">
        <v>12</v>
      </c>
      <c r="C12" s="1">
        <f>Sheet1!N34</f>
        <v>85.392500000000013</v>
      </c>
      <c r="D12">
        <v>4</v>
      </c>
      <c r="E12">
        <v>3</v>
      </c>
      <c r="F12" s="1">
        <f t="shared" si="0"/>
        <v>597.74750000000006</v>
      </c>
      <c r="H12">
        <f>C12*4</f>
        <v>341.57000000000005</v>
      </c>
    </row>
    <row r="13" spans="1:8" x14ac:dyDescent="0.25">
      <c r="A13" t="s">
        <v>46</v>
      </c>
      <c r="B13">
        <v>6</v>
      </c>
      <c r="C13" s="1">
        <f>Sheet1!Q32</f>
        <v>32.561250000000001</v>
      </c>
      <c r="D13">
        <v>1</v>
      </c>
      <c r="E13">
        <v>1</v>
      </c>
      <c r="F13" s="1">
        <f t="shared" si="0"/>
        <v>65.122500000000002</v>
      </c>
    </row>
    <row r="14" spans="1:8" x14ac:dyDescent="0.25">
      <c r="B14">
        <v>8</v>
      </c>
      <c r="C14" s="1">
        <f>Sheet1!Q33</f>
        <v>39.405000000000001</v>
      </c>
      <c r="E14">
        <v>5</v>
      </c>
      <c r="F14" s="1">
        <f t="shared" si="0"/>
        <v>197.02500000000001</v>
      </c>
    </row>
    <row r="15" spans="1:8" x14ac:dyDescent="0.25">
      <c r="B15">
        <v>12</v>
      </c>
      <c r="C15" s="1">
        <f>Sheet1!Q34</f>
        <v>63.092500000000001</v>
      </c>
      <c r="D15">
        <v>3</v>
      </c>
      <c r="E15">
        <v>2</v>
      </c>
      <c r="F15" s="1">
        <f t="shared" si="0"/>
        <v>315.46249999999998</v>
      </c>
      <c r="H15">
        <f>C15*5</f>
        <v>315.46249999999998</v>
      </c>
    </row>
    <row r="16" spans="1:8" x14ac:dyDescent="0.25">
      <c r="A16" t="s">
        <v>59</v>
      </c>
      <c r="B16">
        <v>6</v>
      </c>
      <c r="C16" s="1">
        <f>Sheet1!T33</f>
        <v>26.78</v>
      </c>
      <c r="D16">
        <v>1</v>
      </c>
      <c r="F16" s="1">
        <f t="shared" si="0"/>
        <v>26.78</v>
      </c>
    </row>
    <row r="17" spans="2:8" x14ac:dyDescent="0.25">
      <c r="B17">
        <v>8</v>
      </c>
      <c r="C17" s="1">
        <f>Sheet1!T34</f>
        <v>31.696666666666658</v>
      </c>
      <c r="E17">
        <v>2</v>
      </c>
      <c r="F17" s="1">
        <f t="shared" si="0"/>
        <v>63.393333333333317</v>
      </c>
    </row>
    <row r="18" spans="2:8" x14ac:dyDescent="0.25">
      <c r="B18">
        <v>12</v>
      </c>
      <c r="C18" s="1">
        <f>Sheet1!T35</f>
        <v>51.53</v>
      </c>
      <c r="E18">
        <v>1</v>
      </c>
      <c r="F18" s="1">
        <f t="shared" si="0"/>
        <v>51.53</v>
      </c>
    </row>
    <row r="20" spans="2:8" x14ac:dyDescent="0.25">
      <c r="C20" s="3" t="s">
        <v>12</v>
      </c>
      <c r="F20" s="1">
        <f>SUM(F2:F18)</f>
        <v>2243.7283333333339</v>
      </c>
      <c r="H20" s="1">
        <f>SUM(H2:H15)</f>
        <v>898.09749999999997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4F6C-053C-4F37-8243-EC85E29CC38D}">
  <dimension ref="A1:Y7"/>
  <sheetViews>
    <sheetView topLeftCell="C1" workbookViewId="0">
      <selection activeCell="O7" sqref="O7"/>
    </sheetView>
  </sheetViews>
  <sheetFormatPr defaultRowHeight="15" x14ac:dyDescent="0.25"/>
  <cols>
    <col min="1" max="1" width="9.140625" style="6"/>
    <col min="2" max="2" width="8.28515625" style="7" bestFit="1" customWidth="1"/>
    <col min="3" max="3" width="8.7109375" style="13" customWidth="1"/>
    <col min="4" max="4" width="5.7109375" style="13" customWidth="1"/>
    <col min="5" max="5" width="6.5703125" style="13" bestFit="1" customWidth="1"/>
    <col min="6" max="6" width="8.28515625" style="13" bestFit="1" customWidth="1"/>
    <col min="7" max="7" width="8.7109375" style="27" customWidth="1"/>
    <col min="8" max="8" width="5.7109375" style="27" customWidth="1"/>
    <col min="9" max="9" width="6.5703125" style="27" bestFit="1" customWidth="1"/>
    <col min="10" max="10" width="8.28515625" style="27" bestFit="1" customWidth="1"/>
    <col min="11" max="11" width="8.7109375" style="18" customWidth="1"/>
    <col min="12" max="12" width="5.7109375" style="18" customWidth="1"/>
    <col min="13" max="13" width="6.5703125" style="18" bestFit="1" customWidth="1"/>
    <col min="14" max="14" width="8.28515625" style="18" bestFit="1" customWidth="1"/>
    <col min="15" max="15" width="8.7109375" style="21" customWidth="1"/>
    <col min="16" max="16" width="5.7109375" style="21" customWidth="1"/>
    <col min="17" max="17" width="6.5703125" style="21" bestFit="1" customWidth="1"/>
    <col min="18" max="18" width="8.28515625" style="21" bestFit="1" customWidth="1"/>
    <col min="19" max="19" width="8.7109375" style="24" customWidth="1"/>
    <col min="20" max="20" width="5.7109375" style="24" customWidth="1"/>
    <col min="21" max="21" width="6.5703125" style="25" bestFit="1" customWidth="1"/>
    <col min="22" max="22" width="8.28515625" style="25" bestFit="1" customWidth="1"/>
    <col min="23" max="23" width="15" style="48" bestFit="1" customWidth="1"/>
    <col min="24" max="24" width="11.140625" bestFit="1" customWidth="1"/>
  </cols>
  <sheetData>
    <row r="1" spans="1:25" x14ac:dyDescent="0.25">
      <c r="A1" s="9" t="s">
        <v>71</v>
      </c>
      <c r="B1" s="10" t="s">
        <v>72</v>
      </c>
      <c r="C1" s="12" t="s">
        <v>64</v>
      </c>
      <c r="D1" s="12" t="s">
        <v>73</v>
      </c>
      <c r="E1" s="12" t="s">
        <v>70</v>
      </c>
      <c r="F1" s="12" t="s">
        <v>69</v>
      </c>
      <c r="G1" s="26" t="s">
        <v>65</v>
      </c>
      <c r="H1" s="26" t="s">
        <v>73</v>
      </c>
      <c r="I1" s="26" t="s">
        <v>70</v>
      </c>
      <c r="J1" s="26" t="s">
        <v>69</v>
      </c>
      <c r="K1" s="17" t="s">
        <v>66</v>
      </c>
      <c r="L1" s="17" t="s">
        <v>73</v>
      </c>
      <c r="M1" s="17" t="s">
        <v>70</v>
      </c>
      <c r="N1" s="17" t="s">
        <v>69</v>
      </c>
      <c r="O1" s="20" t="s">
        <v>67</v>
      </c>
      <c r="P1" s="20" t="s">
        <v>73</v>
      </c>
      <c r="Q1" s="20" t="s">
        <v>70</v>
      </c>
      <c r="R1" s="20" t="s">
        <v>69</v>
      </c>
      <c r="S1" s="23" t="s">
        <v>68</v>
      </c>
      <c r="T1" s="23" t="s">
        <v>73</v>
      </c>
      <c r="U1" s="23" t="s">
        <v>70</v>
      </c>
      <c r="V1" s="23" t="s">
        <v>69</v>
      </c>
      <c r="W1" s="33" t="s">
        <v>80</v>
      </c>
      <c r="X1" s="33" t="s">
        <v>74</v>
      </c>
      <c r="Y1" s="33" t="s">
        <v>75</v>
      </c>
    </row>
    <row r="2" spans="1:25" x14ac:dyDescent="0.25">
      <c r="A2" s="11">
        <v>44061</v>
      </c>
      <c r="B2" s="8">
        <v>6</v>
      </c>
      <c r="C2" s="13">
        <v>2</v>
      </c>
      <c r="D2" s="13">
        <f>B2*C2</f>
        <v>12</v>
      </c>
      <c r="E2" s="14">
        <f>SUM(D2:D4)</f>
        <v>32</v>
      </c>
      <c r="F2" s="14">
        <f>E2/24</f>
        <v>1.3333333333333333</v>
      </c>
      <c r="H2" s="27">
        <f>B2*G2</f>
        <v>0</v>
      </c>
      <c r="I2" s="29">
        <f>SUM(H2:H4)</f>
        <v>20</v>
      </c>
      <c r="J2" s="28">
        <f>I2/24</f>
        <v>0.83333333333333337</v>
      </c>
      <c r="K2" s="18">
        <v>2</v>
      </c>
      <c r="L2" s="18">
        <f>B2*K2</f>
        <v>12</v>
      </c>
      <c r="M2" s="19">
        <f>SUM(L2:L4)</f>
        <v>60</v>
      </c>
      <c r="N2" s="19">
        <f>M2/24</f>
        <v>2.5</v>
      </c>
      <c r="O2" s="21">
        <v>4</v>
      </c>
      <c r="P2" s="21">
        <f>B2*O2</f>
        <v>24</v>
      </c>
      <c r="Q2" s="22">
        <f>SUM(P2:P4)</f>
        <v>84</v>
      </c>
      <c r="R2" s="49">
        <f>Q2/24</f>
        <v>3.5</v>
      </c>
      <c r="S2" s="24">
        <v>5</v>
      </c>
      <c r="T2" s="24">
        <f>B2*S2</f>
        <v>30</v>
      </c>
      <c r="U2" s="32">
        <f>SUM(T2:T4)</f>
        <v>46</v>
      </c>
      <c r="V2" s="32">
        <f>U2/24</f>
        <v>1.9166666666666667</v>
      </c>
      <c r="W2" s="44">
        <f>SUM(F2,J2,N2,R2,V2)</f>
        <v>10.083333333333332</v>
      </c>
      <c r="X2" s="34">
        <f>SUM(E2,I2,M2,Q2,U2)</f>
        <v>242</v>
      </c>
      <c r="Y2" s="34">
        <f>SUM(C2:C4,G2:G4,K2:K4,O2:O4,S2:S4)</f>
        <v>29</v>
      </c>
    </row>
    <row r="3" spans="1:25" x14ac:dyDescent="0.25">
      <c r="A3" s="11"/>
      <c r="B3" s="8">
        <v>8</v>
      </c>
      <c r="C3" s="13">
        <v>1</v>
      </c>
      <c r="D3" s="13">
        <f t="shared" ref="D3:D4" si="0">B3*C3</f>
        <v>8</v>
      </c>
      <c r="E3" s="14"/>
      <c r="F3" s="14"/>
      <c r="G3" s="27">
        <v>1</v>
      </c>
      <c r="H3" s="27">
        <f>B3*G3</f>
        <v>8</v>
      </c>
      <c r="I3" s="30"/>
      <c r="J3" s="28"/>
      <c r="L3" s="18">
        <f>B3*K3</f>
        <v>0</v>
      </c>
      <c r="M3" s="19"/>
      <c r="N3" s="19"/>
      <c r="O3" s="21">
        <v>3</v>
      </c>
      <c r="P3" s="21">
        <f>B3*O3</f>
        <v>24</v>
      </c>
      <c r="Q3" s="22"/>
      <c r="R3" s="49"/>
      <c r="S3" s="24">
        <v>2</v>
      </c>
      <c r="T3" s="24">
        <f>B3*S3</f>
        <v>16</v>
      </c>
      <c r="U3" s="32"/>
      <c r="V3" s="32"/>
      <c r="W3" s="45"/>
      <c r="X3" s="34"/>
      <c r="Y3" s="34"/>
    </row>
    <row r="4" spans="1:25" x14ac:dyDescent="0.25">
      <c r="A4" s="11"/>
      <c r="B4" s="8">
        <v>12</v>
      </c>
      <c r="C4" s="13">
        <v>1</v>
      </c>
      <c r="D4" s="13">
        <f t="shared" si="0"/>
        <v>12</v>
      </c>
      <c r="E4" s="14"/>
      <c r="F4" s="14"/>
      <c r="G4" s="27">
        <v>1</v>
      </c>
      <c r="H4" s="27">
        <f>B4*G4</f>
        <v>12</v>
      </c>
      <c r="I4" s="31"/>
      <c r="J4" s="28"/>
      <c r="K4" s="18">
        <v>4</v>
      </c>
      <c r="L4" s="18">
        <f>B4*K4</f>
        <v>48</v>
      </c>
      <c r="M4" s="19"/>
      <c r="N4" s="19"/>
      <c r="O4" s="21">
        <v>3</v>
      </c>
      <c r="P4" s="21">
        <f>B4*O4</f>
        <v>36</v>
      </c>
      <c r="Q4" s="22"/>
      <c r="R4" s="49"/>
      <c r="T4" s="24">
        <f>B4*S4</f>
        <v>0</v>
      </c>
      <c r="U4" s="32"/>
      <c r="V4" s="32"/>
      <c r="W4" s="46"/>
      <c r="X4" s="34"/>
      <c r="Y4" s="34"/>
    </row>
    <row r="5" spans="1:25" x14ac:dyDescent="0.25">
      <c r="A5" s="11">
        <v>44063</v>
      </c>
      <c r="B5" s="8">
        <v>6</v>
      </c>
      <c r="D5" s="13">
        <f>B5*C5</f>
        <v>0</v>
      </c>
      <c r="E5" s="14">
        <f>SUM(D5:D7)</f>
        <v>0</v>
      </c>
      <c r="G5" s="27">
        <v>1</v>
      </c>
      <c r="H5" s="27">
        <f>B5*G5</f>
        <v>6</v>
      </c>
      <c r="I5" s="29">
        <f>SUM(H5:H7)</f>
        <v>26</v>
      </c>
      <c r="J5" s="28">
        <f>I5/24</f>
        <v>1.0833333333333333</v>
      </c>
      <c r="L5" s="18">
        <f>B5*K5</f>
        <v>0</v>
      </c>
      <c r="M5" s="19">
        <f>SUM(L5:L7)</f>
        <v>72</v>
      </c>
      <c r="N5" s="19">
        <f>M5/24</f>
        <v>3</v>
      </c>
      <c r="P5" s="21">
        <f>B5*O5</f>
        <v>0</v>
      </c>
      <c r="Q5" s="22">
        <f>SUM(P5:P7)</f>
        <v>84</v>
      </c>
      <c r="R5" s="22">
        <f>Q5/24</f>
        <v>3.5</v>
      </c>
      <c r="T5" s="24">
        <f>B5*S5</f>
        <v>0</v>
      </c>
      <c r="U5" s="32">
        <f>SUM(T5:T7)</f>
        <v>12</v>
      </c>
      <c r="V5" s="32">
        <f>U5/24</f>
        <v>0.5</v>
      </c>
      <c r="W5" s="44">
        <f>SUM(F5,J5,N5,R5,V5)</f>
        <v>8.0833333333333321</v>
      </c>
      <c r="X5" s="34">
        <f>SUM(E5,I5,M5,Q5,U5)</f>
        <v>194</v>
      </c>
      <c r="Y5" s="34">
        <f>SUM(C5:C7,G5:G7,K5:K7,O5:O7,S5:S7)</f>
        <v>17</v>
      </c>
    </row>
    <row r="6" spans="1:25" x14ac:dyDescent="0.25">
      <c r="A6" s="11"/>
      <c r="B6" s="8">
        <v>8</v>
      </c>
      <c r="D6" s="13">
        <f t="shared" ref="D6:D7" si="1">B6*C6</f>
        <v>0</v>
      </c>
      <c r="E6" s="14"/>
      <c r="G6" s="27">
        <v>1</v>
      </c>
      <c r="H6" s="27">
        <f>B6*G6</f>
        <v>8</v>
      </c>
      <c r="I6" s="30"/>
      <c r="J6" s="28"/>
      <c r="L6" s="18">
        <f>B6*K6</f>
        <v>0</v>
      </c>
      <c r="M6" s="19"/>
      <c r="N6" s="19"/>
      <c r="P6" s="21">
        <f>B6*O6</f>
        <v>0</v>
      </c>
      <c r="Q6" s="22"/>
      <c r="R6" s="22"/>
      <c r="T6" s="24">
        <f>B6*S6</f>
        <v>0</v>
      </c>
      <c r="U6" s="32"/>
      <c r="V6" s="32"/>
      <c r="W6" s="45"/>
      <c r="X6" s="34"/>
      <c r="Y6" s="34"/>
    </row>
    <row r="7" spans="1:25" x14ac:dyDescent="0.25">
      <c r="A7" s="11"/>
      <c r="B7" s="8">
        <v>12</v>
      </c>
      <c r="D7" s="13">
        <f t="shared" si="1"/>
        <v>0</v>
      </c>
      <c r="E7" s="14"/>
      <c r="G7" s="27">
        <v>1</v>
      </c>
      <c r="H7" s="27">
        <f>B7*G7</f>
        <v>12</v>
      </c>
      <c r="I7" s="31"/>
      <c r="J7" s="28"/>
      <c r="K7" s="47">
        <v>6</v>
      </c>
      <c r="L7" s="18">
        <f>B7*K7</f>
        <v>72</v>
      </c>
      <c r="M7" s="19"/>
      <c r="N7" s="19"/>
      <c r="O7" s="47">
        <v>7</v>
      </c>
      <c r="P7" s="21">
        <f>B7*O7</f>
        <v>84</v>
      </c>
      <c r="Q7" s="22"/>
      <c r="R7" s="22"/>
      <c r="S7" s="24">
        <v>1</v>
      </c>
      <c r="T7" s="24">
        <f>B7*S7</f>
        <v>12</v>
      </c>
      <c r="U7" s="32"/>
      <c r="V7" s="32"/>
      <c r="W7" s="46"/>
      <c r="X7" s="34"/>
      <c r="Y7" s="34"/>
    </row>
  </sheetData>
  <mergeCells count="27">
    <mergeCell ref="Q5:Q7"/>
    <mergeCell ref="R5:R7"/>
    <mergeCell ref="U5:U7"/>
    <mergeCell ref="V5:V7"/>
    <mergeCell ref="X5:X7"/>
    <mergeCell ref="Y2:Y4"/>
    <mergeCell ref="Y5:Y7"/>
    <mergeCell ref="W2:W4"/>
    <mergeCell ref="W5:W7"/>
    <mergeCell ref="A5:A7"/>
    <mergeCell ref="E5:E7"/>
    <mergeCell ref="I5:I7"/>
    <mergeCell ref="J5:J7"/>
    <mergeCell ref="M5:M7"/>
    <mergeCell ref="N5:N7"/>
    <mergeCell ref="Q2:Q4"/>
    <mergeCell ref="R2:R4"/>
    <mergeCell ref="U2:U4"/>
    <mergeCell ref="V2:V4"/>
    <mergeCell ref="A2:A4"/>
    <mergeCell ref="X2:X4"/>
    <mergeCell ref="E2:E4"/>
    <mergeCell ref="F2:F4"/>
    <mergeCell ref="I2:I4"/>
    <mergeCell ref="J2:J4"/>
    <mergeCell ref="M2:M4"/>
    <mergeCell ref="N2:N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E6BE-3D11-4516-A2F9-7F019B1DCF9E}">
  <dimension ref="A1:K3"/>
  <sheetViews>
    <sheetView tabSelected="1" workbookViewId="0">
      <selection activeCell="F3" sqref="F3"/>
    </sheetView>
  </sheetViews>
  <sheetFormatPr defaultRowHeight="15" x14ac:dyDescent="0.25"/>
  <cols>
    <col min="1" max="1" width="9.140625" style="42"/>
    <col min="2" max="2" width="8.7109375" style="40" customWidth="1"/>
    <col min="3" max="3" width="8.28515625" style="40" bestFit="1" customWidth="1"/>
    <col min="4" max="4" width="8.7109375" style="36" customWidth="1"/>
    <col min="5" max="5" width="8.28515625" style="36" bestFit="1" customWidth="1"/>
    <col min="6" max="6" width="8.7109375" style="16" customWidth="1"/>
    <col min="7" max="7" width="8.28515625" style="16" bestFit="1" customWidth="1"/>
    <col min="8" max="8" width="8.7109375" style="38" customWidth="1"/>
    <col min="9" max="9" width="8.28515625" style="38" bestFit="1" customWidth="1"/>
    <col min="10" max="10" width="11.140625" bestFit="1" customWidth="1"/>
    <col min="11" max="11" width="15" bestFit="1" customWidth="1"/>
  </cols>
  <sheetData>
    <row r="1" spans="1:11" x14ac:dyDescent="0.25">
      <c r="A1" s="41" t="s">
        <v>71</v>
      </c>
      <c r="B1" s="39" t="s">
        <v>76</v>
      </c>
      <c r="C1" s="39" t="s">
        <v>69</v>
      </c>
      <c r="D1" s="35" t="s">
        <v>78</v>
      </c>
      <c r="E1" s="35" t="s">
        <v>69</v>
      </c>
      <c r="F1" s="15" t="s">
        <v>77</v>
      </c>
      <c r="G1" s="15" t="s">
        <v>69</v>
      </c>
      <c r="H1" s="37" t="s">
        <v>79</v>
      </c>
      <c r="I1" s="37" t="s">
        <v>69</v>
      </c>
      <c r="J1" s="33" t="s">
        <v>74</v>
      </c>
      <c r="K1" s="2" t="s">
        <v>80</v>
      </c>
    </row>
    <row r="2" spans="1:11" x14ac:dyDescent="0.25">
      <c r="A2" s="43">
        <v>44061</v>
      </c>
      <c r="B2" s="40">
        <v>4</v>
      </c>
      <c r="C2" s="40">
        <f>B2/2</f>
        <v>2</v>
      </c>
      <c r="E2" s="36">
        <f>D2/2</f>
        <v>0</v>
      </c>
      <c r="F2" s="16">
        <v>5</v>
      </c>
      <c r="G2" s="16">
        <f>F2/2</f>
        <v>2.5</v>
      </c>
      <c r="H2" s="38">
        <v>3</v>
      </c>
      <c r="I2" s="38">
        <f>H2/2</f>
        <v>1.5</v>
      </c>
      <c r="J2" s="10">
        <f>SUM(B2,D2,F2,H2)</f>
        <v>12</v>
      </c>
      <c r="K2">
        <f>J2/4</f>
        <v>3</v>
      </c>
    </row>
    <row r="3" spans="1:11" x14ac:dyDescent="0.25">
      <c r="A3" s="43">
        <v>44063</v>
      </c>
      <c r="B3" s="40">
        <v>2</v>
      </c>
      <c r="C3" s="40">
        <f>B3/2</f>
        <v>1</v>
      </c>
      <c r="E3" s="36">
        <f>D3/2</f>
        <v>0</v>
      </c>
      <c r="F3" s="16" t="s">
        <v>81</v>
      </c>
      <c r="G3" s="16" t="e">
        <f>F3/2</f>
        <v>#VALUE!</v>
      </c>
      <c r="H3" s="38">
        <v>2</v>
      </c>
      <c r="I3" s="38">
        <f>H3/2</f>
        <v>1</v>
      </c>
      <c r="J3" s="10">
        <f>SUM(B3,D3,F3,H3)</f>
        <v>4</v>
      </c>
      <c r="K3" t="e">
        <f>SUM(C3,E3,G3,I3)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COOKIES</vt:lpstr>
      <vt:lpstr>BREADS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Mundo</dc:creator>
  <cp:lastModifiedBy>April Mundo</cp:lastModifiedBy>
  <dcterms:created xsi:type="dcterms:W3CDTF">2020-08-12T03:22:56Z</dcterms:created>
  <dcterms:modified xsi:type="dcterms:W3CDTF">2020-08-20T02:55:15Z</dcterms:modified>
</cp:coreProperties>
</file>