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theme/themeOverride3.xml" ContentType="application/vnd.openxmlformats-officedocument.themeOverride+xml"/>
  <Override PartName="/xl/charts/chart7.xml" ContentType="application/vnd.openxmlformats-officedocument.drawingml.chart+xml"/>
  <Override PartName="/xl/theme/themeOverride4.xml" ContentType="application/vnd.openxmlformats-officedocument.themeOverride+xml"/>
  <Override PartName="/xl/charts/chart8.xml" ContentType="application/vnd.openxmlformats-officedocument.drawingml.chart+xml"/>
  <Override PartName="/xl/theme/themeOverride5.xml" ContentType="application/vnd.openxmlformats-officedocument.themeOverride+xml"/>
  <Override PartName="/xl/drawings/drawing4.xml" ContentType="application/vnd.openxmlformats-officedocument.drawing+xml"/>
  <Override PartName="/xl/charts/chart9.xml" ContentType="application/vnd.openxmlformats-officedocument.drawingml.chart+xml"/>
  <Override PartName="/xl/theme/themeOverride6.xml" ContentType="application/vnd.openxmlformats-officedocument.themeOverride+xml"/>
  <Override PartName="/xl/charts/chart10.xml" ContentType="application/vnd.openxmlformats-officedocument.drawingml.chart+xml"/>
  <Override PartName="/xl/theme/themeOverride7.xml" ContentType="application/vnd.openxmlformats-officedocument.themeOverride+xml"/>
  <Override PartName="/xl/charts/chart11.xml" ContentType="application/vnd.openxmlformats-officedocument.drawingml.chart+xml"/>
  <Override PartName="/xl/theme/themeOverride8.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mc:AlternateContent xmlns:mc="http://schemas.openxmlformats.org/markup-compatibility/2006">
    <mc:Choice Requires="x15">
      <x15ac:absPath xmlns:x15ac="http://schemas.microsoft.com/office/spreadsheetml/2010/11/ac" url="C:\Users\fronchettl\Documents\Google Drive (Mirror)\Ph.D\Papers\Duplo\"/>
    </mc:Choice>
  </mc:AlternateContent>
  <xr:revisionPtr revIDLastSave="0" documentId="13_ncr:1_{6A4D221A-7789-47DD-8A1D-EC35A7F66AE1}" xr6:coauthVersionLast="36" xr6:coauthVersionMax="36" xr10:uidLastSave="{00000000-0000-0000-0000-000000000000}"/>
  <bookViews>
    <workbookView xWindow="0" yWindow="0" windowWidth="28800" windowHeight="11955" activeTab="5" xr2:uid="{00000000-000D-0000-FFFF-FFFF00000000}"/>
  </bookViews>
  <sheets>
    <sheet name="Duplo Data" sheetId="1" r:id="rId1"/>
    <sheet name="RSOY Data" sheetId="2" r:id="rId2"/>
    <sheet name="Survey Data" sheetId="4" r:id="rId3"/>
    <sheet name="Demographics" sheetId="28" r:id="rId4"/>
    <sheet name="Success Rate" sheetId="8" r:id="rId5"/>
    <sheet name="Faults" sheetId="26" r:id="rId6"/>
    <sheet name="Performance" sheetId="27" r:id="rId7"/>
    <sheet name="CVS" sheetId="5" state="hidden" r:id="rId8"/>
    <sheet name="Analysis_duplo_vs_ORS_Total_Con" sheetId="6" state="hidden" r:id="rId9"/>
    <sheet name="Copy Analysis_duplo_vs_ORS_Tota" sheetId="7" state="hidden" r:id="rId10"/>
  </sheets>
  <externalReferences>
    <externalReference r:id="rId11"/>
  </externalReferences>
  <calcPr calcId="191029"/>
</workbook>
</file>

<file path=xl/calcChain.xml><?xml version="1.0" encoding="utf-8"?>
<calcChain xmlns="http://schemas.openxmlformats.org/spreadsheetml/2006/main">
  <c r="H6" i="8" l="1"/>
  <c r="K34" i="28" l="1"/>
  <c r="K33" i="28"/>
  <c r="J34" i="28"/>
  <c r="J33" i="28"/>
  <c r="G34" i="28"/>
  <c r="F34" i="28"/>
  <c r="G33" i="28"/>
  <c r="F33" i="28"/>
  <c r="C37" i="28"/>
  <c r="C36" i="28"/>
  <c r="C35" i="28"/>
  <c r="C34" i="28"/>
  <c r="C33" i="28"/>
  <c r="B37" i="28"/>
  <c r="B36" i="28"/>
  <c r="B35" i="28"/>
  <c r="B34" i="28"/>
  <c r="B33" i="28"/>
  <c r="H72" i="27" l="1"/>
  <c r="H73" i="27"/>
  <c r="H74" i="27"/>
  <c r="H75" i="27"/>
  <c r="H76" i="27"/>
  <c r="G76" i="27"/>
  <c r="G75" i="27"/>
  <c r="G74" i="27"/>
  <c r="G73" i="27"/>
  <c r="G72" i="27"/>
  <c r="D72" i="27"/>
  <c r="D73" i="27"/>
  <c r="D74" i="27"/>
  <c r="D75" i="27"/>
  <c r="D76" i="27"/>
  <c r="D77" i="27"/>
  <c r="D78" i="27"/>
  <c r="D79" i="27"/>
  <c r="D81" i="27"/>
  <c r="D82" i="27"/>
  <c r="D83" i="27"/>
  <c r="D84" i="27"/>
  <c r="D85" i="27"/>
  <c r="C85" i="27"/>
  <c r="C84" i="27"/>
  <c r="C83" i="27"/>
  <c r="C82" i="27"/>
  <c r="C81" i="27"/>
  <c r="C80" i="27" s="1"/>
  <c r="C79" i="27"/>
  <c r="C78" i="27"/>
  <c r="C77" i="27"/>
  <c r="C76" i="27"/>
  <c r="C75" i="27"/>
  <c r="C74" i="27"/>
  <c r="C73" i="27"/>
  <c r="C72" i="27"/>
  <c r="H53" i="27"/>
  <c r="H54" i="27" s="1"/>
  <c r="H55" i="27"/>
  <c r="H56" i="27"/>
  <c r="H57" i="27"/>
  <c r="D53" i="27"/>
  <c r="D54" i="27"/>
  <c r="D55" i="27"/>
  <c r="D56" i="27"/>
  <c r="D57" i="27"/>
  <c r="D58" i="27"/>
  <c r="D59" i="27"/>
  <c r="D60" i="27"/>
  <c r="D62" i="27"/>
  <c r="D63" i="27"/>
  <c r="D64" i="27"/>
  <c r="D65" i="27"/>
  <c r="D66" i="27"/>
  <c r="H34" i="27"/>
  <c r="H35" i="27" s="1"/>
  <c r="H36" i="27"/>
  <c r="H37" i="27"/>
  <c r="H38" i="27"/>
  <c r="G38" i="27"/>
  <c r="G37" i="27"/>
  <c r="G36" i="27"/>
  <c r="G34" i="27"/>
  <c r="G35" i="27" s="1"/>
  <c r="D34" i="27"/>
  <c r="D35" i="27"/>
  <c r="D36" i="27"/>
  <c r="D37" i="27"/>
  <c r="D38" i="27"/>
  <c r="D39" i="27"/>
  <c r="D40" i="27"/>
  <c r="D41" i="27"/>
  <c r="D43" i="27"/>
  <c r="D44" i="27"/>
  <c r="D45" i="27"/>
  <c r="D46" i="27"/>
  <c r="D47" i="27"/>
  <c r="C47" i="27"/>
  <c r="C46" i="27"/>
  <c r="C45" i="27"/>
  <c r="C44" i="27"/>
  <c r="C43" i="27"/>
  <c r="C41" i="27"/>
  <c r="C40" i="27"/>
  <c r="C39" i="27"/>
  <c r="C38" i="27"/>
  <c r="C37" i="27"/>
  <c r="C36" i="27"/>
  <c r="C35" i="27"/>
  <c r="C34" i="27"/>
  <c r="D86" i="27"/>
  <c r="D87" i="27"/>
  <c r="C87" i="27"/>
  <c r="C86" i="27"/>
  <c r="D67" i="27"/>
  <c r="D68" i="27"/>
  <c r="D48" i="27"/>
  <c r="D49" i="27"/>
  <c r="C49" i="27"/>
  <c r="C48" i="27"/>
  <c r="D80" i="27" l="1"/>
  <c r="D61" i="27"/>
  <c r="C42" i="27"/>
  <c r="D42" i="27"/>
  <c r="H73" i="26" l="1"/>
  <c r="H74" i="26"/>
  <c r="H75" i="26"/>
  <c r="H76" i="26"/>
  <c r="G76" i="26"/>
  <c r="G75" i="26"/>
  <c r="G74" i="26"/>
  <c r="G73" i="26"/>
  <c r="D72" i="26"/>
  <c r="D73" i="26"/>
  <c r="D74" i="26"/>
  <c r="D75" i="26"/>
  <c r="D76" i="26"/>
  <c r="D77" i="26"/>
  <c r="D78" i="26"/>
  <c r="D79" i="26"/>
  <c r="D81" i="26"/>
  <c r="D80" i="26" s="1"/>
  <c r="D82" i="26"/>
  <c r="D83" i="26"/>
  <c r="D84" i="26"/>
  <c r="D85" i="26"/>
  <c r="C85" i="26"/>
  <c r="C84" i="26"/>
  <c r="C83" i="26"/>
  <c r="C82" i="26"/>
  <c r="C81" i="26"/>
  <c r="C79" i="26"/>
  <c r="C78" i="26"/>
  <c r="C77" i="26"/>
  <c r="C76" i="26"/>
  <c r="C75" i="26"/>
  <c r="C74" i="26"/>
  <c r="C73" i="26"/>
  <c r="C72" i="26"/>
  <c r="D28" i="27"/>
  <c r="D26" i="27"/>
  <c r="D25" i="27"/>
  <c r="D24" i="27"/>
  <c r="D22" i="27"/>
  <c r="D20" i="27"/>
  <c r="H53" i="26"/>
  <c r="H54" i="26" s="1"/>
  <c r="H55" i="26"/>
  <c r="H56" i="26"/>
  <c r="H57" i="26"/>
  <c r="G57" i="26"/>
  <c r="G56" i="26"/>
  <c r="G55" i="26"/>
  <c r="G53" i="26"/>
  <c r="G54" i="26" s="1"/>
  <c r="D53" i="26"/>
  <c r="D54" i="26"/>
  <c r="D55" i="26"/>
  <c r="D56" i="26"/>
  <c r="D57" i="26"/>
  <c r="D58" i="26"/>
  <c r="D59" i="26"/>
  <c r="D60" i="26"/>
  <c r="D62" i="26"/>
  <c r="D63" i="26"/>
  <c r="D64" i="26"/>
  <c r="D65" i="26"/>
  <c r="D66" i="26"/>
  <c r="C66" i="26"/>
  <c r="C65" i="26"/>
  <c r="C64" i="26"/>
  <c r="C63" i="26"/>
  <c r="C62" i="26"/>
  <c r="C60" i="26"/>
  <c r="C59" i="26"/>
  <c r="C58" i="26"/>
  <c r="C57" i="26"/>
  <c r="C56" i="26"/>
  <c r="C55" i="26"/>
  <c r="C54" i="26"/>
  <c r="C53" i="26"/>
  <c r="H34" i="26"/>
  <c r="H35" i="26" s="1"/>
  <c r="H36" i="26"/>
  <c r="H37" i="26"/>
  <c r="H38" i="26"/>
  <c r="G38" i="26"/>
  <c r="G37" i="26"/>
  <c r="G36" i="26"/>
  <c r="G35" i="26"/>
  <c r="D34" i="26"/>
  <c r="D35" i="26"/>
  <c r="D36" i="26"/>
  <c r="D37" i="26"/>
  <c r="D38" i="26"/>
  <c r="D39" i="26"/>
  <c r="D40" i="26"/>
  <c r="D41" i="26"/>
  <c r="D43" i="26"/>
  <c r="D44" i="26"/>
  <c r="D45" i="26"/>
  <c r="D46" i="26"/>
  <c r="D47" i="26"/>
  <c r="C47" i="26"/>
  <c r="C46" i="26"/>
  <c r="C45" i="26"/>
  <c r="C44" i="26"/>
  <c r="C43" i="26"/>
  <c r="C41" i="26"/>
  <c r="C40" i="26"/>
  <c r="C39" i="26"/>
  <c r="C38" i="26"/>
  <c r="C37" i="26"/>
  <c r="C36" i="26"/>
  <c r="C35" i="26"/>
  <c r="C34" i="26"/>
  <c r="C68" i="27"/>
  <c r="C67" i="27"/>
  <c r="D68" i="26"/>
  <c r="C68" i="26"/>
  <c r="C67" i="26"/>
  <c r="D48" i="26"/>
  <c r="D49" i="26"/>
  <c r="C49" i="26"/>
  <c r="C48" i="26"/>
  <c r="D86" i="26"/>
  <c r="D87" i="26"/>
  <c r="D67" i="26"/>
  <c r="C87" i="26"/>
  <c r="C86" i="26"/>
  <c r="C60" i="27" l="1"/>
  <c r="C59" i="27"/>
  <c r="C58" i="27"/>
  <c r="C57" i="27"/>
  <c r="G57" i="27"/>
  <c r="C56" i="27"/>
  <c r="C55" i="27"/>
  <c r="G56" i="27"/>
  <c r="G55" i="27"/>
  <c r="G54" i="27"/>
  <c r="G53" i="27"/>
  <c r="C66" i="27"/>
  <c r="C62" i="27"/>
  <c r="C61" i="27" s="1"/>
  <c r="C65" i="27"/>
  <c r="C64" i="27"/>
  <c r="C63" i="27"/>
  <c r="C53" i="27"/>
  <c r="C54" i="27"/>
  <c r="C80" i="26"/>
  <c r="C61" i="26"/>
  <c r="D61" i="26"/>
  <c r="C42" i="26"/>
  <c r="D42" i="26"/>
  <c r="H10" i="8" l="1"/>
  <c r="G10" i="8"/>
  <c r="F10" i="8"/>
  <c r="E10" i="8"/>
  <c r="D10" i="8"/>
  <c r="C10" i="8"/>
  <c r="H9" i="8"/>
  <c r="G9" i="8"/>
  <c r="F9" i="8"/>
  <c r="E9" i="8"/>
  <c r="D9" i="8"/>
  <c r="C9" i="8"/>
  <c r="G6" i="8"/>
  <c r="F6" i="8"/>
  <c r="E6" i="8"/>
  <c r="D6" i="8"/>
  <c r="C6" i="8"/>
  <c r="H5" i="8"/>
  <c r="G5" i="8"/>
  <c r="F5" i="8"/>
  <c r="E5" i="8"/>
  <c r="D5" i="8"/>
  <c r="C5" i="8"/>
  <c r="Z34" i="2" l="1"/>
  <c r="AP45" i="1"/>
  <c r="AP44" i="1"/>
  <c r="AP43" i="1"/>
  <c r="AP42" i="1"/>
  <c r="AP45" i="2"/>
  <c r="AP44" i="2"/>
  <c r="AP43" i="2"/>
  <c r="AP42" i="2"/>
  <c r="AL45" i="1"/>
  <c r="AK45" i="1"/>
  <c r="AJ45" i="1"/>
  <c r="AI45" i="1"/>
  <c r="AH45" i="1"/>
  <c r="AG45" i="1"/>
  <c r="AF45" i="1"/>
  <c r="AL44" i="1"/>
  <c r="AK44" i="1"/>
  <c r="AJ44" i="1"/>
  <c r="AI44" i="1"/>
  <c r="AH44" i="1"/>
  <c r="AG44" i="1"/>
  <c r="AF44" i="1"/>
  <c r="AL43" i="1"/>
  <c r="AK43" i="1"/>
  <c r="AJ43" i="1"/>
  <c r="AI43" i="1"/>
  <c r="AH43" i="1"/>
  <c r="AG43" i="1"/>
  <c r="AF43" i="1"/>
  <c r="AL42" i="1"/>
  <c r="AK42" i="1"/>
  <c r="AJ42" i="1"/>
  <c r="AI42" i="1"/>
  <c r="AH42" i="1"/>
  <c r="AG42" i="1"/>
  <c r="AF42" i="1"/>
  <c r="AE35" i="1"/>
  <c r="AD35" i="1"/>
  <c r="AC35" i="1"/>
  <c r="AB35" i="1"/>
  <c r="AA35" i="1"/>
  <c r="Z35" i="1"/>
  <c r="AE34" i="1"/>
  <c r="AD34" i="1"/>
  <c r="AC34" i="1"/>
  <c r="AB34" i="1"/>
  <c r="AA34" i="1"/>
  <c r="Z34" i="1"/>
  <c r="Y40" i="1"/>
  <c r="X40" i="1"/>
  <c r="W40" i="1"/>
  <c r="V40" i="1"/>
  <c r="U40" i="1"/>
  <c r="T40" i="1"/>
  <c r="Y39" i="1"/>
  <c r="X39" i="1"/>
  <c r="W39" i="1"/>
  <c r="V39" i="1"/>
  <c r="U39" i="1"/>
  <c r="T39" i="1"/>
  <c r="P33" i="1"/>
  <c r="S36" i="1"/>
  <c r="R36" i="1"/>
  <c r="Q36" i="1"/>
  <c r="P36" i="1"/>
  <c r="S35" i="1"/>
  <c r="R35" i="1"/>
  <c r="Q35" i="1"/>
  <c r="P35" i="1"/>
  <c r="S34" i="1"/>
  <c r="R34" i="1"/>
  <c r="Q34" i="1"/>
  <c r="P34" i="1"/>
  <c r="S33" i="1"/>
  <c r="R33" i="1"/>
  <c r="Q33" i="1"/>
  <c r="AG45" i="2"/>
  <c r="AH45" i="2"/>
  <c r="AI45" i="2"/>
  <c r="AJ45" i="2"/>
  <c r="AK45" i="2"/>
  <c r="AL45" i="2"/>
  <c r="AF45" i="2"/>
  <c r="AG44" i="2"/>
  <c r="AH44" i="2"/>
  <c r="AI44" i="2"/>
  <c r="AJ44" i="2"/>
  <c r="AK44" i="2"/>
  <c r="AL44" i="2"/>
  <c r="AF44" i="2"/>
  <c r="AG43" i="2"/>
  <c r="AH43" i="2"/>
  <c r="AI43" i="2"/>
  <c r="AJ43" i="2"/>
  <c r="AK43" i="2"/>
  <c r="AL43" i="2"/>
  <c r="AF43" i="2"/>
  <c r="AG42" i="2"/>
  <c r="AH42" i="2"/>
  <c r="AI42" i="2"/>
  <c r="AJ42" i="2"/>
  <c r="AK42" i="2"/>
  <c r="AL42" i="2"/>
  <c r="AF42" i="2"/>
  <c r="Q36" i="2"/>
  <c r="R36" i="2"/>
  <c r="S36" i="2"/>
  <c r="P36" i="2"/>
  <c r="Q35" i="2"/>
  <c r="R35" i="2"/>
  <c r="S35" i="2"/>
  <c r="P35" i="2"/>
  <c r="Q34" i="2"/>
  <c r="R34" i="2"/>
  <c r="S34" i="2"/>
  <c r="P34" i="2"/>
  <c r="P33" i="2"/>
  <c r="Q33" i="2"/>
  <c r="R33" i="2"/>
  <c r="S33" i="2"/>
  <c r="Y40" i="2"/>
  <c r="X40" i="2"/>
  <c r="W40" i="2"/>
  <c r="V40" i="2"/>
  <c r="U40" i="2"/>
  <c r="T40" i="2"/>
  <c r="Y39" i="2"/>
  <c r="X39" i="2"/>
  <c r="W39" i="2"/>
  <c r="V39" i="2"/>
  <c r="U39" i="2"/>
  <c r="T39" i="2"/>
  <c r="AA35" i="2"/>
  <c r="AB35" i="2"/>
  <c r="AC35" i="2"/>
  <c r="AD35" i="2"/>
  <c r="AE35" i="2"/>
  <c r="Z35" i="2"/>
  <c r="AB34" i="2"/>
  <c r="AA34" i="2"/>
  <c r="AC34" i="2"/>
  <c r="AD34" i="2"/>
  <c r="AE34" i="2"/>
  <c r="A58" i="5"/>
  <c r="A42" i="5"/>
  <c r="I11" i="5"/>
  <c r="F11" i="5"/>
  <c r="M8" i="5"/>
  <c r="M7" i="5"/>
  <c r="B36" i="5"/>
  <c r="AM29" i="2"/>
  <c r="AH29" i="2"/>
  <c r="AM28" i="2"/>
  <c r="AH28" i="2"/>
  <c r="AM27" i="2"/>
  <c r="AH27" i="2"/>
  <c r="AM26" i="2"/>
  <c r="AH26" i="2"/>
  <c r="AM25" i="2"/>
  <c r="AH25" i="2"/>
  <c r="AM24" i="2"/>
  <c r="B28" i="5" s="1"/>
  <c r="AH24" i="2"/>
  <c r="AM23" i="2"/>
  <c r="B27" i="5" s="1"/>
  <c r="AH23" i="2"/>
  <c r="AM22" i="2"/>
  <c r="B26" i="5" s="1"/>
  <c r="AH22" i="2"/>
  <c r="AM21" i="2"/>
  <c r="B25" i="5" s="1"/>
  <c r="AH21" i="2"/>
  <c r="AM20" i="2"/>
  <c r="B24" i="5" s="1"/>
  <c r="AH20" i="2"/>
  <c r="AM19" i="2"/>
  <c r="B23" i="5" s="1"/>
  <c r="AH19" i="2"/>
  <c r="AM18" i="2"/>
  <c r="B22" i="5" s="1"/>
  <c r="AH18" i="2"/>
  <c r="AM17" i="2"/>
  <c r="B21" i="5" s="1"/>
  <c r="AH17" i="2"/>
  <c r="AM16" i="2"/>
  <c r="B20" i="5" s="1"/>
  <c r="AH16" i="2"/>
  <c r="AM15" i="2"/>
  <c r="B19" i="5" s="1"/>
  <c r="AH15" i="2"/>
  <c r="AM14" i="2"/>
  <c r="B18" i="5" s="1"/>
  <c r="AH14" i="2"/>
  <c r="AM13" i="2"/>
  <c r="B17" i="5" s="1"/>
  <c r="AH13" i="2"/>
  <c r="AM12" i="2"/>
  <c r="B16" i="5" s="1"/>
  <c r="AH12" i="2"/>
  <c r="AM11" i="2"/>
  <c r="B15" i="5" s="1"/>
  <c r="AH11" i="2"/>
  <c r="AM10" i="2"/>
  <c r="B14" i="5" s="1"/>
  <c r="AH10" i="2"/>
  <c r="AM9" i="2"/>
  <c r="B13" i="5" s="1"/>
  <c r="AH9" i="2"/>
  <c r="AM8" i="2"/>
  <c r="B12" i="5" s="1"/>
  <c r="AH8" i="2"/>
  <c r="AM7" i="2"/>
  <c r="B11" i="5" s="1"/>
  <c r="AH7" i="2"/>
  <c r="AM6" i="2"/>
  <c r="B10" i="5" s="1"/>
  <c r="AH6" i="2"/>
  <c r="AM5" i="2"/>
  <c r="B9" i="5" s="1"/>
  <c r="AH5" i="2"/>
  <c r="AM4" i="2"/>
  <c r="B8" i="5" s="1"/>
  <c r="AH4" i="2"/>
  <c r="AM29" i="1"/>
  <c r="AH29" i="1"/>
  <c r="AM28" i="1"/>
  <c r="AK28" i="1"/>
  <c r="AH28" i="1"/>
  <c r="AM27" i="1"/>
  <c r="A47" i="5" s="1"/>
  <c r="AH27" i="1"/>
  <c r="AM26" i="1"/>
  <c r="AK26" i="1"/>
  <c r="AH26" i="1"/>
  <c r="AM25" i="1"/>
  <c r="AK25" i="1"/>
  <c r="AH25" i="1"/>
  <c r="AM24" i="1"/>
  <c r="AK24" i="1"/>
  <c r="AH24" i="1"/>
  <c r="AM23" i="1"/>
  <c r="AH23" i="1"/>
  <c r="AM22" i="1"/>
  <c r="A26" i="5" s="1"/>
  <c r="AK22" i="1"/>
  <c r="AH22" i="1"/>
  <c r="AM21" i="1"/>
  <c r="A25" i="5" s="1"/>
  <c r="AH21" i="1"/>
  <c r="AM20" i="1"/>
  <c r="A24" i="5" s="1"/>
  <c r="AK20" i="1"/>
  <c r="AH20" i="1"/>
  <c r="AM19" i="1"/>
  <c r="A23" i="5" s="1"/>
  <c r="AM18" i="1"/>
  <c r="A22" i="5" s="1"/>
  <c r="AH18" i="1"/>
  <c r="AM17" i="1"/>
  <c r="A21" i="5" s="1"/>
  <c r="AH17" i="1"/>
  <c r="AM16" i="1"/>
  <c r="A20" i="5" s="1"/>
  <c r="AH16" i="1"/>
  <c r="AM15" i="1"/>
  <c r="A19" i="5" s="1"/>
  <c r="AH15" i="1"/>
  <c r="AM14" i="1"/>
  <c r="A18" i="5" s="1"/>
  <c r="AH14" i="1"/>
  <c r="AM13" i="1"/>
  <c r="A17" i="5" s="1"/>
  <c r="AH13" i="1"/>
  <c r="AM12" i="1"/>
  <c r="A16" i="5" s="1"/>
  <c r="AH12" i="1"/>
  <c r="AM11" i="1"/>
  <c r="A15" i="5" s="1"/>
  <c r="AH11" i="1"/>
  <c r="AM10" i="1"/>
  <c r="A14" i="5" s="1"/>
  <c r="AH10" i="1"/>
  <c r="AM9" i="1"/>
  <c r="A13" i="5" s="1"/>
  <c r="AH9" i="1"/>
  <c r="AM8" i="1"/>
  <c r="A12" i="5" s="1"/>
  <c r="AH8" i="1"/>
  <c r="AM7" i="1"/>
  <c r="A11" i="5" s="1"/>
  <c r="AH7" i="1"/>
  <c r="AM6" i="1"/>
  <c r="A10" i="5" s="1"/>
  <c r="AH6" i="1"/>
  <c r="AM5" i="1"/>
  <c r="A9" i="5" s="1"/>
  <c r="AH5" i="1"/>
  <c r="AM4" i="1"/>
  <c r="A8" i="5" s="1"/>
  <c r="AH4" i="1"/>
  <c r="B30" i="5" l="1"/>
  <c r="B45" i="5"/>
  <c r="V6" i="5"/>
  <c r="V7" i="5"/>
  <c r="Q15" i="5"/>
  <c r="Q19" i="5" s="1"/>
  <c r="Q16" i="5"/>
  <c r="Q13" i="5"/>
  <c r="Q18" i="5" s="1"/>
  <c r="Q20" i="5" s="1"/>
  <c r="Q14" i="5"/>
  <c r="A50" i="5"/>
  <c r="A34" i="5"/>
  <c r="Y6" i="5"/>
  <c r="Y7" i="5"/>
  <c r="T13" i="5"/>
  <c r="T18" i="5" s="1"/>
  <c r="T20" i="5" s="1"/>
  <c r="T14" i="5"/>
  <c r="T15" i="5"/>
  <c r="T19" i="5" s="1"/>
  <c r="T16" i="5"/>
  <c r="A56" i="5"/>
  <c r="A40" i="5"/>
  <c r="B40" i="5"/>
  <c r="B55" i="5"/>
  <c r="B33" i="5"/>
  <c r="B48" i="5"/>
  <c r="B41" i="5"/>
  <c r="B56" i="5"/>
  <c r="AB6" i="5"/>
  <c r="AB7" i="5"/>
  <c r="A48" i="5"/>
  <c r="A32" i="5"/>
  <c r="Z6" i="5"/>
  <c r="Z7" i="5"/>
  <c r="G9" i="5"/>
  <c r="G8" i="5"/>
  <c r="V13" i="5"/>
  <c r="V18" i="5" s="1"/>
  <c r="V14" i="5"/>
  <c r="V15" i="5"/>
  <c r="V19" i="5" s="1"/>
  <c r="V16" i="5"/>
  <c r="A45" i="5"/>
  <c r="A29" i="5"/>
  <c r="AC6" i="5"/>
  <c r="AC7" i="5"/>
  <c r="U6" i="5"/>
  <c r="U7" i="5"/>
  <c r="U8" i="5" s="1"/>
  <c r="U9" i="5" s="1"/>
  <c r="A44" i="5"/>
  <c r="A28" i="5"/>
  <c r="B32" i="5"/>
  <c r="B47" i="5"/>
  <c r="A51" i="5"/>
  <c r="A35" i="5"/>
  <c r="AA6" i="5"/>
  <c r="AA7" i="5"/>
  <c r="A52" i="5"/>
  <c r="A36" i="5"/>
  <c r="X13" i="5"/>
  <c r="X18" i="5" s="1"/>
  <c r="X14" i="5"/>
  <c r="X15" i="5"/>
  <c r="X19" i="5" s="1"/>
  <c r="X16" i="5"/>
  <c r="B49" i="5"/>
  <c r="B34" i="5"/>
  <c r="B57" i="5"/>
  <c r="B42" i="5"/>
  <c r="Y13" i="5"/>
  <c r="Y18" i="5" s="1"/>
  <c r="Y14" i="5"/>
  <c r="Y15" i="5"/>
  <c r="Y19" i="5" s="1"/>
  <c r="Y16" i="5"/>
  <c r="Z13" i="5"/>
  <c r="Z18" i="5" s="1"/>
  <c r="Z14" i="5"/>
  <c r="Z15" i="5"/>
  <c r="Z19" i="5" s="1"/>
  <c r="Z16" i="5"/>
  <c r="A54" i="5"/>
  <c r="A38" i="5"/>
  <c r="Q6" i="5"/>
  <c r="Q7" i="5"/>
  <c r="I9" i="5"/>
  <c r="R7" i="5"/>
  <c r="AC13" i="5"/>
  <c r="AC18" i="5" s="1"/>
  <c r="J8" i="5"/>
  <c r="AC14" i="5"/>
  <c r="AC15" i="5"/>
  <c r="AC19" i="5" s="1"/>
  <c r="AC16" i="5"/>
  <c r="J9" i="5"/>
  <c r="F9" i="5"/>
  <c r="F8" i="5"/>
  <c r="U13" i="5"/>
  <c r="U18" i="5" s="1"/>
  <c r="U14" i="5"/>
  <c r="U15" i="5"/>
  <c r="U19" i="5" s="1"/>
  <c r="U16" i="5"/>
  <c r="A53" i="5"/>
  <c r="A37" i="5"/>
  <c r="A46" i="5"/>
  <c r="A30" i="5"/>
  <c r="B35" i="5"/>
  <c r="B50" i="5"/>
  <c r="AA13" i="5"/>
  <c r="AA18" i="5" s="1"/>
  <c r="AA14" i="5"/>
  <c r="AA15" i="5"/>
  <c r="AA19" i="5" s="1"/>
  <c r="AA16" i="5"/>
  <c r="A55" i="5"/>
  <c r="A39" i="5"/>
  <c r="S7" i="5"/>
  <c r="S8" i="5" s="1"/>
  <c r="S9" i="5" s="1"/>
  <c r="S6" i="5"/>
  <c r="B29" i="5"/>
  <c r="B44" i="5"/>
  <c r="B37" i="5"/>
  <c r="B52" i="5"/>
  <c r="T7" i="5"/>
  <c r="T6" i="5"/>
  <c r="B38" i="5"/>
  <c r="B53" i="5"/>
  <c r="A43" i="5"/>
  <c r="A27" i="5"/>
  <c r="A49" i="5"/>
  <c r="A33" i="5"/>
  <c r="A57" i="5"/>
  <c r="A41" i="5"/>
  <c r="R16" i="5"/>
  <c r="R13" i="5"/>
  <c r="R18" i="5" s="1"/>
  <c r="R14" i="5"/>
  <c r="R15" i="5"/>
  <c r="R19" i="5" s="1"/>
  <c r="B31" i="5"/>
  <c r="B46" i="5"/>
  <c r="B39" i="5"/>
  <c r="B54" i="5"/>
  <c r="X6" i="5"/>
  <c r="X7" i="5"/>
  <c r="S16" i="5"/>
  <c r="S13" i="5"/>
  <c r="S18" i="5" s="1"/>
  <c r="S14" i="5"/>
  <c r="S15" i="5"/>
  <c r="S19" i="5" s="1"/>
  <c r="R6" i="5"/>
  <c r="B43" i="5"/>
  <c r="B51" i="5"/>
  <c r="AB16" i="5"/>
  <c r="AB15" i="5"/>
  <c r="AB19" i="5" s="1"/>
  <c r="A31" i="5"/>
  <c r="AB14" i="5"/>
  <c r="I8" i="5"/>
  <c r="AB13" i="5"/>
  <c r="AB18" i="5" s="1"/>
  <c r="Q8" i="5" l="1"/>
  <c r="Q9" i="5" s="1"/>
  <c r="V8" i="5"/>
  <c r="V9" i="5" s="1"/>
  <c r="AA20" i="5"/>
  <c r="AC8" i="5"/>
  <c r="AC9" i="5" s="1"/>
  <c r="Z8" i="5"/>
  <c r="Z9" i="5" s="1"/>
  <c r="Y8" i="5"/>
  <c r="Y9" i="5" s="1"/>
  <c r="X20" i="5"/>
  <c r="AA8" i="5"/>
  <c r="AA9" i="5" s="1"/>
  <c r="X8" i="5"/>
  <c r="X9" i="5" s="1"/>
  <c r="J10" i="5"/>
  <c r="J12" i="5" s="1"/>
  <c r="J13" i="5" s="1"/>
  <c r="Z20" i="5"/>
  <c r="V20" i="5"/>
  <c r="AB8" i="5"/>
  <c r="AB9" i="5" s="1"/>
  <c r="R8" i="5"/>
  <c r="R9" i="5" s="1"/>
  <c r="G10" i="5"/>
  <c r="G12" i="5" s="1"/>
  <c r="G13" i="5" s="1"/>
  <c r="Y20" i="5"/>
  <c r="U20" i="5"/>
  <c r="R20" i="5"/>
  <c r="S20" i="5"/>
  <c r="F10" i="5"/>
  <c r="F12" i="5" s="1"/>
  <c r="F13" i="5" s="1"/>
  <c r="AC20" i="5"/>
  <c r="AB20" i="5"/>
  <c r="I10" i="5"/>
  <c r="I12" i="5" s="1"/>
  <c r="I13" i="5" s="1"/>
  <c r="T8" i="5"/>
  <c r="T9" i="5" s="1"/>
</calcChain>
</file>

<file path=xl/sharedStrings.xml><?xml version="1.0" encoding="utf-8"?>
<sst xmlns="http://schemas.openxmlformats.org/spreadsheetml/2006/main" count="2404" uniqueCount="262">
  <si>
    <t xml:space="preserve"> </t>
  </si>
  <si>
    <t>During the experiment:</t>
  </si>
  <si>
    <t>After the experiment:</t>
  </si>
  <si>
    <t>Measure Time</t>
  </si>
  <si>
    <t>Count Occurrences</t>
  </si>
  <si>
    <t>Evaluate Success(Potential)</t>
  </si>
  <si>
    <t>Evaluate Success(Overall)</t>
  </si>
  <si>
    <t>Notes</t>
  </si>
  <si>
    <t>Participant Number</t>
  </si>
  <si>
    <t>Date</t>
  </si>
  <si>
    <t>Start Time</t>
  </si>
  <si>
    <t>End Time</t>
  </si>
  <si>
    <t>First Run</t>
  </si>
  <si>
    <t>Started Programming for the Spacer</t>
  </si>
  <si>
    <t>Pick Spacer</t>
  </si>
  <si>
    <t>Place Spacer</t>
  </si>
  <si>
    <t>Started Programming for the Gear</t>
  </si>
  <si>
    <t>Pick Gear</t>
  </si>
  <si>
    <t>Place Gear</t>
  </si>
  <si>
    <t>Started Porgramming for the Propeller</t>
  </si>
  <si>
    <t>Pick Propeller</t>
  </si>
  <si>
    <t>Place Propeller
 (Full Completion)</t>
  </si>
  <si>
    <t>Program Execution Time</t>
  </si>
  <si>
    <t># Program Runs</t>
  </si>
  <si>
    <t># Objects Dropped</t>
  </si>
  <si>
    <t xml:space="preserve"># Controller Errors Motion Supervison </t>
  </si>
  <si>
    <t xml:space="preserve"># Controller Errors Predicted Collision </t>
  </si>
  <si>
    <t>Place Propeller</t>
  </si>
  <si>
    <t># R Blocks Used</t>
  </si>
  <si>
    <t># L Blocks Used</t>
  </si>
  <si>
    <t>#T Blocks Used</t>
  </si>
  <si>
    <t># Blocks: 
Wait for each other</t>
  </si>
  <si>
    <t># Blocks:
 Move and follow</t>
  </si>
  <si>
    <t># Defined Locations</t>
  </si>
  <si>
    <t># Restarts Programming</t>
  </si>
  <si>
    <t>Time Taken</t>
  </si>
  <si>
    <t>Details</t>
  </si>
  <si>
    <t>001a</t>
  </si>
  <si>
    <t>y</t>
  </si>
  <si>
    <t>-Mixed up both interfaces in the beginning (thought left was right and vice versa)                            -Testing after each new line of code                              -Four of the motion supervisions where because of the spacer not being held by the gripper when program was ran                               -Had to reteach gear drop position, stopped working started missing the drop point                               -Broken Grippers x2                                       -Robot Configuration Error x2</t>
  </si>
  <si>
    <t>002a</t>
  </si>
  <si>
    <t>-Getting stuck on understanding how to use the wait functionality of Duplo.                                              -Deleted part of their code at 9:51.                       -Atleast for now, is not using move and follow to program the lifting of the propeller.                     -Getting a motion supervision on the two armed pickup of the propeller, is using move in follow, however the taught locations are slightly twisting the right arm's gripper causing the error.</t>
  </si>
  <si>
    <t>003a</t>
  </si>
  <si>
    <t>n</t>
  </si>
  <si>
    <t>-Eventhough she was moving both arms, she was only storing the movements for the right arm.                                            -Getting suck on picking up the spacer, not understanding that they need to teach a position above to stop a motion supervision.              -Teaching drop locations without the pieces in the grippers is the reason why she couldnt Successfully place the propeller.                                -Duplo delteing postions, not sure why. approx, 6:20pm                                -They werent using the reteach function.They would instead delete the whole line, then reteach -Gripper broke x2                -Joint Speed Error x2 -Touch screen was having issues and closed out the program three times</t>
  </si>
  <si>
    <t>004a</t>
  </si>
  <si>
    <t xml:space="preserve">- Started programming the gear first, then remembered to program the spacer first. This will probably throw off the time.                                       - Programming extremely well!                                        - End time will be slightly after placed time because the participant had to rearange code. </t>
  </si>
  <si>
    <t>005a</t>
  </si>
  <si>
    <t xml:space="preserve">- Bug with workspace, 3:45pm. Recreated code with particpant. Approx 5-10mins                                  - Moving the arms in the wrong position for picking up the propeller, elbows are pointing straight up </t>
  </si>
  <si>
    <t>006a</t>
  </si>
  <si>
    <t>- Moved the spacer up out of this home spot to on the base, not going to not count it because it is still on the base. Later caused a lot of times not being placed because start orientation is not exactly the same.                                - Broken grippers x4                                   - Moving in the wrong direction error x1</t>
  </si>
  <si>
    <t>007a</t>
  </si>
  <si>
    <t xml:space="preserve">-They were programming the both the spacer and gear at the same time                                    -Was having issues picking up and placing the spacer                                                                         -Was programming for the spacer and gear without them being in place                                                              - Joint speed x2                                                       -After I saw it run two perfectly, the thrid time before I was going to time the execution, the spacer wouldnt place </t>
  </si>
  <si>
    <t>008a</t>
  </si>
  <si>
    <t>- Having troubles picking up the spacer, hasnt figured out how to pick it up so that it doesnt cause a motion supervision.                      - Broken Grippers x1                         - Had to go back and fix the drop locations for both the spacer and gear afterwards</t>
  </si>
  <si>
    <t>009a</t>
  </si>
  <si>
    <t>-Was having trouble with the gear -sometimes it would place, and sometimes wouldn't- because the location that was taught wasn't precise enough                                                                         -When placing propeller, didn't use the move sycnchronesless function, and that caused MS, however they figured it out after 2 runs                -When using the move and follow function, had troubles with the right joint not rotating as well    -The screen froze x2</t>
  </si>
  <si>
    <t>010a</t>
  </si>
  <si>
    <t xml:space="preserve">- Broken grippers x1                   - Teaches lots of positions, pretty steady progress.           - Getting suck on propeller for the time being, getting a motion supervision from twisting at the wrist too much. </t>
  </si>
  <si>
    <t>011a</t>
  </si>
  <si>
    <t>- Broken grippers x1               - Hasnt figured out that they need to teach a location up above he pick/place point. This is causing a motion supervision            - Has the same position taught for two seperate movements which is throwing it off. Basically shes trying to get the same named position to make two different location moves</t>
  </si>
  <si>
    <t>012a</t>
  </si>
  <si>
    <t xml:space="preserve">- Hasnt figured out how to prevent pridicted collision                                   - Had trouble figuring out how to place the gear correctly consistently, kept dropping out of the grippers. </t>
  </si>
  <si>
    <t>013a</t>
  </si>
  <si>
    <t xml:space="preserve">- didn't run it for the first time until he had completely programmed both the spacer and the gear.
- he succesfully picked and placed both the spacer and the gear, but he accidentally retaught a position and since there is no return button, then it was allowed for him to just continue onto programming the propeller without going back and fixing the gear. </t>
  </si>
  <si>
    <t>014a</t>
  </si>
  <si>
    <t xml:space="preserve">- Started participant on duplo even though the last participant tried duplo because they only had a limited amount of time and I knew that the most likely chance of sucess early on was with duplo.               -  Also because of participants limited time, I explained the movemnt commands to participant. </t>
  </si>
  <si>
    <t>015a</t>
  </si>
  <si>
    <t xml:space="preserve">-Initally confused about which arm was the right and left                                             -If a position didnt work,they would play around with different speeds before reteaching, this techinque worked when they were placing the spacer                                                    -joint speed </t>
  </si>
  <si>
    <t>016a</t>
  </si>
  <si>
    <t>-expirment with the wait for me blocks when trying to place the gear (many people usually move the the arm with the spacer).                                  -picking up the proppeller with the wrist joint twisted 90 degrees; At first it caused a couple of MS erorrs but the used the wait for me sunction to fix it,</t>
  </si>
  <si>
    <t>017a</t>
  </si>
  <si>
    <t xml:space="preserve">- started programming the gear first 
- it crashed and it didnt save so he had to start over (he had completed spacer and gear)
- kept having the error "Error in T_ROB_L before it crashed </t>
  </si>
  <si>
    <t>018a</t>
  </si>
  <si>
    <t>019a</t>
  </si>
  <si>
    <t xml:space="preserve">- instead of using the open and close gripper buttons to pick up the spacer, she would try to physically close the gripper by pushing them together
- she started trying to pick up the propeller with one arm in the middle of the propeller, so the time 5:47pm was when she successfully picked it up wth one arm. She picked it up with both arms at 6:16pm
- left gripper broke 
- right gripper broke </t>
  </si>
  <si>
    <t>020a</t>
  </si>
  <si>
    <t xml:space="preserve">- there was a "Robot Configuration Error" (x6) - she kept getting motion supervisions because she kept trying to pick up the gear diagonally and it kept getting caught on the edge of its platform  - left gripper broke - right gripper broke </t>
  </si>
  <si>
    <t>021a</t>
  </si>
  <si>
    <t xml:space="preserve">- couldn't close out of the teach new position window
- he is doing really well. he finished placing the spacer and the gear with only 5 runs 
- gripper broke </t>
  </si>
  <si>
    <t>022a</t>
  </si>
  <si>
    <t xml:space="preserve">- when it asked if she wanted to delete a position she said no and it wouldn't allow her to select a position or delete the block or interact with it. Then the program crashed and it did not save, so she had to start over. she has 5 runs previously (4:10pm)
- the start button wouldnt work, but everything else worked, so i restarted it 
- she taught a position, then the block and the position got deleted. She just retaught the position and continued
- the right arm hit the table and it disabled lead through mode
- joint speed error: she rotated the arm too much and it was outside of its range of motion
- she keeps trying to use move and follow to place the grippers around the propeller to pick it up but they are not lined up
- left gripper broke
- right gripper broke </t>
  </si>
  <si>
    <t>023a</t>
  </si>
  <si>
    <t>- couldnt exit out of the teach new position window
- robot configuration error x2
-moving in the wrong direction error x4: rootated the hands so both the ABB logos are on the inside when picking up the propeller to fix it
- right gripper broke x2
- left gripper broke
- we ran out of grippers, and he broke the right gripper again but had nothing to replace it with. he was about to place the propeller when it broke, so I gave him creidt for completing it because he would have if the gripper did not break</t>
  </si>
  <si>
    <t>024a</t>
  </si>
  <si>
    <t>-Grippers Broke x1</t>
  </si>
  <si>
    <t>025a</t>
  </si>
  <si>
    <t xml:space="preserve">- started programming for the gear first
- couldnt exit out of the teach position window once it was opened 
- tried picking up the propeller from the side, instead of from the top </t>
  </si>
  <si>
    <t>026a</t>
  </si>
  <si>
    <t>- left griper broke x2</t>
  </si>
  <si>
    <t>Count Occurrances</t>
  </si>
  <si>
    <t># Controller Errors Motion Supervision</t>
  </si>
  <si>
    <t># Controller Errors Predicted Collisions</t>
  </si>
  <si>
    <t>#R Blocks Used</t>
  </si>
  <si>
    <t>#L Blocks Used</t>
  </si>
  <si>
    <t>001b</t>
  </si>
  <si>
    <t xml:space="preserve">-Started on gear side. Placed that side before spacer. Realized at 11:10am that he needed to place spacer first.                        -Keep deleting all their code, was having lost of issues when the code placing in the wrong spot, and not being able to move or change code efficently. (all limitations of ORS)                       -Particiapants method was to program a good portion and then test it, if it didnt work he would start again from the beginning.                              -Tightened up the right arm gripper claws, they were becoming loose. </t>
  </si>
  <si>
    <t>002b</t>
  </si>
  <si>
    <t>-Program placed a command in the wrong spot, participant did not notice that it wouldnt place where intended. Working on a fix.                          -Had to restart the whole programming process after making a mistake, got caught back up to completion of gear and spacer at 6:13pm                                  -Although the participant placed the propeller at 06:33pm, the placer position was not working at that time. Not complete yet</t>
  </si>
  <si>
    <t>003b</t>
  </si>
  <si>
    <t>-Moving the arm to new locations but forgetting to teach those locations.                                -Teaching multiple repeated positions.                                -The reason we have less motion supervision errors is because instead of getting stuck and causing an error, the spacer would give and fling out of the grippers.</t>
  </si>
  <si>
    <t>004b</t>
  </si>
  <si>
    <t xml:space="preserve">-Programming points above the move home commands, didn't realize.                                     -Not really teaching locations, only moving the robot around and adding open or closed grippers. We will see.                               -Gave up at 5pm, 30 minutes early. </t>
  </si>
  <si>
    <t>005b</t>
  </si>
  <si>
    <t xml:space="preserve">-Started programming the gear before Successfully placing the spacer                              - Was confused about the left and right arm moving syncly because they kept on getting a predicted coll.                                                         -First run didnt work because they didnt store the locaations properly                                          -When location doesn't work, they delete the whole pprogram                                                       -Before the 5th time they restarted the program,everything worked except for placing the propeller                                                           -They stopped the expirrment 16 min befoore - Was getting really frustrated because couldn't get the propeller to be picked up at the same time </t>
  </si>
  <si>
    <t>006b</t>
  </si>
  <si>
    <t xml:space="preserve">- Unfriendlyness of the program made participant teach locations in the wrong spot, no way to move locations needing to remake postitions.                               - Doing very well however, quick turn around on the spacer </t>
  </si>
  <si>
    <t>007b</t>
  </si>
  <si>
    <t>- Participant is using the programmable open and close gripper buttons instead of the functional ones. Meaning they are having to delete all those taught open and close gripper commands.                   - Broken Gripper x1</t>
  </si>
  <si>
    <t>008b</t>
  </si>
  <si>
    <t>- Broke Grippers x1                           - Wrist of robot bending too much causing motion supervisions on attempts to place propeller</t>
  </si>
  <si>
    <t>009b</t>
  </si>
  <si>
    <t xml:space="preserve">-Didn't use reteach function, world delete the would location                     -First 3 MS were caused by the position of the arm when trying to place gear                                               -At first their solution to getting around the predicted collison was by having the left arm grippers closed many times                                             -Moving outside range error x3.      -Gripper broke </t>
  </si>
  <si>
    <t>010b</t>
  </si>
  <si>
    <t xml:space="preserve">- Placed spacer very quickly, listens to directions well!                       - Stuck at the making both robots pick and place the gear and spacer without PC. </t>
  </si>
  <si>
    <t>011b</t>
  </si>
  <si>
    <t>-Initally would forget to save the positions they taught                          -When programming for the spacer , the gripper placement wasnt precise so that caused  motion supervisions                                         - They made the hand parallel with the table to grab the spacer from the side, which caused a motion supervision because it was touching the table                                                          - Deleted the home position to stop having Motion suppervision     -Broken gripper  x3</t>
  </si>
  <si>
    <t>012b</t>
  </si>
  <si>
    <t xml:space="preserve">-adding positions but not moving the arms to teach positions.                                  -they don't really understand how the buttons and teaching the robot works 
- they were really struggling to understand the objective even though we stepped in to help explain multiple times and also telling them to refer to the guiding sheet
- they also keep deleting positions once they complete one task
- they also don't understand that they have to open the grippers and place the arms in a position to grab the peices. they only place the arm  several inches above the piece                                -stopped the expirment 30 min before </t>
  </si>
  <si>
    <t>013b</t>
  </si>
  <si>
    <t>- deleted the home position when she restarted 
- she kept getting motion supervision for the propeller because she kept trying to pick and place it in one move, so i refered her back to the paper 
- part of the electrical tape was missing, so the propeller kept slipping through the grippers. Masking tape was used to rewrap the ends of the propeller</t>
  </si>
  <si>
    <t>014b</t>
  </si>
  <si>
    <t>015b</t>
  </si>
  <si>
    <t>- Not realizing they need to teach a position before the pick position to stop motion supervisions from happening, the starting home position for ORS proves to be a handicap                   - Gripper Broken x2                        - Was unable to finish</t>
  </si>
  <si>
    <t>016b</t>
  </si>
  <si>
    <t>- he started by testing the grippers and the right one wouldnt close so I losened the screws                                  - Told participant not to worry about the spacer being spotty at placement. I knew he got it to work and we were running low on time so I told him to focus on getting farther with the placement of the gear and propeller.                           - Didnt use movesync at all
- right gripper broke, had to replace it
- whenever he runs into a problem, he deletes all his work</t>
  </si>
  <si>
    <t>017b</t>
  </si>
  <si>
    <t xml:space="preserve">-Started programming for the spacer and gear before first run                                            -At first they werent teaching the positions to place the spacer and gear so would just keep run until they realize          -quickly after they tried using two arms to pick the propeller and it didnt work, they immdealty tried to pick it up just using one then tried it with both arms again                        -They aciddently deleted the Home Pos on the right arm which created a bug so had to restart </t>
  </si>
  <si>
    <t>018b</t>
  </si>
  <si>
    <t>- couldnt find where the delete button was or where the back button was located
- gripper broke x2</t>
  </si>
  <si>
    <t>019b</t>
  </si>
  <si>
    <t>- Started porgramming the whole experiment out without testing at intermentent steps.                     - Grippers Broken x1                  - Left alot of unused code on the end</t>
  </si>
  <si>
    <t>020b</t>
  </si>
  <si>
    <t>-Coding all the movements without testing                       - Got propeller placement on first try</t>
  </si>
  <si>
    <t>021b</t>
  </si>
  <si>
    <t>- Programming very slowly, taking time to try things out and get a feel for interacting with the robot.                        - Programming all at once without testing.                       - Not using movesync, working on the timing between movements by adding more commands between stations                - Program stoped working because of pointer lost.</t>
  </si>
  <si>
    <t>022b</t>
  </si>
  <si>
    <t xml:space="preserve">-In the beginnging there was a problem with the pay load which would cause the right arm to drop the spacer but those drops werent accounted for                                                 -When programming the for the propellers, the first time used move sync but there was an error with that so they program to pick up the propeller by indiviually programming each arm </t>
  </si>
  <si>
    <t>023b</t>
  </si>
  <si>
    <t xml:space="preserve">   -when programming for the spacer and gear, the taugh positions wasn't precise so when they would run it, it would be way off                        -Broken gripper </t>
  </si>
  <si>
    <t>024b</t>
  </si>
  <si>
    <t>-Used both the right and left arm to pick up the gear               -Broken grippers x2</t>
  </si>
  <si>
    <t>025b</t>
  </si>
  <si>
    <t xml:space="preserve">-Used movesycn to place the gear after the placing the spacer                                                           -There was a time when the move sync weren't moving at the same time but I fixed it                                                                           -Broken gripper </t>
  </si>
  <si>
    <t>026b</t>
  </si>
  <si>
    <t>- the arms kept moving upwards after the pause button was pressed and it had a joint speed eroor x4
- after restarting, he tried to program the entire task without running it to test
- accidentally deleted the home position
- right gripper broke
- he kept completely restarting when he ran into problems</t>
  </si>
  <si>
    <t>DUPLO</t>
  </si>
  <si>
    <t xml:space="preserve">Start -&gt; Placed Spacer </t>
  </si>
  <si>
    <t xml:space="preserve">Started Programming -&gt; Placed Spacer </t>
  </si>
  <si>
    <t>Start -&gt; Placed Gear</t>
  </si>
  <si>
    <t>Started Programming -&gt; Placed Gear</t>
  </si>
  <si>
    <t>Start -&gt; Placed Propeller</t>
  </si>
  <si>
    <t>Started Programming -&gt; Placed Propeller</t>
  </si>
  <si>
    <t>Duplo</t>
  </si>
  <si>
    <t>ORS</t>
  </si>
  <si>
    <t>Software Used</t>
  </si>
  <si>
    <t>Participant Age</t>
  </si>
  <si>
    <t>Participant Major</t>
  </si>
  <si>
    <t>Computer Science, Bachelor of Science</t>
  </si>
  <si>
    <t>1 - 2</t>
  </si>
  <si>
    <t>No</t>
  </si>
  <si>
    <t>Successful</t>
  </si>
  <si>
    <t>ABB</t>
  </si>
  <si>
    <t>Computer Engineering, Bachelor of Science</t>
  </si>
  <si>
    <t>3 - 4</t>
  </si>
  <si>
    <t>UnSuccessful</t>
  </si>
  <si>
    <t>Political Science, Bachelor of Arts</t>
  </si>
  <si>
    <t>None</t>
  </si>
  <si>
    <t>Forensic Science, Bachelor of Science</t>
  </si>
  <si>
    <t>Biology, Bachelor of Science</t>
  </si>
  <si>
    <t>Criminal Justice, Bachelor of Science</t>
  </si>
  <si>
    <t>Less than 1</t>
  </si>
  <si>
    <t>Accounting, Certificate in Business</t>
  </si>
  <si>
    <t>Cinema, Bachelor of Arts</t>
  </si>
  <si>
    <t>Yes</t>
  </si>
  <si>
    <t>Information Systems, Bachelor of Science</t>
  </si>
  <si>
    <t>Music, Bachelor of Arts</t>
  </si>
  <si>
    <t>Electrical Engineering, Bachelor of Science</t>
  </si>
  <si>
    <t>Sculpture, Bachelor of Fine Arts</t>
  </si>
  <si>
    <t>More than 5</t>
  </si>
  <si>
    <t xml:space="preserve">Communication Arts, Bachelor of Fine Arts </t>
  </si>
  <si>
    <t>Philosophy, Bachelor of Arts</t>
  </si>
  <si>
    <t>Clinical Radiation Sciences, Bachelor of Science</t>
  </si>
  <si>
    <t>Health Sciences, Certificate in Humanities and Sciences</t>
  </si>
  <si>
    <t>Physical Therapy, Doctor of Heath Professions</t>
  </si>
  <si>
    <t>Environmental Studies, Bachelor of Science</t>
  </si>
  <si>
    <t>Counselor Education, Masters of Education</t>
  </si>
  <si>
    <t>Mechanical Engineering, Bachelor of Sceince</t>
  </si>
  <si>
    <t>Kinetic Imaging, Bachelor of Fine Arts</t>
  </si>
  <si>
    <t>Mechanical and Neclear Engineering, Masters of Sceince</t>
  </si>
  <si>
    <t>Dentistry, Doctor of Dental Surgery</t>
  </si>
  <si>
    <t>Mathematical Sciences, Bachelor of Science</t>
  </si>
  <si>
    <t>Bioinformatics, Bachelor of Science</t>
  </si>
  <si>
    <t>Nursing, Bachelor of Science</t>
  </si>
  <si>
    <t>Health , Physical Education and Exercise Science, Bachelor of Science</t>
  </si>
  <si>
    <t xml:space="preserve">Successful </t>
  </si>
  <si>
    <t>Biomedical Engineering, Bachelors of Science</t>
  </si>
  <si>
    <t>Business, Bachelors of Science</t>
  </si>
  <si>
    <t>Physics, Bachelors of Science</t>
  </si>
  <si>
    <t>RSOY</t>
  </si>
  <si>
    <t>Computed Values Sheet (Very Ugly)</t>
  </si>
  <si>
    <t>Computed Average Time Taken</t>
  </si>
  <si>
    <t>One armed pickup Count</t>
  </si>
  <si>
    <t>Restart Counter</t>
  </si>
  <si>
    <t>COUNT Y</t>
  </si>
  <si>
    <t>COUNT N</t>
  </si>
  <si>
    <t>SUM</t>
  </si>
  <si>
    <t>P.S</t>
  </si>
  <si>
    <t>P.US</t>
  </si>
  <si>
    <t>language</t>
  </si>
  <si>
    <t>metric</t>
  </si>
  <si>
    <t>value</t>
  </si>
  <si>
    <t>total_controller_error</t>
  </si>
  <si>
    <t>motion_supervision</t>
  </si>
  <si>
    <t>predicted_collision</t>
  </si>
  <si>
    <t>drops_count</t>
  </si>
  <si>
    <t>taught_Locations</t>
  </si>
  <si>
    <t xml:space="preserve">total_Blocked_Used </t>
  </si>
  <si>
    <t>Robot Prog. Exp.</t>
  </si>
  <si>
    <t>Block-based Prog. Exp.</t>
  </si>
  <si>
    <t>Success Status</t>
  </si>
  <si>
    <t>Participant ID</t>
  </si>
  <si>
    <t>Success</t>
  </si>
  <si>
    <t>Failure</t>
  </si>
  <si>
    <t>Average</t>
  </si>
  <si>
    <t>Minimum</t>
  </si>
  <si>
    <t>Maximum</t>
  </si>
  <si>
    <t>Standard Deviation</t>
  </si>
  <si>
    <t>Success Rate</t>
  </si>
  <si>
    <t># Motion Supervision Error</t>
  </si>
  <si>
    <t># Predicted Collision Error</t>
  </si>
  <si>
    <t>Mean</t>
  </si>
  <si>
    <t>Standard Error</t>
  </si>
  <si>
    <t>Median</t>
  </si>
  <si>
    <t>Mode</t>
  </si>
  <si>
    <t>Sample Variance</t>
  </si>
  <si>
    <t>Kurtosis</t>
  </si>
  <si>
    <t>Skewness</t>
  </si>
  <si>
    <t>Range</t>
  </si>
  <si>
    <t>Sum</t>
  </si>
  <si>
    <t>Count</t>
  </si>
  <si>
    <t>AAD</t>
  </si>
  <si>
    <t>MAD</t>
  </si>
  <si>
    <t>IQR</t>
  </si>
  <si>
    <t>Min</t>
  </si>
  <si>
    <t>Q1-Min</t>
  </si>
  <si>
    <t>Med-Q1</t>
  </si>
  <si>
    <t>Q3-Med</t>
  </si>
  <si>
    <t>Max-Q3</t>
  </si>
  <si>
    <t># Motion Supervison Error</t>
  </si>
  <si>
    <t>Time Taken (Minutes)</t>
  </si>
  <si>
    <t>#  Predicted Collision Error</t>
  </si>
  <si>
    <t>Programming Experience</t>
  </si>
  <si>
    <t># Time Taken (Minutes)</t>
  </si>
  <si>
    <t>RobotStudio Online YuMi</t>
  </si>
  <si>
    <t>5 years and over</t>
  </si>
  <si>
    <t>1 to 2 years</t>
  </si>
  <si>
    <t>3 to 4 years</t>
  </si>
  <si>
    <t>Block-based Prog. Experience</t>
  </si>
  <si>
    <t>Experience with robots</t>
  </si>
  <si>
    <t>Has experience</t>
  </si>
  <si>
    <t>No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</si>
</sst>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mm/dd/yy"/>
    <numFmt numFmtId="167" formatCode="0.0"/>
    <numFmt numFmtId="168" formatCode="0.0000"/>
  </numFmts>
  <fonts count="2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1"/>
      <color theme="1"/>
      <name val="Calibri"/>
      <scheme val="minor"/>
    </font>
    <font>
      <u/>
      <sz val="11"/>
      <color rgb="FF1155CC"/>
      <name val="Calibri"/>
    </font>
    <font>
      <b/>
      <i/>
      <sz val="11"/>
      <color theme="1"/>
      <name val="Calibri"/>
    </font>
    <font>
      <b/>
      <sz val="11"/>
      <color rgb="FF000000"/>
      <name val="Calibri"/>
      <scheme val="minor"/>
    </font>
    <font>
      <sz val="11"/>
      <color rgb="FF4A86E8"/>
      <name val="Calibri"/>
      <scheme val="minor"/>
    </font>
    <font>
      <sz val="11"/>
      <color theme="1"/>
      <name val="Calibri"/>
      <scheme val="minor"/>
    </font>
    <font>
      <sz val="11"/>
      <color rgb="FF3C78D8"/>
      <name val="Calibri"/>
      <scheme val="minor"/>
    </font>
    <font>
      <sz val="11"/>
      <color theme="1"/>
      <name val="Calibri"/>
    </font>
    <font>
      <u/>
      <sz val="11"/>
      <color rgb="FF1155CC"/>
      <name val="Calibri"/>
    </font>
    <font>
      <sz val="11"/>
      <color rgb="FF000000"/>
      <name val="Docs-Calibri"/>
    </font>
    <font>
      <sz val="12"/>
      <color theme="1"/>
      <name val="Calibri"/>
      <scheme val="minor"/>
    </font>
    <font>
      <b/>
      <sz val="11"/>
      <color theme="1"/>
      <name val="Calibri"/>
      <scheme val="minor"/>
    </font>
    <font>
      <b/>
      <i/>
      <sz val="11"/>
      <color theme="1"/>
      <name val="Calibri"/>
      <scheme val="minor"/>
    </font>
    <font>
      <sz val="11"/>
      <color rgb="FF000000"/>
      <name val="Calibri"/>
      <scheme val="minor"/>
    </font>
    <font>
      <b/>
      <i/>
      <sz val="11"/>
      <color rgb="FF000000"/>
      <name val="Calibri"/>
    </font>
    <font>
      <sz val="11"/>
      <color rgb="FF000000"/>
      <name val="Calibri"/>
    </font>
    <font>
      <sz val="11"/>
      <color rgb="FF000000"/>
      <name val="Inconsolata"/>
    </font>
    <font>
      <sz val="11"/>
      <color rgb="FF1155CC"/>
      <name val="Inconsolata"/>
    </font>
    <font>
      <i/>
      <sz val="11"/>
      <color theme="1"/>
      <name val="Calibri"/>
      <family val="2"/>
    </font>
    <font>
      <i/>
      <sz val="11"/>
      <color theme="1"/>
      <name val="Calibri"/>
      <family val="2"/>
      <scheme val="minor"/>
    </font>
    <font>
      <b/>
      <sz val="11"/>
      <color theme="1"/>
      <name val="Calibri"/>
      <family val="2"/>
      <scheme val="minor"/>
    </font>
    <font>
      <b/>
      <sz val="11"/>
      <color rgb="FF000000"/>
      <name val="Calibri"/>
      <family val="2"/>
      <scheme val="minor"/>
    </font>
    <font>
      <sz val="11"/>
      <color theme="0" tint="-4.9989318521683403E-2"/>
      <name val="Calibri"/>
      <family val="2"/>
      <scheme val="minor"/>
    </font>
  </fonts>
  <fills count="26">
    <fill>
      <patternFill patternType="none"/>
    </fill>
    <fill>
      <patternFill patternType="gray125"/>
    </fill>
    <fill>
      <patternFill patternType="solid">
        <fgColor rgb="FFEFEFEF"/>
        <bgColor rgb="FFEFEFEF"/>
      </patternFill>
    </fill>
    <fill>
      <patternFill patternType="solid">
        <fgColor rgb="FFFFD966"/>
        <bgColor rgb="FFFFD966"/>
      </patternFill>
    </fill>
    <fill>
      <patternFill patternType="solid">
        <fgColor rgb="FF9FC5E8"/>
        <bgColor rgb="FF9FC5E8"/>
      </patternFill>
    </fill>
    <fill>
      <patternFill patternType="solid">
        <fgColor rgb="FFB4A7D6"/>
        <bgColor rgb="FFB4A7D6"/>
      </patternFill>
    </fill>
    <fill>
      <patternFill patternType="solid">
        <fgColor rgb="FF6AA84F"/>
        <bgColor rgb="FF6AA84F"/>
      </patternFill>
    </fill>
    <fill>
      <patternFill patternType="solid">
        <fgColor rgb="FFF3F3F3"/>
        <bgColor rgb="FFF3F3F3"/>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39997558519241921"/>
        <bgColor rgb="FFCFE2F3"/>
      </patternFill>
    </fill>
    <fill>
      <patternFill patternType="solid">
        <fgColor theme="5" tint="0.59999389629810485"/>
        <bgColor rgb="FFCFE2F3"/>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2">
    <border>
      <left/>
      <right/>
      <top/>
      <bottom/>
      <diagonal/>
    </border>
    <border>
      <left/>
      <right style="medium">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2">
    <xf numFmtId="0" fontId="0" fillId="0" borderId="0"/>
    <xf numFmtId="9" fontId="11" fillId="0" borderId="0" applyFont="0" applyFill="0" applyBorder="0" applyAlignment="0" applyProtection="0"/>
  </cellStyleXfs>
  <cellXfs count="150">
    <xf numFmtId="0" fontId="0" fillId="0" borderId="0" xfId="0" applyFont="1" applyAlignment="1"/>
    <xf numFmtId="0" fontId="6" fillId="0" borderId="0" xfId="0" applyFont="1" applyAlignment="1"/>
    <xf numFmtId="0" fontId="6" fillId="0" borderId="0" xfId="0" applyFont="1"/>
    <xf numFmtId="19" fontId="6" fillId="0" borderId="0" xfId="0" applyNumberFormat="1" applyFont="1"/>
    <xf numFmtId="0" fontId="7" fillId="0" borderId="0" xfId="0" applyFont="1" applyAlignment="1">
      <alignment horizontal="right" vertical="center"/>
    </xf>
    <xf numFmtId="0" fontId="6" fillId="7" borderId="0" xfId="0" applyFont="1" applyFill="1" applyAlignment="1">
      <alignment horizontal="center" vertical="center" wrapText="1"/>
    </xf>
    <xf numFmtId="0" fontId="6" fillId="7" borderId="0" xfId="0" applyFont="1" applyFill="1" applyAlignment="1">
      <alignment horizontal="center" vertical="center"/>
    </xf>
    <xf numFmtId="19" fontId="6" fillId="7" borderId="0" xfId="0" applyNumberFormat="1" applyFont="1" applyFill="1" applyAlignment="1">
      <alignment horizontal="center" vertical="center"/>
    </xf>
    <xf numFmtId="19" fontId="6" fillId="8" borderId="0" xfId="0" applyNumberFormat="1" applyFont="1" applyFill="1" applyAlignment="1">
      <alignment horizontal="center" vertical="center" wrapText="1"/>
    </xf>
    <xf numFmtId="0" fontId="6" fillId="8" borderId="0" xfId="0" applyFont="1" applyFill="1" applyAlignment="1">
      <alignment horizontal="center" vertical="center" wrapText="1"/>
    </xf>
    <xf numFmtId="0" fontId="8" fillId="8" borderId="0" xfId="0" applyFont="1" applyFill="1" applyAlignment="1">
      <alignment horizontal="center" vertical="center" wrapText="1"/>
    </xf>
    <xf numFmtId="19" fontId="8" fillId="8" borderId="0" xfId="0" applyNumberFormat="1" applyFont="1" applyFill="1" applyAlignment="1">
      <alignment horizontal="center" vertical="center" wrapText="1"/>
    </xf>
    <xf numFmtId="46" fontId="6" fillId="8" borderId="0" xfId="0" applyNumberFormat="1" applyFont="1" applyFill="1" applyAlignment="1">
      <alignment horizontal="center" vertical="center" wrapText="1"/>
    </xf>
    <xf numFmtId="0" fontId="6" fillId="9" borderId="0" xfId="0" applyFont="1" applyFill="1" applyAlignment="1">
      <alignment horizontal="center" vertical="center" wrapText="1"/>
    </xf>
    <xf numFmtId="0" fontId="9" fillId="9" borderId="0" xfId="0" applyFont="1" applyFill="1" applyAlignment="1">
      <alignment horizontal="center" vertical="center" wrapText="1"/>
    </xf>
    <xf numFmtId="0" fontId="6" fillId="10" borderId="0" xfId="0" applyFont="1" applyFill="1" applyAlignment="1">
      <alignment horizontal="center" vertical="center" wrapText="1"/>
    </xf>
    <xf numFmtId="46" fontId="6" fillId="11" borderId="0" xfId="0" applyNumberFormat="1" applyFont="1" applyFill="1" applyAlignment="1">
      <alignment horizontal="center" vertical="center" wrapText="1"/>
    </xf>
    <xf numFmtId="0" fontId="6" fillId="11" borderId="0" xfId="0" applyFont="1" applyFill="1" applyAlignment="1">
      <alignment horizontal="center" vertical="center" wrapText="1"/>
    </xf>
    <xf numFmtId="0" fontId="0" fillId="0" borderId="0" xfId="0" applyFont="1" applyAlignment="1"/>
    <xf numFmtId="0" fontId="14" fillId="0" borderId="0" xfId="0" applyFont="1" applyAlignment="1">
      <alignment horizontal="right" vertical="center"/>
    </xf>
    <xf numFmtId="0" fontId="8" fillId="10" borderId="0" xfId="0" applyFont="1" applyFill="1" applyAlignment="1">
      <alignment horizontal="center" vertical="center" wrapText="1"/>
    </xf>
    <xf numFmtId="46" fontId="0" fillId="0" borderId="0" xfId="0" applyNumberFormat="1" applyFont="1" applyAlignment="1"/>
    <xf numFmtId="0" fontId="11" fillId="0" borderId="1" xfId="0" applyFont="1" applyBorder="1"/>
    <xf numFmtId="46" fontId="17" fillId="8" borderId="0" xfId="0" applyNumberFormat="1" applyFont="1" applyFill="1" applyAlignment="1">
      <alignment horizontal="center" vertical="center" wrapText="1"/>
    </xf>
    <xf numFmtId="0" fontId="17" fillId="8" borderId="0" xfId="0" applyFont="1" applyFill="1" applyAlignment="1">
      <alignment horizontal="center" vertical="center" wrapText="1"/>
    </xf>
    <xf numFmtId="0" fontId="17" fillId="8" borderId="1" xfId="0" applyFont="1" applyFill="1" applyBorder="1" applyAlignment="1">
      <alignment horizontal="center" vertical="center" wrapText="1"/>
    </xf>
    <xf numFmtId="0" fontId="11" fillId="0" borderId="1" xfId="0" applyFont="1" applyBorder="1" applyAlignment="1"/>
    <xf numFmtId="0" fontId="11" fillId="0" borderId="0" xfId="0" applyFont="1" applyAlignment="1"/>
    <xf numFmtId="46" fontId="11" fillId="0" borderId="0" xfId="0" applyNumberFormat="1" applyFont="1"/>
    <xf numFmtId="0" fontId="11" fillId="0" borderId="0" xfId="0" applyFont="1"/>
    <xf numFmtId="0" fontId="11" fillId="13" borderId="0" xfId="0" applyFont="1" applyFill="1" applyAlignment="1"/>
    <xf numFmtId="0" fontId="18" fillId="0" borderId="0" xfId="0" applyFont="1" applyAlignment="1">
      <alignment horizontal="center" wrapText="1"/>
    </xf>
    <xf numFmtId="0" fontId="11" fillId="0" borderId="0" xfId="0" applyFont="1" applyAlignment="1">
      <alignment horizontal="right"/>
    </xf>
    <xf numFmtId="0" fontId="11" fillId="0" borderId="0" xfId="0" applyFont="1" applyAlignment="1">
      <alignment horizontal="right" wrapText="1"/>
    </xf>
    <xf numFmtId="10" fontId="11" fillId="0" borderId="0" xfId="0" applyNumberFormat="1" applyFont="1" applyAlignment="1"/>
    <xf numFmtId="10" fontId="11" fillId="0" borderId="0" xfId="0" applyNumberFormat="1" applyFont="1"/>
    <xf numFmtId="21" fontId="11" fillId="0" borderId="4" xfId="0" applyNumberFormat="1" applyFont="1" applyBorder="1" applyAlignment="1"/>
    <xf numFmtId="46" fontId="19" fillId="13" borderId="5" xfId="0" applyNumberFormat="1" applyFont="1" applyFill="1" applyBorder="1"/>
    <xf numFmtId="46" fontId="19" fillId="13" borderId="6" xfId="0" applyNumberFormat="1" applyFont="1" applyFill="1" applyBorder="1"/>
    <xf numFmtId="0" fontId="19" fillId="13" borderId="0" xfId="0" applyFont="1" applyFill="1"/>
    <xf numFmtId="168" fontId="11" fillId="0" borderId="0" xfId="0" applyNumberFormat="1" applyFont="1"/>
    <xf numFmtId="168" fontId="11" fillId="12" borderId="0" xfId="0" applyNumberFormat="1" applyFont="1" applyFill="1"/>
    <xf numFmtId="21" fontId="19" fillId="13" borderId="5" xfId="0" applyNumberFormat="1" applyFont="1" applyFill="1" applyBorder="1"/>
    <xf numFmtId="21" fontId="19" fillId="13" borderId="6" xfId="0" applyNumberFormat="1" applyFont="1" applyFill="1" applyBorder="1"/>
    <xf numFmtId="0" fontId="11" fillId="0" borderId="0" xfId="0" applyFont="1" applyAlignment="1">
      <alignment horizontal="left"/>
    </xf>
    <xf numFmtId="0" fontId="21" fillId="0" borderId="0" xfId="0" applyFont="1" applyAlignment="1"/>
    <xf numFmtId="0" fontId="22" fillId="13" borderId="2" xfId="0" applyFont="1" applyFill="1" applyBorder="1"/>
    <xf numFmtId="0" fontId="11" fillId="0" borderId="2" xfId="0" applyFont="1" applyBorder="1"/>
    <xf numFmtId="167" fontId="11" fillId="0" borderId="0" xfId="0" applyNumberFormat="1" applyFont="1"/>
    <xf numFmtId="167" fontId="11" fillId="12" borderId="0" xfId="0" applyNumberFormat="1" applyFont="1" applyFill="1"/>
    <xf numFmtId="0" fontId="11" fillId="12" borderId="0" xfId="0" applyFont="1" applyFill="1"/>
    <xf numFmtId="2" fontId="23" fillId="13" borderId="0" xfId="0" applyNumberFormat="1" applyFont="1" applyFill="1"/>
    <xf numFmtId="0" fontId="19" fillId="13" borderId="5" xfId="0" applyFont="1" applyFill="1" applyBorder="1"/>
    <xf numFmtId="0" fontId="19" fillId="13" borderId="6" xfId="0" applyFont="1" applyFill="1" applyBorder="1"/>
    <xf numFmtId="21" fontId="19" fillId="13" borderId="7" xfId="0" applyNumberFormat="1" applyFont="1" applyFill="1" applyBorder="1"/>
    <xf numFmtId="21" fontId="19" fillId="13" borderId="8" xfId="0" applyNumberFormat="1" applyFont="1" applyFill="1" applyBorder="1"/>
    <xf numFmtId="46" fontId="19" fillId="13" borderId="9" xfId="0" applyNumberFormat="1" applyFont="1" applyFill="1" applyBorder="1"/>
    <xf numFmtId="21" fontId="19" fillId="13" borderId="10" xfId="0" applyNumberFormat="1" applyFont="1" applyFill="1" applyBorder="1"/>
    <xf numFmtId="46" fontId="19" fillId="13" borderId="10" xfId="0" applyNumberFormat="1" applyFont="1" applyFill="1" applyBorder="1"/>
    <xf numFmtId="0" fontId="19" fillId="13" borderId="10" xfId="0" applyFont="1" applyFill="1" applyBorder="1"/>
    <xf numFmtId="0" fontId="19" fillId="13" borderId="9" xfId="0" applyFont="1" applyFill="1" applyBorder="1"/>
    <xf numFmtId="0" fontId="19" fillId="13" borderId="11" xfId="0" applyFont="1" applyFill="1" applyBorder="1"/>
    <xf numFmtId="0" fontId="19" fillId="13" borderId="3" xfId="0" applyFont="1" applyFill="1" applyBorder="1"/>
    <xf numFmtId="0" fontId="22" fillId="13" borderId="0" xfId="0" applyFont="1" applyFill="1"/>
    <xf numFmtId="0" fontId="0" fillId="0" borderId="0" xfId="0" applyFont="1" applyAlignment="1">
      <alignment horizontal="right"/>
    </xf>
    <xf numFmtId="0" fontId="18" fillId="0" borderId="0" xfId="0" applyFont="1" applyAlignment="1">
      <alignment horizontal="right"/>
    </xf>
    <xf numFmtId="0" fontId="20" fillId="13" borderId="0" xfId="0" applyFont="1" applyFill="1" applyAlignment="1">
      <alignment horizontal="right"/>
    </xf>
    <xf numFmtId="0" fontId="10" fillId="0" borderId="0" xfId="0" applyFont="1" applyFill="1" applyAlignment="1">
      <alignment horizontal="right"/>
    </xf>
    <xf numFmtId="0" fontId="0" fillId="0" borderId="0" xfId="0" applyFont="1" applyFill="1" applyAlignment="1"/>
    <xf numFmtId="164" fontId="0" fillId="0" borderId="0" xfId="0" applyNumberFormat="1" applyFont="1" applyFill="1" applyAlignment="1"/>
    <xf numFmtId="19" fontId="0" fillId="0" borderId="0" xfId="0" applyNumberFormat="1" applyFont="1" applyFill="1" applyAlignment="1"/>
    <xf numFmtId="46" fontId="0" fillId="0" borderId="0" xfId="0" applyNumberFormat="1" applyFont="1" applyFill="1"/>
    <xf numFmtId="0" fontId="0" fillId="0" borderId="0" xfId="0" applyFont="1" applyFill="1"/>
    <xf numFmtId="46" fontId="0" fillId="0" borderId="0" xfId="0" applyNumberFormat="1" applyFont="1" applyFill="1" applyAlignment="1">
      <alignment wrapText="1"/>
    </xf>
    <xf numFmtId="0" fontId="11" fillId="0" borderId="0" xfId="0" applyFont="1" applyFill="1" applyAlignment="1">
      <alignment wrapText="1"/>
    </xf>
    <xf numFmtId="46" fontId="0" fillId="0" borderId="0" xfId="0" applyNumberFormat="1" applyFont="1" applyFill="1" applyAlignment="1"/>
    <xf numFmtId="19" fontId="0" fillId="0" borderId="0" xfId="0" applyNumberFormat="1" applyFont="1" applyFill="1"/>
    <xf numFmtId="14" fontId="0" fillId="0" borderId="0" xfId="0" applyNumberFormat="1" applyFont="1" applyFill="1" applyAlignment="1"/>
    <xf numFmtId="165" fontId="0" fillId="0" borderId="0" xfId="0" applyNumberFormat="1" applyFont="1" applyFill="1" applyAlignment="1"/>
    <xf numFmtId="19" fontId="15" fillId="0" borderId="0" xfId="0" applyNumberFormat="1" applyFont="1" applyFill="1" applyAlignment="1">
      <alignment horizontal="right"/>
    </xf>
    <xf numFmtId="0" fontId="16" fillId="0" borderId="0" xfId="0" applyFont="1" applyFill="1" applyAlignment="1"/>
    <xf numFmtId="0" fontId="16" fillId="0" borderId="0" xfId="0" applyFont="1" applyFill="1" applyAlignment="1">
      <alignment wrapText="1"/>
    </xf>
    <xf numFmtId="18" fontId="0" fillId="0" borderId="0" xfId="0" applyNumberFormat="1" applyFont="1" applyFill="1" applyAlignment="1"/>
    <xf numFmtId="166" fontId="0" fillId="0" borderId="0" xfId="0" applyNumberFormat="1" applyFont="1" applyFill="1" applyAlignment="1"/>
    <xf numFmtId="21" fontId="0" fillId="0" borderId="0" xfId="0" applyNumberFormat="1" applyFont="1" applyFill="1" applyAlignment="1"/>
    <xf numFmtId="0" fontId="12" fillId="0" borderId="0" xfId="0" applyFont="1" applyFill="1" applyAlignment="1">
      <alignment horizontal="right"/>
    </xf>
    <xf numFmtId="19" fontId="13" fillId="0" borderId="0" xfId="0" applyNumberFormat="1" applyFont="1" applyFill="1" applyAlignment="1">
      <alignment horizontal="right"/>
    </xf>
    <xf numFmtId="46" fontId="13" fillId="0" borderId="0" xfId="0" applyNumberFormat="1" applyFont="1" applyFill="1" applyAlignment="1">
      <alignment horizontal="right"/>
    </xf>
    <xf numFmtId="0" fontId="13" fillId="0" borderId="0" xfId="0" applyFont="1" applyFill="1" applyAlignment="1">
      <alignment horizontal="right"/>
    </xf>
    <xf numFmtId="0" fontId="13" fillId="0" borderId="0" xfId="0" applyFont="1" applyFill="1" applyAlignment="1"/>
    <xf numFmtId="0" fontId="0" fillId="0" borderId="0" xfId="0" applyFont="1" applyAlignment="1">
      <alignment horizontal="center"/>
    </xf>
    <xf numFmtId="0" fontId="24" fillId="10" borderId="0" xfId="0" applyFont="1" applyFill="1" applyAlignment="1">
      <alignment horizontal="center" vertical="center" wrapText="1"/>
    </xf>
    <xf numFmtId="0" fontId="25" fillId="10" borderId="0" xfId="0" applyFont="1" applyFill="1" applyAlignment="1">
      <alignment horizontal="center" vertical="center" wrapText="1"/>
    </xf>
    <xf numFmtId="0" fontId="25" fillId="8" borderId="0" xfId="0" applyFont="1" applyFill="1" applyAlignment="1">
      <alignment horizontal="center" vertical="center" wrapText="1"/>
    </xf>
    <xf numFmtId="0" fontId="25" fillId="15" borderId="0" xfId="0" applyFont="1" applyFill="1" applyAlignment="1"/>
    <xf numFmtId="0" fontId="25" fillId="9" borderId="0" xfId="0" applyFont="1" applyFill="1" applyAlignment="1">
      <alignment horizontal="center" vertical="center" wrapText="1"/>
    </xf>
    <xf numFmtId="167" fontId="0" fillId="0" borderId="0" xfId="0" applyNumberFormat="1" applyFont="1" applyAlignment="1"/>
    <xf numFmtId="1" fontId="0" fillId="0" borderId="0" xfId="0" applyNumberFormat="1" applyFont="1" applyAlignment="1"/>
    <xf numFmtId="167" fontId="5" fillId="0" borderId="0" xfId="0" applyNumberFormat="1" applyFont="1" applyAlignment="1"/>
    <xf numFmtId="1" fontId="5" fillId="0" borderId="0" xfId="0" applyNumberFormat="1" applyFont="1" applyAlignment="1"/>
    <xf numFmtId="167" fontId="0" fillId="0" borderId="0" xfId="1" applyNumberFormat="1" applyFont="1" applyAlignment="1"/>
    <xf numFmtId="0" fontId="4" fillId="16"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9" fontId="0" fillId="0" borderId="0" xfId="1" applyFont="1" applyAlignment="1">
      <alignment horizontal="center"/>
    </xf>
    <xf numFmtId="9" fontId="4" fillId="0" borderId="0" xfId="1" applyFont="1" applyAlignment="1">
      <alignment horizontal="center"/>
    </xf>
    <xf numFmtId="0" fontId="3" fillId="0" borderId="0" xfId="0" applyFont="1" applyAlignment="1"/>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applyAlignment="1"/>
    <xf numFmtId="0" fontId="0" fillId="0" borderId="0" xfId="0" applyFont="1" applyAlignment="1"/>
    <xf numFmtId="0" fontId="2" fillId="16" borderId="0" xfId="0" applyFont="1" applyFill="1" applyAlignment="1">
      <alignment horizontal="center"/>
    </xf>
    <xf numFmtId="0" fontId="2" fillId="15" borderId="0" xfId="0" applyFont="1" applyFill="1" applyAlignment="1">
      <alignment horizontal="center"/>
    </xf>
    <xf numFmtId="46" fontId="2" fillId="0" borderId="0" xfId="0" applyNumberFormat="1" applyFont="1" applyAlignment="1"/>
    <xf numFmtId="1" fontId="0" fillId="0" borderId="0" xfId="0" applyNumberFormat="1" applyFont="1" applyFill="1" applyAlignment="1"/>
    <xf numFmtId="0" fontId="2" fillId="23" borderId="0" xfId="0" applyFont="1" applyFill="1" applyAlignment="1">
      <alignment horizontal="center"/>
    </xf>
    <xf numFmtId="0" fontId="28" fillId="15" borderId="0" xfId="0" applyFont="1" applyFill="1" applyAlignment="1">
      <alignment horizontal="center"/>
    </xf>
    <xf numFmtId="0" fontId="0" fillId="0" borderId="0" xfId="0" applyFont="1" applyAlignment="1"/>
    <xf numFmtId="0" fontId="0" fillId="0" borderId="0" xfId="0" applyFont="1" applyAlignment="1">
      <alignment horizontal="left"/>
    </xf>
    <xf numFmtId="0" fontId="26" fillId="14" borderId="0" xfId="0" applyFont="1" applyFill="1" applyAlignment="1">
      <alignment horizontal="right" wrapText="1"/>
    </xf>
    <xf numFmtId="0" fontId="1" fillId="0" borderId="0" xfId="0" applyFont="1" applyAlignment="1">
      <alignment horizontal="center"/>
    </xf>
    <xf numFmtId="0" fontId="1" fillId="15" borderId="0" xfId="0" applyFont="1" applyFill="1" applyAlignment="1">
      <alignment horizontal="center"/>
    </xf>
    <xf numFmtId="9" fontId="0" fillId="0" borderId="0" xfId="0" applyNumberFormat="1" applyFont="1" applyAlignment="1"/>
    <xf numFmtId="9" fontId="0" fillId="0" borderId="0" xfId="1" applyFont="1" applyAlignment="1"/>
    <xf numFmtId="19" fontId="6" fillId="2" borderId="0" xfId="0" applyNumberFormat="1" applyFont="1" applyFill="1" applyAlignment="1">
      <alignment horizontal="center" wrapText="1"/>
    </xf>
    <xf numFmtId="0" fontId="0" fillId="0" borderId="0" xfId="0" applyFont="1" applyAlignment="1"/>
    <xf numFmtId="0" fontId="6" fillId="2" borderId="0" xfId="0" applyFont="1" applyFill="1" applyAlignment="1">
      <alignment horizontal="center" wrapText="1"/>
    </xf>
    <xf numFmtId="19" fontId="6" fillId="3" borderId="0" xfId="0" applyNumberFormat="1" applyFont="1" applyFill="1" applyAlignment="1">
      <alignment horizontal="center" wrapText="1"/>
    </xf>
    <xf numFmtId="0" fontId="6" fillId="4" borderId="0" xfId="0" applyFont="1" applyFill="1" applyAlignment="1">
      <alignment horizontal="center" wrapText="1"/>
    </xf>
    <xf numFmtId="0" fontId="6" fillId="3" borderId="0" xfId="0" applyFont="1" applyFill="1" applyAlignment="1">
      <alignment horizontal="center" wrapText="1"/>
    </xf>
    <xf numFmtId="0" fontId="6" fillId="5" borderId="0" xfId="0" applyFont="1" applyFill="1" applyAlignment="1">
      <alignment horizontal="center" wrapText="1"/>
    </xf>
    <xf numFmtId="0" fontId="6" fillId="6" borderId="0" xfId="0" applyFont="1" applyFill="1" applyAlignment="1">
      <alignment horizontal="center" wrapText="1"/>
    </xf>
    <xf numFmtId="0" fontId="26" fillId="22" borderId="0" xfId="0" applyFont="1" applyFill="1" applyAlignment="1">
      <alignment horizontal="center" wrapText="1"/>
    </xf>
    <xf numFmtId="0" fontId="26" fillId="25" borderId="0" xfId="0" applyFont="1" applyFill="1" applyAlignment="1">
      <alignment horizontal="center" wrapText="1"/>
    </xf>
    <xf numFmtId="0" fontId="11" fillId="0" borderId="0" xfId="0" applyFont="1" applyAlignment="1"/>
    <xf numFmtId="0" fontId="15" fillId="13" borderId="0" xfId="0" applyFont="1" applyFill="1" applyAlignment="1">
      <alignment horizontal="left"/>
    </xf>
    <xf numFmtId="0" fontId="26" fillId="25" borderId="0" xfId="0" applyFont="1" applyFill="1" applyAlignment="1">
      <alignment horizontal="center"/>
    </xf>
    <xf numFmtId="0" fontId="26" fillId="16" borderId="0" xfId="0" applyFont="1" applyFill="1" applyAlignment="1">
      <alignment horizontal="center"/>
    </xf>
    <xf numFmtId="0" fontId="26" fillId="23" borderId="0" xfId="0" applyFont="1" applyFill="1" applyAlignment="1">
      <alignment horizontal="center"/>
    </xf>
    <xf numFmtId="0" fontId="26" fillId="15" borderId="0" xfId="0" applyFont="1" applyFill="1" applyAlignment="1">
      <alignment horizontal="center"/>
    </xf>
    <xf numFmtId="0" fontId="26" fillId="18" borderId="0" xfId="0" applyFont="1" applyFill="1" applyAlignment="1">
      <alignment horizontal="center"/>
    </xf>
    <xf numFmtId="0" fontId="26" fillId="24" borderId="0" xfId="0" applyFont="1" applyFill="1" applyAlignment="1">
      <alignment horizontal="center"/>
    </xf>
    <xf numFmtId="0" fontId="26" fillId="19" borderId="0" xfId="0" applyFont="1" applyFill="1" applyAlignment="1">
      <alignment horizontal="center" vertical="center" wrapText="1"/>
    </xf>
    <xf numFmtId="0" fontId="26" fillId="20" borderId="0" xfId="0" applyFont="1" applyFill="1" applyAlignment="1">
      <alignment horizontal="center" vertical="center" wrapText="1"/>
    </xf>
    <xf numFmtId="0" fontId="27" fillId="19" borderId="0" xfId="0" applyFont="1" applyFill="1" applyAlignment="1">
      <alignment horizontal="center" vertical="center" wrapText="1"/>
    </xf>
    <xf numFmtId="0" fontId="26" fillId="21" borderId="0" xfId="0" applyFont="1" applyFill="1" applyAlignment="1">
      <alignment horizontal="center"/>
    </xf>
    <xf numFmtId="0" fontId="26" fillId="21" borderId="0" xfId="0" applyFont="1" applyFill="1" applyAlignment="1">
      <alignment horizontal="center" vertical="center"/>
    </xf>
    <xf numFmtId="0" fontId="26" fillId="22" borderId="0" xfId="0"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8E40"/>
      <color rgb="FF00823B"/>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solidFill>
                <a:latin typeface="+mn-lt"/>
                <a:ea typeface="+mn-ea"/>
                <a:cs typeface="+mn-cs"/>
              </a:defRPr>
            </a:pPr>
            <a:r>
              <a:rPr lang="en-US"/>
              <a:t>Programming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Demographics!$B$32</c:f>
              <c:strCache>
                <c:ptCount val="1"/>
                <c:pt idx="0">
                  <c:v>Duplo</c:v>
                </c:pt>
              </c:strCache>
            </c:strRef>
          </c:tx>
          <c:spPr>
            <a:solidFill>
              <a:srgbClr val="FFC000"/>
            </a:solidFill>
            <a:ln>
              <a:noFill/>
            </a:ln>
            <a:effectLst/>
          </c:spPr>
          <c:invertIfNegative val="0"/>
          <c:cat>
            <c:strRef>
              <c:f>Demographics!$A$33:$A$37</c:f>
              <c:strCache>
                <c:ptCount val="5"/>
                <c:pt idx="0">
                  <c:v>None</c:v>
                </c:pt>
                <c:pt idx="1">
                  <c:v>Less than 1</c:v>
                </c:pt>
                <c:pt idx="2">
                  <c:v>1 to 2 years</c:v>
                </c:pt>
                <c:pt idx="3">
                  <c:v>3 to 4 years</c:v>
                </c:pt>
                <c:pt idx="4">
                  <c:v>5 years and over</c:v>
                </c:pt>
              </c:strCache>
            </c:strRef>
          </c:cat>
          <c:val>
            <c:numRef>
              <c:f>Demographics!$B$33:$B$37</c:f>
              <c:numCache>
                <c:formatCode>General</c:formatCode>
                <c:ptCount val="5"/>
                <c:pt idx="0">
                  <c:v>10</c:v>
                </c:pt>
                <c:pt idx="1">
                  <c:v>7</c:v>
                </c:pt>
                <c:pt idx="2">
                  <c:v>4</c:v>
                </c:pt>
                <c:pt idx="3">
                  <c:v>4</c:v>
                </c:pt>
                <c:pt idx="4">
                  <c:v>1</c:v>
                </c:pt>
              </c:numCache>
            </c:numRef>
          </c:val>
          <c:extLst>
            <c:ext xmlns:c16="http://schemas.microsoft.com/office/drawing/2014/chart" uri="{C3380CC4-5D6E-409C-BE32-E72D297353CC}">
              <c16:uniqueId val="{00000000-9F62-4F44-AB3F-24FF82CDB1EC}"/>
            </c:ext>
          </c:extLst>
        </c:ser>
        <c:ser>
          <c:idx val="1"/>
          <c:order val="1"/>
          <c:tx>
            <c:strRef>
              <c:f>Demographics!$C$32</c:f>
              <c:strCache>
                <c:ptCount val="1"/>
                <c:pt idx="0">
                  <c:v>RSOY</c:v>
                </c:pt>
              </c:strCache>
            </c:strRef>
          </c:tx>
          <c:spPr>
            <a:solidFill>
              <a:srgbClr val="00B050"/>
            </a:solidFill>
            <a:ln>
              <a:noFill/>
            </a:ln>
            <a:effectLst/>
          </c:spPr>
          <c:invertIfNegative val="0"/>
          <c:cat>
            <c:strRef>
              <c:f>Demographics!$A$33:$A$37</c:f>
              <c:strCache>
                <c:ptCount val="5"/>
                <c:pt idx="0">
                  <c:v>None</c:v>
                </c:pt>
                <c:pt idx="1">
                  <c:v>Less than 1</c:v>
                </c:pt>
                <c:pt idx="2">
                  <c:v>1 to 2 years</c:v>
                </c:pt>
                <c:pt idx="3">
                  <c:v>3 to 4 years</c:v>
                </c:pt>
                <c:pt idx="4">
                  <c:v>5 years and over</c:v>
                </c:pt>
              </c:strCache>
            </c:strRef>
          </c:cat>
          <c:val>
            <c:numRef>
              <c:f>Demographics!$C$33:$C$37</c:f>
              <c:numCache>
                <c:formatCode>General</c:formatCode>
                <c:ptCount val="5"/>
                <c:pt idx="0">
                  <c:v>11</c:v>
                </c:pt>
                <c:pt idx="1">
                  <c:v>6</c:v>
                </c:pt>
                <c:pt idx="2">
                  <c:v>3</c:v>
                </c:pt>
                <c:pt idx="3">
                  <c:v>4</c:v>
                </c:pt>
                <c:pt idx="4">
                  <c:v>2</c:v>
                </c:pt>
              </c:numCache>
            </c:numRef>
          </c:val>
          <c:extLst>
            <c:ext xmlns:c16="http://schemas.microsoft.com/office/drawing/2014/chart" uri="{C3380CC4-5D6E-409C-BE32-E72D297353CC}">
              <c16:uniqueId val="{00000001-9F62-4F44-AB3F-24FF82CDB1EC}"/>
            </c:ext>
          </c:extLst>
        </c:ser>
        <c:dLbls>
          <c:showLegendKey val="0"/>
          <c:showVal val="0"/>
          <c:showCatName val="0"/>
          <c:showSerName val="0"/>
          <c:showPercent val="0"/>
          <c:showBubbleSize val="0"/>
        </c:dLbls>
        <c:gapWidth val="182"/>
        <c:axId val="382214112"/>
        <c:axId val="386778608"/>
      </c:barChart>
      <c:catAx>
        <c:axId val="3822141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386778608"/>
        <c:crosses val="autoZero"/>
        <c:auto val="1"/>
        <c:lblAlgn val="ctr"/>
        <c:lblOffset val="100"/>
        <c:noMultiLvlLbl val="0"/>
      </c:catAx>
      <c:valAx>
        <c:axId val="38677860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1"/>
                  <a:t># Participants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382214112"/>
        <c:crosses val="autoZero"/>
        <c:crossBetween val="between"/>
      </c:valAx>
      <c:spPr>
        <a:solidFill>
          <a:schemeClr val="bg1">
            <a:lumMod val="9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Defined Locations</a:t>
            </a:r>
          </a:p>
        </c:rich>
      </c:tx>
      <c:overlay val="0"/>
    </c:title>
    <c:autoTitleDeleted val="0"/>
    <c:plotArea>
      <c:layout/>
      <c:barChart>
        <c:barDir val="col"/>
        <c:grouping val="stacked"/>
        <c:varyColors val="0"/>
        <c:ser>
          <c:idx val="0"/>
          <c:order val="0"/>
          <c:tx>
            <c:strRef>
              <c:f>Performance!$F$53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Performance!$G$52:$H$52</c:f>
              <c:strCache>
                <c:ptCount val="2"/>
                <c:pt idx="0">
                  <c:v>Duplo</c:v>
                </c:pt>
                <c:pt idx="1">
                  <c:v>RSOY</c:v>
                </c:pt>
              </c:strCache>
            </c:strRef>
          </c:cat>
          <c:val>
            <c:numRef>
              <c:f>Performance!$G$53:$H$53</c:f>
              <c:numCache>
                <c:formatCode>0</c:formatCode>
                <c:ptCount val="2"/>
                <c:pt idx="0">
                  <c:v>8</c:v>
                </c:pt>
                <c:pt idx="1">
                  <c:v>8</c:v>
                </c:pt>
              </c:numCache>
            </c:numRef>
          </c:val>
          <c:extLst>
            <c:ext xmlns:c16="http://schemas.microsoft.com/office/drawing/2014/chart" uri="{C3380CC4-5D6E-409C-BE32-E72D297353CC}">
              <c16:uniqueId val="{00000000-BF80-41A8-991F-2F64B6AB2A46}"/>
            </c:ext>
          </c:extLst>
        </c:ser>
        <c:ser>
          <c:idx val="1"/>
          <c:order val="1"/>
          <c:tx>
            <c:strRef>
              <c:f>Performance!$F$54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Performance!$G$52:$H$52</c:f>
              <c:strCache>
                <c:ptCount val="2"/>
                <c:pt idx="0">
                  <c:v>Duplo</c:v>
                </c:pt>
                <c:pt idx="1">
                  <c:v>RSOY</c:v>
                </c:pt>
              </c:strCache>
            </c:strRef>
          </c:cat>
          <c:val>
            <c:numRef>
              <c:f>Performance!$G$54:$H$54</c:f>
              <c:numCache>
                <c:formatCode>0</c:formatCode>
                <c:ptCount val="2"/>
                <c:pt idx="0">
                  <c:v>5.25</c:v>
                </c:pt>
                <c:pt idx="1">
                  <c:v>6.75</c:v>
                </c:pt>
              </c:numCache>
            </c:numRef>
          </c:val>
          <c:extLst>
            <c:ext xmlns:c16="http://schemas.microsoft.com/office/drawing/2014/chart" uri="{C3380CC4-5D6E-409C-BE32-E72D297353CC}">
              <c16:uniqueId val="{00000001-BF80-41A8-991F-2F64B6AB2A46}"/>
            </c:ext>
          </c:extLst>
        </c:ser>
        <c:ser>
          <c:idx val="2"/>
          <c:order val="2"/>
          <c:tx>
            <c:strRef>
              <c:f>Performance!$F$55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Performance!$G$52:$H$52</c:f>
              <c:strCache>
                <c:ptCount val="2"/>
                <c:pt idx="0">
                  <c:v>Duplo</c:v>
                </c:pt>
                <c:pt idx="1">
                  <c:v>RSOY</c:v>
                </c:pt>
              </c:strCache>
            </c:strRef>
          </c:cat>
          <c:val>
            <c:numRef>
              <c:f>Performance!$G$55:$H$55</c:f>
              <c:numCache>
                <c:formatCode>0</c:formatCode>
                <c:ptCount val="2"/>
                <c:pt idx="0">
                  <c:v>1.75</c:v>
                </c:pt>
                <c:pt idx="1">
                  <c:v>6.25</c:v>
                </c:pt>
              </c:numCache>
            </c:numRef>
          </c:val>
          <c:extLst>
            <c:ext xmlns:c16="http://schemas.microsoft.com/office/drawing/2014/chart" uri="{C3380CC4-5D6E-409C-BE32-E72D297353CC}">
              <c16:uniqueId val="{00000002-BF80-41A8-991F-2F64B6AB2A46}"/>
            </c:ext>
          </c:extLst>
        </c:ser>
        <c:ser>
          <c:idx val="3"/>
          <c:order val="3"/>
          <c:tx>
            <c:strRef>
              <c:f>Performance!$F$56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Performance!$G$57:$H$57</c:f>
                <c:numCache>
                  <c:formatCode>General</c:formatCode>
                  <c:ptCount val="2"/>
                  <c:pt idx="0">
                    <c:v>10</c:v>
                  </c:pt>
                  <c:pt idx="1">
                    <c:v>79.5</c:v>
                  </c:pt>
                </c:numCache>
              </c:numRef>
            </c:plus>
            <c:spPr>
              <a:ln w="19050"/>
            </c:spPr>
          </c:errBars>
          <c:cat>
            <c:strRef>
              <c:f>Performance!$G$52:$H$52</c:f>
              <c:strCache>
                <c:ptCount val="2"/>
                <c:pt idx="0">
                  <c:v>Duplo</c:v>
                </c:pt>
                <c:pt idx="1">
                  <c:v>RSOY</c:v>
                </c:pt>
              </c:strCache>
            </c:strRef>
          </c:cat>
          <c:val>
            <c:numRef>
              <c:f>Performance!$G$56:$H$56</c:f>
              <c:numCache>
                <c:formatCode>0</c:formatCode>
                <c:ptCount val="2"/>
                <c:pt idx="0">
                  <c:v>4</c:v>
                </c:pt>
                <c:pt idx="1">
                  <c:v>5.5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Time Taken (Minutes)</a:t>
            </a:r>
          </a:p>
        </c:rich>
      </c:tx>
      <c:overlay val="0"/>
    </c:title>
    <c:autoTitleDeleted val="0"/>
    <c:plotArea>
      <c:layout/>
      <c:barChart>
        <c:barDir val="col"/>
        <c:grouping val="stacked"/>
        <c:varyColors val="0"/>
        <c:ser>
          <c:idx val="0"/>
          <c:order val="0"/>
          <c:tx>
            <c:strRef>
              <c:f>Performance!$F$72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Performance!$G$71:$H$71</c:f>
              <c:strCache>
                <c:ptCount val="2"/>
                <c:pt idx="0">
                  <c:v>Duplo</c:v>
                </c:pt>
                <c:pt idx="1">
                  <c:v>RSOY</c:v>
                </c:pt>
              </c:strCache>
            </c:strRef>
          </c:cat>
          <c:val>
            <c:numRef>
              <c:f>Performance!$G$72:$H$72</c:f>
              <c:numCache>
                <c:formatCode>0</c:formatCode>
                <c:ptCount val="2"/>
                <c:pt idx="0">
                  <c:v>28.00000000000006</c:v>
                </c:pt>
                <c:pt idx="1">
                  <c:v>34.999999999999957</c:v>
                </c:pt>
              </c:numCache>
            </c:numRef>
          </c:val>
          <c:extLst>
            <c:ext xmlns:c16="http://schemas.microsoft.com/office/drawing/2014/chart" uri="{C3380CC4-5D6E-409C-BE32-E72D297353CC}">
              <c16:uniqueId val="{00000000-BF80-41A8-991F-2F64B6AB2A46}"/>
            </c:ext>
          </c:extLst>
        </c:ser>
        <c:ser>
          <c:idx val="1"/>
          <c:order val="1"/>
          <c:tx>
            <c:strRef>
              <c:f>Performance!$F$73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Performance!$G$71:$H$71</c:f>
              <c:strCache>
                <c:ptCount val="2"/>
                <c:pt idx="0">
                  <c:v>Duplo</c:v>
                </c:pt>
                <c:pt idx="1">
                  <c:v>RSOY</c:v>
                </c:pt>
              </c:strCache>
            </c:strRef>
          </c:cat>
          <c:val>
            <c:numRef>
              <c:f>Performance!$G$73:$H$73</c:f>
              <c:numCache>
                <c:formatCode>0</c:formatCode>
                <c:ptCount val="2"/>
                <c:pt idx="0">
                  <c:v>16.24999999999994</c:v>
                </c:pt>
                <c:pt idx="1">
                  <c:v>51.250000000000057</c:v>
                </c:pt>
              </c:numCache>
            </c:numRef>
          </c:val>
          <c:extLst>
            <c:ext xmlns:c16="http://schemas.microsoft.com/office/drawing/2014/chart" uri="{C3380CC4-5D6E-409C-BE32-E72D297353CC}">
              <c16:uniqueId val="{00000001-BF80-41A8-991F-2F64B6AB2A46}"/>
            </c:ext>
          </c:extLst>
        </c:ser>
        <c:ser>
          <c:idx val="2"/>
          <c:order val="2"/>
          <c:tx>
            <c:strRef>
              <c:f>Performance!$F$74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Performance!$G$71:$H$71</c:f>
              <c:strCache>
                <c:ptCount val="2"/>
                <c:pt idx="0">
                  <c:v>Duplo</c:v>
                </c:pt>
                <c:pt idx="1">
                  <c:v>RSOY</c:v>
                </c:pt>
              </c:strCache>
            </c:strRef>
          </c:cat>
          <c:val>
            <c:numRef>
              <c:f>Performance!$G$74:$H$74</c:f>
              <c:numCache>
                <c:formatCode>0</c:formatCode>
                <c:ptCount val="2"/>
                <c:pt idx="0">
                  <c:v>19.25000000000005</c:v>
                </c:pt>
                <c:pt idx="1">
                  <c:v>18.749999999999929</c:v>
                </c:pt>
              </c:numCache>
            </c:numRef>
          </c:val>
          <c:extLst>
            <c:ext xmlns:c16="http://schemas.microsoft.com/office/drawing/2014/chart" uri="{C3380CC4-5D6E-409C-BE32-E72D297353CC}">
              <c16:uniqueId val="{00000002-BF80-41A8-991F-2F64B6AB2A46}"/>
            </c:ext>
          </c:extLst>
        </c:ser>
        <c:ser>
          <c:idx val="3"/>
          <c:order val="3"/>
          <c:tx>
            <c:strRef>
              <c:f>Performance!$F$75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Performance!$G$76:$H$76</c:f>
                <c:numCache>
                  <c:formatCode>General</c:formatCode>
                  <c:ptCount val="2"/>
                  <c:pt idx="0">
                    <c:v>11.500000000000128</c:v>
                  </c:pt>
                  <c:pt idx="1">
                    <c:v>1.1368683772161603E-13</c:v>
                  </c:pt>
                </c:numCache>
              </c:numRef>
            </c:plus>
            <c:spPr>
              <a:ln w="19050"/>
            </c:spPr>
          </c:errBars>
          <c:cat>
            <c:strRef>
              <c:f>Performance!$G$71:$H$71</c:f>
              <c:strCache>
                <c:ptCount val="2"/>
                <c:pt idx="0">
                  <c:v>Duplo</c:v>
                </c:pt>
                <c:pt idx="1">
                  <c:v>RSOY</c:v>
                </c:pt>
              </c:strCache>
            </c:strRef>
          </c:cat>
          <c:val>
            <c:numRef>
              <c:f>Performance!$G$75:$H$75</c:f>
              <c:numCache>
                <c:formatCode>0</c:formatCode>
                <c:ptCount val="2"/>
                <c:pt idx="0">
                  <c:v>29.999999999999936</c:v>
                </c:pt>
                <c:pt idx="1">
                  <c:v>0</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640" b="0" i="0" u="none" strike="noStrike" kern="1200" spc="0" baseline="0">
                <a:solidFill>
                  <a:schemeClr val="tx1"/>
                </a:solidFill>
                <a:latin typeface="+mn-lt"/>
                <a:ea typeface="+mn-ea"/>
                <a:cs typeface="+mn-cs"/>
              </a:defRPr>
            </a:pPr>
            <a:r>
              <a:rPr lang="en-US"/>
              <a:t>Block-based Experience</a:t>
            </a:r>
          </a:p>
        </c:rich>
      </c:tx>
      <c:overlay val="0"/>
      <c:spPr>
        <a:noFill/>
        <a:ln>
          <a:noFill/>
        </a:ln>
        <a:effectLst/>
      </c:spPr>
      <c:txPr>
        <a:bodyPr rot="0" spcFirstLastPara="1" vertOverflow="ellipsis" vert="horz" wrap="square" anchor="ctr" anchorCtr="1"/>
        <a:lstStyle/>
        <a:p>
          <a:pPr>
            <a:defRPr sz="2640" b="0"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Demographics!$E$33</c:f>
              <c:strCache>
                <c:ptCount val="1"/>
                <c:pt idx="0">
                  <c:v>Has experience</c:v>
                </c:pt>
              </c:strCache>
            </c:strRef>
          </c:tx>
          <c:spPr>
            <a:solidFill>
              <a:srgbClr val="00B050"/>
            </a:solidFill>
            <a:ln>
              <a:noFill/>
            </a:ln>
            <a:effectLst/>
          </c:spPr>
          <c:invertIfNegative val="0"/>
          <c:cat>
            <c:strRef>
              <c:f>Demographics!$F$32:$G$32</c:f>
              <c:strCache>
                <c:ptCount val="2"/>
                <c:pt idx="0">
                  <c:v>Duplo</c:v>
                </c:pt>
                <c:pt idx="1">
                  <c:v>RSOY</c:v>
                </c:pt>
              </c:strCache>
            </c:strRef>
          </c:cat>
          <c:val>
            <c:numRef>
              <c:f>Demographics!$F$33:$G$33</c:f>
              <c:numCache>
                <c:formatCode>0%</c:formatCode>
                <c:ptCount val="2"/>
                <c:pt idx="0">
                  <c:v>0.46153846153846156</c:v>
                </c:pt>
                <c:pt idx="1">
                  <c:v>0.19230769230769232</c:v>
                </c:pt>
              </c:numCache>
            </c:numRef>
          </c:val>
          <c:extLst>
            <c:ext xmlns:c16="http://schemas.microsoft.com/office/drawing/2014/chart" uri="{C3380CC4-5D6E-409C-BE32-E72D297353CC}">
              <c16:uniqueId val="{00000000-D3AE-43E1-8F34-0AEE6B99D6C1}"/>
            </c:ext>
          </c:extLst>
        </c:ser>
        <c:ser>
          <c:idx val="1"/>
          <c:order val="1"/>
          <c:tx>
            <c:strRef>
              <c:f>Demographics!$E$34</c:f>
              <c:strCache>
                <c:ptCount val="1"/>
                <c:pt idx="0">
                  <c:v>No experience</c:v>
                </c:pt>
              </c:strCache>
            </c:strRef>
          </c:tx>
          <c:spPr>
            <a:solidFill>
              <a:srgbClr val="FF0000"/>
            </a:solidFill>
            <a:ln>
              <a:noFill/>
            </a:ln>
            <a:effectLst/>
          </c:spPr>
          <c:invertIfNegative val="0"/>
          <c:cat>
            <c:strRef>
              <c:f>Demographics!$F$32:$G$32</c:f>
              <c:strCache>
                <c:ptCount val="2"/>
                <c:pt idx="0">
                  <c:v>Duplo</c:v>
                </c:pt>
                <c:pt idx="1">
                  <c:v>RSOY</c:v>
                </c:pt>
              </c:strCache>
            </c:strRef>
          </c:cat>
          <c:val>
            <c:numRef>
              <c:f>Demographics!$F$34:$G$34</c:f>
              <c:numCache>
                <c:formatCode>0%</c:formatCode>
                <c:ptCount val="2"/>
                <c:pt idx="0">
                  <c:v>0.53846153846153844</c:v>
                </c:pt>
                <c:pt idx="1">
                  <c:v>0.80769230769230771</c:v>
                </c:pt>
              </c:numCache>
            </c:numRef>
          </c:val>
          <c:extLst>
            <c:ext xmlns:c16="http://schemas.microsoft.com/office/drawing/2014/chart" uri="{C3380CC4-5D6E-409C-BE32-E72D297353CC}">
              <c16:uniqueId val="{00000001-D3AE-43E1-8F34-0AEE6B99D6C1}"/>
            </c:ext>
          </c:extLst>
        </c:ser>
        <c:dLbls>
          <c:showLegendKey val="0"/>
          <c:showVal val="0"/>
          <c:showCatName val="0"/>
          <c:showSerName val="0"/>
          <c:showPercent val="0"/>
          <c:showBubbleSize val="0"/>
        </c:dLbls>
        <c:gapWidth val="182"/>
        <c:overlap val="100"/>
        <c:axId val="669606656"/>
        <c:axId val="758079664"/>
      </c:barChart>
      <c:catAx>
        <c:axId val="669606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crossAx val="758079664"/>
        <c:crosses val="autoZero"/>
        <c:auto val="1"/>
        <c:lblAlgn val="ctr"/>
        <c:lblOffset val="100"/>
        <c:noMultiLvlLbl val="0"/>
      </c:catAx>
      <c:valAx>
        <c:axId val="758079664"/>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crossAx val="669606656"/>
        <c:crosses val="autoZero"/>
        <c:crossBetween val="between"/>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640" b="0" i="0" u="none" strike="noStrike" kern="1200" spc="0" baseline="0">
                <a:solidFill>
                  <a:schemeClr val="tx1"/>
                </a:solidFill>
                <a:latin typeface="+mn-lt"/>
                <a:ea typeface="+mn-ea"/>
                <a:cs typeface="+mn-cs"/>
              </a:defRPr>
            </a:pPr>
            <a:r>
              <a:rPr lang="en-US"/>
              <a:t>Experience with robots</a:t>
            </a:r>
          </a:p>
        </c:rich>
      </c:tx>
      <c:overlay val="0"/>
      <c:spPr>
        <a:noFill/>
        <a:ln>
          <a:noFill/>
        </a:ln>
        <a:effectLst/>
      </c:spPr>
      <c:txPr>
        <a:bodyPr rot="0" spcFirstLastPara="1" vertOverflow="ellipsis" vert="horz" wrap="square" anchor="ctr" anchorCtr="1"/>
        <a:lstStyle/>
        <a:p>
          <a:pPr>
            <a:defRPr sz="2640" b="0"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Demographics!$I$33</c:f>
              <c:strCache>
                <c:ptCount val="1"/>
                <c:pt idx="0">
                  <c:v>Has experience</c:v>
                </c:pt>
              </c:strCache>
            </c:strRef>
          </c:tx>
          <c:spPr>
            <a:solidFill>
              <a:srgbClr val="00B050"/>
            </a:solidFill>
            <a:ln>
              <a:noFill/>
            </a:ln>
            <a:effectLst/>
          </c:spPr>
          <c:invertIfNegative val="0"/>
          <c:cat>
            <c:strRef>
              <c:f>Demographics!$J$32:$K$32</c:f>
              <c:strCache>
                <c:ptCount val="2"/>
                <c:pt idx="0">
                  <c:v>Duplo</c:v>
                </c:pt>
                <c:pt idx="1">
                  <c:v>RSOY</c:v>
                </c:pt>
              </c:strCache>
            </c:strRef>
          </c:cat>
          <c:val>
            <c:numRef>
              <c:f>Demographics!$J$33:$K$33</c:f>
              <c:numCache>
                <c:formatCode>0%</c:formatCode>
                <c:ptCount val="2"/>
                <c:pt idx="0">
                  <c:v>7.6923076923076927E-2</c:v>
                </c:pt>
                <c:pt idx="1">
                  <c:v>3.8461538461538464E-2</c:v>
                </c:pt>
              </c:numCache>
            </c:numRef>
          </c:val>
          <c:extLst>
            <c:ext xmlns:c16="http://schemas.microsoft.com/office/drawing/2014/chart" uri="{C3380CC4-5D6E-409C-BE32-E72D297353CC}">
              <c16:uniqueId val="{00000000-D3AE-43E1-8F34-0AEE6B99D6C1}"/>
            </c:ext>
          </c:extLst>
        </c:ser>
        <c:ser>
          <c:idx val="1"/>
          <c:order val="1"/>
          <c:tx>
            <c:strRef>
              <c:f>Demographics!$I$34</c:f>
              <c:strCache>
                <c:ptCount val="1"/>
                <c:pt idx="0">
                  <c:v>No experience</c:v>
                </c:pt>
              </c:strCache>
            </c:strRef>
          </c:tx>
          <c:spPr>
            <a:solidFill>
              <a:srgbClr val="FF0000"/>
            </a:solidFill>
            <a:ln>
              <a:noFill/>
            </a:ln>
            <a:effectLst/>
          </c:spPr>
          <c:invertIfNegative val="0"/>
          <c:cat>
            <c:strRef>
              <c:f>Demographics!$J$32:$K$32</c:f>
              <c:strCache>
                <c:ptCount val="2"/>
                <c:pt idx="0">
                  <c:v>Duplo</c:v>
                </c:pt>
                <c:pt idx="1">
                  <c:v>RSOY</c:v>
                </c:pt>
              </c:strCache>
            </c:strRef>
          </c:cat>
          <c:val>
            <c:numRef>
              <c:f>Demographics!$J$34:$K$34</c:f>
              <c:numCache>
                <c:formatCode>0%</c:formatCode>
                <c:ptCount val="2"/>
                <c:pt idx="0">
                  <c:v>0.92307692307692313</c:v>
                </c:pt>
                <c:pt idx="1">
                  <c:v>0.96153846153846156</c:v>
                </c:pt>
              </c:numCache>
            </c:numRef>
          </c:val>
          <c:extLst>
            <c:ext xmlns:c16="http://schemas.microsoft.com/office/drawing/2014/chart" uri="{C3380CC4-5D6E-409C-BE32-E72D297353CC}">
              <c16:uniqueId val="{00000001-D3AE-43E1-8F34-0AEE6B99D6C1}"/>
            </c:ext>
          </c:extLst>
        </c:ser>
        <c:dLbls>
          <c:showLegendKey val="0"/>
          <c:showVal val="0"/>
          <c:showCatName val="0"/>
          <c:showSerName val="0"/>
          <c:showPercent val="0"/>
          <c:showBubbleSize val="0"/>
        </c:dLbls>
        <c:gapWidth val="182"/>
        <c:overlap val="100"/>
        <c:axId val="669606656"/>
        <c:axId val="758079664"/>
      </c:barChart>
      <c:catAx>
        <c:axId val="669606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crossAx val="758079664"/>
        <c:crosses val="autoZero"/>
        <c:auto val="1"/>
        <c:lblAlgn val="ctr"/>
        <c:lblOffset val="100"/>
        <c:noMultiLvlLbl val="0"/>
      </c:catAx>
      <c:valAx>
        <c:axId val="758079664"/>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crossAx val="669606656"/>
        <c:crosses val="autoZero"/>
        <c:crossBetween val="between"/>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 Rate: RSOY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1"/>
          <c:order val="0"/>
          <c:tx>
            <c:strRef>
              <c:f>'Success Rate'!$B$6</c:f>
              <c:strCache>
                <c:ptCount val="1"/>
                <c:pt idx="0">
                  <c:v>Failure</c:v>
                </c:pt>
              </c:strCache>
            </c:strRef>
          </c:tx>
          <c:spPr>
            <a:solidFill>
              <a:srgbClr val="C00000"/>
            </a:solidFill>
            <a:ln>
              <a:noFill/>
            </a:ln>
            <a:effectLst/>
          </c:spPr>
          <c:invertIfNegative val="0"/>
          <c:cat>
            <c:strRef>
              <c:f>'Success Rate'!$C$3:$H$4</c:f>
              <c:strCache>
                <c:ptCount val="6"/>
                <c:pt idx="0">
                  <c:v>Pick Spacer</c:v>
                </c:pt>
                <c:pt idx="1">
                  <c:v>Place Spacer</c:v>
                </c:pt>
                <c:pt idx="2">
                  <c:v>Pick Gear</c:v>
                </c:pt>
                <c:pt idx="3">
                  <c:v>Place Gear</c:v>
                </c:pt>
                <c:pt idx="4">
                  <c:v>Pick Propeller</c:v>
                </c:pt>
                <c:pt idx="5">
                  <c:v>Place Propeller</c:v>
                </c:pt>
              </c:strCache>
            </c:strRef>
          </c:cat>
          <c:val>
            <c:numRef>
              <c:f>'Success Rate'!$C$6:$H$6</c:f>
              <c:numCache>
                <c:formatCode>0%</c:formatCode>
                <c:ptCount val="6"/>
                <c:pt idx="0">
                  <c:v>0.11538461538461539</c:v>
                </c:pt>
                <c:pt idx="1">
                  <c:v>0.19230769230769232</c:v>
                </c:pt>
                <c:pt idx="2">
                  <c:v>0.15384615384615385</c:v>
                </c:pt>
                <c:pt idx="3">
                  <c:v>0.26923076923076922</c:v>
                </c:pt>
                <c:pt idx="4">
                  <c:v>0.42307692307692307</c:v>
                </c:pt>
                <c:pt idx="5">
                  <c:v>0.53846153846153844</c:v>
                </c:pt>
              </c:numCache>
            </c:numRef>
          </c:val>
          <c:extLst>
            <c:ext xmlns:c16="http://schemas.microsoft.com/office/drawing/2014/chart" uri="{C3380CC4-5D6E-409C-BE32-E72D297353CC}">
              <c16:uniqueId val="{00000001-C43D-44B4-94F6-095BE6468189}"/>
            </c:ext>
          </c:extLst>
        </c:ser>
        <c:ser>
          <c:idx val="0"/>
          <c:order val="1"/>
          <c:tx>
            <c:strRef>
              <c:f>'Success Rate'!$B$5</c:f>
              <c:strCache>
                <c:ptCount val="1"/>
                <c:pt idx="0">
                  <c:v>Success</c:v>
                </c:pt>
              </c:strCache>
            </c:strRef>
          </c:tx>
          <c:spPr>
            <a:solidFill>
              <a:srgbClr val="008E40"/>
            </a:solidFill>
            <a:ln>
              <a:noFill/>
            </a:ln>
            <a:effectLst/>
          </c:spPr>
          <c:invertIfNegative val="0"/>
          <c:cat>
            <c:strRef>
              <c:f>'Success Rate'!$C$3:$H$4</c:f>
              <c:strCache>
                <c:ptCount val="6"/>
                <c:pt idx="0">
                  <c:v>Pick Spacer</c:v>
                </c:pt>
                <c:pt idx="1">
                  <c:v>Place Spacer</c:v>
                </c:pt>
                <c:pt idx="2">
                  <c:v>Pick Gear</c:v>
                </c:pt>
                <c:pt idx="3">
                  <c:v>Place Gear</c:v>
                </c:pt>
                <c:pt idx="4">
                  <c:v>Pick Propeller</c:v>
                </c:pt>
                <c:pt idx="5">
                  <c:v>Place Propeller</c:v>
                </c:pt>
              </c:strCache>
            </c:strRef>
          </c:cat>
          <c:val>
            <c:numRef>
              <c:f>'Success Rate'!$C$5:$H$5</c:f>
              <c:numCache>
                <c:formatCode>0%</c:formatCode>
                <c:ptCount val="6"/>
                <c:pt idx="0">
                  <c:v>0.88461538461538458</c:v>
                </c:pt>
                <c:pt idx="1">
                  <c:v>0.80769230769230771</c:v>
                </c:pt>
                <c:pt idx="2">
                  <c:v>0.84615384615384615</c:v>
                </c:pt>
                <c:pt idx="3">
                  <c:v>0.73076923076923073</c:v>
                </c:pt>
                <c:pt idx="4">
                  <c:v>0.57692307692307687</c:v>
                </c:pt>
                <c:pt idx="5">
                  <c:v>0.46153846153846156</c:v>
                </c:pt>
              </c:numCache>
            </c:numRef>
          </c:val>
          <c:extLst>
            <c:ext xmlns:c16="http://schemas.microsoft.com/office/drawing/2014/chart" uri="{C3380CC4-5D6E-409C-BE32-E72D297353CC}">
              <c16:uniqueId val="{00000000-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a:t>
            </a:r>
            <a:r>
              <a:rPr lang="en-US" baseline="0"/>
              <a:t> Rate: </a:t>
            </a:r>
            <a:r>
              <a:rPr lang="en-US"/>
              <a:t>Duplo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'Success Rate'!$B$10</c:f>
              <c:strCache>
                <c:ptCount val="1"/>
                <c:pt idx="0">
                  <c:v>Failure</c:v>
                </c:pt>
              </c:strCache>
            </c:strRef>
          </c:tx>
          <c:spPr>
            <a:solidFill>
              <a:srgbClr val="C00000"/>
            </a:solidFill>
            <a:ln>
              <a:noFill/>
            </a:ln>
            <a:effectLst/>
          </c:spPr>
          <c:invertIfNegative val="0"/>
          <c:cat>
            <c:strRef>
              <c:f>'Success Rate'!$C$7:$H$8</c:f>
              <c:strCache>
                <c:ptCount val="6"/>
                <c:pt idx="0">
                  <c:v>Pick Spacer</c:v>
                </c:pt>
                <c:pt idx="1">
                  <c:v>Place Spacer</c:v>
                </c:pt>
                <c:pt idx="2">
                  <c:v>Pick Gear</c:v>
                </c:pt>
                <c:pt idx="3">
                  <c:v>Place Gear</c:v>
                </c:pt>
                <c:pt idx="4">
                  <c:v>Pick Propeller</c:v>
                </c:pt>
                <c:pt idx="5">
                  <c:v>Place Propeller</c:v>
                </c:pt>
              </c:strCache>
            </c:strRef>
          </c:cat>
          <c:val>
            <c:numRef>
              <c:f>'Success Rate'!$C$10:$H$10</c:f>
              <c:numCache>
                <c:formatCode>0%</c:formatCode>
                <c:ptCount val="6"/>
                <c:pt idx="0">
                  <c:v>0</c:v>
                </c:pt>
                <c:pt idx="1">
                  <c:v>0</c:v>
                </c:pt>
                <c:pt idx="2">
                  <c:v>0</c:v>
                </c:pt>
                <c:pt idx="3">
                  <c:v>3.8461538461538464E-2</c:v>
                </c:pt>
                <c:pt idx="4">
                  <c:v>0.15384615384615385</c:v>
                </c:pt>
                <c:pt idx="5">
                  <c:v>0.15384615384615385</c:v>
                </c:pt>
              </c:numCache>
            </c:numRef>
          </c:val>
          <c:extLst>
            <c:ext xmlns:c16="http://schemas.microsoft.com/office/drawing/2014/chart" uri="{C3380CC4-5D6E-409C-BE32-E72D297353CC}">
              <c16:uniqueId val="{00000000-C43D-44B4-94F6-095BE6468189}"/>
            </c:ext>
          </c:extLst>
        </c:ser>
        <c:ser>
          <c:idx val="1"/>
          <c:order val="1"/>
          <c:tx>
            <c:strRef>
              <c:f>'Success Rate'!$B$9</c:f>
              <c:strCache>
                <c:ptCount val="1"/>
                <c:pt idx="0">
                  <c:v>Success</c:v>
                </c:pt>
              </c:strCache>
            </c:strRef>
          </c:tx>
          <c:spPr>
            <a:solidFill>
              <a:srgbClr val="008E40"/>
            </a:solidFill>
            <a:ln>
              <a:noFill/>
            </a:ln>
            <a:effectLst/>
          </c:spPr>
          <c:invertIfNegative val="0"/>
          <c:cat>
            <c:strRef>
              <c:f>'Success Rate'!$C$7:$H$8</c:f>
              <c:strCache>
                <c:ptCount val="6"/>
                <c:pt idx="0">
                  <c:v>Pick Spacer</c:v>
                </c:pt>
                <c:pt idx="1">
                  <c:v>Place Spacer</c:v>
                </c:pt>
                <c:pt idx="2">
                  <c:v>Pick Gear</c:v>
                </c:pt>
                <c:pt idx="3">
                  <c:v>Place Gear</c:v>
                </c:pt>
                <c:pt idx="4">
                  <c:v>Pick Propeller</c:v>
                </c:pt>
                <c:pt idx="5">
                  <c:v>Place Propeller</c:v>
                </c:pt>
              </c:strCache>
            </c:strRef>
          </c:cat>
          <c:val>
            <c:numRef>
              <c:f>'Success Rate'!$C$9:$H$9</c:f>
              <c:numCache>
                <c:formatCode>0%</c:formatCode>
                <c:ptCount val="6"/>
                <c:pt idx="0">
                  <c:v>1</c:v>
                </c:pt>
                <c:pt idx="1">
                  <c:v>1</c:v>
                </c:pt>
                <c:pt idx="2">
                  <c:v>1</c:v>
                </c:pt>
                <c:pt idx="3">
                  <c:v>0.96153846153846156</c:v>
                </c:pt>
                <c:pt idx="4">
                  <c:v>0.84615384615384615</c:v>
                </c:pt>
                <c:pt idx="5">
                  <c:v>0.84615384615384615</c:v>
                </c:pt>
              </c:numCache>
            </c:numRef>
          </c:val>
          <c:extLst>
            <c:ext xmlns:c16="http://schemas.microsoft.com/office/drawing/2014/chart" uri="{C3380CC4-5D6E-409C-BE32-E72D297353CC}">
              <c16:uniqueId val="{00000001-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Objects Dropped</a:t>
            </a:r>
          </a:p>
        </c:rich>
      </c:tx>
      <c:overlay val="0"/>
    </c:title>
    <c:autoTitleDeleted val="0"/>
    <c:plotArea>
      <c:layout/>
      <c:barChart>
        <c:barDir val="col"/>
        <c:grouping val="stacked"/>
        <c:varyColors val="0"/>
        <c:ser>
          <c:idx val="0"/>
          <c:order val="0"/>
          <c:tx>
            <c:strRef>
              <c:f>Faults!$F$34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Faults!$G$33:$H$33</c:f>
              <c:strCache>
                <c:ptCount val="2"/>
                <c:pt idx="0">
                  <c:v>Duplo</c:v>
                </c:pt>
                <c:pt idx="1">
                  <c:v>RSOY</c:v>
                </c:pt>
              </c:strCache>
            </c:strRef>
          </c:cat>
          <c:val>
            <c:numRef>
              <c:f>Faults!$G$34:$H$34</c:f>
              <c:numCache>
                <c:formatCode>0</c:formatCode>
                <c:ptCount val="2"/>
                <c:pt idx="0">
                  <c:v>0.05</c:v>
                </c:pt>
                <c:pt idx="1">
                  <c:v>1</c:v>
                </c:pt>
              </c:numCache>
            </c:numRef>
          </c:val>
          <c:extLst>
            <c:ext xmlns:c16="http://schemas.microsoft.com/office/drawing/2014/chart" uri="{C3380CC4-5D6E-409C-BE32-E72D297353CC}">
              <c16:uniqueId val="{00000000-BF80-41A8-991F-2F64B6AB2A46}"/>
            </c:ext>
          </c:extLst>
        </c:ser>
        <c:ser>
          <c:idx val="1"/>
          <c:order val="1"/>
          <c:tx>
            <c:strRef>
              <c:f>Faults!$F$35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Faults!$G$33:$H$33</c:f>
              <c:strCache>
                <c:ptCount val="2"/>
                <c:pt idx="0">
                  <c:v>Duplo</c:v>
                </c:pt>
                <c:pt idx="1">
                  <c:v>RSOY</c:v>
                </c:pt>
              </c:strCache>
            </c:strRef>
          </c:cat>
          <c:val>
            <c:numRef>
              <c:f>Faults!$G$35:$H$35</c:f>
              <c:numCache>
                <c:formatCode>0</c:formatCode>
                <c:ptCount val="2"/>
                <c:pt idx="0">
                  <c:v>1.2</c:v>
                </c:pt>
                <c:pt idx="1">
                  <c:v>2</c:v>
                </c:pt>
              </c:numCache>
            </c:numRef>
          </c:val>
          <c:extLst>
            <c:ext xmlns:c16="http://schemas.microsoft.com/office/drawing/2014/chart" uri="{C3380CC4-5D6E-409C-BE32-E72D297353CC}">
              <c16:uniqueId val="{00000001-BF80-41A8-991F-2F64B6AB2A46}"/>
            </c:ext>
          </c:extLst>
        </c:ser>
        <c:ser>
          <c:idx val="2"/>
          <c:order val="2"/>
          <c:tx>
            <c:strRef>
              <c:f>Faults!$F$36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Faults!$G$33:$H$33</c:f>
              <c:strCache>
                <c:ptCount val="2"/>
                <c:pt idx="0">
                  <c:v>Duplo</c:v>
                </c:pt>
                <c:pt idx="1">
                  <c:v>RSOY</c:v>
                </c:pt>
              </c:strCache>
            </c:strRef>
          </c:cat>
          <c:val>
            <c:numRef>
              <c:f>Faults!$G$36:$H$36</c:f>
              <c:numCache>
                <c:formatCode>0</c:formatCode>
                <c:ptCount val="2"/>
                <c:pt idx="0">
                  <c:v>1.75</c:v>
                </c:pt>
                <c:pt idx="1">
                  <c:v>2.5</c:v>
                </c:pt>
              </c:numCache>
            </c:numRef>
          </c:val>
          <c:extLst>
            <c:ext xmlns:c16="http://schemas.microsoft.com/office/drawing/2014/chart" uri="{C3380CC4-5D6E-409C-BE32-E72D297353CC}">
              <c16:uniqueId val="{00000002-BF80-41A8-991F-2F64B6AB2A46}"/>
            </c:ext>
          </c:extLst>
        </c:ser>
        <c:ser>
          <c:idx val="3"/>
          <c:order val="3"/>
          <c:tx>
            <c:strRef>
              <c:f>Faults!$F$37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Faults!$G$38:$H$38</c:f>
                <c:numCache>
                  <c:formatCode>General</c:formatCode>
                  <c:ptCount val="2"/>
                  <c:pt idx="0">
                    <c:v>8.25</c:v>
                  </c:pt>
                  <c:pt idx="1">
                    <c:v>12</c:v>
                  </c:pt>
                </c:numCache>
              </c:numRef>
            </c:plus>
            <c:spPr>
              <a:ln w="19050"/>
            </c:spPr>
          </c:errBars>
          <c:cat>
            <c:strRef>
              <c:f>Faults!$G$33:$H$33</c:f>
              <c:strCache>
                <c:ptCount val="2"/>
                <c:pt idx="0">
                  <c:v>Duplo</c:v>
                </c:pt>
                <c:pt idx="1">
                  <c:v>RSOY</c:v>
                </c:pt>
              </c:strCache>
            </c:strRef>
          </c:cat>
          <c:val>
            <c:numRef>
              <c:f>Faults!$G$37:$H$37</c:f>
              <c:numCache>
                <c:formatCode>0</c:formatCode>
                <c:ptCount val="2"/>
                <c:pt idx="0">
                  <c:v>3.75</c:v>
                </c:pt>
                <c:pt idx="1">
                  <c:v>3.5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Motion Supervision</a:t>
            </a:r>
          </a:p>
        </c:rich>
      </c:tx>
      <c:overlay val="0"/>
    </c:title>
    <c:autoTitleDeleted val="0"/>
    <c:plotArea>
      <c:layout/>
      <c:barChart>
        <c:barDir val="col"/>
        <c:grouping val="stacked"/>
        <c:varyColors val="0"/>
        <c:ser>
          <c:idx val="0"/>
          <c:order val="0"/>
          <c:tx>
            <c:strRef>
              <c:f>Faults!$F$53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Faults!$G$52:$H$52</c:f>
              <c:strCache>
                <c:ptCount val="2"/>
                <c:pt idx="0">
                  <c:v>Duplo</c:v>
                </c:pt>
                <c:pt idx="1">
                  <c:v>RSOY</c:v>
                </c:pt>
              </c:strCache>
            </c:strRef>
          </c:cat>
          <c:val>
            <c:numRef>
              <c:f>Faults!$G$53:$H$53</c:f>
              <c:numCache>
                <c:formatCode>0</c:formatCode>
                <c:ptCount val="2"/>
                <c:pt idx="0">
                  <c:v>1</c:v>
                </c:pt>
                <c:pt idx="1">
                  <c:v>7</c:v>
                </c:pt>
              </c:numCache>
            </c:numRef>
          </c:val>
          <c:extLst>
            <c:ext xmlns:c16="http://schemas.microsoft.com/office/drawing/2014/chart" uri="{C3380CC4-5D6E-409C-BE32-E72D297353CC}">
              <c16:uniqueId val="{00000000-BF80-41A8-991F-2F64B6AB2A46}"/>
            </c:ext>
          </c:extLst>
        </c:ser>
        <c:ser>
          <c:idx val="1"/>
          <c:order val="1"/>
          <c:tx>
            <c:strRef>
              <c:f>Faults!$F$54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Faults!$G$52:$H$52</c:f>
              <c:strCache>
                <c:ptCount val="2"/>
                <c:pt idx="0">
                  <c:v>Duplo</c:v>
                </c:pt>
                <c:pt idx="1">
                  <c:v>RSOY</c:v>
                </c:pt>
              </c:strCache>
            </c:strRef>
          </c:cat>
          <c:val>
            <c:numRef>
              <c:f>Faults!$G$54:$H$54</c:f>
              <c:numCache>
                <c:formatCode>0</c:formatCode>
                <c:ptCount val="2"/>
                <c:pt idx="0">
                  <c:v>3</c:v>
                </c:pt>
                <c:pt idx="1">
                  <c:v>3.25</c:v>
                </c:pt>
              </c:numCache>
            </c:numRef>
          </c:val>
          <c:extLst>
            <c:ext xmlns:c16="http://schemas.microsoft.com/office/drawing/2014/chart" uri="{C3380CC4-5D6E-409C-BE32-E72D297353CC}">
              <c16:uniqueId val="{00000001-BF80-41A8-991F-2F64B6AB2A46}"/>
            </c:ext>
          </c:extLst>
        </c:ser>
        <c:ser>
          <c:idx val="2"/>
          <c:order val="2"/>
          <c:tx>
            <c:strRef>
              <c:f>Faults!$F$55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Faults!$G$52:$H$52</c:f>
              <c:strCache>
                <c:ptCount val="2"/>
                <c:pt idx="0">
                  <c:v>Duplo</c:v>
                </c:pt>
                <c:pt idx="1">
                  <c:v>RSOY</c:v>
                </c:pt>
              </c:strCache>
            </c:strRef>
          </c:cat>
          <c:val>
            <c:numRef>
              <c:f>Faults!$G$55:$H$55</c:f>
              <c:numCache>
                <c:formatCode>0</c:formatCode>
                <c:ptCount val="2"/>
                <c:pt idx="0">
                  <c:v>4.5</c:v>
                </c:pt>
                <c:pt idx="1">
                  <c:v>4.25</c:v>
                </c:pt>
              </c:numCache>
            </c:numRef>
          </c:val>
          <c:extLst>
            <c:ext xmlns:c16="http://schemas.microsoft.com/office/drawing/2014/chart" uri="{C3380CC4-5D6E-409C-BE32-E72D297353CC}">
              <c16:uniqueId val="{00000002-BF80-41A8-991F-2F64B6AB2A46}"/>
            </c:ext>
          </c:extLst>
        </c:ser>
        <c:ser>
          <c:idx val="3"/>
          <c:order val="3"/>
          <c:tx>
            <c:strRef>
              <c:f>Faults!$F$56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Faults!$G$57:$H$57</c:f>
                <c:numCache>
                  <c:formatCode>General</c:formatCode>
                  <c:ptCount val="2"/>
                  <c:pt idx="0">
                    <c:v>25.25</c:v>
                  </c:pt>
                  <c:pt idx="1">
                    <c:v>14.25</c:v>
                  </c:pt>
                </c:numCache>
              </c:numRef>
            </c:plus>
            <c:spPr>
              <a:ln w="19050"/>
            </c:spPr>
          </c:errBars>
          <c:cat>
            <c:strRef>
              <c:f>Faults!$G$52:$H$52</c:f>
              <c:strCache>
                <c:ptCount val="2"/>
                <c:pt idx="0">
                  <c:v>Duplo</c:v>
                </c:pt>
                <c:pt idx="1">
                  <c:v>RSOY</c:v>
                </c:pt>
              </c:strCache>
            </c:strRef>
          </c:cat>
          <c:val>
            <c:numRef>
              <c:f>Faults!$G$56:$H$56</c:f>
              <c:numCache>
                <c:formatCode>0</c:formatCode>
                <c:ptCount val="2"/>
                <c:pt idx="0">
                  <c:v>3.25</c:v>
                </c:pt>
                <c:pt idx="1">
                  <c:v>4.25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Predicted Collision</a:t>
            </a:r>
          </a:p>
        </c:rich>
      </c:tx>
      <c:overlay val="0"/>
    </c:title>
    <c:autoTitleDeleted val="0"/>
    <c:plotArea>
      <c:layout/>
      <c:barChart>
        <c:barDir val="col"/>
        <c:grouping val="stacked"/>
        <c:varyColors val="0"/>
        <c:ser>
          <c:idx val="0"/>
          <c:order val="0"/>
          <c:tx>
            <c:strRef>
              <c:f>Faults!$F$72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Faults!$G$71:$H$71</c:f>
              <c:strCache>
                <c:ptCount val="2"/>
                <c:pt idx="0">
                  <c:v>Duplo</c:v>
                </c:pt>
                <c:pt idx="1">
                  <c:v>RSOY</c:v>
                </c:pt>
              </c:strCache>
            </c:strRef>
          </c:cat>
          <c:val>
            <c:numRef>
              <c:f>Faults!$G$72:$H$72</c:f>
              <c:numCache>
                <c:formatCode>0</c:formatCode>
                <c:ptCount val="2"/>
                <c:pt idx="0">
                  <c:v>0.05</c:v>
                </c:pt>
                <c:pt idx="1">
                  <c:v>0.05</c:v>
                </c:pt>
              </c:numCache>
            </c:numRef>
          </c:val>
          <c:extLst>
            <c:ext xmlns:c16="http://schemas.microsoft.com/office/drawing/2014/chart" uri="{C3380CC4-5D6E-409C-BE32-E72D297353CC}">
              <c16:uniqueId val="{00000000-BF80-41A8-991F-2F64B6AB2A46}"/>
            </c:ext>
          </c:extLst>
        </c:ser>
        <c:ser>
          <c:idx val="1"/>
          <c:order val="1"/>
          <c:tx>
            <c:strRef>
              <c:f>Faults!$F$73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errBars>
          <c:cat>
            <c:strRef>
              <c:f>Faults!$G$71:$H$71</c:f>
              <c:strCache>
                <c:ptCount val="2"/>
                <c:pt idx="0">
                  <c:v>Duplo</c:v>
                </c:pt>
                <c:pt idx="1">
                  <c:v>RSOY</c:v>
                </c:pt>
              </c:strCache>
            </c:strRef>
          </c:cat>
          <c:val>
            <c:numRef>
              <c:f>Faults!$G$73:$H$73</c:f>
              <c:numCache>
                <c:formatCode>0</c:formatCode>
                <c:ptCount val="2"/>
                <c:pt idx="0">
                  <c:v>-0.05</c:v>
                </c:pt>
                <c:pt idx="1">
                  <c:v>-0.05</c:v>
                </c:pt>
              </c:numCache>
            </c:numRef>
          </c:val>
          <c:extLst>
            <c:ext xmlns:c16="http://schemas.microsoft.com/office/drawing/2014/chart" uri="{C3380CC4-5D6E-409C-BE32-E72D297353CC}">
              <c16:uniqueId val="{00000001-BF80-41A8-991F-2F64B6AB2A46}"/>
            </c:ext>
          </c:extLst>
        </c:ser>
        <c:ser>
          <c:idx val="2"/>
          <c:order val="2"/>
          <c:tx>
            <c:strRef>
              <c:f>Faults!$F$74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Faults!$G$71:$H$71</c:f>
              <c:strCache>
                <c:ptCount val="2"/>
                <c:pt idx="0">
                  <c:v>Duplo</c:v>
                </c:pt>
                <c:pt idx="1">
                  <c:v>RSOY</c:v>
                </c:pt>
              </c:strCache>
            </c:strRef>
          </c:cat>
          <c:val>
            <c:numRef>
              <c:f>Faults!$G$74:$H$74</c:f>
              <c:numCache>
                <c:formatCode>0</c:formatCode>
                <c:ptCount val="2"/>
                <c:pt idx="0">
                  <c:v>0</c:v>
                </c:pt>
                <c:pt idx="1">
                  <c:v>1</c:v>
                </c:pt>
              </c:numCache>
            </c:numRef>
          </c:val>
          <c:extLst>
            <c:ext xmlns:c16="http://schemas.microsoft.com/office/drawing/2014/chart" uri="{C3380CC4-5D6E-409C-BE32-E72D297353CC}">
              <c16:uniqueId val="{00000002-BF80-41A8-991F-2F64B6AB2A46}"/>
            </c:ext>
          </c:extLst>
        </c:ser>
        <c:ser>
          <c:idx val="3"/>
          <c:order val="3"/>
          <c:tx>
            <c:strRef>
              <c:f>Faults!$F$75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Faults!$G$76:$H$76</c:f>
                <c:numCache>
                  <c:formatCode>General</c:formatCode>
                  <c:ptCount val="2"/>
                  <c:pt idx="0">
                    <c:v>3</c:v>
                  </c:pt>
                  <c:pt idx="1">
                    <c:v>6</c:v>
                  </c:pt>
                </c:numCache>
              </c:numRef>
            </c:plus>
            <c:spPr>
              <a:ln w="19050"/>
            </c:spPr>
          </c:errBars>
          <c:cat>
            <c:strRef>
              <c:f>Faults!$G$71:$H$71</c:f>
              <c:strCache>
                <c:ptCount val="2"/>
                <c:pt idx="0">
                  <c:v>Duplo</c:v>
                </c:pt>
                <c:pt idx="1">
                  <c:v>RSOY</c:v>
                </c:pt>
              </c:strCache>
            </c:strRef>
          </c:cat>
          <c:val>
            <c:numRef>
              <c:f>Faults!$G$75:$H$75</c:f>
              <c:numCache>
                <c:formatCode>0</c:formatCode>
                <c:ptCount val="2"/>
                <c:pt idx="0">
                  <c:v>5</c:v>
                </c:pt>
                <c:pt idx="1">
                  <c:v>2</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min val="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Program Runs</a:t>
            </a:r>
          </a:p>
        </c:rich>
      </c:tx>
      <c:overlay val="0"/>
    </c:title>
    <c:autoTitleDeleted val="0"/>
    <c:plotArea>
      <c:layout/>
      <c:barChart>
        <c:barDir val="col"/>
        <c:grouping val="stacked"/>
        <c:varyColors val="0"/>
        <c:ser>
          <c:idx val="0"/>
          <c:order val="0"/>
          <c:tx>
            <c:strRef>
              <c:f>Performance!$F$34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Performance!$G$33:$H$33</c:f>
              <c:strCache>
                <c:ptCount val="2"/>
                <c:pt idx="0">
                  <c:v>Duplo</c:v>
                </c:pt>
                <c:pt idx="1">
                  <c:v>RSOY</c:v>
                </c:pt>
              </c:strCache>
            </c:strRef>
          </c:cat>
          <c:val>
            <c:numRef>
              <c:f>Performance!$G$34:$H$34</c:f>
              <c:numCache>
                <c:formatCode>0</c:formatCode>
                <c:ptCount val="2"/>
                <c:pt idx="0">
                  <c:v>9</c:v>
                </c:pt>
                <c:pt idx="1">
                  <c:v>19</c:v>
                </c:pt>
              </c:numCache>
            </c:numRef>
          </c:val>
          <c:extLst>
            <c:ext xmlns:c16="http://schemas.microsoft.com/office/drawing/2014/chart" uri="{C3380CC4-5D6E-409C-BE32-E72D297353CC}">
              <c16:uniqueId val="{00000000-BF80-41A8-991F-2F64B6AB2A46}"/>
            </c:ext>
          </c:extLst>
        </c:ser>
        <c:ser>
          <c:idx val="1"/>
          <c:order val="1"/>
          <c:tx>
            <c:strRef>
              <c:f>Performance!$F$35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Performance!$G$33:$H$33</c:f>
              <c:strCache>
                <c:ptCount val="2"/>
                <c:pt idx="0">
                  <c:v>Duplo</c:v>
                </c:pt>
                <c:pt idx="1">
                  <c:v>RSOY</c:v>
                </c:pt>
              </c:strCache>
            </c:strRef>
          </c:cat>
          <c:val>
            <c:numRef>
              <c:f>Performance!$G$35:$H$35</c:f>
              <c:numCache>
                <c:formatCode>0</c:formatCode>
                <c:ptCount val="2"/>
                <c:pt idx="0">
                  <c:v>14.25</c:v>
                </c:pt>
                <c:pt idx="1">
                  <c:v>6.5</c:v>
                </c:pt>
              </c:numCache>
            </c:numRef>
          </c:val>
          <c:extLst>
            <c:ext xmlns:c16="http://schemas.microsoft.com/office/drawing/2014/chart" uri="{C3380CC4-5D6E-409C-BE32-E72D297353CC}">
              <c16:uniqueId val="{00000001-BF80-41A8-991F-2F64B6AB2A46}"/>
            </c:ext>
          </c:extLst>
        </c:ser>
        <c:ser>
          <c:idx val="2"/>
          <c:order val="2"/>
          <c:tx>
            <c:strRef>
              <c:f>Performance!$F$36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Performance!$G$33:$H$33</c:f>
              <c:strCache>
                <c:ptCount val="2"/>
                <c:pt idx="0">
                  <c:v>Duplo</c:v>
                </c:pt>
                <c:pt idx="1">
                  <c:v>RSOY</c:v>
                </c:pt>
              </c:strCache>
            </c:strRef>
          </c:cat>
          <c:val>
            <c:numRef>
              <c:f>Performance!$G$36:$H$36</c:f>
              <c:numCache>
                <c:formatCode>0</c:formatCode>
                <c:ptCount val="2"/>
                <c:pt idx="0">
                  <c:v>11.25</c:v>
                </c:pt>
                <c:pt idx="1">
                  <c:v>8.5</c:v>
                </c:pt>
              </c:numCache>
            </c:numRef>
          </c:val>
          <c:extLst>
            <c:ext xmlns:c16="http://schemas.microsoft.com/office/drawing/2014/chart" uri="{C3380CC4-5D6E-409C-BE32-E72D297353CC}">
              <c16:uniqueId val="{00000002-BF80-41A8-991F-2F64B6AB2A46}"/>
            </c:ext>
          </c:extLst>
        </c:ser>
        <c:ser>
          <c:idx val="3"/>
          <c:order val="3"/>
          <c:tx>
            <c:strRef>
              <c:f>Performance!$F$37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Performance!$G$38:$H$38</c:f>
                <c:numCache>
                  <c:formatCode>General</c:formatCode>
                  <c:ptCount val="2"/>
                  <c:pt idx="0">
                    <c:v>39</c:v>
                  </c:pt>
                  <c:pt idx="1">
                    <c:v>17.25</c:v>
                  </c:pt>
                </c:numCache>
              </c:numRef>
            </c:plus>
            <c:spPr>
              <a:ln w="19050"/>
            </c:spPr>
          </c:errBars>
          <c:cat>
            <c:strRef>
              <c:f>Performance!$G$33:$H$33</c:f>
              <c:strCache>
                <c:ptCount val="2"/>
                <c:pt idx="0">
                  <c:v>Duplo</c:v>
                </c:pt>
                <c:pt idx="1">
                  <c:v>RSOY</c:v>
                </c:pt>
              </c:strCache>
            </c:strRef>
          </c:cat>
          <c:val>
            <c:numRef>
              <c:f>Performance!$G$37:$H$37</c:f>
              <c:numCache>
                <c:formatCode>0</c:formatCode>
                <c:ptCount val="2"/>
                <c:pt idx="0">
                  <c:v>11.5</c:v>
                </c:pt>
                <c:pt idx="1">
                  <c:v>12.75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120"/>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95251</xdr:colOff>
      <xdr:row>38</xdr:row>
      <xdr:rowOff>76200</xdr:rowOff>
    </xdr:from>
    <xdr:to>
      <xdr:col>4</xdr:col>
      <xdr:colOff>352426</xdr:colOff>
      <xdr:row>55</xdr:row>
      <xdr:rowOff>142874</xdr:rowOff>
    </xdr:to>
    <xdr:graphicFrame macro="">
      <xdr:nvGraphicFramePr>
        <xdr:cNvPr id="2" name="Chart 1">
          <a:extLst>
            <a:ext uri="{FF2B5EF4-FFF2-40B4-BE49-F238E27FC236}">
              <a16:creationId xmlns:a16="http://schemas.microsoft.com/office/drawing/2014/main" id="{70DBB09F-0FF5-406E-9607-4200B885E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504823</xdr:colOff>
      <xdr:row>38</xdr:row>
      <xdr:rowOff>38098</xdr:rowOff>
    </xdr:from>
    <xdr:to>
      <xdr:col>8</xdr:col>
      <xdr:colOff>942974</xdr:colOff>
      <xdr:row>53</xdr:row>
      <xdr:rowOff>66674</xdr:rowOff>
    </xdr:to>
    <xdr:graphicFrame macro="">
      <xdr:nvGraphicFramePr>
        <xdr:cNvPr id="3" name="Chart 2">
          <a:extLst>
            <a:ext uri="{FF2B5EF4-FFF2-40B4-BE49-F238E27FC236}">
              <a16:creationId xmlns:a16="http://schemas.microsoft.com/office/drawing/2014/main" id="{E704FA47-8C35-4827-AB50-982372E1A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1133473</xdr:colOff>
      <xdr:row>38</xdr:row>
      <xdr:rowOff>38099</xdr:rowOff>
    </xdr:from>
    <xdr:to>
      <xdr:col>15</xdr:col>
      <xdr:colOff>352424</xdr:colOff>
      <xdr:row>53</xdr:row>
      <xdr:rowOff>66674</xdr:rowOff>
    </xdr:to>
    <xdr:graphicFrame macro="">
      <xdr:nvGraphicFramePr>
        <xdr:cNvPr id="4" name="Chart 3">
          <a:extLst>
            <a:ext uri="{FF2B5EF4-FFF2-40B4-BE49-F238E27FC236}">
              <a16:creationId xmlns:a16="http://schemas.microsoft.com/office/drawing/2014/main" id="{3CA21794-34AB-4213-9BC5-069D74FAE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276225</xdr:colOff>
      <xdr:row>2</xdr:row>
      <xdr:rowOff>0</xdr:rowOff>
    </xdr:from>
    <xdr:to>
      <xdr:col>14</xdr:col>
      <xdr:colOff>276225</xdr:colOff>
      <xdr:row>22</xdr:row>
      <xdr:rowOff>104775</xdr:rowOff>
    </xdr:to>
    <xdr:graphicFrame macro="">
      <xdr:nvGraphicFramePr>
        <xdr:cNvPr id="2" name="Chart 1">
          <a:extLst>
            <a:ext uri="{FF2B5EF4-FFF2-40B4-BE49-F238E27FC236}">
              <a16:creationId xmlns:a16="http://schemas.microsoft.com/office/drawing/2014/main" id="{D56A4252-9647-4F39-BA05-4DB9C42F4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22</xdr:row>
      <xdr:rowOff>152399</xdr:rowOff>
    </xdr:from>
    <xdr:to>
      <xdr:col>14</xdr:col>
      <xdr:colOff>266699</xdr:colOff>
      <xdr:row>48</xdr:row>
      <xdr:rowOff>9525</xdr:rowOff>
    </xdr:to>
    <xdr:graphicFrame macro="">
      <xdr:nvGraphicFramePr>
        <xdr:cNvPr id="5" name="Chart 4">
          <a:extLst>
            <a:ext uri="{FF2B5EF4-FFF2-40B4-BE49-F238E27FC236}">
              <a16:creationId xmlns:a16="http://schemas.microsoft.com/office/drawing/2014/main" id="{761A2AC5-800E-4189-AF35-D86B6410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438149</xdr:colOff>
      <xdr:row>26</xdr:row>
      <xdr:rowOff>66673</xdr:rowOff>
    </xdr:from>
    <xdr:to>
      <xdr:col>12</xdr:col>
      <xdr:colOff>714374</xdr:colOff>
      <xdr:row>51</xdr:row>
      <xdr:rowOff>0</xdr:rowOff>
    </xdr:to>
    <xdr:graphicFrame macro="">
      <xdr:nvGraphicFramePr>
        <xdr:cNvPr id="2" name="Chart 1">
          <a:extLst>
            <a:ext uri="{FF2B5EF4-FFF2-40B4-BE49-F238E27FC236}">
              <a16:creationId xmlns:a16="http://schemas.microsoft.com/office/drawing/2014/main" id="{41D8CAE5-DB2E-4C8A-AA5D-141A0189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447674</xdr:colOff>
      <xdr:row>51</xdr:row>
      <xdr:rowOff>66674</xdr:rowOff>
    </xdr:from>
    <xdr:to>
      <xdr:col>12</xdr:col>
      <xdr:colOff>733426</xdr:colOff>
      <xdr:row>73</xdr:row>
      <xdr:rowOff>123825</xdr:rowOff>
    </xdr:to>
    <xdr:graphicFrame macro="">
      <xdr:nvGraphicFramePr>
        <xdr:cNvPr id="4" name="Chart 3">
          <a:extLst>
            <a:ext uri="{FF2B5EF4-FFF2-40B4-BE49-F238E27FC236}">
              <a16:creationId xmlns:a16="http://schemas.microsoft.com/office/drawing/2014/main" id="{DC75322E-AB8E-4618-93C4-69144324F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74</xdr:row>
      <xdr:rowOff>123823</xdr:rowOff>
    </xdr:from>
    <xdr:to>
      <xdr:col>12</xdr:col>
      <xdr:colOff>723900</xdr:colOff>
      <xdr:row>100</xdr:row>
      <xdr:rowOff>161925</xdr:rowOff>
    </xdr:to>
    <xdr:graphicFrame macro="">
      <xdr:nvGraphicFramePr>
        <xdr:cNvPr id="6" name="Chart 5">
          <a:extLst>
            <a:ext uri="{FF2B5EF4-FFF2-40B4-BE49-F238E27FC236}">
              <a16:creationId xmlns:a16="http://schemas.microsoft.com/office/drawing/2014/main" id="{507F0E6E-A837-4E95-B45E-B49CAA2E0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30</xdr:row>
      <xdr:rowOff>95248</xdr:rowOff>
    </xdr:from>
    <xdr:to>
      <xdr:col>15</xdr:col>
      <xdr:colOff>352425</xdr:colOff>
      <xdr:row>50</xdr:row>
      <xdr:rowOff>47624</xdr:rowOff>
    </xdr:to>
    <xdr:graphicFrame macro="">
      <xdr:nvGraphicFramePr>
        <xdr:cNvPr id="2" name="Chart 1">
          <a:extLst>
            <a:ext uri="{FF2B5EF4-FFF2-40B4-BE49-F238E27FC236}">
              <a16:creationId xmlns:a16="http://schemas.microsoft.com/office/drawing/2014/main" id="{801D7019-0682-466E-9E1B-ED2C51E85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50</xdr:row>
      <xdr:rowOff>171448</xdr:rowOff>
    </xdr:from>
    <xdr:to>
      <xdr:col>15</xdr:col>
      <xdr:colOff>371475</xdr:colOff>
      <xdr:row>69</xdr:row>
      <xdr:rowOff>171450</xdr:rowOff>
    </xdr:to>
    <xdr:graphicFrame macro="">
      <xdr:nvGraphicFramePr>
        <xdr:cNvPr id="3" name="Chart 2">
          <a:extLst>
            <a:ext uri="{FF2B5EF4-FFF2-40B4-BE49-F238E27FC236}">
              <a16:creationId xmlns:a16="http://schemas.microsoft.com/office/drawing/2014/main" id="{E21956E5-5A30-4C5E-B787-6455EA682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409574</xdr:colOff>
      <xdr:row>70</xdr:row>
      <xdr:rowOff>152398</xdr:rowOff>
    </xdr:from>
    <xdr:to>
      <xdr:col>15</xdr:col>
      <xdr:colOff>390525</xdr:colOff>
      <xdr:row>90</xdr:row>
      <xdr:rowOff>133349</xdr:rowOff>
    </xdr:to>
    <xdr:graphicFrame macro="">
      <xdr:nvGraphicFramePr>
        <xdr:cNvPr id="4" name="Chart 3">
          <a:extLst>
            <a:ext uri="{FF2B5EF4-FFF2-40B4-BE49-F238E27FC236}">
              <a16:creationId xmlns:a16="http://schemas.microsoft.com/office/drawing/2014/main" id="{3749586A-1701-48FA-88EB-FA3D6CCAA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onchettl/Downloads/XRealSta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Wilcoxon Table"/>
      <sheetName val="Mann Table"/>
      <sheetName val="Runs Table"/>
      <sheetName val="KS Table"/>
      <sheetName val="KS2 Table"/>
      <sheetName val="Lil Table"/>
      <sheetName val="AD Table"/>
      <sheetName val="AD2 Table"/>
      <sheetName val="SW Table"/>
      <sheetName val="Stud. Q Table"/>
      <sheetName val="Stud. Q Table 2"/>
      <sheetName val="Sp Rho Table"/>
      <sheetName val="Ken Tau Table"/>
      <sheetName val="Durbin Table"/>
      <sheetName val="Dunnett Table"/>
      <sheetName val="Dunnett 1"/>
      <sheetName val="Prime"/>
      <sheetName val="MSSD"/>
      <sheetName val="Dict"/>
      <sheetName val="ADict"/>
      <sheetName val="XRealStats"/>
    </sheetNames>
    <definedNames>
      <definedName name="IQR"/>
      <definedName name="MAD"/>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p.us/" TargetMode="External"/><Relationship Id="rId1" Type="http://schemas.openxmlformats.org/officeDocument/2006/relationships/hyperlink" Target="http://p.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5"/>
  <sheetViews>
    <sheetView topLeftCell="C1" zoomScaleNormal="100" workbookViewId="0">
      <selection activeCell="F26" sqref="F26"/>
    </sheetView>
  </sheetViews>
  <sheetFormatPr defaultColWidth="14.3984375" defaultRowHeight="15" customHeight="1" outlineLevelRow="1"/>
  <cols>
    <col min="1" max="38" width="20.86328125" customWidth="1"/>
    <col min="39" max="39" width="11.53125" customWidth="1"/>
    <col min="40" max="40" width="24.1328125" customWidth="1"/>
  </cols>
  <sheetData>
    <row r="1" spans="1:40" ht="14.25">
      <c r="A1" s="1" t="s">
        <v>0</v>
      </c>
      <c r="B1" s="2"/>
      <c r="C1" s="3"/>
      <c r="D1" s="3"/>
      <c r="E1" s="124" t="s">
        <v>1</v>
      </c>
      <c r="F1" s="125"/>
      <c r="G1" s="125"/>
      <c r="H1" s="125"/>
      <c r="I1" s="125"/>
      <c r="J1" s="125"/>
      <c r="K1" s="125"/>
      <c r="L1" s="125"/>
      <c r="M1" s="125"/>
      <c r="N1" s="125"/>
      <c r="O1" s="125"/>
      <c r="P1" s="125"/>
      <c r="Q1" s="125"/>
      <c r="R1" s="125"/>
      <c r="S1" s="125"/>
      <c r="T1" s="126" t="s">
        <v>2</v>
      </c>
      <c r="U1" s="125"/>
      <c r="V1" s="125"/>
      <c r="W1" s="125"/>
      <c r="X1" s="125"/>
      <c r="Y1" s="125"/>
      <c r="Z1" s="125"/>
      <c r="AA1" s="125"/>
      <c r="AB1" s="125"/>
      <c r="AC1" s="125"/>
      <c r="AD1" s="125"/>
      <c r="AE1" s="125"/>
      <c r="AF1" s="125"/>
      <c r="AG1" s="125"/>
      <c r="AH1" s="125"/>
      <c r="AI1" s="125"/>
      <c r="AJ1" s="125"/>
      <c r="AK1" s="125"/>
      <c r="AL1" s="125"/>
      <c r="AM1" s="125"/>
      <c r="AN1" s="125"/>
    </row>
    <row r="2" spans="1:40" ht="14.25">
      <c r="A2" s="4"/>
      <c r="B2" s="2"/>
      <c r="C2" s="3"/>
      <c r="D2" s="3"/>
      <c r="E2" s="127" t="s">
        <v>3</v>
      </c>
      <c r="F2" s="125"/>
      <c r="G2" s="125"/>
      <c r="H2" s="125"/>
      <c r="I2" s="125"/>
      <c r="J2" s="125"/>
      <c r="K2" s="125"/>
      <c r="L2" s="125"/>
      <c r="M2" s="125"/>
      <c r="N2" s="125"/>
      <c r="O2" s="125"/>
      <c r="P2" s="128" t="s">
        <v>4</v>
      </c>
      <c r="Q2" s="125"/>
      <c r="R2" s="125"/>
      <c r="S2" s="125"/>
      <c r="T2" s="129" t="s">
        <v>5</v>
      </c>
      <c r="U2" s="125"/>
      <c r="V2" s="125"/>
      <c r="W2" s="125"/>
      <c r="X2" s="125"/>
      <c r="Y2" s="125"/>
      <c r="Z2" s="130" t="s">
        <v>6</v>
      </c>
      <c r="AA2" s="125"/>
      <c r="AB2" s="125"/>
      <c r="AC2" s="125"/>
      <c r="AD2" s="125"/>
      <c r="AE2" s="125"/>
      <c r="AF2" s="128" t="s">
        <v>4</v>
      </c>
      <c r="AG2" s="125"/>
      <c r="AH2" s="125"/>
      <c r="AI2" s="125"/>
      <c r="AJ2" s="125"/>
      <c r="AK2" s="125"/>
      <c r="AL2" s="125"/>
      <c r="AM2" s="131" t="s">
        <v>7</v>
      </c>
      <c r="AN2" s="125"/>
    </row>
    <row r="3" spans="1:40" ht="39.75" customHeight="1">
      <c r="A3" s="5" t="s">
        <v>8</v>
      </c>
      <c r="B3" s="6" t="s">
        <v>9</v>
      </c>
      <c r="C3" s="7" t="s">
        <v>10</v>
      </c>
      <c r="D3" s="7" t="s">
        <v>11</v>
      </c>
      <c r="E3" s="8" t="s">
        <v>12</v>
      </c>
      <c r="F3" s="9" t="s">
        <v>13</v>
      </c>
      <c r="G3" s="9" t="s">
        <v>14</v>
      </c>
      <c r="H3" s="9" t="s">
        <v>15</v>
      </c>
      <c r="I3" s="10" t="s">
        <v>16</v>
      </c>
      <c r="J3" s="11" t="s">
        <v>17</v>
      </c>
      <c r="K3" s="11" t="s">
        <v>18</v>
      </c>
      <c r="L3" s="8" t="s">
        <v>19</v>
      </c>
      <c r="M3" s="9" t="s">
        <v>20</v>
      </c>
      <c r="N3" s="9" t="s">
        <v>21</v>
      </c>
      <c r="O3" s="12" t="s">
        <v>22</v>
      </c>
      <c r="P3" s="13" t="s">
        <v>23</v>
      </c>
      <c r="Q3" s="13" t="s">
        <v>24</v>
      </c>
      <c r="R3" s="13" t="s">
        <v>25</v>
      </c>
      <c r="S3" s="14" t="s">
        <v>26</v>
      </c>
      <c r="T3" s="9" t="s">
        <v>14</v>
      </c>
      <c r="U3" s="9" t="s">
        <v>15</v>
      </c>
      <c r="V3" s="9" t="s">
        <v>17</v>
      </c>
      <c r="W3" s="9" t="s">
        <v>18</v>
      </c>
      <c r="X3" s="9" t="s">
        <v>20</v>
      </c>
      <c r="Y3" s="9" t="s">
        <v>27</v>
      </c>
      <c r="Z3" s="15" t="s">
        <v>14</v>
      </c>
      <c r="AA3" s="15" t="s">
        <v>15</v>
      </c>
      <c r="AB3" s="15" t="s">
        <v>17</v>
      </c>
      <c r="AC3" s="15" t="s">
        <v>18</v>
      </c>
      <c r="AD3" s="15" t="s">
        <v>20</v>
      </c>
      <c r="AE3" s="15" t="s">
        <v>27</v>
      </c>
      <c r="AF3" s="13" t="s">
        <v>28</v>
      </c>
      <c r="AG3" s="13" t="s">
        <v>29</v>
      </c>
      <c r="AH3" s="13" t="s">
        <v>30</v>
      </c>
      <c r="AI3" s="13" t="s">
        <v>31</v>
      </c>
      <c r="AJ3" s="13" t="s">
        <v>32</v>
      </c>
      <c r="AK3" s="13" t="s">
        <v>33</v>
      </c>
      <c r="AL3" s="13" t="s">
        <v>34</v>
      </c>
      <c r="AM3" s="16" t="s">
        <v>35</v>
      </c>
      <c r="AN3" s="17" t="s">
        <v>36</v>
      </c>
    </row>
    <row r="4" spans="1:40" s="68" customFormat="1" ht="15" customHeight="1" outlineLevel="1">
      <c r="A4" s="67" t="s">
        <v>37</v>
      </c>
      <c r="B4" s="69">
        <v>44441</v>
      </c>
      <c r="C4" s="70">
        <v>0.73263888888888884</v>
      </c>
      <c r="D4" s="70">
        <v>0.78402777777777777</v>
      </c>
      <c r="E4" s="70">
        <v>0.73402777777777772</v>
      </c>
      <c r="F4" s="70">
        <v>0.73333333333333328</v>
      </c>
      <c r="G4" s="70">
        <v>0.73958333333333337</v>
      </c>
      <c r="H4" s="70">
        <v>0.74097222222222225</v>
      </c>
      <c r="I4" s="70">
        <v>0.7416666666666667</v>
      </c>
      <c r="J4" s="70">
        <v>0.74513888888888891</v>
      </c>
      <c r="K4" s="70">
        <v>0.75416666666666665</v>
      </c>
      <c r="L4" s="70">
        <v>0.75277777777777777</v>
      </c>
      <c r="M4" s="70">
        <v>0.77916666666666667</v>
      </c>
      <c r="N4" s="70">
        <v>0.78402777777777777</v>
      </c>
      <c r="O4" s="75">
        <v>2.716435185185185E-4</v>
      </c>
      <c r="P4" s="68">
        <v>64</v>
      </c>
      <c r="Q4" s="68">
        <v>10</v>
      </c>
      <c r="R4" s="68">
        <v>9</v>
      </c>
      <c r="S4" s="68">
        <v>5</v>
      </c>
      <c r="T4" s="68" t="s">
        <v>38</v>
      </c>
      <c r="U4" s="68" t="s">
        <v>38</v>
      </c>
      <c r="V4" s="68" t="s">
        <v>38</v>
      </c>
      <c r="W4" s="68" t="s">
        <v>38</v>
      </c>
      <c r="X4" s="68" t="s">
        <v>38</v>
      </c>
      <c r="Y4" s="68" t="s">
        <v>38</v>
      </c>
      <c r="Z4" s="68" t="s">
        <v>38</v>
      </c>
      <c r="AA4" s="68" t="s">
        <v>38</v>
      </c>
      <c r="AB4" s="68" t="s">
        <v>38</v>
      </c>
      <c r="AC4" s="68" t="s">
        <v>38</v>
      </c>
      <c r="AD4" s="68" t="s">
        <v>38</v>
      </c>
      <c r="AE4" s="68" t="s">
        <v>38</v>
      </c>
      <c r="AF4" s="68">
        <v>13</v>
      </c>
      <c r="AG4" s="68">
        <v>13</v>
      </c>
      <c r="AH4" s="72">
        <f t="shared" ref="AH4:AH18" si="0">AG4+AF4</f>
        <v>26</v>
      </c>
      <c r="AI4" s="68">
        <v>1</v>
      </c>
      <c r="AJ4" s="68">
        <v>2</v>
      </c>
      <c r="AK4" s="68">
        <v>14</v>
      </c>
      <c r="AL4" s="68">
        <v>0</v>
      </c>
      <c r="AM4" s="73">
        <f t="shared" ref="AM4:AM29" si="1">D4-C4</f>
        <v>5.1388888888888928E-2</v>
      </c>
      <c r="AN4" s="74" t="s">
        <v>39</v>
      </c>
    </row>
    <row r="5" spans="1:40" s="68" customFormat="1" ht="15" customHeight="1" outlineLevel="1">
      <c r="A5" s="67" t="s">
        <v>40</v>
      </c>
      <c r="B5" s="69">
        <v>44449</v>
      </c>
      <c r="C5" s="70">
        <v>0.37916666666666665</v>
      </c>
      <c r="D5" s="70">
        <v>0.44305555555555554</v>
      </c>
      <c r="E5" s="70">
        <v>0.38055555555555554</v>
      </c>
      <c r="F5" s="70">
        <v>0.37916666666666665</v>
      </c>
      <c r="G5" s="70">
        <v>0.3923611111111111</v>
      </c>
      <c r="H5" s="70">
        <v>0.39444444444444443</v>
      </c>
      <c r="I5" s="70">
        <v>0.39583333333333331</v>
      </c>
      <c r="J5" s="70">
        <v>0.40138888888888891</v>
      </c>
      <c r="K5" s="70">
        <v>0.41805555555555557</v>
      </c>
      <c r="L5" s="70">
        <v>0.39583333333333331</v>
      </c>
      <c r="M5" s="70">
        <v>0.42916666666666664</v>
      </c>
      <c r="N5" s="70">
        <v>0.44305555555555554</v>
      </c>
      <c r="O5" s="75">
        <v>3.4039351851851852E-4</v>
      </c>
      <c r="P5" s="68">
        <v>36</v>
      </c>
      <c r="Q5" s="68">
        <v>4</v>
      </c>
      <c r="R5" s="68">
        <v>10</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18</v>
      </c>
      <c r="AH5" s="72">
        <f t="shared" si="0"/>
        <v>34</v>
      </c>
      <c r="AI5" s="68">
        <v>3</v>
      </c>
      <c r="AJ5" s="68">
        <v>1</v>
      </c>
      <c r="AK5" s="68">
        <v>29</v>
      </c>
      <c r="AL5" s="68">
        <v>0</v>
      </c>
      <c r="AM5" s="73">
        <f t="shared" si="1"/>
        <v>6.3888888888888884E-2</v>
      </c>
      <c r="AN5" s="74" t="s">
        <v>41</v>
      </c>
    </row>
    <row r="6" spans="1:40" s="68" customFormat="1" ht="15" customHeight="1" outlineLevel="1">
      <c r="A6" s="67" t="s">
        <v>42</v>
      </c>
      <c r="B6" s="69">
        <v>44462</v>
      </c>
      <c r="C6" s="70">
        <v>0.73124999999999996</v>
      </c>
      <c r="D6" s="70">
        <v>0.8041666666666667</v>
      </c>
      <c r="E6" s="70">
        <v>0.73541666666666672</v>
      </c>
      <c r="F6" s="70">
        <v>0.7319444444444444</v>
      </c>
      <c r="G6" s="70">
        <v>0.74236111111111114</v>
      </c>
      <c r="H6" s="70">
        <v>0.74722222222222223</v>
      </c>
      <c r="I6" s="70">
        <v>0.7319444444444444</v>
      </c>
      <c r="J6" s="70">
        <v>0.75069444444444444</v>
      </c>
      <c r="K6" s="70">
        <v>0.76458333333333328</v>
      </c>
      <c r="L6" s="70">
        <v>0.78680555555555554</v>
      </c>
      <c r="M6" s="70">
        <v>0.79236111111111107</v>
      </c>
      <c r="N6" s="70">
        <v>0.8041666666666667</v>
      </c>
      <c r="O6" s="71"/>
      <c r="P6" s="68">
        <v>53</v>
      </c>
      <c r="Q6" s="68">
        <v>14</v>
      </c>
      <c r="R6" s="68">
        <v>27</v>
      </c>
      <c r="S6" s="68">
        <v>6</v>
      </c>
      <c r="T6" s="68" t="s">
        <v>38</v>
      </c>
      <c r="U6" s="68" t="s">
        <v>38</v>
      </c>
      <c r="V6" s="68" t="s">
        <v>38</v>
      </c>
      <c r="W6" s="68" t="s">
        <v>38</v>
      </c>
      <c r="X6" s="68" t="s">
        <v>38</v>
      </c>
      <c r="Y6" s="68" t="s">
        <v>43</v>
      </c>
      <c r="Z6" s="68" t="s">
        <v>38</v>
      </c>
      <c r="AA6" s="68" t="s">
        <v>38</v>
      </c>
      <c r="AB6" s="68" t="s">
        <v>38</v>
      </c>
      <c r="AC6" s="68" t="s">
        <v>38</v>
      </c>
      <c r="AD6" s="68" t="s">
        <v>43</v>
      </c>
      <c r="AE6" s="68" t="s">
        <v>43</v>
      </c>
      <c r="AF6" s="68">
        <v>17</v>
      </c>
      <c r="AG6" s="68">
        <v>17</v>
      </c>
      <c r="AH6" s="72">
        <f t="shared" si="0"/>
        <v>34</v>
      </c>
      <c r="AI6" s="68">
        <v>1</v>
      </c>
      <c r="AJ6" s="68">
        <v>0</v>
      </c>
      <c r="AK6" s="68">
        <v>17</v>
      </c>
      <c r="AL6" s="68">
        <v>0</v>
      </c>
      <c r="AM6" s="73">
        <f t="shared" si="1"/>
        <v>7.2916666666666741E-2</v>
      </c>
      <c r="AN6" s="74" t="s">
        <v>44</v>
      </c>
    </row>
    <row r="7" spans="1:40" s="68" customFormat="1" ht="15" customHeight="1" outlineLevel="1">
      <c r="A7" s="85" t="s">
        <v>45</v>
      </c>
      <c r="B7" s="69">
        <v>44477</v>
      </c>
      <c r="C7" s="70">
        <v>0.37291666666666667</v>
      </c>
      <c r="D7" s="70">
        <v>0.40972222222222221</v>
      </c>
      <c r="E7" s="70">
        <v>0.37708333333333333</v>
      </c>
      <c r="F7" s="70">
        <v>0.37569444444444444</v>
      </c>
      <c r="G7" s="70">
        <v>0.38055555555555554</v>
      </c>
      <c r="H7" s="70">
        <v>0.38611111111111113</v>
      </c>
      <c r="I7" s="70">
        <v>0.375</v>
      </c>
      <c r="J7" s="70">
        <v>0.3888888888888889</v>
      </c>
      <c r="K7" s="70">
        <v>0.39166666666666666</v>
      </c>
      <c r="L7" s="70">
        <v>0.39305555555555555</v>
      </c>
      <c r="M7" s="70">
        <v>0.39930555555555558</v>
      </c>
      <c r="N7" s="70">
        <v>0.40347222222222223</v>
      </c>
      <c r="O7" s="75">
        <v>3.2800925925925928E-4</v>
      </c>
      <c r="P7" s="68">
        <v>29</v>
      </c>
      <c r="Q7" s="68">
        <v>4</v>
      </c>
      <c r="R7" s="68">
        <v>1</v>
      </c>
      <c r="S7" s="68">
        <v>0</v>
      </c>
      <c r="T7" s="68" t="s">
        <v>38</v>
      </c>
      <c r="U7" s="68" t="s">
        <v>38</v>
      </c>
      <c r="V7" s="68" t="s">
        <v>38</v>
      </c>
      <c r="W7" s="68" t="s">
        <v>38</v>
      </c>
      <c r="X7" s="68" t="s">
        <v>38</v>
      </c>
      <c r="Y7" s="68" t="s">
        <v>38</v>
      </c>
      <c r="Z7" s="68" t="s">
        <v>38</v>
      </c>
      <c r="AA7" s="68" t="s">
        <v>38</v>
      </c>
      <c r="AB7" s="68" t="s">
        <v>38</v>
      </c>
      <c r="AC7" s="68" t="s">
        <v>38</v>
      </c>
      <c r="AD7" s="68" t="s">
        <v>38</v>
      </c>
      <c r="AE7" s="68" t="s">
        <v>38</v>
      </c>
      <c r="AF7" s="68">
        <v>22</v>
      </c>
      <c r="AG7" s="68">
        <v>21</v>
      </c>
      <c r="AH7" s="72">
        <f t="shared" si="0"/>
        <v>43</v>
      </c>
      <c r="AI7" s="68">
        <v>1</v>
      </c>
      <c r="AJ7" s="68">
        <v>4</v>
      </c>
      <c r="AK7" s="68">
        <v>20</v>
      </c>
      <c r="AL7" s="68">
        <v>0</v>
      </c>
      <c r="AM7" s="73">
        <f t="shared" si="1"/>
        <v>3.6805555555555536E-2</v>
      </c>
      <c r="AN7" s="74" t="s">
        <v>46</v>
      </c>
    </row>
    <row r="8" spans="1:40" s="68" customFormat="1" ht="15" customHeight="1" outlineLevel="1">
      <c r="A8" s="67" t="s">
        <v>47</v>
      </c>
      <c r="B8" s="77">
        <v>44482</v>
      </c>
      <c r="C8" s="70">
        <v>0.65277777777777779</v>
      </c>
      <c r="D8" s="70">
        <v>0.68611111111111112</v>
      </c>
      <c r="E8" s="70">
        <v>0.65347222222222223</v>
      </c>
      <c r="F8" s="70">
        <v>0.65277777777777779</v>
      </c>
      <c r="G8" s="70">
        <v>0.66180555555555554</v>
      </c>
      <c r="H8" s="70">
        <v>0.67013888888888884</v>
      </c>
      <c r="I8" s="70">
        <v>0.65277777777777779</v>
      </c>
      <c r="J8" s="70">
        <v>0.66736111111111107</v>
      </c>
      <c r="K8" s="70">
        <v>0.67152777777777772</v>
      </c>
      <c r="L8" s="70">
        <v>0.67222222222222228</v>
      </c>
      <c r="M8" s="70">
        <v>0.68472222222222223</v>
      </c>
      <c r="N8" s="70">
        <v>0.68611111111111112</v>
      </c>
      <c r="O8" s="75">
        <v>2.8773148148148148E-4</v>
      </c>
      <c r="P8" s="68">
        <v>23</v>
      </c>
      <c r="Q8" s="68">
        <v>2</v>
      </c>
      <c r="R8" s="68">
        <v>8</v>
      </c>
      <c r="S8" s="68">
        <v>0</v>
      </c>
      <c r="T8" s="68" t="s">
        <v>38</v>
      </c>
      <c r="U8" s="68" t="s">
        <v>38</v>
      </c>
      <c r="V8" s="68" t="s">
        <v>38</v>
      </c>
      <c r="W8" s="68" t="s">
        <v>38</v>
      </c>
      <c r="X8" s="68" t="s">
        <v>38</v>
      </c>
      <c r="Y8" s="68" t="s">
        <v>38</v>
      </c>
      <c r="Z8" s="68" t="s">
        <v>38</v>
      </c>
      <c r="AA8" s="68" t="s">
        <v>38</v>
      </c>
      <c r="AB8" s="68" t="s">
        <v>38</v>
      </c>
      <c r="AC8" s="68" t="s">
        <v>38</v>
      </c>
      <c r="AD8" s="68" t="s">
        <v>38</v>
      </c>
      <c r="AE8" s="68" t="s">
        <v>38</v>
      </c>
      <c r="AF8" s="68">
        <v>18</v>
      </c>
      <c r="AG8" s="68">
        <v>19</v>
      </c>
      <c r="AH8" s="72">
        <f t="shared" si="0"/>
        <v>37</v>
      </c>
      <c r="AI8" s="68">
        <v>1</v>
      </c>
      <c r="AJ8" s="68">
        <v>3</v>
      </c>
      <c r="AK8" s="68">
        <v>21</v>
      </c>
      <c r="AL8" s="68">
        <v>1</v>
      </c>
      <c r="AM8" s="73">
        <f t="shared" si="1"/>
        <v>3.3333333333333326E-2</v>
      </c>
      <c r="AN8" s="74" t="s">
        <v>48</v>
      </c>
    </row>
    <row r="9" spans="1:40" s="68" customFormat="1" ht="15" customHeight="1" outlineLevel="1">
      <c r="A9" s="67" t="s">
        <v>49</v>
      </c>
      <c r="B9" s="77">
        <v>44484</v>
      </c>
      <c r="C9" s="70">
        <v>0.7270833333333333</v>
      </c>
      <c r="D9" s="70">
        <v>0.8</v>
      </c>
      <c r="E9" s="70">
        <v>0.72777777777777775</v>
      </c>
      <c r="F9" s="70">
        <v>0.72847222222222219</v>
      </c>
      <c r="G9" s="70">
        <v>0.73263888888888884</v>
      </c>
      <c r="H9" s="70">
        <v>0.73333333333333328</v>
      </c>
      <c r="I9" s="70">
        <v>0.72777777777777775</v>
      </c>
      <c r="J9" s="70">
        <v>0.74097222222222225</v>
      </c>
      <c r="K9" s="70">
        <v>0.74513888888888891</v>
      </c>
      <c r="L9" s="70">
        <v>0.74652777777777779</v>
      </c>
      <c r="M9" s="70">
        <v>0.7583333333333333</v>
      </c>
      <c r="N9" s="70">
        <v>0.8</v>
      </c>
      <c r="O9" s="71"/>
      <c r="P9" s="68">
        <v>66</v>
      </c>
      <c r="Q9" s="68">
        <v>8</v>
      </c>
      <c r="R9" s="68">
        <v>21</v>
      </c>
      <c r="S9" s="68">
        <v>7</v>
      </c>
      <c r="T9" s="68" t="s">
        <v>38</v>
      </c>
      <c r="U9" s="68" t="s">
        <v>38</v>
      </c>
      <c r="V9" s="68" t="s">
        <v>38</v>
      </c>
      <c r="W9" s="68" t="s">
        <v>38</v>
      </c>
      <c r="X9" s="68" t="s">
        <v>38</v>
      </c>
      <c r="Y9" s="68" t="s">
        <v>43</v>
      </c>
      <c r="Z9" s="68" t="s">
        <v>38</v>
      </c>
      <c r="AA9" s="68" t="s">
        <v>38</v>
      </c>
      <c r="AB9" s="68" t="s">
        <v>38</v>
      </c>
      <c r="AC9" s="68" t="s">
        <v>38</v>
      </c>
      <c r="AD9" s="68" t="s">
        <v>43</v>
      </c>
      <c r="AE9" s="68" t="s">
        <v>43</v>
      </c>
      <c r="AF9" s="68">
        <v>19</v>
      </c>
      <c r="AG9" s="68">
        <v>19</v>
      </c>
      <c r="AH9" s="72">
        <f t="shared" si="0"/>
        <v>38</v>
      </c>
      <c r="AI9" s="68">
        <v>3</v>
      </c>
      <c r="AJ9" s="68">
        <v>0</v>
      </c>
      <c r="AK9" s="68">
        <v>19</v>
      </c>
      <c r="AL9" s="68">
        <v>0</v>
      </c>
      <c r="AM9" s="73">
        <f t="shared" si="1"/>
        <v>7.2916666666666741E-2</v>
      </c>
      <c r="AN9" s="74" t="s">
        <v>50</v>
      </c>
    </row>
    <row r="10" spans="1:40" s="68" customFormat="1" ht="15" customHeight="1" outlineLevel="1">
      <c r="A10" s="67" t="s">
        <v>51</v>
      </c>
      <c r="B10" s="77">
        <v>44487</v>
      </c>
      <c r="C10" s="70">
        <v>0.72222222222222221</v>
      </c>
      <c r="D10" s="70">
        <v>0.74583333333333335</v>
      </c>
      <c r="E10" s="70">
        <v>0.72361111111111109</v>
      </c>
      <c r="F10" s="70">
        <v>0.72291666666666665</v>
      </c>
      <c r="G10" s="70">
        <v>0.72569444444444442</v>
      </c>
      <c r="H10" s="70">
        <v>0.7319444444444444</v>
      </c>
      <c r="I10" s="70">
        <v>0.72361111111111109</v>
      </c>
      <c r="J10" s="70">
        <v>0.73124999999999996</v>
      </c>
      <c r="K10" s="70">
        <v>0.73819444444444449</v>
      </c>
      <c r="L10" s="70">
        <v>0.74236111111111114</v>
      </c>
      <c r="M10" s="70">
        <v>0.74375000000000002</v>
      </c>
      <c r="N10" s="70">
        <v>0.74513888888888891</v>
      </c>
      <c r="O10" s="84">
        <v>2.4270833333333333E-4</v>
      </c>
      <c r="P10" s="68">
        <v>34</v>
      </c>
      <c r="Q10" s="68">
        <v>6</v>
      </c>
      <c r="R10" s="68">
        <v>6</v>
      </c>
      <c r="S10" s="68">
        <v>0</v>
      </c>
      <c r="T10" s="68" t="s">
        <v>38</v>
      </c>
      <c r="U10" s="68" t="s">
        <v>38</v>
      </c>
      <c r="V10" s="68" t="s">
        <v>38</v>
      </c>
      <c r="W10" s="68" t="s">
        <v>38</v>
      </c>
      <c r="X10" s="68" t="s">
        <v>38</v>
      </c>
      <c r="Y10" s="68" t="s">
        <v>38</v>
      </c>
      <c r="Z10" s="68" t="s">
        <v>38</v>
      </c>
      <c r="AA10" s="68" t="s">
        <v>38</v>
      </c>
      <c r="AB10" s="68" t="s">
        <v>38</v>
      </c>
      <c r="AC10" s="68" t="s">
        <v>38</v>
      </c>
      <c r="AD10" s="68" t="s">
        <v>38</v>
      </c>
      <c r="AE10" s="68" t="s">
        <v>38</v>
      </c>
      <c r="AF10" s="68">
        <v>17</v>
      </c>
      <c r="AG10" s="68">
        <v>15</v>
      </c>
      <c r="AH10" s="72">
        <f t="shared" si="0"/>
        <v>32</v>
      </c>
      <c r="AI10" s="68">
        <v>3</v>
      </c>
      <c r="AJ10" s="68">
        <v>2</v>
      </c>
      <c r="AK10" s="68">
        <v>11</v>
      </c>
      <c r="AL10" s="68">
        <v>0</v>
      </c>
      <c r="AM10" s="73">
        <f t="shared" si="1"/>
        <v>2.3611111111111138E-2</v>
      </c>
      <c r="AN10" s="74" t="s">
        <v>52</v>
      </c>
    </row>
    <row r="11" spans="1:40" s="68" customFormat="1" ht="15" customHeight="1" outlineLevel="1">
      <c r="A11" s="67" t="s">
        <v>53</v>
      </c>
      <c r="B11" s="77">
        <v>44490</v>
      </c>
      <c r="C11" s="70">
        <v>0.70138888888888884</v>
      </c>
      <c r="D11" s="70">
        <v>0.74375000000000002</v>
      </c>
      <c r="E11" s="70">
        <v>0.70486111111111116</v>
      </c>
      <c r="F11" s="70">
        <v>0.70416666666666672</v>
      </c>
      <c r="G11" s="70">
        <v>0.71527777777777779</v>
      </c>
      <c r="H11" s="70">
        <v>0.71527777777777779</v>
      </c>
      <c r="I11" s="70">
        <v>0.71597222222222223</v>
      </c>
      <c r="J11" s="70">
        <v>0.71805555555555556</v>
      </c>
      <c r="K11" s="70">
        <v>0.72013888888888888</v>
      </c>
      <c r="L11" s="70">
        <v>0.72083333333333333</v>
      </c>
      <c r="M11" s="70">
        <v>0.72291666666666665</v>
      </c>
      <c r="N11" s="70">
        <v>0.73402777777777772</v>
      </c>
      <c r="O11" s="75">
        <v>2.8437500000000001E-4</v>
      </c>
      <c r="P11" s="68">
        <v>36</v>
      </c>
      <c r="Q11" s="68">
        <v>6</v>
      </c>
      <c r="R11" s="68">
        <v>17</v>
      </c>
      <c r="S11" s="68">
        <v>0</v>
      </c>
      <c r="T11" s="68" t="s">
        <v>38</v>
      </c>
      <c r="U11" s="68" t="s">
        <v>38</v>
      </c>
      <c r="V11" s="68" t="s">
        <v>38</v>
      </c>
      <c r="W11" s="68" t="s">
        <v>38</v>
      </c>
      <c r="X11" s="68" t="s">
        <v>38</v>
      </c>
      <c r="Y11" s="68" t="s">
        <v>38</v>
      </c>
      <c r="Z11" s="68" t="s">
        <v>38</v>
      </c>
      <c r="AA11" s="68" t="s">
        <v>38</v>
      </c>
      <c r="AB11" s="68" t="s">
        <v>38</v>
      </c>
      <c r="AC11" s="68" t="s">
        <v>38</v>
      </c>
      <c r="AD11" s="68" t="s">
        <v>38</v>
      </c>
      <c r="AE11" s="68" t="s">
        <v>38</v>
      </c>
      <c r="AF11" s="68">
        <v>18</v>
      </c>
      <c r="AG11" s="68">
        <v>14</v>
      </c>
      <c r="AH11" s="72">
        <f t="shared" si="0"/>
        <v>32</v>
      </c>
      <c r="AI11" s="68">
        <v>2</v>
      </c>
      <c r="AJ11" s="68">
        <v>3</v>
      </c>
      <c r="AK11" s="68">
        <v>15</v>
      </c>
      <c r="AL11" s="68">
        <v>0</v>
      </c>
      <c r="AM11" s="73">
        <f t="shared" si="1"/>
        <v>4.2361111111111183E-2</v>
      </c>
      <c r="AN11" s="74" t="s">
        <v>54</v>
      </c>
    </row>
    <row r="12" spans="1:40" s="68" customFormat="1" ht="15" customHeight="1" outlineLevel="1">
      <c r="A12" s="67" t="s">
        <v>55</v>
      </c>
      <c r="B12" s="77">
        <v>44494</v>
      </c>
      <c r="C12" s="70">
        <v>0.70416666666666672</v>
      </c>
      <c r="D12" s="70">
        <v>0.77708333333333335</v>
      </c>
      <c r="E12" s="70">
        <v>0.70486111111111116</v>
      </c>
      <c r="F12" s="70">
        <v>0.70416666666666672</v>
      </c>
      <c r="G12" s="70">
        <v>0.70625000000000004</v>
      </c>
      <c r="H12" s="70">
        <v>0.70763888888888893</v>
      </c>
      <c r="I12" s="70">
        <v>0.70833333333333337</v>
      </c>
      <c r="J12" s="70">
        <v>0.71319444444444446</v>
      </c>
      <c r="K12" s="70">
        <v>0.71944444444444444</v>
      </c>
      <c r="L12" s="70">
        <v>0.72291666666666665</v>
      </c>
      <c r="M12" s="70">
        <v>0.72430555555555554</v>
      </c>
      <c r="N12" s="70">
        <v>0.77708333333333335</v>
      </c>
      <c r="O12" s="71"/>
      <c r="P12" s="68">
        <v>46</v>
      </c>
      <c r="Q12" s="68">
        <v>7</v>
      </c>
      <c r="R12" s="68">
        <v>19</v>
      </c>
      <c r="S12" s="68">
        <v>0</v>
      </c>
      <c r="T12" s="68" t="s">
        <v>38</v>
      </c>
      <c r="U12" s="68" t="s">
        <v>38</v>
      </c>
      <c r="V12" s="68" t="s">
        <v>38</v>
      </c>
      <c r="W12" s="68" t="s">
        <v>38</v>
      </c>
      <c r="X12" s="68" t="s">
        <v>38</v>
      </c>
      <c r="Y12" s="68" t="s">
        <v>43</v>
      </c>
      <c r="Z12" s="68" t="s">
        <v>38</v>
      </c>
      <c r="AA12" s="68" t="s">
        <v>38</v>
      </c>
      <c r="AB12" s="68" t="s">
        <v>38</v>
      </c>
      <c r="AC12" s="68" t="s">
        <v>38</v>
      </c>
      <c r="AD12" s="68" t="s">
        <v>43</v>
      </c>
      <c r="AE12" s="68" t="s">
        <v>43</v>
      </c>
      <c r="AF12" s="68">
        <v>12</v>
      </c>
      <c r="AG12" s="68">
        <v>12</v>
      </c>
      <c r="AH12" s="72">
        <f t="shared" si="0"/>
        <v>24</v>
      </c>
      <c r="AI12" s="68">
        <v>2</v>
      </c>
      <c r="AJ12" s="68">
        <v>0</v>
      </c>
      <c r="AK12" s="68">
        <v>15</v>
      </c>
      <c r="AL12" s="68">
        <v>0</v>
      </c>
      <c r="AM12" s="73">
        <f t="shared" si="1"/>
        <v>7.291666666666663E-2</v>
      </c>
      <c r="AN12" s="74" t="s">
        <v>56</v>
      </c>
    </row>
    <row r="13" spans="1:40" s="68" customFormat="1" ht="15" customHeight="1" outlineLevel="1">
      <c r="A13" s="67" t="s">
        <v>57</v>
      </c>
      <c r="B13" s="77">
        <v>44496</v>
      </c>
      <c r="C13" s="70">
        <v>0.38680555555555557</v>
      </c>
      <c r="D13" s="70">
        <v>0.43541666666666667</v>
      </c>
      <c r="E13" s="70">
        <v>0.38750000000000001</v>
      </c>
      <c r="F13" s="70">
        <v>0.38750000000000001</v>
      </c>
      <c r="G13" s="70">
        <v>0.39097222222222222</v>
      </c>
      <c r="H13" s="70">
        <v>0.3923611111111111</v>
      </c>
      <c r="I13" s="70">
        <v>0.39305555555555555</v>
      </c>
      <c r="J13" s="70">
        <v>0.40208333333333335</v>
      </c>
      <c r="K13" s="70">
        <v>0.40833333333333333</v>
      </c>
      <c r="L13" s="70">
        <v>0.40972222222222221</v>
      </c>
      <c r="M13" s="70">
        <v>0.4201388888888889</v>
      </c>
      <c r="N13" s="70">
        <v>0.43333333333333335</v>
      </c>
      <c r="O13" s="75">
        <v>3.0671296296296295E-4</v>
      </c>
      <c r="P13" s="68">
        <v>29</v>
      </c>
      <c r="Q13" s="68">
        <v>3</v>
      </c>
      <c r="R13" s="68">
        <v>11</v>
      </c>
      <c r="S13" s="68">
        <v>0</v>
      </c>
      <c r="T13" s="68" t="s">
        <v>38</v>
      </c>
      <c r="U13" s="68" t="s">
        <v>38</v>
      </c>
      <c r="V13" s="68" t="s">
        <v>38</v>
      </c>
      <c r="W13" s="68" t="s">
        <v>38</v>
      </c>
      <c r="X13" s="68" t="s">
        <v>38</v>
      </c>
      <c r="Y13" s="68" t="s">
        <v>38</v>
      </c>
      <c r="Z13" s="68" t="s">
        <v>38</v>
      </c>
      <c r="AA13" s="68" t="s">
        <v>38</v>
      </c>
      <c r="AB13" s="68" t="s">
        <v>38</v>
      </c>
      <c r="AC13" s="68" t="s">
        <v>38</v>
      </c>
      <c r="AD13" s="68" t="s">
        <v>38</v>
      </c>
      <c r="AE13" s="68" t="s">
        <v>38</v>
      </c>
      <c r="AF13" s="68">
        <v>24</v>
      </c>
      <c r="AG13" s="68">
        <v>20</v>
      </c>
      <c r="AH13" s="72">
        <f t="shared" si="0"/>
        <v>44</v>
      </c>
      <c r="AI13" s="68">
        <v>1</v>
      </c>
      <c r="AJ13" s="68">
        <v>4</v>
      </c>
      <c r="AK13" s="68">
        <v>25</v>
      </c>
      <c r="AL13" s="68">
        <v>0</v>
      </c>
      <c r="AM13" s="73">
        <f t="shared" si="1"/>
        <v>4.8611111111111105E-2</v>
      </c>
      <c r="AN13" s="74" t="s">
        <v>58</v>
      </c>
    </row>
    <row r="14" spans="1:40" s="68" customFormat="1" ht="15" customHeight="1" outlineLevel="1">
      <c r="A14" s="67" t="s">
        <v>59</v>
      </c>
      <c r="B14" s="69">
        <v>44504</v>
      </c>
      <c r="C14" s="70">
        <v>0.65277777777777779</v>
      </c>
      <c r="D14" s="70">
        <v>0.72569444444444442</v>
      </c>
      <c r="E14" s="70">
        <v>0.65486111111111112</v>
      </c>
      <c r="F14" s="70">
        <v>0.65347222222222223</v>
      </c>
      <c r="G14" s="70">
        <v>0.65486111111111112</v>
      </c>
      <c r="H14" s="70">
        <v>0.68055555555555558</v>
      </c>
      <c r="I14" s="70">
        <v>0.68125000000000002</v>
      </c>
      <c r="J14" s="70">
        <v>0.6875</v>
      </c>
      <c r="K14" s="70">
        <v>0.7006944444444444</v>
      </c>
      <c r="L14" s="70">
        <v>0.7006944444444444</v>
      </c>
      <c r="M14" s="70">
        <v>0.72569444444444442</v>
      </c>
      <c r="N14" s="70">
        <v>0.72569444444444442</v>
      </c>
      <c r="O14" s="71"/>
      <c r="P14" s="68">
        <v>47</v>
      </c>
      <c r="Q14" s="68">
        <v>15</v>
      </c>
      <c r="R14" s="68">
        <v>10</v>
      </c>
      <c r="S14" s="68">
        <v>4</v>
      </c>
      <c r="T14" s="68" t="s">
        <v>38</v>
      </c>
      <c r="U14" s="68" t="s">
        <v>38</v>
      </c>
      <c r="V14" s="68" t="s">
        <v>38</v>
      </c>
      <c r="W14" s="68" t="s">
        <v>38</v>
      </c>
      <c r="X14" s="68" t="s">
        <v>38</v>
      </c>
      <c r="Y14" s="68" t="s">
        <v>38</v>
      </c>
      <c r="Z14" s="68" t="s">
        <v>38</v>
      </c>
      <c r="AA14" s="68" t="s">
        <v>38</v>
      </c>
      <c r="AB14" s="68" t="s">
        <v>38</v>
      </c>
      <c r="AC14" s="68" t="s">
        <v>43</v>
      </c>
      <c r="AD14" s="68" t="s">
        <v>38</v>
      </c>
      <c r="AE14" s="68" t="s">
        <v>38</v>
      </c>
      <c r="AF14" s="68">
        <v>19</v>
      </c>
      <c r="AG14" s="68">
        <v>18</v>
      </c>
      <c r="AH14" s="72">
        <f t="shared" si="0"/>
        <v>37</v>
      </c>
      <c r="AI14" s="68">
        <v>1</v>
      </c>
      <c r="AJ14" s="68">
        <v>5</v>
      </c>
      <c r="AK14" s="68">
        <v>19</v>
      </c>
      <c r="AL14" s="68">
        <v>0</v>
      </c>
      <c r="AM14" s="73">
        <f t="shared" si="1"/>
        <v>7.291666666666663E-2</v>
      </c>
      <c r="AN14" s="74" t="s">
        <v>60</v>
      </c>
    </row>
    <row r="15" spans="1:40" s="68" customFormat="1" ht="15" customHeight="1" outlineLevel="1">
      <c r="A15" s="67" t="s">
        <v>61</v>
      </c>
      <c r="B15" s="77">
        <v>44512</v>
      </c>
      <c r="C15" s="70">
        <v>0.37013888888888891</v>
      </c>
      <c r="D15" s="70">
        <v>0.42916666666666664</v>
      </c>
      <c r="E15" s="70">
        <v>0.37291666666666667</v>
      </c>
      <c r="F15" s="70">
        <v>0.37083333333333335</v>
      </c>
      <c r="G15" s="70">
        <v>0.38124999999999998</v>
      </c>
      <c r="H15" s="70">
        <v>0.38124999999999998</v>
      </c>
      <c r="I15" s="70">
        <v>0.37083333333333335</v>
      </c>
      <c r="J15" s="70">
        <v>0.37638888888888888</v>
      </c>
      <c r="K15" s="70">
        <v>0.39027777777777778</v>
      </c>
      <c r="L15" s="70">
        <v>0.41249999999999998</v>
      </c>
      <c r="M15" s="70">
        <v>0.41805555555555557</v>
      </c>
      <c r="N15" s="70">
        <v>0.4284722222222222</v>
      </c>
      <c r="O15" s="75">
        <v>2.3425925925925925E-4</v>
      </c>
      <c r="P15" s="68">
        <v>46</v>
      </c>
      <c r="Q15" s="68">
        <v>12</v>
      </c>
      <c r="R15" s="68">
        <v>5</v>
      </c>
      <c r="S15" s="68">
        <v>8</v>
      </c>
      <c r="T15" s="68" t="s">
        <v>38</v>
      </c>
      <c r="U15" s="68" t="s">
        <v>38</v>
      </c>
      <c r="V15" s="68" t="s">
        <v>38</v>
      </c>
      <c r="W15" s="68" t="s">
        <v>38</v>
      </c>
      <c r="X15" s="68" t="s">
        <v>38</v>
      </c>
      <c r="Y15" s="68" t="s">
        <v>38</v>
      </c>
      <c r="Z15" s="68" t="s">
        <v>38</v>
      </c>
      <c r="AA15" s="68" t="s">
        <v>38</v>
      </c>
      <c r="AB15" s="68" t="s">
        <v>38</v>
      </c>
      <c r="AC15" s="68" t="s">
        <v>38</v>
      </c>
      <c r="AD15" s="68" t="s">
        <v>38</v>
      </c>
      <c r="AE15" s="68" t="s">
        <v>38</v>
      </c>
      <c r="AF15" s="68">
        <v>18</v>
      </c>
      <c r="AG15" s="68">
        <v>18</v>
      </c>
      <c r="AH15" s="72">
        <f t="shared" si="0"/>
        <v>36</v>
      </c>
      <c r="AI15" s="68">
        <v>1</v>
      </c>
      <c r="AJ15" s="68">
        <v>4</v>
      </c>
      <c r="AK15" s="68">
        <v>17</v>
      </c>
      <c r="AL15" s="68">
        <v>0</v>
      </c>
      <c r="AM15" s="73">
        <f t="shared" si="1"/>
        <v>5.9027777777777735E-2</v>
      </c>
      <c r="AN15" s="74" t="s">
        <v>62</v>
      </c>
    </row>
    <row r="16" spans="1:40" s="68" customFormat="1" ht="15" customHeight="1" outlineLevel="1">
      <c r="A16" s="67" t="s">
        <v>63</v>
      </c>
      <c r="B16" s="77">
        <v>44516</v>
      </c>
      <c r="C16" s="70">
        <v>0.71944444444444444</v>
      </c>
      <c r="D16" s="70">
        <v>0.74861111111111112</v>
      </c>
      <c r="E16" s="70">
        <v>0.72916666666666663</v>
      </c>
      <c r="F16" s="70">
        <v>0.71944444444444444</v>
      </c>
      <c r="G16" s="70">
        <v>0.73263888888888884</v>
      </c>
      <c r="H16" s="70">
        <v>0.73263888888888884</v>
      </c>
      <c r="I16" s="70">
        <v>0.72361111111111109</v>
      </c>
      <c r="J16" s="70">
        <v>0.73541666666666672</v>
      </c>
      <c r="K16" s="70">
        <v>0.73541666666666672</v>
      </c>
      <c r="L16" s="70">
        <v>0.7368055555555556</v>
      </c>
      <c r="M16" s="70">
        <v>0.74097222222222225</v>
      </c>
      <c r="N16" s="70">
        <v>0.74791666666666667</v>
      </c>
      <c r="O16" s="75">
        <v>2.1435185185185186E-4</v>
      </c>
      <c r="P16" s="68">
        <v>9</v>
      </c>
      <c r="Q16" s="68">
        <v>0</v>
      </c>
      <c r="R16" s="68">
        <v>4</v>
      </c>
      <c r="S16" s="68">
        <v>0</v>
      </c>
      <c r="T16" s="68" t="s">
        <v>38</v>
      </c>
      <c r="U16" s="68" t="s">
        <v>38</v>
      </c>
      <c r="V16" s="68" t="s">
        <v>38</v>
      </c>
      <c r="W16" s="68" t="s">
        <v>38</v>
      </c>
      <c r="X16" s="68" t="s">
        <v>38</v>
      </c>
      <c r="Y16" s="68" t="s">
        <v>38</v>
      </c>
      <c r="Z16" s="68" t="s">
        <v>38</v>
      </c>
      <c r="AA16" s="68" t="s">
        <v>38</v>
      </c>
      <c r="AB16" s="68" t="s">
        <v>38</v>
      </c>
      <c r="AC16" s="68" t="s">
        <v>38</v>
      </c>
      <c r="AD16" s="68" t="s">
        <v>38</v>
      </c>
      <c r="AE16" s="68" t="s">
        <v>38</v>
      </c>
      <c r="AF16" s="68">
        <v>22</v>
      </c>
      <c r="AG16" s="68">
        <v>22</v>
      </c>
      <c r="AH16" s="72">
        <f t="shared" si="0"/>
        <v>44</v>
      </c>
      <c r="AI16" s="68">
        <v>3</v>
      </c>
      <c r="AJ16" s="68">
        <v>3</v>
      </c>
      <c r="AK16" s="68">
        <v>18</v>
      </c>
      <c r="AL16" s="68">
        <v>0</v>
      </c>
      <c r="AM16" s="73">
        <f t="shared" si="1"/>
        <v>2.9166666666666674E-2</v>
      </c>
      <c r="AN16" s="74" t="s">
        <v>64</v>
      </c>
    </row>
    <row r="17" spans="1:40" s="68" customFormat="1" ht="15" customHeight="1" outlineLevel="1">
      <c r="A17" s="67" t="s">
        <v>65</v>
      </c>
      <c r="B17" s="77">
        <v>44517</v>
      </c>
      <c r="C17" s="70">
        <v>0.6118055555555556</v>
      </c>
      <c r="D17" s="70">
        <v>0.65</v>
      </c>
      <c r="E17" s="70">
        <v>0.61458333333333337</v>
      </c>
      <c r="F17" s="70">
        <v>0.61319444444444449</v>
      </c>
      <c r="G17" s="70">
        <v>0.61527777777777781</v>
      </c>
      <c r="H17" s="70">
        <v>0.61736111111111114</v>
      </c>
      <c r="I17" s="70">
        <v>0.61875000000000002</v>
      </c>
      <c r="J17" s="70">
        <v>0.62430555555555556</v>
      </c>
      <c r="K17" s="70">
        <v>0.63194444444444442</v>
      </c>
      <c r="L17" s="70">
        <v>0.63263888888888886</v>
      </c>
      <c r="M17" s="70">
        <v>0.63472222222222219</v>
      </c>
      <c r="N17" s="70">
        <v>0.65</v>
      </c>
      <c r="O17" s="75">
        <v>2.2476851851851854E-4</v>
      </c>
      <c r="P17" s="68">
        <v>27</v>
      </c>
      <c r="Q17" s="68">
        <v>7</v>
      </c>
      <c r="R17" s="68">
        <v>4</v>
      </c>
      <c r="S17" s="68">
        <v>1</v>
      </c>
      <c r="T17" s="68" t="s">
        <v>38</v>
      </c>
      <c r="U17" s="68" t="s">
        <v>38</v>
      </c>
      <c r="V17" s="68" t="s">
        <v>38</v>
      </c>
      <c r="W17" s="68" t="s">
        <v>38</v>
      </c>
      <c r="X17" s="68" t="s">
        <v>38</v>
      </c>
      <c r="Y17" s="68" t="s">
        <v>38</v>
      </c>
      <c r="Z17" s="68" t="s">
        <v>38</v>
      </c>
      <c r="AA17" s="68" t="s">
        <v>38</v>
      </c>
      <c r="AB17" s="68" t="s">
        <v>38</v>
      </c>
      <c r="AC17" s="68" t="s">
        <v>38</v>
      </c>
      <c r="AD17" s="68" t="s">
        <v>38</v>
      </c>
      <c r="AE17" s="68" t="s">
        <v>38</v>
      </c>
      <c r="AF17" s="68">
        <v>20</v>
      </c>
      <c r="AG17" s="68">
        <v>16</v>
      </c>
      <c r="AH17" s="72">
        <f t="shared" si="0"/>
        <v>36</v>
      </c>
      <c r="AI17" s="68">
        <v>0</v>
      </c>
      <c r="AJ17" s="68">
        <v>4</v>
      </c>
      <c r="AK17" s="68">
        <v>22</v>
      </c>
      <c r="AL17" s="68">
        <v>0</v>
      </c>
      <c r="AM17" s="73">
        <f t="shared" si="1"/>
        <v>3.819444444444442E-2</v>
      </c>
      <c r="AN17" s="74" t="s">
        <v>66</v>
      </c>
    </row>
    <row r="18" spans="1:40" s="68" customFormat="1" ht="15" customHeight="1" outlineLevel="1">
      <c r="A18" s="67" t="s">
        <v>67</v>
      </c>
      <c r="B18" s="77">
        <v>44519</v>
      </c>
      <c r="C18" s="70">
        <v>0.37291666666666667</v>
      </c>
      <c r="D18" s="70">
        <v>0.41875000000000001</v>
      </c>
      <c r="E18" s="70">
        <v>0.37708333333333333</v>
      </c>
      <c r="F18" s="70">
        <v>0.375</v>
      </c>
      <c r="G18" s="70">
        <v>0.38541666666666669</v>
      </c>
      <c r="H18" s="70">
        <v>0.3888888888888889</v>
      </c>
      <c r="I18" s="70">
        <v>0.38958333333333334</v>
      </c>
      <c r="J18" s="70">
        <v>0.3923611111111111</v>
      </c>
      <c r="K18" s="70">
        <v>0.40347222222222223</v>
      </c>
      <c r="L18" s="70">
        <v>0.40763888888888888</v>
      </c>
      <c r="M18" s="70">
        <v>0.41597222222222224</v>
      </c>
      <c r="N18" s="70">
        <v>0.41736111111111113</v>
      </c>
      <c r="O18" s="75">
        <v>5.9780092592592589E-4</v>
      </c>
      <c r="P18" s="68">
        <v>35</v>
      </c>
      <c r="Q18" s="68">
        <v>4</v>
      </c>
      <c r="R18" s="68">
        <v>2</v>
      </c>
      <c r="S18" s="68">
        <v>0</v>
      </c>
      <c r="T18" s="68" t="s">
        <v>38</v>
      </c>
      <c r="U18" s="68" t="s">
        <v>38</v>
      </c>
      <c r="V18" s="68" t="s">
        <v>38</v>
      </c>
      <c r="W18" s="68" t="s">
        <v>38</v>
      </c>
      <c r="X18" s="68" t="s">
        <v>38</v>
      </c>
      <c r="Y18" s="68" t="s">
        <v>38</v>
      </c>
      <c r="Z18" s="68" t="s">
        <v>38</v>
      </c>
      <c r="AA18" s="68" t="s">
        <v>38</v>
      </c>
      <c r="AB18" s="68" t="s">
        <v>38</v>
      </c>
      <c r="AC18" s="68" t="s">
        <v>38</v>
      </c>
      <c r="AD18" s="68" t="s">
        <v>38</v>
      </c>
      <c r="AE18" s="68" t="s">
        <v>38</v>
      </c>
      <c r="AF18" s="68">
        <v>16</v>
      </c>
      <c r="AG18" s="68">
        <v>16</v>
      </c>
      <c r="AH18" s="72">
        <f t="shared" si="0"/>
        <v>32</v>
      </c>
      <c r="AI18" s="68">
        <v>2</v>
      </c>
      <c r="AJ18" s="68">
        <v>4</v>
      </c>
      <c r="AK18" s="68">
        <v>11</v>
      </c>
      <c r="AL18" s="68">
        <v>0</v>
      </c>
      <c r="AM18" s="73">
        <f t="shared" si="1"/>
        <v>4.5833333333333337E-2</v>
      </c>
      <c r="AN18" s="74" t="s">
        <v>68</v>
      </c>
    </row>
    <row r="19" spans="1:40" s="68" customFormat="1" ht="15" customHeight="1" outlineLevel="1">
      <c r="A19" s="67" t="s">
        <v>69</v>
      </c>
      <c r="B19" s="69">
        <v>44536</v>
      </c>
      <c r="C19" s="70">
        <v>0.69166666666666665</v>
      </c>
      <c r="D19" s="70">
        <v>0.71319444444444446</v>
      </c>
      <c r="E19" s="70">
        <v>0.69374999999999998</v>
      </c>
      <c r="F19" s="70">
        <v>0.69305555555555554</v>
      </c>
      <c r="G19" s="70">
        <v>0.69791666666666663</v>
      </c>
      <c r="H19" s="70">
        <v>0.70138888888888884</v>
      </c>
      <c r="I19" s="70">
        <v>0.70138888888888884</v>
      </c>
      <c r="J19" s="70">
        <v>0.70347222222222228</v>
      </c>
      <c r="K19" s="82">
        <v>0.7055555555555556</v>
      </c>
      <c r="L19" s="70">
        <v>0.70625000000000004</v>
      </c>
      <c r="M19" s="70">
        <v>0.70902777777777781</v>
      </c>
      <c r="N19" s="70">
        <v>0.71319444444444446</v>
      </c>
      <c r="O19" s="75">
        <v>2.2465277777777777E-4</v>
      </c>
      <c r="P19" s="68">
        <v>24</v>
      </c>
      <c r="Q19" s="68">
        <v>2</v>
      </c>
      <c r="R19" s="68">
        <v>12</v>
      </c>
      <c r="S19" s="68">
        <v>0</v>
      </c>
      <c r="T19" s="68" t="s">
        <v>38</v>
      </c>
      <c r="U19" s="68" t="s">
        <v>38</v>
      </c>
      <c r="V19" s="68" t="s">
        <v>38</v>
      </c>
      <c r="W19" s="68" t="s">
        <v>38</v>
      </c>
      <c r="X19" s="68" t="s">
        <v>38</v>
      </c>
      <c r="Y19" s="68" t="s">
        <v>38</v>
      </c>
      <c r="Z19" s="68" t="s">
        <v>38</v>
      </c>
      <c r="AA19" s="68" t="s">
        <v>38</v>
      </c>
      <c r="AB19" s="68" t="s">
        <v>38</v>
      </c>
      <c r="AC19" s="68" t="s">
        <v>38</v>
      </c>
      <c r="AD19" s="68" t="s">
        <v>38</v>
      </c>
      <c r="AE19" s="68" t="s">
        <v>38</v>
      </c>
      <c r="AF19" s="68">
        <v>18</v>
      </c>
      <c r="AG19" s="68">
        <v>19</v>
      </c>
      <c r="AH19" s="68">
        <v>37</v>
      </c>
      <c r="AI19" s="68">
        <v>2</v>
      </c>
      <c r="AJ19" s="68">
        <v>5</v>
      </c>
      <c r="AK19" s="68">
        <v>15</v>
      </c>
      <c r="AL19" s="68">
        <v>0</v>
      </c>
      <c r="AM19" s="73">
        <f t="shared" si="1"/>
        <v>2.1527777777777812E-2</v>
      </c>
      <c r="AN19" s="74" t="s">
        <v>70</v>
      </c>
    </row>
    <row r="20" spans="1:40" s="68" customFormat="1" ht="15" customHeight="1" outlineLevel="1">
      <c r="A20" s="67" t="s">
        <v>71</v>
      </c>
      <c r="B20" s="69">
        <v>44539</v>
      </c>
      <c r="C20" s="70">
        <v>0.69097222222222221</v>
      </c>
      <c r="D20" s="70">
        <v>0.72430555555555554</v>
      </c>
      <c r="E20" s="70">
        <v>0.69166666666666665</v>
      </c>
      <c r="F20" s="70">
        <v>0.6958333333333333</v>
      </c>
      <c r="G20" s="70">
        <v>0.69652777777777775</v>
      </c>
      <c r="H20" s="70">
        <v>0.69861111111111107</v>
      </c>
      <c r="I20" s="70">
        <v>0.69166666666666665</v>
      </c>
      <c r="J20" s="70">
        <v>0.69444444444444442</v>
      </c>
      <c r="K20" s="70">
        <v>0.70763888888888893</v>
      </c>
      <c r="L20" s="70">
        <v>0.70902777777777781</v>
      </c>
      <c r="M20" s="70">
        <v>0.72222222222222221</v>
      </c>
      <c r="N20" s="70">
        <v>0.72430555555555554</v>
      </c>
      <c r="O20" s="75">
        <v>1.7245370370370372E-4</v>
      </c>
      <c r="P20" s="68">
        <v>23</v>
      </c>
      <c r="Q20" s="68">
        <v>1</v>
      </c>
      <c r="R20" s="68">
        <v>2</v>
      </c>
      <c r="S20" s="68">
        <v>3</v>
      </c>
      <c r="T20" s="68" t="s">
        <v>38</v>
      </c>
      <c r="U20" s="68" t="s">
        <v>38</v>
      </c>
      <c r="V20" s="68" t="s">
        <v>38</v>
      </c>
      <c r="W20" s="68" t="s">
        <v>38</v>
      </c>
      <c r="X20" s="68" t="s">
        <v>38</v>
      </c>
      <c r="Y20" s="68" t="s">
        <v>38</v>
      </c>
      <c r="Z20" s="68" t="s">
        <v>38</v>
      </c>
      <c r="AA20" s="68" t="s">
        <v>38</v>
      </c>
      <c r="AB20" s="68" t="s">
        <v>38</v>
      </c>
      <c r="AC20" s="68" t="s">
        <v>38</v>
      </c>
      <c r="AD20" s="68" t="s">
        <v>38</v>
      </c>
      <c r="AE20" s="68" t="s">
        <v>38</v>
      </c>
      <c r="AF20" s="68">
        <v>15</v>
      </c>
      <c r="AG20" s="68">
        <v>15</v>
      </c>
      <c r="AH20" s="72">
        <f t="shared" ref="AH20:AH29" si="2">AG20+AF20</f>
        <v>30</v>
      </c>
      <c r="AI20" s="68">
        <v>1</v>
      </c>
      <c r="AJ20" s="68">
        <v>3</v>
      </c>
      <c r="AK20" s="72">
        <f>8+5</f>
        <v>13</v>
      </c>
      <c r="AL20" s="68">
        <v>1</v>
      </c>
      <c r="AM20" s="73">
        <f t="shared" si="1"/>
        <v>3.3333333333333326E-2</v>
      </c>
      <c r="AN20" s="74" t="s">
        <v>72</v>
      </c>
    </row>
    <row r="21" spans="1:40" s="68" customFormat="1" ht="15" customHeight="1" outlineLevel="1">
      <c r="A21" s="67" t="s">
        <v>73</v>
      </c>
      <c r="B21" s="77">
        <v>44202</v>
      </c>
      <c r="C21" s="70">
        <v>0.66388888888888886</v>
      </c>
      <c r="D21" s="70">
        <v>0.68333333333333335</v>
      </c>
      <c r="E21" s="70">
        <v>0.6645833333333333</v>
      </c>
      <c r="F21" s="70">
        <v>0.66388888888888886</v>
      </c>
      <c r="G21" s="70">
        <v>0.66874999999999996</v>
      </c>
      <c r="H21" s="70">
        <v>0.67013888888888884</v>
      </c>
      <c r="I21" s="70">
        <v>0.66527777777777775</v>
      </c>
      <c r="J21" s="70">
        <v>0.66666666666666663</v>
      </c>
      <c r="K21" s="70">
        <v>0.67083333333333328</v>
      </c>
      <c r="L21" s="70">
        <v>0.67152777777777772</v>
      </c>
      <c r="M21" s="70">
        <v>0.6791666666666667</v>
      </c>
      <c r="N21" s="70">
        <v>0.68333333333333335</v>
      </c>
      <c r="O21" s="75">
        <v>2.1041666666666667E-4</v>
      </c>
      <c r="P21" s="68">
        <v>22</v>
      </c>
      <c r="Q21" s="68">
        <v>3</v>
      </c>
      <c r="R21" s="68">
        <v>8</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17</v>
      </c>
      <c r="AG21" s="68">
        <v>17</v>
      </c>
      <c r="AH21" s="72">
        <f t="shared" si="2"/>
        <v>34</v>
      </c>
      <c r="AI21" s="68">
        <v>4</v>
      </c>
      <c r="AJ21" s="68">
        <v>1</v>
      </c>
      <c r="AK21" s="68">
        <v>10</v>
      </c>
      <c r="AL21" s="68">
        <v>0</v>
      </c>
      <c r="AM21" s="73">
        <f t="shared" si="1"/>
        <v>1.9444444444444486E-2</v>
      </c>
      <c r="AN21" s="74"/>
    </row>
    <row r="22" spans="1:40" s="68" customFormat="1" ht="15" customHeight="1" outlineLevel="1">
      <c r="A22" s="67" t="s">
        <v>74</v>
      </c>
      <c r="B22" s="77">
        <v>44572</v>
      </c>
      <c r="C22" s="70">
        <v>0.72847222222222219</v>
      </c>
      <c r="D22" s="70">
        <v>0.79374999999999996</v>
      </c>
      <c r="E22" s="70">
        <v>0.73055555555555551</v>
      </c>
      <c r="F22" s="70">
        <v>0.72986111111111107</v>
      </c>
      <c r="G22" s="70">
        <v>0.73819444444444449</v>
      </c>
      <c r="H22" s="70">
        <v>0.73888888888888893</v>
      </c>
      <c r="I22" s="70">
        <v>0.73958333333333337</v>
      </c>
      <c r="J22" s="70">
        <v>0.74375000000000002</v>
      </c>
      <c r="K22" s="70">
        <v>0.74513888888888891</v>
      </c>
      <c r="L22" s="70">
        <v>0.74027777777777781</v>
      </c>
      <c r="M22" s="70">
        <v>0.76111111111111107</v>
      </c>
      <c r="N22" s="70">
        <v>0.79374999999999996</v>
      </c>
      <c r="O22" s="84">
        <v>1.5046296296296297E-4</v>
      </c>
      <c r="P22" s="68">
        <v>67</v>
      </c>
      <c r="Q22" s="68">
        <v>2</v>
      </c>
      <c r="R22" s="68">
        <v>37</v>
      </c>
      <c r="S22" s="68">
        <v>8</v>
      </c>
      <c r="T22" s="68" t="s">
        <v>38</v>
      </c>
      <c r="U22" s="68" t="s">
        <v>38</v>
      </c>
      <c r="V22" s="68" t="s">
        <v>38</v>
      </c>
      <c r="W22" s="68" t="s">
        <v>38</v>
      </c>
      <c r="X22" s="68" t="s">
        <v>38</v>
      </c>
      <c r="Y22" s="68" t="s">
        <v>38</v>
      </c>
      <c r="Z22" s="68" t="s">
        <v>38</v>
      </c>
      <c r="AA22" s="68" t="s">
        <v>38</v>
      </c>
      <c r="AB22" s="68" t="s">
        <v>38</v>
      </c>
      <c r="AC22" s="68" t="s">
        <v>38</v>
      </c>
      <c r="AD22" s="68" t="s">
        <v>38</v>
      </c>
      <c r="AE22" s="68" t="s">
        <v>38</v>
      </c>
      <c r="AF22" s="68">
        <v>11</v>
      </c>
      <c r="AG22" s="68">
        <v>11</v>
      </c>
      <c r="AH22" s="72">
        <f t="shared" si="2"/>
        <v>22</v>
      </c>
      <c r="AI22" s="68">
        <v>0</v>
      </c>
      <c r="AJ22" s="68">
        <v>2</v>
      </c>
      <c r="AK22" s="72">
        <f>8+7</f>
        <v>15</v>
      </c>
      <c r="AL22" s="68">
        <v>0</v>
      </c>
      <c r="AM22" s="73">
        <f t="shared" si="1"/>
        <v>6.5277777777777768E-2</v>
      </c>
      <c r="AN22" s="74" t="s">
        <v>75</v>
      </c>
    </row>
    <row r="23" spans="1:40" s="68" customFormat="1" ht="15" customHeight="1" outlineLevel="1">
      <c r="A23" s="67" t="s">
        <v>76</v>
      </c>
      <c r="B23" s="77">
        <v>44878</v>
      </c>
      <c r="C23" s="70">
        <v>0.71666666666666667</v>
      </c>
      <c r="D23" s="70">
        <v>0.7895833333333333</v>
      </c>
      <c r="E23" s="70">
        <v>0.71666666666666667</v>
      </c>
      <c r="F23" s="70">
        <v>0.71736111111111112</v>
      </c>
      <c r="G23" s="70">
        <v>0.71805555555555556</v>
      </c>
      <c r="H23" s="70">
        <v>0.72986111111111107</v>
      </c>
      <c r="I23" s="70">
        <v>0.71666666666666667</v>
      </c>
      <c r="J23" s="70">
        <v>0.71805555555555556</v>
      </c>
      <c r="K23" s="70">
        <v>0.75277777777777777</v>
      </c>
      <c r="L23" s="70">
        <v>0.75347222222222221</v>
      </c>
      <c r="M23" s="76"/>
      <c r="N23" s="70">
        <v>0.7895833333333333</v>
      </c>
      <c r="O23" s="71"/>
      <c r="P23" s="68">
        <v>85</v>
      </c>
      <c r="Q23" s="68">
        <v>3</v>
      </c>
      <c r="R23" s="68">
        <v>23</v>
      </c>
      <c r="S23" s="68">
        <v>7</v>
      </c>
      <c r="T23" s="68" t="s">
        <v>38</v>
      </c>
      <c r="U23" s="68" t="s">
        <v>38</v>
      </c>
      <c r="V23" s="68" t="s">
        <v>38</v>
      </c>
      <c r="W23" s="68" t="s">
        <v>38</v>
      </c>
      <c r="X23" s="68" t="s">
        <v>43</v>
      </c>
      <c r="Y23" s="68" t="s">
        <v>43</v>
      </c>
      <c r="Z23" s="68" t="s">
        <v>38</v>
      </c>
      <c r="AA23" s="68" t="s">
        <v>38</v>
      </c>
      <c r="AB23" s="68" t="s">
        <v>38</v>
      </c>
      <c r="AC23" s="68" t="s">
        <v>38</v>
      </c>
      <c r="AD23" s="68" t="s">
        <v>43</v>
      </c>
      <c r="AE23" s="68" t="s">
        <v>43</v>
      </c>
      <c r="AF23" s="68">
        <v>16</v>
      </c>
      <c r="AG23" s="68">
        <v>18</v>
      </c>
      <c r="AH23" s="72">
        <f t="shared" si="2"/>
        <v>34</v>
      </c>
      <c r="AI23" s="68">
        <v>2</v>
      </c>
      <c r="AJ23" s="68">
        <v>0</v>
      </c>
      <c r="AK23" s="68">
        <v>17</v>
      </c>
      <c r="AL23" s="68">
        <v>1</v>
      </c>
      <c r="AM23" s="73">
        <f t="shared" si="1"/>
        <v>7.291666666666663E-2</v>
      </c>
      <c r="AN23" s="74" t="s">
        <v>77</v>
      </c>
    </row>
    <row r="24" spans="1:40" s="68" customFormat="1" ht="15" customHeight="1" outlineLevel="1">
      <c r="A24" s="67" t="s">
        <v>78</v>
      </c>
      <c r="B24" s="77">
        <v>44588</v>
      </c>
      <c r="C24" s="70">
        <v>0.46944444444444444</v>
      </c>
      <c r="D24" s="70">
        <v>0.49930555555555556</v>
      </c>
      <c r="E24" s="70">
        <v>0.47222222222222221</v>
      </c>
      <c r="F24" s="70">
        <v>0.46944444444444444</v>
      </c>
      <c r="G24" s="70">
        <v>0.47430555555555554</v>
      </c>
      <c r="H24" s="70">
        <v>0.47430555555555554</v>
      </c>
      <c r="I24" s="70">
        <v>0.47499999999999998</v>
      </c>
      <c r="J24" s="70">
        <v>0.47847222222222224</v>
      </c>
      <c r="K24" s="70">
        <v>0.47847222222222224</v>
      </c>
      <c r="L24" s="70">
        <v>0.48472222222222222</v>
      </c>
      <c r="M24" s="70">
        <v>0.48958333333333331</v>
      </c>
      <c r="N24" s="70">
        <v>0.49930555555555556</v>
      </c>
      <c r="O24" s="75">
        <v>2.7060185185185184E-4</v>
      </c>
      <c r="P24" s="68">
        <v>21</v>
      </c>
      <c r="Q24" s="68">
        <v>0</v>
      </c>
      <c r="R24" s="68">
        <v>6</v>
      </c>
      <c r="S24" s="68">
        <v>0</v>
      </c>
      <c r="T24" s="68" t="s">
        <v>38</v>
      </c>
      <c r="U24" s="68" t="s">
        <v>38</v>
      </c>
      <c r="V24" s="68" t="s">
        <v>38</v>
      </c>
      <c r="W24" s="68" t="s">
        <v>38</v>
      </c>
      <c r="X24" s="68" t="s">
        <v>38</v>
      </c>
      <c r="Y24" s="68" t="s">
        <v>38</v>
      </c>
      <c r="Z24" s="68" t="s">
        <v>38</v>
      </c>
      <c r="AA24" s="68" t="s">
        <v>38</v>
      </c>
      <c r="AB24" s="68" t="s">
        <v>38</v>
      </c>
      <c r="AC24" s="68" t="s">
        <v>38</v>
      </c>
      <c r="AD24" s="68" t="s">
        <v>38</v>
      </c>
      <c r="AE24" s="68" t="s">
        <v>38</v>
      </c>
      <c r="AF24" s="68">
        <v>17</v>
      </c>
      <c r="AG24" s="68">
        <v>16</v>
      </c>
      <c r="AH24" s="72">
        <f t="shared" si="2"/>
        <v>33</v>
      </c>
      <c r="AI24" s="68">
        <v>2</v>
      </c>
      <c r="AJ24" s="68">
        <v>3</v>
      </c>
      <c r="AK24" s="72">
        <f>9+6</f>
        <v>15</v>
      </c>
      <c r="AL24" s="68">
        <v>0</v>
      </c>
      <c r="AM24" s="73">
        <f t="shared" si="1"/>
        <v>2.9861111111111116E-2</v>
      </c>
      <c r="AN24" s="74" t="s">
        <v>79</v>
      </c>
    </row>
    <row r="25" spans="1:40" s="68" customFormat="1" ht="15" customHeight="1" outlineLevel="1">
      <c r="A25" s="67" t="s">
        <v>80</v>
      </c>
      <c r="B25" s="77">
        <v>44592</v>
      </c>
      <c r="C25" s="86">
        <v>0.68194444444444446</v>
      </c>
      <c r="D25" s="86">
        <v>0.73611111111111116</v>
      </c>
      <c r="E25" s="86">
        <v>0.68402777777777779</v>
      </c>
      <c r="F25" s="86">
        <v>0.68402777777777779</v>
      </c>
      <c r="G25" s="86">
        <v>0.68611111111111112</v>
      </c>
      <c r="H25" s="86">
        <v>0.68680555555555556</v>
      </c>
      <c r="I25" s="86">
        <v>0.68263888888888891</v>
      </c>
      <c r="J25" s="86">
        <v>0.68402777777777779</v>
      </c>
      <c r="K25" s="86">
        <v>0.69444444444444442</v>
      </c>
      <c r="L25" s="86">
        <v>0.69652777777777775</v>
      </c>
      <c r="M25" s="86">
        <v>0.71527777777777779</v>
      </c>
      <c r="N25" s="86">
        <v>0.73611111111111116</v>
      </c>
      <c r="O25" s="87">
        <v>2.351851851851852E-4</v>
      </c>
      <c r="P25" s="88">
        <v>38</v>
      </c>
      <c r="Q25" s="88">
        <v>2</v>
      </c>
      <c r="R25" s="88">
        <v>11</v>
      </c>
      <c r="S25" s="88">
        <v>1</v>
      </c>
      <c r="T25" s="89" t="s">
        <v>38</v>
      </c>
      <c r="U25" s="89" t="s">
        <v>38</v>
      </c>
      <c r="V25" s="89" t="s">
        <v>38</v>
      </c>
      <c r="W25" s="89" t="s">
        <v>38</v>
      </c>
      <c r="X25" s="89" t="s">
        <v>38</v>
      </c>
      <c r="Y25" s="89" t="s">
        <v>38</v>
      </c>
      <c r="Z25" s="89" t="s">
        <v>38</v>
      </c>
      <c r="AA25" s="89" t="s">
        <v>38</v>
      </c>
      <c r="AB25" s="89" t="s">
        <v>38</v>
      </c>
      <c r="AC25" s="89" t="s">
        <v>38</v>
      </c>
      <c r="AD25" s="89" t="s">
        <v>38</v>
      </c>
      <c r="AE25" s="89" t="s">
        <v>38</v>
      </c>
      <c r="AF25" s="88">
        <v>21</v>
      </c>
      <c r="AG25" s="88">
        <v>21</v>
      </c>
      <c r="AH25" s="72">
        <f t="shared" si="2"/>
        <v>42</v>
      </c>
      <c r="AI25" s="68">
        <v>4</v>
      </c>
      <c r="AJ25" s="68">
        <v>7</v>
      </c>
      <c r="AK25" s="72">
        <f>13+7</f>
        <v>20</v>
      </c>
      <c r="AL25" s="68">
        <v>2</v>
      </c>
      <c r="AM25" s="73">
        <f t="shared" si="1"/>
        <v>5.4166666666666696E-2</v>
      </c>
      <c r="AN25" s="74" t="s">
        <v>81</v>
      </c>
    </row>
    <row r="26" spans="1:40" s="68" customFormat="1" ht="15" customHeight="1" outlineLevel="1">
      <c r="A26" s="67" t="s">
        <v>82</v>
      </c>
      <c r="B26" s="77">
        <v>44595</v>
      </c>
      <c r="C26" s="70">
        <v>0.46805555555555556</v>
      </c>
      <c r="D26" s="70">
        <v>0.53541666666666665</v>
      </c>
      <c r="E26" s="70">
        <v>0.46875</v>
      </c>
      <c r="F26" s="70">
        <v>0.46875</v>
      </c>
      <c r="G26" s="70">
        <v>0.4777777777777778</v>
      </c>
      <c r="H26" s="70">
        <v>0.47986111111111113</v>
      </c>
      <c r="I26" s="70">
        <v>0.46805555555555556</v>
      </c>
      <c r="J26" s="70">
        <v>0.4777777777777778</v>
      </c>
      <c r="K26" s="70">
        <v>0.49513888888888891</v>
      </c>
      <c r="L26" s="70">
        <v>0.49722222222222223</v>
      </c>
      <c r="M26" s="70">
        <v>0.50069444444444444</v>
      </c>
      <c r="N26" s="70">
        <v>0.53541666666666665</v>
      </c>
      <c r="O26" s="84">
        <v>2.775462962962963E-4</v>
      </c>
      <c r="P26" s="68">
        <v>41</v>
      </c>
      <c r="Q26" s="68">
        <v>1</v>
      </c>
      <c r="R26" s="68">
        <v>9</v>
      </c>
      <c r="S26" s="68">
        <v>7</v>
      </c>
      <c r="T26" s="68" t="s">
        <v>38</v>
      </c>
      <c r="U26" s="68" t="s">
        <v>38</v>
      </c>
      <c r="V26" s="68" t="s">
        <v>38</v>
      </c>
      <c r="W26" s="68" t="s">
        <v>38</v>
      </c>
      <c r="X26" s="68" t="s">
        <v>38</v>
      </c>
      <c r="Y26" s="68" t="s">
        <v>38</v>
      </c>
      <c r="Z26" s="68" t="s">
        <v>38</v>
      </c>
      <c r="AA26" s="68" t="s">
        <v>38</v>
      </c>
      <c r="AB26" s="68" t="s">
        <v>38</v>
      </c>
      <c r="AC26" s="68" t="s">
        <v>38</v>
      </c>
      <c r="AD26" s="68" t="s">
        <v>38</v>
      </c>
      <c r="AE26" s="68" t="s">
        <v>38</v>
      </c>
      <c r="AF26" s="68">
        <v>12</v>
      </c>
      <c r="AG26" s="68">
        <v>10</v>
      </c>
      <c r="AH26" s="72">
        <f t="shared" si="2"/>
        <v>22</v>
      </c>
      <c r="AI26" s="68">
        <v>0</v>
      </c>
      <c r="AJ26" s="68">
        <v>3</v>
      </c>
      <c r="AK26" s="68">
        <f>9+4</f>
        <v>13</v>
      </c>
      <c r="AL26" s="68">
        <v>0</v>
      </c>
      <c r="AM26" s="73">
        <f t="shared" si="1"/>
        <v>6.7361111111111094E-2</v>
      </c>
      <c r="AN26" s="74" t="s">
        <v>83</v>
      </c>
    </row>
    <row r="27" spans="1:40" s="68" customFormat="1" ht="15" customHeight="1" outlineLevel="1">
      <c r="A27" s="67" t="s">
        <v>84</v>
      </c>
      <c r="B27" s="77">
        <v>44601</v>
      </c>
      <c r="C27" s="70">
        <v>0.59861111111111109</v>
      </c>
      <c r="D27" s="70">
        <v>0.63263888888888886</v>
      </c>
      <c r="E27" s="70">
        <v>0.6</v>
      </c>
      <c r="F27" s="70">
        <v>0.59930555555555554</v>
      </c>
      <c r="G27" s="70">
        <v>0.60069444444444442</v>
      </c>
      <c r="H27" s="70">
        <v>0.61111111111111116</v>
      </c>
      <c r="I27" s="70">
        <v>0.6020833333333333</v>
      </c>
      <c r="J27" s="70">
        <v>0.61111111111111116</v>
      </c>
      <c r="K27" s="70">
        <v>0.61319444444444449</v>
      </c>
      <c r="L27" s="70">
        <v>0.61388888888888893</v>
      </c>
      <c r="M27" s="70">
        <v>0.61875000000000002</v>
      </c>
      <c r="N27" s="70">
        <v>0.63263888888888886</v>
      </c>
      <c r="O27" s="75">
        <v>2.1018518518518519E-4</v>
      </c>
      <c r="P27" s="68">
        <v>25</v>
      </c>
      <c r="Q27" s="68">
        <v>1</v>
      </c>
      <c r="R27" s="68">
        <v>4</v>
      </c>
      <c r="S27" s="72"/>
      <c r="T27" s="68" t="s">
        <v>38</v>
      </c>
      <c r="U27" s="68" t="s">
        <v>38</v>
      </c>
      <c r="V27" s="68" t="s">
        <v>38</v>
      </c>
      <c r="W27" s="68" t="s">
        <v>38</v>
      </c>
      <c r="X27" s="68" t="s">
        <v>38</v>
      </c>
      <c r="Y27" s="68" t="s">
        <v>38</v>
      </c>
      <c r="Z27" s="68" t="s">
        <v>38</v>
      </c>
      <c r="AA27" s="68" t="s">
        <v>38</v>
      </c>
      <c r="AB27" s="68" t="s">
        <v>38</v>
      </c>
      <c r="AC27" s="68" t="s">
        <v>38</v>
      </c>
      <c r="AD27" s="68" t="s">
        <v>38</v>
      </c>
      <c r="AE27" s="68" t="s">
        <v>38</v>
      </c>
      <c r="AF27" s="68">
        <v>19</v>
      </c>
      <c r="AG27" s="68">
        <v>19</v>
      </c>
      <c r="AH27" s="72">
        <f t="shared" si="2"/>
        <v>38</v>
      </c>
      <c r="AI27" s="68">
        <v>2</v>
      </c>
      <c r="AJ27" s="68">
        <v>2</v>
      </c>
      <c r="AK27" s="68">
        <v>15</v>
      </c>
      <c r="AL27" s="68">
        <v>0</v>
      </c>
      <c r="AM27" s="73">
        <f t="shared" si="1"/>
        <v>3.4027777777777768E-2</v>
      </c>
      <c r="AN27" s="74" t="s">
        <v>85</v>
      </c>
    </row>
    <row r="28" spans="1:40" s="68" customFormat="1" ht="15" customHeight="1" outlineLevel="1">
      <c r="A28" s="67" t="s">
        <v>86</v>
      </c>
      <c r="B28" s="77">
        <v>44603</v>
      </c>
      <c r="C28" s="82">
        <v>0.60624999999999996</v>
      </c>
      <c r="D28" s="70">
        <v>0.62847222222222221</v>
      </c>
      <c r="E28" s="70">
        <v>0.61458333333333337</v>
      </c>
      <c r="F28" s="82">
        <v>0.6118055555555556</v>
      </c>
      <c r="G28" s="70">
        <v>0.6166666666666667</v>
      </c>
      <c r="H28" s="70">
        <v>0.6166666666666667</v>
      </c>
      <c r="I28" s="70">
        <v>0.60833333333333328</v>
      </c>
      <c r="J28" s="70">
        <v>0.61458333333333337</v>
      </c>
      <c r="K28" s="70">
        <v>0.61458333333333337</v>
      </c>
      <c r="L28" s="70">
        <v>0.61736111111111114</v>
      </c>
      <c r="M28" s="70">
        <v>0.62569444444444444</v>
      </c>
      <c r="N28" s="70">
        <v>0.62847222222222221</v>
      </c>
      <c r="O28" s="75">
        <v>2.2407407407407407E-4</v>
      </c>
      <c r="P28" s="68">
        <v>9</v>
      </c>
      <c r="Q28" s="68">
        <v>1</v>
      </c>
      <c r="R28" s="68">
        <v>2</v>
      </c>
      <c r="S28" s="68">
        <v>0</v>
      </c>
      <c r="T28" s="68" t="s">
        <v>38</v>
      </c>
      <c r="U28" s="68" t="s">
        <v>38</v>
      </c>
      <c r="V28" s="68" t="s">
        <v>38</v>
      </c>
      <c r="W28" s="68" t="s">
        <v>38</v>
      </c>
      <c r="X28" s="68" t="s">
        <v>38</v>
      </c>
      <c r="Y28" s="68" t="s">
        <v>38</v>
      </c>
      <c r="Z28" s="68" t="s">
        <v>38</v>
      </c>
      <c r="AA28" s="68" t="s">
        <v>38</v>
      </c>
      <c r="AB28" s="68" t="s">
        <v>38</v>
      </c>
      <c r="AC28" s="68" t="s">
        <v>38</v>
      </c>
      <c r="AD28" s="68" t="s">
        <v>38</v>
      </c>
      <c r="AE28" s="68" t="s">
        <v>38</v>
      </c>
      <c r="AF28" s="68">
        <v>12</v>
      </c>
      <c r="AG28" s="68">
        <v>13</v>
      </c>
      <c r="AH28" s="72">
        <f t="shared" si="2"/>
        <v>25</v>
      </c>
      <c r="AI28" s="68">
        <v>2</v>
      </c>
      <c r="AJ28" s="68">
        <v>1</v>
      </c>
      <c r="AK28" s="72">
        <f>4+7</f>
        <v>11</v>
      </c>
      <c r="AL28" s="68">
        <v>1</v>
      </c>
      <c r="AM28" s="73">
        <f t="shared" si="1"/>
        <v>2.2222222222222254E-2</v>
      </c>
      <c r="AN28" s="74" t="s">
        <v>87</v>
      </c>
    </row>
    <row r="29" spans="1:40" s="68" customFormat="1" ht="15" customHeight="1">
      <c r="A29" s="67" t="s">
        <v>88</v>
      </c>
      <c r="B29" s="77">
        <v>44613</v>
      </c>
      <c r="C29" s="70">
        <v>0.67986111111111114</v>
      </c>
      <c r="D29" s="70">
        <v>0.70486111111111116</v>
      </c>
      <c r="E29" s="70">
        <v>0.68125000000000002</v>
      </c>
      <c r="F29" s="70">
        <v>0.68055555555555558</v>
      </c>
      <c r="G29" s="82">
        <v>0.68125000000000002</v>
      </c>
      <c r="H29" s="70">
        <v>0.68333333333333335</v>
      </c>
      <c r="I29" s="70">
        <v>0.68472222222222223</v>
      </c>
      <c r="J29" s="70">
        <v>0.68541666666666667</v>
      </c>
      <c r="K29" s="70">
        <v>0.69027777777777777</v>
      </c>
      <c r="L29" s="70">
        <v>0.69097222222222221</v>
      </c>
      <c r="M29" s="70">
        <v>0.69236111111111109</v>
      </c>
      <c r="N29" s="70">
        <v>0.70486111111111116</v>
      </c>
      <c r="O29" s="75">
        <v>2.3877314814814814E-4</v>
      </c>
      <c r="P29" s="68">
        <v>13</v>
      </c>
      <c r="Q29" s="68">
        <v>0</v>
      </c>
      <c r="R29" s="68">
        <v>1</v>
      </c>
      <c r="S29" s="68">
        <v>0</v>
      </c>
      <c r="T29" s="68" t="s">
        <v>38</v>
      </c>
      <c r="U29" s="68" t="s">
        <v>38</v>
      </c>
      <c r="V29" s="68" t="s">
        <v>38</v>
      </c>
      <c r="W29" s="68" t="s">
        <v>38</v>
      </c>
      <c r="X29" s="68" t="s">
        <v>38</v>
      </c>
      <c r="Y29" s="68" t="s">
        <v>38</v>
      </c>
      <c r="Z29" s="68" t="s">
        <v>38</v>
      </c>
      <c r="AA29" s="68" t="s">
        <v>38</v>
      </c>
      <c r="AB29" s="68" t="s">
        <v>38</v>
      </c>
      <c r="AC29" s="68" t="s">
        <v>38</v>
      </c>
      <c r="AD29" s="68" t="s">
        <v>38</v>
      </c>
      <c r="AE29" s="68" t="s">
        <v>38</v>
      </c>
      <c r="AF29" s="68">
        <v>13</v>
      </c>
      <c r="AG29" s="68">
        <v>13</v>
      </c>
      <c r="AH29" s="72">
        <f t="shared" si="2"/>
        <v>26</v>
      </c>
      <c r="AI29" s="68">
        <v>1</v>
      </c>
      <c r="AJ29" s="68">
        <v>3</v>
      </c>
      <c r="AK29" s="68">
        <v>8</v>
      </c>
      <c r="AL29" s="68">
        <v>0</v>
      </c>
      <c r="AM29" s="73">
        <f t="shared" si="1"/>
        <v>2.5000000000000022E-2</v>
      </c>
      <c r="AN29" s="74" t="s">
        <v>89</v>
      </c>
    </row>
    <row r="32" spans="1:40" ht="33.75" customHeight="1">
      <c r="O32" s="18"/>
      <c r="P32" s="95" t="s">
        <v>23</v>
      </c>
      <c r="Q32" s="95" t="s">
        <v>24</v>
      </c>
      <c r="R32" s="95" t="s">
        <v>91</v>
      </c>
      <c r="S32" s="95" t="s">
        <v>92</v>
      </c>
    </row>
    <row r="33" spans="15:42" ht="15" customHeight="1">
      <c r="O33" s="94" t="s">
        <v>224</v>
      </c>
      <c r="P33" s="97">
        <f>AVERAGE(P4:P29)</f>
        <v>36.46153846153846</v>
      </c>
      <c r="Q33" s="97">
        <f t="shared" ref="Q33:R33" si="3">AVERAGE(Q4:Q29)</f>
        <v>4.5384615384615383</v>
      </c>
      <c r="R33" s="97">
        <f t="shared" si="3"/>
        <v>10.346153846153847</v>
      </c>
      <c r="S33" s="97">
        <f>AVERAGE(S4:S29)</f>
        <v>2.3199999999999998</v>
      </c>
      <c r="Y33" s="18"/>
      <c r="Z33" s="91" t="s">
        <v>14</v>
      </c>
      <c r="AA33" s="91" t="s">
        <v>15</v>
      </c>
      <c r="AB33" s="92" t="s">
        <v>17</v>
      </c>
      <c r="AC33" s="92" t="s">
        <v>18</v>
      </c>
      <c r="AD33" s="92" t="s">
        <v>20</v>
      </c>
      <c r="AE33" s="92" t="s">
        <v>27</v>
      </c>
    </row>
    <row r="34" spans="15:42" ht="15" customHeight="1">
      <c r="O34" s="94" t="s">
        <v>225</v>
      </c>
      <c r="P34" s="18">
        <f>MIN(P4:P29)</f>
        <v>9</v>
      </c>
      <c r="Q34" s="18">
        <f t="shared" ref="Q34:S34" si="4">MIN(Q4:Q29)</f>
        <v>0</v>
      </c>
      <c r="R34" s="18">
        <f t="shared" si="4"/>
        <v>1</v>
      </c>
      <c r="S34" s="18">
        <f t="shared" si="4"/>
        <v>0</v>
      </c>
      <c r="Y34" s="94" t="s">
        <v>222</v>
      </c>
      <c r="Z34" s="18">
        <f>COUNTIF(Z4:Z29,"y")</f>
        <v>26</v>
      </c>
      <c r="AA34" s="18">
        <f>COUNTIF(AA4:AA29,"y")</f>
        <v>26</v>
      </c>
      <c r="AB34" s="18">
        <f>COUNTIF(AB4:AB29,"y")</f>
        <v>26</v>
      </c>
      <c r="AC34" s="18">
        <f t="shared" ref="AC34:AE34" si="5">COUNTIF(AC4:AC29,"y")</f>
        <v>25</v>
      </c>
      <c r="AD34" s="18">
        <f t="shared" si="5"/>
        <v>22</v>
      </c>
      <c r="AE34" s="18">
        <f t="shared" si="5"/>
        <v>22</v>
      </c>
    </row>
    <row r="35" spans="15:42" ht="15" customHeight="1">
      <c r="O35" s="94" t="s">
        <v>226</v>
      </c>
      <c r="P35" s="18">
        <f>MAX(P4:P29)</f>
        <v>85</v>
      </c>
      <c r="Q35" s="18">
        <f t="shared" ref="Q35:S35" si="6">MAX(Q4:Q29)</f>
        <v>15</v>
      </c>
      <c r="R35" s="18">
        <f t="shared" si="6"/>
        <v>37</v>
      </c>
      <c r="S35" s="18">
        <f t="shared" si="6"/>
        <v>8</v>
      </c>
      <c r="Y35" s="94" t="s">
        <v>223</v>
      </c>
      <c r="Z35" s="18">
        <f>COUNTIF(Z4:Z29,"n")</f>
        <v>0</v>
      </c>
      <c r="AA35" s="18">
        <f t="shared" ref="AA35:AE35" si="7">COUNTIF(AA4:AA29,"n")</f>
        <v>0</v>
      </c>
      <c r="AB35" s="18">
        <f t="shared" si="7"/>
        <v>0</v>
      </c>
      <c r="AC35" s="18">
        <f t="shared" si="7"/>
        <v>1</v>
      </c>
      <c r="AD35" s="18">
        <f t="shared" si="7"/>
        <v>4</v>
      </c>
      <c r="AE35" s="18">
        <f t="shared" si="7"/>
        <v>4</v>
      </c>
    </row>
    <row r="36" spans="15:42" ht="15" customHeight="1">
      <c r="O36" s="94" t="s">
        <v>227</v>
      </c>
      <c r="P36" s="97">
        <f>_xlfn.STDEV.P(P4:P29)</f>
        <v>18.474995095722822</v>
      </c>
      <c r="Q36" s="97">
        <f t="shared" ref="Q36:S36" si="8">_xlfn.STDEV.P(Q4:Q29)</f>
        <v>4.1991827889095941</v>
      </c>
      <c r="R36" s="97">
        <f t="shared" si="8"/>
        <v>8.7042973811450324</v>
      </c>
      <c r="S36" s="97">
        <f t="shared" si="8"/>
        <v>3.029455396601838</v>
      </c>
      <c r="Y36" s="18"/>
      <c r="Z36" s="18"/>
      <c r="AA36" s="18"/>
      <c r="AB36" s="18"/>
      <c r="AC36" s="18"/>
      <c r="AD36" s="18"/>
      <c r="AE36" s="18"/>
    </row>
    <row r="38" spans="15:42" ht="15" customHeight="1">
      <c r="S38" s="18"/>
      <c r="T38" s="93" t="s">
        <v>14</v>
      </c>
      <c r="U38" s="93" t="s">
        <v>15</v>
      </c>
      <c r="V38" s="93" t="s">
        <v>17</v>
      </c>
      <c r="W38" s="93" t="s">
        <v>18</v>
      </c>
      <c r="X38" s="93" t="s">
        <v>20</v>
      </c>
      <c r="Y38" s="93" t="s">
        <v>27</v>
      </c>
    </row>
    <row r="39" spans="15:42" ht="15" customHeight="1">
      <c r="S39" s="94" t="s">
        <v>222</v>
      </c>
      <c r="T39" s="18">
        <f>COUNTIF(T4:T29,"y")</f>
        <v>26</v>
      </c>
      <c r="U39" s="18">
        <f t="shared" ref="U39:Y39" si="9">COUNTIF(U4:U29,"y")</f>
        <v>26</v>
      </c>
      <c r="V39" s="18">
        <f t="shared" si="9"/>
        <v>26</v>
      </c>
      <c r="W39" s="18">
        <f t="shared" si="9"/>
        <v>26</v>
      </c>
      <c r="X39" s="18">
        <f t="shared" si="9"/>
        <v>25</v>
      </c>
      <c r="Y39" s="18">
        <f t="shared" si="9"/>
        <v>22</v>
      </c>
    </row>
    <row r="40" spans="15:42" ht="15" customHeight="1">
      <c r="S40" s="94" t="s">
        <v>223</v>
      </c>
      <c r="T40" s="18">
        <f>COUNTIF(T4:T29,"n")</f>
        <v>0</v>
      </c>
      <c r="U40" s="18">
        <f t="shared" ref="U40:Y40" si="10">COUNTIF(U4:U29,"n")</f>
        <v>0</v>
      </c>
      <c r="V40" s="18">
        <f t="shared" si="10"/>
        <v>0</v>
      </c>
      <c r="W40" s="18">
        <f t="shared" si="10"/>
        <v>0</v>
      </c>
      <c r="X40" s="18">
        <f t="shared" si="10"/>
        <v>1</v>
      </c>
      <c r="Y40" s="18">
        <f t="shared" si="10"/>
        <v>4</v>
      </c>
    </row>
    <row r="41" spans="15:42" ht="48" customHeight="1">
      <c r="AE41" s="18"/>
      <c r="AF41" s="95" t="s">
        <v>93</v>
      </c>
      <c r="AG41" s="95" t="s">
        <v>94</v>
      </c>
      <c r="AH41" s="95" t="s">
        <v>30</v>
      </c>
      <c r="AI41" s="95" t="s">
        <v>31</v>
      </c>
      <c r="AJ41" s="95" t="s">
        <v>32</v>
      </c>
      <c r="AK41" s="95" t="s">
        <v>33</v>
      </c>
      <c r="AL41" s="95" t="s">
        <v>34</v>
      </c>
      <c r="AO41" s="18"/>
      <c r="AP41" s="16" t="s">
        <v>35</v>
      </c>
    </row>
    <row r="42" spans="15:42" ht="15" customHeight="1">
      <c r="AE42" s="94" t="s">
        <v>224</v>
      </c>
      <c r="AF42" s="97">
        <f>AVERAGE(AF4:AF29)</f>
        <v>17</v>
      </c>
      <c r="AG42" s="97">
        <f t="shared" ref="AG42:AL42" si="11">AVERAGE(AG4:AG29)</f>
        <v>16.53846153846154</v>
      </c>
      <c r="AH42" s="97">
        <f t="shared" si="11"/>
        <v>33.53846153846154</v>
      </c>
      <c r="AI42" s="97">
        <f t="shared" si="11"/>
        <v>1.7307692307692308</v>
      </c>
      <c r="AJ42" s="97">
        <f t="shared" si="11"/>
        <v>2.6538461538461537</v>
      </c>
      <c r="AK42" s="97">
        <f t="shared" si="11"/>
        <v>16.346153846153847</v>
      </c>
      <c r="AL42" s="97">
        <f t="shared" si="11"/>
        <v>0.23076923076923078</v>
      </c>
      <c r="AO42" s="94" t="s">
        <v>224</v>
      </c>
      <c r="AP42" s="100">
        <f>AVERAGE(AM4:AM29) * 1440</f>
        <v>66.961538461538453</v>
      </c>
    </row>
    <row r="43" spans="15:42" ht="15" customHeight="1">
      <c r="AE43" s="94" t="s">
        <v>225</v>
      </c>
      <c r="AF43" s="99">
        <f>MIN(AF4:AF29)</f>
        <v>11</v>
      </c>
      <c r="AG43" s="99">
        <f t="shared" ref="AG43:AL43" si="12">MIN(AG4:AG29)</f>
        <v>10</v>
      </c>
      <c r="AH43" s="99">
        <f t="shared" si="12"/>
        <v>22</v>
      </c>
      <c r="AI43" s="99">
        <f t="shared" si="12"/>
        <v>0</v>
      </c>
      <c r="AJ43" s="99">
        <f t="shared" si="12"/>
        <v>0</v>
      </c>
      <c r="AK43" s="99">
        <f t="shared" si="12"/>
        <v>8</v>
      </c>
      <c r="AL43" s="99">
        <f t="shared" si="12"/>
        <v>0</v>
      </c>
      <c r="AO43" s="94" t="s">
        <v>225</v>
      </c>
      <c r="AP43" s="96">
        <f>MIN(AM4:AM29) * 1440</f>
        <v>28.00000000000006</v>
      </c>
    </row>
    <row r="44" spans="15:42" ht="15" customHeight="1">
      <c r="AE44" s="94" t="s">
        <v>226</v>
      </c>
      <c r="AF44" s="97">
        <f>MAX(AF4:AF29)</f>
        <v>24</v>
      </c>
      <c r="AG44" s="97">
        <f t="shared" ref="AG44:AL44" si="13">MAX(AG4:AG29)</f>
        <v>22</v>
      </c>
      <c r="AH44" s="97">
        <f t="shared" si="13"/>
        <v>44</v>
      </c>
      <c r="AI44" s="97">
        <f t="shared" si="13"/>
        <v>4</v>
      </c>
      <c r="AJ44" s="97">
        <f t="shared" si="13"/>
        <v>7</v>
      </c>
      <c r="AK44" s="97">
        <f t="shared" si="13"/>
        <v>29</v>
      </c>
      <c r="AL44" s="97">
        <f t="shared" si="13"/>
        <v>2</v>
      </c>
      <c r="AO44" s="94" t="s">
        <v>226</v>
      </c>
      <c r="AP44" s="96">
        <f>MAX(AM4:AM29) * 1440</f>
        <v>105.00000000000011</v>
      </c>
    </row>
    <row r="45" spans="15:42" ht="15" customHeight="1">
      <c r="AE45" s="94" t="s">
        <v>227</v>
      </c>
      <c r="AF45" s="97">
        <f>_xlfn.STDEV.P(AF4:AF29)</f>
        <v>3.3397374378603706</v>
      </c>
      <c r="AG45" s="97">
        <f t="shared" ref="AG45:AL45" si="14">_xlfn.STDEV.P(AG4:AG29)</f>
        <v>3.1529079279875685</v>
      </c>
      <c r="AH45" s="97">
        <f t="shared" si="14"/>
        <v>6.3015917966492907</v>
      </c>
      <c r="AI45" s="97">
        <f t="shared" si="14"/>
        <v>1.0939586656406071</v>
      </c>
      <c r="AJ45" s="97">
        <f t="shared" si="14"/>
        <v>1.7307692307692306</v>
      </c>
      <c r="AK45" s="97">
        <f t="shared" si="14"/>
        <v>4.6735121671320554</v>
      </c>
      <c r="AL45" s="97">
        <f t="shared" si="14"/>
        <v>0.50441834802323082</v>
      </c>
      <c r="AO45" s="94" t="s">
        <v>227</v>
      </c>
      <c r="AP45" s="96">
        <f>_xlfn.STDEV.P(AM4:AM29) * 1440</f>
        <v>26.813430574464</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75"/>
  <sheetViews>
    <sheetView workbookViewId="0"/>
  </sheetViews>
  <sheetFormatPr defaultColWidth="14.3984375" defaultRowHeight="15" customHeight="1"/>
  <cols>
    <col min="2" max="2" width="19.7304687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5"/>
  <sheetViews>
    <sheetView topLeftCell="AE1" workbookViewId="0">
      <selection activeCell="AP23" sqref="AP23"/>
    </sheetView>
  </sheetViews>
  <sheetFormatPr defaultColWidth="14.3984375" defaultRowHeight="15" customHeight="1" outlineLevelRow="1"/>
  <cols>
    <col min="1" max="38" width="20.86328125" customWidth="1"/>
    <col min="39" max="39" width="11.53125" customWidth="1"/>
    <col min="40" max="40" width="61.86328125" customWidth="1"/>
    <col min="41" max="41" width="18.3984375" customWidth="1"/>
  </cols>
  <sheetData>
    <row r="1" spans="1:40" ht="14.25">
      <c r="A1" s="2"/>
      <c r="B1" s="2"/>
      <c r="C1" s="3"/>
      <c r="D1" s="3"/>
      <c r="E1" s="124" t="s">
        <v>1</v>
      </c>
      <c r="F1" s="125"/>
      <c r="G1" s="125"/>
      <c r="H1" s="125"/>
      <c r="I1" s="125"/>
      <c r="J1" s="125"/>
      <c r="K1" s="125"/>
      <c r="L1" s="125"/>
      <c r="M1" s="125"/>
      <c r="N1" s="125"/>
      <c r="O1" s="125"/>
      <c r="P1" s="125"/>
      <c r="Q1" s="125"/>
      <c r="R1" s="125"/>
      <c r="S1" s="125"/>
      <c r="T1" s="126" t="s">
        <v>2</v>
      </c>
      <c r="U1" s="125"/>
      <c r="V1" s="125"/>
      <c r="W1" s="125"/>
      <c r="X1" s="125"/>
      <c r="Y1" s="125"/>
      <c r="Z1" s="125"/>
      <c r="AA1" s="125"/>
      <c r="AB1" s="125"/>
      <c r="AC1" s="125"/>
      <c r="AD1" s="125"/>
      <c r="AE1" s="125"/>
      <c r="AF1" s="125"/>
      <c r="AG1" s="125"/>
      <c r="AH1" s="125"/>
      <c r="AI1" s="125"/>
      <c r="AJ1" s="125"/>
      <c r="AK1" s="125"/>
      <c r="AL1" s="125"/>
      <c r="AM1" s="125"/>
      <c r="AN1" s="125"/>
    </row>
    <row r="2" spans="1:40" ht="14.25">
      <c r="A2" s="19"/>
      <c r="B2" s="2"/>
      <c r="C2" s="3"/>
      <c r="D2" s="3"/>
      <c r="E2" s="127" t="s">
        <v>3</v>
      </c>
      <c r="F2" s="125"/>
      <c r="G2" s="125"/>
      <c r="H2" s="125"/>
      <c r="I2" s="125"/>
      <c r="J2" s="125"/>
      <c r="K2" s="125"/>
      <c r="L2" s="125"/>
      <c r="M2" s="125"/>
      <c r="N2" s="125"/>
      <c r="O2" s="125"/>
      <c r="P2" s="128" t="s">
        <v>90</v>
      </c>
      <c r="Q2" s="125"/>
      <c r="R2" s="125"/>
      <c r="S2" s="125"/>
      <c r="T2" s="129" t="s">
        <v>5</v>
      </c>
      <c r="U2" s="125"/>
      <c r="V2" s="125"/>
      <c r="W2" s="125"/>
      <c r="X2" s="125"/>
      <c r="Y2" s="125"/>
      <c r="Z2" s="130" t="s">
        <v>6</v>
      </c>
      <c r="AA2" s="125"/>
      <c r="AB2" s="125"/>
      <c r="AC2" s="125"/>
      <c r="AD2" s="125"/>
      <c r="AE2" s="125"/>
      <c r="AF2" s="128" t="s">
        <v>4</v>
      </c>
      <c r="AG2" s="125"/>
      <c r="AH2" s="125"/>
      <c r="AI2" s="125"/>
      <c r="AJ2" s="125"/>
      <c r="AK2" s="125"/>
      <c r="AL2" s="125"/>
      <c r="AM2" s="131" t="s">
        <v>7</v>
      </c>
      <c r="AN2" s="125"/>
    </row>
    <row r="3" spans="1:40" ht="39.75" customHeight="1">
      <c r="A3" s="5" t="s">
        <v>8</v>
      </c>
      <c r="B3" s="6" t="s">
        <v>9</v>
      </c>
      <c r="C3" s="7" t="s">
        <v>10</v>
      </c>
      <c r="D3" s="7" t="s">
        <v>11</v>
      </c>
      <c r="E3" s="8" t="s">
        <v>12</v>
      </c>
      <c r="F3" s="9" t="s">
        <v>13</v>
      </c>
      <c r="G3" s="9" t="s">
        <v>14</v>
      </c>
      <c r="H3" s="9" t="s">
        <v>15</v>
      </c>
      <c r="I3" s="11" t="s">
        <v>16</v>
      </c>
      <c r="J3" s="11" t="s">
        <v>17</v>
      </c>
      <c r="K3" s="11" t="s">
        <v>18</v>
      </c>
      <c r="L3" s="9" t="s">
        <v>19</v>
      </c>
      <c r="M3" s="9" t="s">
        <v>20</v>
      </c>
      <c r="N3" s="8" t="s">
        <v>21</v>
      </c>
      <c r="O3" s="12" t="s">
        <v>22</v>
      </c>
      <c r="P3" s="13" t="s">
        <v>23</v>
      </c>
      <c r="Q3" s="13" t="s">
        <v>24</v>
      </c>
      <c r="R3" s="13" t="s">
        <v>91</v>
      </c>
      <c r="S3" s="13" t="s">
        <v>92</v>
      </c>
      <c r="T3" s="9" t="s">
        <v>14</v>
      </c>
      <c r="U3" s="9" t="s">
        <v>15</v>
      </c>
      <c r="V3" s="9" t="s">
        <v>17</v>
      </c>
      <c r="W3" s="9" t="s">
        <v>18</v>
      </c>
      <c r="X3" s="9" t="s">
        <v>20</v>
      </c>
      <c r="Y3" s="9" t="s">
        <v>27</v>
      </c>
      <c r="Z3" s="20" t="s">
        <v>14</v>
      </c>
      <c r="AA3" s="20" t="s">
        <v>15</v>
      </c>
      <c r="AB3" s="15" t="s">
        <v>17</v>
      </c>
      <c r="AC3" s="15" t="s">
        <v>18</v>
      </c>
      <c r="AD3" s="15" t="s">
        <v>20</v>
      </c>
      <c r="AE3" s="15" t="s">
        <v>27</v>
      </c>
      <c r="AF3" s="13" t="s">
        <v>93</v>
      </c>
      <c r="AG3" s="13" t="s">
        <v>94</v>
      </c>
      <c r="AH3" s="13" t="s">
        <v>30</v>
      </c>
      <c r="AI3" s="13" t="s">
        <v>31</v>
      </c>
      <c r="AJ3" s="13" t="s">
        <v>32</v>
      </c>
      <c r="AK3" s="13" t="s">
        <v>33</v>
      </c>
      <c r="AL3" s="13" t="s">
        <v>34</v>
      </c>
      <c r="AM3" s="16" t="s">
        <v>35</v>
      </c>
      <c r="AN3" s="17" t="s">
        <v>36</v>
      </c>
    </row>
    <row r="4" spans="1:40" s="68" customFormat="1" ht="15" customHeight="1" outlineLevel="1">
      <c r="A4" s="67" t="s">
        <v>95</v>
      </c>
      <c r="B4" s="69">
        <v>44448</v>
      </c>
      <c r="C4" s="70">
        <v>0.46250000000000002</v>
      </c>
      <c r="D4" s="70">
        <v>0.53541666666666665</v>
      </c>
      <c r="E4" s="70">
        <v>0.46458333333333335</v>
      </c>
      <c r="F4" s="70">
        <v>0.46388888888888891</v>
      </c>
      <c r="G4" s="70">
        <v>0.48819444444444443</v>
      </c>
      <c r="H4" s="70">
        <v>0.48819444444444443</v>
      </c>
      <c r="I4" s="70">
        <v>0.46250000000000002</v>
      </c>
      <c r="J4" s="70">
        <v>0.47291666666666665</v>
      </c>
      <c r="K4" s="70">
        <v>0.47361111111111109</v>
      </c>
      <c r="L4" s="70">
        <v>0.46319444444444446</v>
      </c>
      <c r="M4" s="70"/>
      <c r="N4" s="70">
        <v>0.53541666666666665</v>
      </c>
      <c r="O4" s="71"/>
      <c r="P4" s="68">
        <v>24</v>
      </c>
      <c r="Q4" s="68">
        <v>9</v>
      </c>
      <c r="R4" s="68">
        <v>11</v>
      </c>
      <c r="S4" s="68">
        <v>7</v>
      </c>
      <c r="T4" s="68" t="s">
        <v>38</v>
      </c>
      <c r="U4" s="68" t="s">
        <v>38</v>
      </c>
      <c r="V4" s="68" t="s">
        <v>38</v>
      </c>
      <c r="W4" s="68" t="s">
        <v>38</v>
      </c>
      <c r="X4" s="68" t="s">
        <v>43</v>
      </c>
      <c r="Y4" s="68" t="s">
        <v>43</v>
      </c>
      <c r="Z4" s="68" t="s">
        <v>38</v>
      </c>
      <c r="AA4" s="68" t="s">
        <v>38</v>
      </c>
      <c r="AB4" s="68" t="s">
        <v>43</v>
      </c>
      <c r="AC4" s="68" t="s">
        <v>43</v>
      </c>
      <c r="AD4" s="68" t="s">
        <v>43</v>
      </c>
      <c r="AE4" s="68" t="s">
        <v>43</v>
      </c>
      <c r="AF4" s="68">
        <v>11</v>
      </c>
      <c r="AG4" s="68">
        <v>11</v>
      </c>
      <c r="AH4" s="72">
        <f t="shared" ref="AH4:AH15" si="0">AF4+AG4</f>
        <v>22</v>
      </c>
      <c r="AI4" s="68">
        <v>0</v>
      </c>
      <c r="AJ4" s="68">
        <v>6</v>
      </c>
      <c r="AK4" s="68">
        <v>8</v>
      </c>
      <c r="AL4" s="68">
        <v>11</v>
      </c>
      <c r="AM4" s="73">
        <f t="shared" ref="AM4:AM29" si="1">D4-C4</f>
        <v>7.291666666666663E-2</v>
      </c>
      <c r="AN4" s="74" t="s">
        <v>96</v>
      </c>
    </row>
    <row r="5" spans="1:40" s="68" customFormat="1" ht="15" customHeight="1" outlineLevel="1">
      <c r="A5" s="67" t="s">
        <v>97</v>
      </c>
      <c r="B5" s="69">
        <v>44449</v>
      </c>
      <c r="C5" s="70">
        <v>0.72083333333333333</v>
      </c>
      <c r="D5" s="70">
        <v>0.77708333333333335</v>
      </c>
      <c r="E5" s="70">
        <v>0.72361111111111109</v>
      </c>
      <c r="F5" s="70">
        <v>0.72083333333333333</v>
      </c>
      <c r="G5" s="70">
        <v>0.7319444444444444</v>
      </c>
      <c r="H5" s="70">
        <v>0.73472222222222228</v>
      </c>
      <c r="I5" s="70">
        <v>0.72083333333333333</v>
      </c>
      <c r="J5" s="70">
        <v>0.73541666666666672</v>
      </c>
      <c r="K5" s="70">
        <v>0.73541666666666672</v>
      </c>
      <c r="L5" s="70">
        <v>0.72222222222222221</v>
      </c>
      <c r="M5" s="70">
        <v>0.75902777777777775</v>
      </c>
      <c r="N5" s="70">
        <v>0.7729166666666667</v>
      </c>
      <c r="O5" s="75">
        <v>3.9444444444444444E-4</v>
      </c>
      <c r="P5" s="68">
        <v>33</v>
      </c>
      <c r="Q5" s="68">
        <v>12</v>
      </c>
      <c r="R5" s="68">
        <v>12</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16</v>
      </c>
      <c r="AH5" s="72">
        <f t="shared" si="0"/>
        <v>32</v>
      </c>
      <c r="AI5" s="68">
        <v>0</v>
      </c>
      <c r="AJ5" s="68">
        <v>6</v>
      </c>
      <c r="AK5" s="68">
        <v>14</v>
      </c>
      <c r="AL5" s="68">
        <v>3</v>
      </c>
      <c r="AM5" s="73">
        <f t="shared" si="1"/>
        <v>5.6250000000000022E-2</v>
      </c>
      <c r="AN5" s="74" t="s">
        <v>98</v>
      </c>
    </row>
    <row r="6" spans="1:40" s="68" customFormat="1" ht="15" customHeight="1" outlineLevel="1">
      <c r="A6" s="67" t="s">
        <v>99</v>
      </c>
      <c r="B6" s="69">
        <v>44466</v>
      </c>
      <c r="C6" s="70">
        <v>0.37430555555555556</v>
      </c>
      <c r="D6" s="70">
        <v>0.44722222222222224</v>
      </c>
      <c r="E6" s="70">
        <v>0.37569444444444444</v>
      </c>
      <c r="F6" s="70">
        <v>0.37569444444444444</v>
      </c>
      <c r="G6" s="70">
        <v>0.41597222222222224</v>
      </c>
      <c r="H6" s="70">
        <v>0.44722222222222224</v>
      </c>
      <c r="I6" s="70">
        <v>0.37430555555555556</v>
      </c>
      <c r="J6" s="76"/>
      <c r="K6" s="70">
        <v>0.44722222222222224</v>
      </c>
      <c r="L6" s="70">
        <v>0.37430555555555556</v>
      </c>
      <c r="M6" s="76"/>
      <c r="N6" s="70">
        <v>0.44722222222222224</v>
      </c>
      <c r="O6" s="71"/>
      <c r="P6" s="68">
        <v>47</v>
      </c>
      <c r="Q6" s="68">
        <v>21</v>
      </c>
      <c r="R6" s="68">
        <v>8</v>
      </c>
      <c r="S6" s="68">
        <v>0</v>
      </c>
      <c r="T6" s="68" t="s">
        <v>38</v>
      </c>
      <c r="U6" s="68" t="s">
        <v>43</v>
      </c>
      <c r="V6" s="68" t="s">
        <v>43</v>
      </c>
      <c r="W6" s="68" t="s">
        <v>43</v>
      </c>
      <c r="X6" s="68" t="s">
        <v>43</v>
      </c>
      <c r="Y6" s="68" t="s">
        <v>43</v>
      </c>
      <c r="Z6" s="68" t="s">
        <v>38</v>
      </c>
      <c r="AA6" s="68" t="s">
        <v>43</v>
      </c>
      <c r="AB6" s="68" t="s">
        <v>43</v>
      </c>
      <c r="AC6" s="68" t="s">
        <v>43</v>
      </c>
      <c r="AD6" s="68" t="s">
        <v>43</v>
      </c>
      <c r="AE6" s="68" t="s">
        <v>43</v>
      </c>
      <c r="AF6" s="68">
        <v>36</v>
      </c>
      <c r="AG6" s="68">
        <v>2</v>
      </c>
      <c r="AH6" s="72">
        <f t="shared" si="0"/>
        <v>38</v>
      </c>
      <c r="AI6" s="68">
        <v>0</v>
      </c>
      <c r="AJ6" s="68">
        <v>1</v>
      </c>
      <c r="AK6" s="68">
        <v>28</v>
      </c>
      <c r="AL6" s="72"/>
      <c r="AM6" s="73">
        <f t="shared" si="1"/>
        <v>7.2916666666666685E-2</v>
      </c>
      <c r="AN6" s="74" t="s">
        <v>100</v>
      </c>
    </row>
    <row r="7" spans="1:40" s="68" customFormat="1" ht="15" customHeight="1" outlineLevel="1">
      <c r="A7" s="67" t="s">
        <v>101</v>
      </c>
      <c r="B7" s="69">
        <v>44468</v>
      </c>
      <c r="C7" s="70">
        <v>0.65625</v>
      </c>
      <c r="D7" s="70">
        <v>0.72916666666666663</v>
      </c>
      <c r="E7" s="70">
        <v>0.65694444444444444</v>
      </c>
      <c r="F7" s="70">
        <v>0.65694444444444444</v>
      </c>
      <c r="G7" s="70">
        <v>0.68055555555555558</v>
      </c>
      <c r="H7" s="70">
        <v>0.70138888888888884</v>
      </c>
      <c r="I7" s="70">
        <v>0.65833333333333333</v>
      </c>
      <c r="J7" s="70">
        <v>0.69444444444444442</v>
      </c>
      <c r="K7" s="70">
        <v>0.69722222222222219</v>
      </c>
      <c r="L7" s="76"/>
      <c r="M7" s="76"/>
      <c r="N7" s="70">
        <v>0.72916666666666663</v>
      </c>
      <c r="O7" s="71"/>
      <c r="P7" s="68">
        <v>50</v>
      </c>
      <c r="Q7" s="68">
        <v>19</v>
      </c>
      <c r="R7" s="68">
        <v>20</v>
      </c>
      <c r="S7" s="68">
        <v>1</v>
      </c>
      <c r="T7" s="68" t="s">
        <v>38</v>
      </c>
      <c r="U7" s="68" t="s">
        <v>38</v>
      </c>
      <c r="V7" s="68" t="s">
        <v>38</v>
      </c>
      <c r="W7" s="68" t="s">
        <v>38</v>
      </c>
      <c r="X7" s="68" t="s">
        <v>43</v>
      </c>
      <c r="Y7" s="68" t="s">
        <v>43</v>
      </c>
      <c r="Z7" s="68" t="s">
        <v>38</v>
      </c>
      <c r="AA7" s="68" t="s">
        <v>43</v>
      </c>
      <c r="AB7" s="68" t="s">
        <v>38</v>
      </c>
      <c r="AC7" s="68" t="s">
        <v>43</v>
      </c>
      <c r="AD7" s="68" t="s">
        <v>43</v>
      </c>
      <c r="AE7" s="68" t="s">
        <v>43</v>
      </c>
      <c r="AF7" s="68">
        <v>13</v>
      </c>
      <c r="AG7" s="68">
        <v>18</v>
      </c>
      <c r="AH7" s="72">
        <f t="shared" si="0"/>
        <v>31</v>
      </c>
      <c r="AI7" s="68">
        <v>0</v>
      </c>
      <c r="AJ7" s="68">
        <v>1</v>
      </c>
      <c r="AK7" s="68">
        <v>23</v>
      </c>
      <c r="AL7" s="68">
        <v>3</v>
      </c>
      <c r="AM7" s="73">
        <f t="shared" si="1"/>
        <v>7.291666666666663E-2</v>
      </c>
      <c r="AN7" s="74" t="s">
        <v>102</v>
      </c>
    </row>
    <row r="8" spans="1:40" s="68" customFormat="1" ht="15" customHeight="1" outlineLevel="1">
      <c r="A8" s="67" t="s">
        <v>103</v>
      </c>
      <c r="B8" s="77">
        <v>44480</v>
      </c>
      <c r="C8" s="70">
        <v>0.71111111111111114</v>
      </c>
      <c r="D8" s="70">
        <v>0.78402777777777777</v>
      </c>
      <c r="E8" s="70">
        <v>0.71458333333333335</v>
      </c>
      <c r="F8" s="70">
        <v>0.71250000000000002</v>
      </c>
      <c r="G8" s="70">
        <v>0.71736111111111112</v>
      </c>
      <c r="H8" s="70">
        <v>0.7368055555555556</v>
      </c>
      <c r="I8" s="70">
        <v>0.71319444444444446</v>
      </c>
      <c r="J8" s="70">
        <v>0.71736111111111112</v>
      </c>
      <c r="K8" s="70">
        <v>0.75277777777777777</v>
      </c>
      <c r="L8" s="70">
        <v>0.71319444444444446</v>
      </c>
      <c r="M8" s="70">
        <v>0.76458333333333328</v>
      </c>
      <c r="N8" s="70">
        <v>0.78402777777777777</v>
      </c>
      <c r="O8" s="71"/>
      <c r="P8" s="68">
        <v>22</v>
      </c>
      <c r="Q8" s="68">
        <v>12</v>
      </c>
      <c r="R8" s="68">
        <v>16</v>
      </c>
      <c r="S8" s="68">
        <v>3</v>
      </c>
      <c r="T8" s="68" t="s">
        <v>38</v>
      </c>
      <c r="U8" s="68" t="s">
        <v>38</v>
      </c>
      <c r="V8" s="68" t="s">
        <v>38</v>
      </c>
      <c r="W8" s="68" t="s">
        <v>38</v>
      </c>
      <c r="X8" s="68" t="s">
        <v>38</v>
      </c>
      <c r="Y8" s="68" t="s">
        <v>43</v>
      </c>
      <c r="Z8" s="68" t="s">
        <v>43</v>
      </c>
      <c r="AA8" s="68" t="s">
        <v>43</v>
      </c>
      <c r="AB8" s="68" t="s">
        <v>38</v>
      </c>
      <c r="AC8" s="68" t="s">
        <v>43</v>
      </c>
      <c r="AD8" s="68" t="s">
        <v>43</v>
      </c>
      <c r="AE8" s="68" t="s">
        <v>43</v>
      </c>
      <c r="AF8" s="68">
        <v>28</v>
      </c>
      <c r="AG8" s="68">
        <v>28</v>
      </c>
      <c r="AH8" s="72">
        <f t="shared" si="0"/>
        <v>56</v>
      </c>
      <c r="AI8" s="68">
        <v>0</v>
      </c>
      <c r="AJ8" s="68">
        <v>11</v>
      </c>
      <c r="AK8" s="68">
        <v>33</v>
      </c>
      <c r="AL8" s="68">
        <v>5</v>
      </c>
      <c r="AM8" s="73">
        <f t="shared" si="1"/>
        <v>7.291666666666663E-2</v>
      </c>
      <c r="AN8" s="74" t="s">
        <v>104</v>
      </c>
    </row>
    <row r="9" spans="1:40" s="68" customFormat="1" ht="15" customHeight="1" outlineLevel="1">
      <c r="A9" s="67" t="s">
        <v>105</v>
      </c>
      <c r="B9" s="77">
        <v>44483</v>
      </c>
      <c r="C9" s="70">
        <v>0.44930555555555557</v>
      </c>
      <c r="D9" s="70">
        <v>0.47361111111111109</v>
      </c>
      <c r="E9" s="70">
        <v>0.45</v>
      </c>
      <c r="F9" s="70">
        <v>0.44930555555555557</v>
      </c>
      <c r="G9" s="70">
        <v>0.45</v>
      </c>
      <c r="H9" s="70">
        <v>0.45277777777777778</v>
      </c>
      <c r="I9" s="70">
        <v>0.45069444444444445</v>
      </c>
      <c r="J9" s="70">
        <v>0.4513888888888889</v>
      </c>
      <c r="K9" s="70">
        <v>0.46319444444444446</v>
      </c>
      <c r="L9" s="70">
        <v>0.46319444444444446</v>
      </c>
      <c r="M9" s="70">
        <v>0.46736111111111112</v>
      </c>
      <c r="N9" s="70">
        <v>0.47361111111111109</v>
      </c>
      <c r="O9" s="75">
        <v>3.8032407407407405E-4</v>
      </c>
      <c r="P9" s="68">
        <v>25</v>
      </c>
      <c r="Q9" s="68">
        <v>6</v>
      </c>
      <c r="R9" s="68">
        <v>7</v>
      </c>
      <c r="S9" s="68">
        <v>0</v>
      </c>
      <c r="T9" s="68" t="s">
        <v>38</v>
      </c>
      <c r="U9" s="68" t="s">
        <v>38</v>
      </c>
      <c r="V9" s="68" t="s">
        <v>38</v>
      </c>
      <c r="W9" s="68" t="s">
        <v>38</v>
      </c>
      <c r="X9" s="68" t="s">
        <v>38</v>
      </c>
      <c r="Y9" s="68" t="s">
        <v>38</v>
      </c>
      <c r="Z9" s="68" t="s">
        <v>38</v>
      </c>
      <c r="AA9" s="68" t="s">
        <v>38</v>
      </c>
      <c r="AB9" s="68" t="s">
        <v>38</v>
      </c>
      <c r="AC9" s="68" t="s">
        <v>38</v>
      </c>
      <c r="AD9" s="68" t="s">
        <v>38</v>
      </c>
      <c r="AE9" s="68" t="s">
        <v>38</v>
      </c>
      <c r="AF9" s="68">
        <v>23</v>
      </c>
      <c r="AG9" s="68">
        <v>24</v>
      </c>
      <c r="AH9" s="72">
        <f t="shared" si="0"/>
        <v>47</v>
      </c>
      <c r="AI9" s="68">
        <v>0</v>
      </c>
      <c r="AJ9" s="68">
        <v>10</v>
      </c>
      <c r="AK9" s="68">
        <v>25</v>
      </c>
      <c r="AL9" s="68">
        <v>0</v>
      </c>
      <c r="AM9" s="73">
        <f t="shared" si="1"/>
        <v>2.4305555555555525E-2</v>
      </c>
      <c r="AN9" s="74" t="s">
        <v>106</v>
      </c>
    </row>
    <row r="10" spans="1:40" s="68" customFormat="1" ht="15" customHeight="1" outlineLevel="1">
      <c r="A10" s="67" t="s">
        <v>107</v>
      </c>
      <c r="B10" s="77">
        <v>44487</v>
      </c>
      <c r="C10" s="70">
        <v>0.38750000000000001</v>
      </c>
      <c r="D10" s="70">
        <v>0.44791666666666669</v>
      </c>
      <c r="E10" s="70">
        <v>0.38819444444444445</v>
      </c>
      <c r="F10" s="70">
        <v>0.38750000000000001</v>
      </c>
      <c r="G10" s="70">
        <v>0.40277777777777779</v>
      </c>
      <c r="H10" s="70">
        <v>0.40763888888888888</v>
      </c>
      <c r="I10" s="70">
        <v>0.38750000000000001</v>
      </c>
      <c r="J10" s="70">
        <v>0.39791666666666664</v>
      </c>
      <c r="K10" s="70">
        <v>0.41041666666666665</v>
      </c>
      <c r="L10" s="70">
        <v>0.41111111111111109</v>
      </c>
      <c r="M10" s="70">
        <v>0.44583333333333336</v>
      </c>
      <c r="N10" s="70">
        <v>0.44791666666666669</v>
      </c>
      <c r="O10" s="75">
        <v>3.1712962962962961E-4</v>
      </c>
      <c r="P10" s="68">
        <v>46</v>
      </c>
      <c r="Q10" s="68">
        <v>4</v>
      </c>
      <c r="R10" s="68">
        <v>14</v>
      </c>
      <c r="S10" s="68">
        <v>3</v>
      </c>
      <c r="T10" s="68" t="s">
        <v>38</v>
      </c>
      <c r="U10" s="68" t="s">
        <v>38</v>
      </c>
      <c r="V10" s="68" t="s">
        <v>38</v>
      </c>
      <c r="W10" s="68" t="s">
        <v>38</v>
      </c>
      <c r="X10" s="68" t="s">
        <v>38</v>
      </c>
      <c r="Y10" s="68" t="s">
        <v>38</v>
      </c>
      <c r="Z10" s="68" t="s">
        <v>38</v>
      </c>
      <c r="AA10" s="68" t="s">
        <v>38</v>
      </c>
      <c r="AB10" s="68" t="s">
        <v>38</v>
      </c>
      <c r="AC10" s="68" t="s">
        <v>38</v>
      </c>
      <c r="AD10" s="68" t="s">
        <v>38</v>
      </c>
      <c r="AE10" s="68" t="s">
        <v>38</v>
      </c>
      <c r="AF10" s="68">
        <v>22</v>
      </c>
      <c r="AG10" s="68">
        <v>18</v>
      </c>
      <c r="AH10" s="72">
        <f t="shared" si="0"/>
        <v>40</v>
      </c>
      <c r="AI10" s="68">
        <v>0</v>
      </c>
      <c r="AJ10" s="68">
        <v>7</v>
      </c>
      <c r="AK10" s="68">
        <v>20</v>
      </c>
      <c r="AL10" s="68">
        <v>0</v>
      </c>
      <c r="AM10" s="73">
        <f t="shared" si="1"/>
        <v>6.0416666666666674E-2</v>
      </c>
      <c r="AN10" s="74" t="s">
        <v>108</v>
      </c>
    </row>
    <row r="11" spans="1:40" s="68" customFormat="1" ht="15" customHeight="1" outlineLevel="1">
      <c r="A11" s="67" t="s">
        <v>109</v>
      </c>
      <c r="B11" s="78">
        <v>44489</v>
      </c>
      <c r="C11" s="70">
        <v>0.64444444444444449</v>
      </c>
      <c r="D11" s="70">
        <v>0.70625000000000004</v>
      </c>
      <c r="E11" s="70">
        <v>0.6479166666666667</v>
      </c>
      <c r="F11" s="70">
        <v>0.64444444444444449</v>
      </c>
      <c r="G11" s="70">
        <v>0.65069444444444446</v>
      </c>
      <c r="H11" s="70">
        <v>0.65208333333333335</v>
      </c>
      <c r="I11" s="70">
        <v>0.64722222222222225</v>
      </c>
      <c r="J11" s="70">
        <v>0.6479166666666667</v>
      </c>
      <c r="K11" s="70">
        <v>0.65069444444444446</v>
      </c>
      <c r="L11" s="70">
        <v>0.67013888888888884</v>
      </c>
      <c r="M11" s="70">
        <v>0.6791666666666667</v>
      </c>
      <c r="N11" s="70">
        <v>0.70625000000000004</v>
      </c>
      <c r="O11" s="75">
        <v>4.7777777777777781E-4</v>
      </c>
      <c r="P11" s="68">
        <v>37</v>
      </c>
      <c r="Q11" s="68">
        <v>5</v>
      </c>
      <c r="R11" s="68">
        <v>15</v>
      </c>
      <c r="S11" s="68">
        <v>3</v>
      </c>
      <c r="T11" s="68" t="s">
        <v>38</v>
      </c>
      <c r="U11" s="68" t="s">
        <v>38</v>
      </c>
      <c r="V11" s="68" t="s">
        <v>38</v>
      </c>
      <c r="W11" s="68" t="s">
        <v>38</v>
      </c>
      <c r="X11" s="68" t="s">
        <v>38</v>
      </c>
      <c r="Y11" s="68" t="s">
        <v>38</v>
      </c>
      <c r="Z11" s="68" t="s">
        <v>38</v>
      </c>
      <c r="AA11" s="68" t="s">
        <v>38</v>
      </c>
      <c r="AB11" s="68" t="s">
        <v>38</v>
      </c>
      <c r="AC11" s="68" t="s">
        <v>38</v>
      </c>
      <c r="AD11" s="68" t="s">
        <v>38</v>
      </c>
      <c r="AE11" s="68" t="s">
        <v>38</v>
      </c>
      <c r="AF11" s="68">
        <v>31</v>
      </c>
      <c r="AG11" s="68">
        <v>28</v>
      </c>
      <c r="AH11" s="72">
        <f t="shared" si="0"/>
        <v>59</v>
      </c>
      <c r="AI11" s="68">
        <v>0</v>
      </c>
      <c r="AJ11" s="68">
        <v>14</v>
      </c>
      <c r="AK11" s="68">
        <v>35</v>
      </c>
      <c r="AL11" s="68">
        <v>1</v>
      </c>
      <c r="AM11" s="73">
        <f t="shared" si="1"/>
        <v>6.1805555555555558E-2</v>
      </c>
      <c r="AN11" s="74" t="s">
        <v>110</v>
      </c>
    </row>
    <row r="12" spans="1:40" s="68" customFormat="1" ht="15" customHeight="1" outlineLevel="1">
      <c r="A12" s="67" t="s">
        <v>111</v>
      </c>
      <c r="B12" s="77">
        <v>44495</v>
      </c>
      <c r="C12" s="70">
        <v>0.72986111111111107</v>
      </c>
      <c r="D12" s="70">
        <v>0.80277777777777781</v>
      </c>
      <c r="E12" s="70">
        <v>0.73263888888888884</v>
      </c>
      <c r="F12" s="70">
        <v>0.72986111111111107</v>
      </c>
      <c r="G12" s="70">
        <v>0.73333333333333328</v>
      </c>
      <c r="H12" s="70">
        <v>0.73819444444444449</v>
      </c>
      <c r="I12" s="79">
        <v>0.73055555555555551</v>
      </c>
      <c r="J12" s="70">
        <v>0.73888888888888893</v>
      </c>
      <c r="K12" s="70">
        <v>0.75138888888888888</v>
      </c>
      <c r="L12" s="70">
        <v>0.74791666666666667</v>
      </c>
      <c r="N12" s="70">
        <v>0.80277777777777781</v>
      </c>
      <c r="P12" s="68">
        <v>38</v>
      </c>
      <c r="Q12" s="68">
        <v>9</v>
      </c>
      <c r="R12" s="68">
        <v>10</v>
      </c>
      <c r="S12" s="68">
        <v>9</v>
      </c>
      <c r="T12" s="68" t="s">
        <v>38</v>
      </c>
      <c r="U12" s="68" t="s">
        <v>38</v>
      </c>
      <c r="V12" s="68" t="s">
        <v>38</v>
      </c>
      <c r="W12" s="68" t="s">
        <v>38</v>
      </c>
      <c r="X12" s="68" t="s">
        <v>43</v>
      </c>
      <c r="Y12" s="68" t="s">
        <v>43</v>
      </c>
      <c r="Z12" s="68" t="s">
        <v>38</v>
      </c>
      <c r="AA12" s="68" t="s">
        <v>38</v>
      </c>
      <c r="AB12" s="68" t="s">
        <v>38</v>
      </c>
      <c r="AC12" s="68" t="s">
        <v>38</v>
      </c>
      <c r="AD12" s="68" t="s">
        <v>43</v>
      </c>
      <c r="AE12" s="68" t="s">
        <v>43</v>
      </c>
      <c r="AF12" s="68">
        <v>14</v>
      </c>
      <c r="AG12" s="68">
        <v>14</v>
      </c>
      <c r="AH12" s="72">
        <f t="shared" si="0"/>
        <v>28</v>
      </c>
      <c r="AI12" s="68">
        <v>0</v>
      </c>
      <c r="AJ12" s="68">
        <v>1</v>
      </c>
      <c r="AK12" s="68">
        <v>13</v>
      </c>
      <c r="AL12" s="68">
        <v>0</v>
      </c>
      <c r="AM12" s="73">
        <f t="shared" si="1"/>
        <v>7.2916666666666741E-2</v>
      </c>
      <c r="AN12" s="74" t="s">
        <v>112</v>
      </c>
    </row>
    <row r="13" spans="1:40" s="68" customFormat="1" ht="15" customHeight="1" outlineLevel="1">
      <c r="A13" s="67" t="s">
        <v>113</v>
      </c>
      <c r="B13" s="69">
        <v>44503</v>
      </c>
      <c r="C13" s="70">
        <v>0.62916666666666665</v>
      </c>
      <c r="D13" s="70">
        <v>0.70208333333333328</v>
      </c>
      <c r="E13" s="70">
        <v>0.63124999999999998</v>
      </c>
      <c r="F13" s="70">
        <v>0.62986111111111109</v>
      </c>
      <c r="G13" s="70">
        <v>0.62986111111111109</v>
      </c>
      <c r="H13" s="70">
        <v>0.63055555555555554</v>
      </c>
      <c r="I13" s="70">
        <v>0.63124999999999998</v>
      </c>
      <c r="J13" s="70">
        <v>0.69930555555555551</v>
      </c>
      <c r="K13" s="70">
        <v>0.70208333333333328</v>
      </c>
      <c r="L13" s="76"/>
      <c r="M13" s="76"/>
      <c r="N13" s="70">
        <v>0.70208333333333328</v>
      </c>
      <c r="O13" s="71"/>
      <c r="P13" s="68">
        <v>34</v>
      </c>
      <c r="Q13" s="68">
        <v>2</v>
      </c>
      <c r="R13" s="68">
        <v>7</v>
      </c>
      <c r="S13" s="68">
        <v>4</v>
      </c>
      <c r="T13" s="68" t="s">
        <v>38</v>
      </c>
      <c r="U13" s="68" t="s">
        <v>38</v>
      </c>
      <c r="V13" s="68" t="s">
        <v>38</v>
      </c>
      <c r="W13" s="68" t="s">
        <v>38</v>
      </c>
      <c r="X13" s="68" t="s">
        <v>43</v>
      </c>
      <c r="Y13" s="68" t="s">
        <v>43</v>
      </c>
      <c r="Z13" s="68" t="s">
        <v>38</v>
      </c>
      <c r="AA13" s="68" t="s">
        <v>38</v>
      </c>
      <c r="AB13" s="68" t="s">
        <v>38</v>
      </c>
      <c r="AC13" s="68" t="s">
        <v>38</v>
      </c>
      <c r="AD13" s="68" t="s">
        <v>43</v>
      </c>
      <c r="AE13" s="68" t="s">
        <v>43</v>
      </c>
      <c r="AF13" s="68">
        <v>22</v>
      </c>
      <c r="AG13" s="68">
        <v>17</v>
      </c>
      <c r="AH13" s="72">
        <f t="shared" si="0"/>
        <v>39</v>
      </c>
      <c r="AI13" s="68">
        <v>0</v>
      </c>
      <c r="AJ13" s="68">
        <v>8</v>
      </c>
      <c r="AK13" s="68">
        <v>21</v>
      </c>
      <c r="AL13" s="68">
        <v>3</v>
      </c>
      <c r="AM13" s="73">
        <f t="shared" si="1"/>
        <v>7.291666666666663E-2</v>
      </c>
      <c r="AN13" s="74" t="s">
        <v>114</v>
      </c>
    </row>
    <row r="14" spans="1:40" s="68" customFormat="1" ht="15" customHeight="1" outlineLevel="1">
      <c r="A14" s="67" t="s">
        <v>115</v>
      </c>
      <c r="B14" s="77">
        <v>44509</v>
      </c>
      <c r="C14" s="70">
        <v>0.72222222222222221</v>
      </c>
      <c r="D14" s="70">
        <v>0.79513888888888884</v>
      </c>
      <c r="E14" s="70">
        <v>0.7270833333333333</v>
      </c>
      <c r="F14" s="70">
        <v>0.72430555555555554</v>
      </c>
      <c r="G14" s="70">
        <v>0.74236111111111114</v>
      </c>
      <c r="H14" s="70">
        <v>0.74583333333333335</v>
      </c>
      <c r="I14" s="70">
        <v>0.75624999999999998</v>
      </c>
      <c r="J14" s="70">
        <v>0.75694444444444442</v>
      </c>
      <c r="K14" s="70">
        <v>0.7631944444444444</v>
      </c>
      <c r="L14" s="70">
        <v>0.76388888888888884</v>
      </c>
      <c r="M14" s="76"/>
      <c r="N14" s="70">
        <v>0.79513888888888884</v>
      </c>
      <c r="O14" s="71"/>
      <c r="P14" s="68">
        <v>55</v>
      </c>
      <c r="Q14" s="68">
        <v>9</v>
      </c>
      <c r="R14" s="68">
        <v>24</v>
      </c>
      <c r="S14" s="68">
        <v>0</v>
      </c>
      <c r="T14" s="68" t="s">
        <v>38</v>
      </c>
      <c r="U14" s="68" t="s">
        <v>38</v>
      </c>
      <c r="V14" s="68" t="s">
        <v>38</v>
      </c>
      <c r="W14" s="68" t="s">
        <v>38</v>
      </c>
      <c r="X14" s="68" t="s">
        <v>43</v>
      </c>
      <c r="Y14" s="68" t="s">
        <v>43</v>
      </c>
      <c r="Z14" s="68" t="s">
        <v>38</v>
      </c>
      <c r="AA14" s="68" t="s">
        <v>38</v>
      </c>
      <c r="AB14" s="68" t="s">
        <v>38</v>
      </c>
      <c r="AC14" s="68" t="s">
        <v>38</v>
      </c>
      <c r="AD14" s="68" t="s">
        <v>43</v>
      </c>
      <c r="AE14" s="68" t="s">
        <v>43</v>
      </c>
      <c r="AF14" s="68">
        <v>33</v>
      </c>
      <c r="AG14" s="68">
        <v>24</v>
      </c>
      <c r="AH14" s="72">
        <f t="shared" si="0"/>
        <v>57</v>
      </c>
      <c r="AI14" s="68">
        <v>0</v>
      </c>
      <c r="AJ14" s="68">
        <v>7</v>
      </c>
      <c r="AK14" s="68">
        <v>31</v>
      </c>
      <c r="AL14" s="68">
        <v>2</v>
      </c>
      <c r="AM14" s="73">
        <f t="shared" si="1"/>
        <v>7.291666666666663E-2</v>
      </c>
      <c r="AN14" s="74" t="s">
        <v>116</v>
      </c>
    </row>
    <row r="15" spans="1:40" s="68" customFormat="1" ht="15" customHeight="1" outlineLevel="1">
      <c r="A15" s="67" t="s">
        <v>117</v>
      </c>
      <c r="B15" s="77">
        <v>44515</v>
      </c>
      <c r="C15" s="70">
        <v>0.70277777777777772</v>
      </c>
      <c r="D15" s="70">
        <v>0.77569444444444446</v>
      </c>
      <c r="E15" s="70">
        <v>0.70625000000000004</v>
      </c>
      <c r="F15" s="70">
        <v>0.70625000000000004</v>
      </c>
      <c r="G15" s="70">
        <v>0.71597222222222223</v>
      </c>
      <c r="H15" s="70">
        <v>0.77569444444444446</v>
      </c>
      <c r="I15" s="70">
        <v>0.70972222222222225</v>
      </c>
      <c r="J15" s="70">
        <v>0.74513888888888891</v>
      </c>
      <c r="K15" s="70">
        <v>0.75694444444444442</v>
      </c>
      <c r="L15" s="70">
        <v>0.72083333333333333</v>
      </c>
      <c r="M15" s="76"/>
      <c r="N15" s="70">
        <v>0.77569444444444446</v>
      </c>
      <c r="O15" s="71"/>
      <c r="P15" s="80">
        <v>54</v>
      </c>
      <c r="Q15" s="80">
        <v>9</v>
      </c>
      <c r="R15" s="80">
        <v>33</v>
      </c>
      <c r="S15" s="68">
        <v>1</v>
      </c>
      <c r="T15" s="68" t="s">
        <v>38</v>
      </c>
      <c r="U15" s="68" t="s">
        <v>43</v>
      </c>
      <c r="V15" s="68" t="s">
        <v>38</v>
      </c>
      <c r="W15" s="68" t="s">
        <v>38</v>
      </c>
      <c r="X15" s="68" t="s">
        <v>43</v>
      </c>
      <c r="Y15" s="68" t="s">
        <v>43</v>
      </c>
      <c r="Z15" s="68" t="s">
        <v>43</v>
      </c>
      <c r="AA15" s="68" t="s">
        <v>43</v>
      </c>
      <c r="AB15" s="68" t="s">
        <v>43</v>
      </c>
      <c r="AC15" s="68" t="s">
        <v>43</v>
      </c>
      <c r="AD15" s="68" t="s">
        <v>43</v>
      </c>
      <c r="AE15" s="68" t="s">
        <v>43</v>
      </c>
      <c r="AF15" s="68">
        <v>7</v>
      </c>
      <c r="AG15" s="68">
        <v>4</v>
      </c>
      <c r="AH15" s="72">
        <f t="shared" si="0"/>
        <v>11</v>
      </c>
      <c r="AI15" s="68">
        <v>0</v>
      </c>
      <c r="AJ15" s="68">
        <v>1</v>
      </c>
      <c r="AK15" s="68">
        <v>8</v>
      </c>
      <c r="AL15" s="68">
        <v>3</v>
      </c>
      <c r="AM15" s="73">
        <f t="shared" si="1"/>
        <v>7.2916666666666741E-2</v>
      </c>
      <c r="AN15" s="81" t="s">
        <v>118</v>
      </c>
    </row>
    <row r="16" spans="1:40" s="68" customFormat="1" ht="15" customHeight="1" outlineLevel="1">
      <c r="A16" s="67" t="s">
        <v>119</v>
      </c>
      <c r="B16" s="77">
        <v>44518</v>
      </c>
      <c r="C16" s="70">
        <v>0.66249999999999998</v>
      </c>
      <c r="D16" s="70">
        <v>0.73541666666666672</v>
      </c>
      <c r="E16" s="70">
        <v>0.66805555555555551</v>
      </c>
      <c r="F16" s="70">
        <v>0.66249999999999998</v>
      </c>
      <c r="G16" s="70">
        <v>0.68125000000000002</v>
      </c>
      <c r="H16" s="70">
        <v>0.68402777777777779</v>
      </c>
      <c r="I16" s="70">
        <v>0.66388888888888886</v>
      </c>
      <c r="J16" s="82">
        <v>0.68263888888888891</v>
      </c>
      <c r="K16" s="70">
        <v>0.68611111111111112</v>
      </c>
      <c r="L16" s="70">
        <v>0.66666666666666663</v>
      </c>
      <c r="M16" s="70">
        <v>0.69166666666666665</v>
      </c>
      <c r="N16" s="70">
        <v>0.73541666666666672</v>
      </c>
      <c r="O16" s="75">
        <v>2.4062499999999998E-4</v>
      </c>
      <c r="P16" s="68">
        <v>64</v>
      </c>
      <c r="Q16" s="68">
        <v>2</v>
      </c>
      <c r="R16" s="68">
        <v>21</v>
      </c>
      <c r="S16" s="68">
        <v>4</v>
      </c>
      <c r="T16" s="68" t="s">
        <v>38</v>
      </c>
      <c r="U16" s="68" t="s">
        <v>38</v>
      </c>
      <c r="V16" s="68" t="s">
        <v>38</v>
      </c>
      <c r="W16" s="68" t="s">
        <v>38</v>
      </c>
      <c r="X16" s="68" t="s">
        <v>38</v>
      </c>
      <c r="Y16" s="68" t="s">
        <v>38</v>
      </c>
      <c r="Z16" s="68" t="s">
        <v>38</v>
      </c>
      <c r="AA16" s="68" t="s">
        <v>38</v>
      </c>
      <c r="AB16" s="68" t="s">
        <v>38</v>
      </c>
      <c r="AC16" s="68" t="s">
        <v>38</v>
      </c>
      <c r="AD16" s="68" t="s">
        <v>38</v>
      </c>
      <c r="AE16" s="68" t="s">
        <v>38</v>
      </c>
      <c r="AF16" s="68">
        <v>15</v>
      </c>
      <c r="AG16" s="68">
        <v>18</v>
      </c>
      <c r="AH16" s="72">
        <f>AG16+AF16</f>
        <v>33</v>
      </c>
      <c r="AI16" s="68">
        <v>0</v>
      </c>
      <c r="AJ16" s="68">
        <v>5</v>
      </c>
      <c r="AK16" s="68">
        <v>17</v>
      </c>
      <c r="AL16" s="68">
        <v>1</v>
      </c>
      <c r="AM16" s="73">
        <f t="shared" si="1"/>
        <v>7.2916666666666741E-2</v>
      </c>
      <c r="AN16" s="74" t="s">
        <v>120</v>
      </c>
    </row>
    <row r="17" spans="1:40" s="68" customFormat="1" ht="15" customHeight="1" outlineLevel="1">
      <c r="A17" s="67" t="s">
        <v>121</v>
      </c>
      <c r="B17" s="77">
        <v>41235</v>
      </c>
      <c r="C17" s="70">
        <v>0.73055555555555551</v>
      </c>
      <c r="D17" s="70">
        <v>0.78194444444444444</v>
      </c>
      <c r="E17" s="70">
        <v>0.73124999999999996</v>
      </c>
      <c r="F17" s="70">
        <v>0.73124999999999996</v>
      </c>
      <c r="G17" s="70">
        <v>0.74652777777777779</v>
      </c>
      <c r="H17" s="70">
        <v>0.77638888888888891</v>
      </c>
      <c r="I17" s="70">
        <v>0.73124999999999996</v>
      </c>
      <c r="J17" s="70">
        <v>0.77430555555555558</v>
      </c>
      <c r="K17" s="70">
        <v>0.77916666666666667</v>
      </c>
      <c r="L17" s="70">
        <v>0.78125</v>
      </c>
      <c r="M17" s="70">
        <v>0.78194444444444444</v>
      </c>
      <c r="N17" s="70">
        <v>0.78194444444444444</v>
      </c>
      <c r="O17" s="75">
        <v>4.4247685185185183E-4</v>
      </c>
      <c r="P17" s="68">
        <v>24</v>
      </c>
      <c r="Q17" s="68">
        <v>7</v>
      </c>
      <c r="R17" s="68">
        <v>12</v>
      </c>
      <c r="S17" s="68">
        <v>0</v>
      </c>
      <c r="T17" s="68" t="s">
        <v>38</v>
      </c>
      <c r="U17" s="68" t="s">
        <v>38</v>
      </c>
      <c r="V17" s="68" t="s">
        <v>38</v>
      </c>
      <c r="W17" s="68" t="s">
        <v>38</v>
      </c>
      <c r="X17" s="68" t="s">
        <v>38</v>
      </c>
      <c r="Y17" s="68" t="s">
        <v>38</v>
      </c>
      <c r="Z17" s="68" t="s">
        <v>38</v>
      </c>
      <c r="AA17" s="68" t="s">
        <v>38</v>
      </c>
      <c r="AB17" s="68" t="s">
        <v>38</v>
      </c>
      <c r="AC17" s="68" t="s">
        <v>38</v>
      </c>
      <c r="AD17" s="68" t="s">
        <v>38</v>
      </c>
      <c r="AE17" s="68" t="s">
        <v>38</v>
      </c>
      <c r="AF17" s="68">
        <v>23</v>
      </c>
      <c r="AG17" s="68">
        <v>23</v>
      </c>
      <c r="AH17" s="72">
        <f t="shared" ref="AH17:AH18" si="2">AF17+AG17</f>
        <v>46</v>
      </c>
      <c r="AI17" s="68">
        <v>0</v>
      </c>
      <c r="AJ17" s="68">
        <v>13</v>
      </c>
      <c r="AK17" s="68">
        <v>23</v>
      </c>
      <c r="AL17" s="68">
        <v>0</v>
      </c>
      <c r="AM17" s="73">
        <f t="shared" si="1"/>
        <v>5.1388888888888928E-2</v>
      </c>
      <c r="AN17" s="74"/>
    </row>
    <row r="18" spans="1:40" s="68" customFormat="1" ht="15" customHeight="1" outlineLevel="1">
      <c r="A18" s="67" t="s">
        <v>122</v>
      </c>
      <c r="B18" s="77">
        <v>44530</v>
      </c>
      <c r="C18" s="70">
        <v>0.72777777777777775</v>
      </c>
      <c r="D18" s="70">
        <v>0.80069444444444449</v>
      </c>
      <c r="E18" s="70">
        <v>0.72986111111111107</v>
      </c>
      <c r="F18" s="70">
        <v>0.72847222222222219</v>
      </c>
      <c r="G18" s="70">
        <v>0.75</v>
      </c>
      <c r="H18" s="70">
        <v>0.80069444444444449</v>
      </c>
      <c r="I18" s="70">
        <v>0.72847222222222219</v>
      </c>
      <c r="J18" s="70">
        <v>0.73472222222222228</v>
      </c>
      <c r="K18" s="70">
        <v>0.80069444444444449</v>
      </c>
      <c r="L18" s="70">
        <v>0.72916666666666663</v>
      </c>
      <c r="M18" s="76"/>
      <c r="N18" s="70">
        <v>0.80069444444444449</v>
      </c>
      <c r="O18" s="71"/>
      <c r="P18" s="68">
        <v>27</v>
      </c>
      <c r="Q18" s="68">
        <v>9</v>
      </c>
      <c r="R18" s="68">
        <v>19</v>
      </c>
      <c r="S18" s="68">
        <v>0</v>
      </c>
      <c r="T18" s="68" t="s">
        <v>38</v>
      </c>
      <c r="U18" s="68" t="s">
        <v>43</v>
      </c>
      <c r="V18" s="68" t="s">
        <v>38</v>
      </c>
      <c r="W18" s="68" t="s">
        <v>43</v>
      </c>
      <c r="X18" s="68" t="s">
        <v>43</v>
      </c>
      <c r="Y18" s="68" t="s">
        <v>43</v>
      </c>
      <c r="Z18" s="68" t="s">
        <v>43</v>
      </c>
      <c r="AA18" s="68" t="s">
        <v>43</v>
      </c>
      <c r="AB18" s="68" t="s">
        <v>43</v>
      </c>
      <c r="AC18" s="68" t="s">
        <v>43</v>
      </c>
      <c r="AD18" s="68" t="s">
        <v>43</v>
      </c>
      <c r="AE18" s="68" t="s">
        <v>43</v>
      </c>
      <c r="AF18" s="68">
        <v>11</v>
      </c>
      <c r="AG18" s="68">
        <v>11</v>
      </c>
      <c r="AH18" s="72">
        <f t="shared" si="2"/>
        <v>22</v>
      </c>
      <c r="AI18" s="68">
        <v>0</v>
      </c>
      <c r="AJ18" s="68">
        <v>12</v>
      </c>
      <c r="AK18" s="68">
        <v>14</v>
      </c>
      <c r="AL18" s="68">
        <v>0</v>
      </c>
      <c r="AM18" s="73">
        <f t="shared" si="1"/>
        <v>7.2916666666666741E-2</v>
      </c>
      <c r="AN18" s="74" t="s">
        <v>123</v>
      </c>
    </row>
    <row r="19" spans="1:40" s="68" customFormat="1" ht="15" customHeight="1" outlineLevel="1">
      <c r="A19" s="67" t="s">
        <v>124</v>
      </c>
      <c r="B19" s="69">
        <v>44536</v>
      </c>
      <c r="C19" s="70">
        <v>0.37777777777777777</v>
      </c>
      <c r="D19" s="70">
        <v>0.45069444444444445</v>
      </c>
      <c r="E19" s="70">
        <v>0.37777777777777777</v>
      </c>
      <c r="F19" s="70">
        <v>0.37847222222222221</v>
      </c>
      <c r="G19" s="70">
        <v>0.38333333333333336</v>
      </c>
      <c r="H19" s="70">
        <v>0.42777777777777776</v>
      </c>
      <c r="I19" s="70">
        <v>0.38750000000000001</v>
      </c>
      <c r="J19" s="70">
        <v>0.42916666666666664</v>
      </c>
      <c r="K19" s="70">
        <v>0.42916666666666664</v>
      </c>
      <c r="L19" s="70">
        <v>0.4</v>
      </c>
      <c r="M19" s="76"/>
      <c r="N19" s="70">
        <v>0.45069444444444445</v>
      </c>
      <c r="O19" s="71"/>
      <c r="P19" s="68">
        <v>47</v>
      </c>
      <c r="Q19" s="68">
        <v>11</v>
      </c>
      <c r="R19" s="68">
        <v>25</v>
      </c>
      <c r="S19" s="68">
        <v>1</v>
      </c>
      <c r="T19" s="68" t="s">
        <v>38</v>
      </c>
      <c r="U19" s="68" t="s">
        <v>38</v>
      </c>
      <c r="V19" s="68" t="s">
        <v>38</v>
      </c>
      <c r="W19" s="68" t="s">
        <v>38</v>
      </c>
      <c r="X19" s="68" t="s">
        <v>43</v>
      </c>
      <c r="Y19" s="68" t="s">
        <v>43</v>
      </c>
      <c r="Z19" s="68" t="s">
        <v>38</v>
      </c>
      <c r="AA19" s="68" t="s">
        <v>38</v>
      </c>
      <c r="AB19" s="68" t="s">
        <v>38</v>
      </c>
      <c r="AC19" s="68" t="s">
        <v>43</v>
      </c>
      <c r="AD19" s="68" t="s">
        <v>43</v>
      </c>
      <c r="AE19" s="68" t="s">
        <v>43</v>
      </c>
      <c r="AF19" s="68">
        <v>12</v>
      </c>
      <c r="AG19" s="68">
        <v>21</v>
      </c>
      <c r="AH19" s="72">
        <f>AG19+AF19</f>
        <v>33</v>
      </c>
      <c r="AI19" s="68">
        <v>0</v>
      </c>
      <c r="AJ19" s="68">
        <v>0</v>
      </c>
      <c r="AK19" s="68">
        <v>19</v>
      </c>
      <c r="AL19" s="68">
        <v>0</v>
      </c>
      <c r="AM19" s="73">
        <f t="shared" si="1"/>
        <v>7.2916666666666685E-2</v>
      </c>
      <c r="AN19" s="74" t="s">
        <v>125</v>
      </c>
    </row>
    <row r="20" spans="1:40" s="68" customFormat="1" ht="15" customHeight="1" outlineLevel="1">
      <c r="A20" s="67" t="s">
        <v>126</v>
      </c>
      <c r="B20" s="83">
        <v>44539</v>
      </c>
      <c r="C20" s="70">
        <v>0.42916666666666664</v>
      </c>
      <c r="D20" s="70">
        <v>0.49305555555555558</v>
      </c>
      <c r="E20" s="70">
        <v>0.43333333333333335</v>
      </c>
      <c r="F20" s="70">
        <v>0.43125000000000002</v>
      </c>
      <c r="G20" s="70">
        <v>0.44374999999999998</v>
      </c>
      <c r="H20" s="70">
        <v>0.44930555555555557</v>
      </c>
      <c r="I20" s="70">
        <v>0.43263888888888891</v>
      </c>
      <c r="J20" s="70">
        <v>0.43333333333333335</v>
      </c>
      <c r="K20" s="70">
        <v>0.45347222222222222</v>
      </c>
      <c r="L20" s="70">
        <v>0.45347222222222222</v>
      </c>
      <c r="M20" s="70">
        <v>0.49236111111111114</v>
      </c>
      <c r="N20" s="70">
        <v>0.49305555555555558</v>
      </c>
      <c r="O20" s="84">
        <v>3.3495370370370374E-4</v>
      </c>
      <c r="P20" s="68">
        <v>40</v>
      </c>
      <c r="Q20" s="68">
        <v>2</v>
      </c>
      <c r="R20" s="68">
        <v>15</v>
      </c>
      <c r="S20" s="68">
        <v>1</v>
      </c>
      <c r="T20" s="68" t="s">
        <v>38</v>
      </c>
      <c r="U20" s="68" t="s">
        <v>38</v>
      </c>
      <c r="V20" s="68" t="s">
        <v>38</v>
      </c>
      <c r="W20" s="68" t="s">
        <v>38</v>
      </c>
      <c r="X20" s="68" t="s">
        <v>38</v>
      </c>
      <c r="Y20" s="68" t="s">
        <v>38</v>
      </c>
      <c r="Z20" s="68" t="s">
        <v>38</v>
      </c>
      <c r="AA20" s="68" t="s">
        <v>38</v>
      </c>
      <c r="AB20" s="68" t="s">
        <v>38</v>
      </c>
      <c r="AC20" s="68" t="s">
        <v>38</v>
      </c>
      <c r="AD20" s="68" t="s">
        <v>38</v>
      </c>
      <c r="AE20" s="68" t="s">
        <v>38</v>
      </c>
      <c r="AF20" s="68">
        <v>23</v>
      </c>
      <c r="AG20" s="68">
        <v>23</v>
      </c>
      <c r="AH20" s="72">
        <f t="shared" ref="AH20:AH29" si="3">AF20+AG20</f>
        <v>46</v>
      </c>
      <c r="AI20" s="68">
        <v>0</v>
      </c>
      <c r="AJ20" s="68">
        <v>23</v>
      </c>
      <c r="AK20" s="68">
        <v>23</v>
      </c>
      <c r="AL20" s="68">
        <v>4</v>
      </c>
      <c r="AM20" s="73">
        <f t="shared" si="1"/>
        <v>6.3888888888888939E-2</v>
      </c>
      <c r="AN20" s="74" t="s">
        <v>127</v>
      </c>
    </row>
    <row r="21" spans="1:40" s="68" customFormat="1" ht="15" customHeight="1" outlineLevel="1">
      <c r="A21" s="67" t="s">
        <v>128</v>
      </c>
      <c r="B21" s="78">
        <v>44544</v>
      </c>
      <c r="C21" s="70">
        <v>0.72499999999999998</v>
      </c>
      <c r="D21" s="70">
        <v>0.77361111111111114</v>
      </c>
      <c r="E21" s="70">
        <v>0.72499999999999998</v>
      </c>
      <c r="F21" s="70">
        <v>0.72499999999999998</v>
      </c>
      <c r="G21" s="70">
        <v>0.7270833333333333</v>
      </c>
      <c r="H21" s="70">
        <v>0.73611111111111116</v>
      </c>
      <c r="I21" s="70">
        <v>0.73263888888888884</v>
      </c>
      <c r="J21" s="70">
        <v>0.74444444444444446</v>
      </c>
      <c r="K21" s="70">
        <v>0.74444444444444446</v>
      </c>
      <c r="L21" s="70">
        <v>0.7368055555555556</v>
      </c>
      <c r="M21" s="70">
        <v>0.74513888888888891</v>
      </c>
      <c r="N21" s="70">
        <v>0.77361111111111114</v>
      </c>
      <c r="O21" s="84">
        <v>3.5393518518518516E-4</v>
      </c>
      <c r="P21" s="68">
        <v>34</v>
      </c>
      <c r="Q21" s="68">
        <v>1</v>
      </c>
      <c r="R21" s="68">
        <v>14</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23</v>
      </c>
      <c r="AG21" s="68">
        <v>22</v>
      </c>
      <c r="AH21" s="72">
        <f t="shared" si="3"/>
        <v>45</v>
      </c>
      <c r="AI21" s="68">
        <v>0</v>
      </c>
      <c r="AJ21" s="68">
        <v>15</v>
      </c>
      <c r="AK21" s="68">
        <v>21</v>
      </c>
      <c r="AL21" s="68">
        <v>1</v>
      </c>
      <c r="AM21" s="73">
        <f t="shared" si="1"/>
        <v>4.861111111111116E-2</v>
      </c>
      <c r="AN21" s="74" t="s">
        <v>129</v>
      </c>
    </row>
    <row r="22" spans="1:40" s="68" customFormat="1" ht="15" customHeight="1" outlineLevel="1">
      <c r="A22" s="67" t="s">
        <v>130</v>
      </c>
      <c r="B22" s="69">
        <v>44203</v>
      </c>
      <c r="C22" s="70">
        <v>0.36805555555555558</v>
      </c>
      <c r="D22" s="70">
        <v>0.4201388888888889</v>
      </c>
      <c r="E22" s="70">
        <v>0.36944444444444446</v>
      </c>
      <c r="F22" s="70">
        <v>0.36875000000000002</v>
      </c>
      <c r="G22" s="70">
        <v>0.38819444444444445</v>
      </c>
      <c r="H22" s="70">
        <v>0.39791666666666664</v>
      </c>
      <c r="I22" s="70">
        <v>0.37361111111111112</v>
      </c>
      <c r="J22" s="70">
        <v>0.37847222222222221</v>
      </c>
      <c r="K22" s="70">
        <v>0.37847222222222221</v>
      </c>
      <c r="L22" s="70">
        <v>0.37430555555555556</v>
      </c>
      <c r="M22" s="70">
        <v>0.40763888888888888</v>
      </c>
      <c r="N22" s="70">
        <v>0.4201388888888889</v>
      </c>
      <c r="O22" s="75">
        <v>6.082175925925926E-4</v>
      </c>
      <c r="P22" s="68">
        <v>24</v>
      </c>
      <c r="Q22" s="68">
        <v>2</v>
      </c>
      <c r="R22" s="68">
        <v>16</v>
      </c>
      <c r="S22" s="68">
        <v>0</v>
      </c>
      <c r="T22" s="68" t="s">
        <v>38</v>
      </c>
      <c r="U22" s="68" t="s">
        <v>38</v>
      </c>
      <c r="V22" s="68" t="s">
        <v>38</v>
      </c>
      <c r="W22" s="68" t="s">
        <v>38</v>
      </c>
      <c r="X22" s="68" t="s">
        <v>38</v>
      </c>
      <c r="Y22" s="68" t="s">
        <v>38</v>
      </c>
      <c r="Z22" s="68" t="s">
        <v>38</v>
      </c>
      <c r="AA22" s="68" t="s">
        <v>38</v>
      </c>
      <c r="AB22" s="68" t="s">
        <v>38</v>
      </c>
      <c r="AC22" s="68" t="s">
        <v>38</v>
      </c>
      <c r="AD22" s="68" t="s">
        <v>38</v>
      </c>
      <c r="AE22" s="68" t="s">
        <v>38</v>
      </c>
      <c r="AF22" s="68">
        <v>106</v>
      </c>
      <c r="AG22" s="68">
        <v>107</v>
      </c>
      <c r="AH22" s="72">
        <f t="shared" si="3"/>
        <v>213</v>
      </c>
      <c r="AI22" s="68">
        <v>0</v>
      </c>
      <c r="AJ22" s="68">
        <v>90</v>
      </c>
      <c r="AK22" s="68">
        <v>106</v>
      </c>
      <c r="AL22" s="68">
        <v>0</v>
      </c>
      <c r="AM22" s="73">
        <f t="shared" si="1"/>
        <v>5.2083333333333315E-2</v>
      </c>
      <c r="AN22" s="74" t="s">
        <v>131</v>
      </c>
    </row>
    <row r="23" spans="1:40" s="68" customFormat="1" ht="15" customHeight="1" outlineLevel="1">
      <c r="A23" s="67" t="s">
        <v>132</v>
      </c>
      <c r="B23" s="77">
        <v>44574</v>
      </c>
      <c r="C23" s="70">
        <v>0.47916666666666669</v>
      </c>
      <c r="D23" s="70">
        <v>0.51875000000000004</v>
      </c>
      <c r="E23" s="70">
        <v>0.48402777777777778</v>
      </c>
      <c r="F23" s="70">
        <v>0.47916666666666669</v>
      </c>
      <c r="G23" s="70">
        <v>0.49444444444444446</v>
      </c>
      <c r="H23" s="70">
        <v>0.50208333333333333</v>
      </c>
      <c r="I23" s="70">
        <v>0.47916666666666669</v>
      </c>
      <c r="J23" s="70">
        <v>0.49027777777777776</v>
      </c>
      <c r="K23" s="70">
        <v>0.5083333333333333</v>
      </c>
      <c r="L23" s="70">
        <v>0.51041666666666663</v>
      </c>
      <c r="M23" s="70">
        <v>0.51875000000000004</v>
      </c>
      <c r="N23" s="70">
        <v>0.51875000000000004</v>
      </c>
      <c r="O23" s="75">
        <v>3.6724537037037037E-4</v>
      </c>
      <c r="P23" s="68">
        <v>19</v>
      </c>
      <c r="Q23" s="68">
        <v>4</v>
      </c>
      <c r="R23" s="68">
        <v>11</v>
      </c>
      <c r="S23" s="68">
        <v>0</v>
      </c>
      <c r="T23" s="68" t="s">
        <v>38</v>
      </c>
      <c r="U23" s="68" t="s">
        <v>38</v>
      </c>
      <c r="V23" s="68" t="s">
        <v>38</v>
      </c>
      <c r="W23" s="68" t="s">
        <v>38</v>
      </c>
      <c r="X23" s="68" t="s">
        <v>38</v>
      </c>
      <c r="Y23" s="68" t="s">
        <v>38</v>
      </c>
      <c r="Z23" s="68" t="s">
        <v>38</v>
      </c>
      <c r="AA23" s="68" t="s">
        <v>38</v>
      </c>
      <c r="AB23" s="68" t="s">
        <v>38</v>
      </c>
      <c r="AC23" s="68" t="s">
        <v>38</v>
      </c>
      <c r="AD23" s="68" t="s">
        <v>38</v>
      </c>
      <c r="AE23" s="68" t="s">
        <v>38</v>
      </c>
      <c r="AF23" s="68">
        <v>20</v>
      </c>
      <c r="AG23" s="68">
        <v>20</v>
      </c>
      <c r="AH23" s="72">
        <f t="shared" si="3"/>
        <v>40</v>
      </c>
      <c r="AI23" s="68">
        <v>0</v>
      </c>
      <c r="AJ23" s="68">
        <v>14</v>
      </c>
      <c r="AK23" s="68">
        <v>14</v>
      </c>
      <c r="AL23" s="68">
        <v>0</v>
      </c>
      <c r="AM23" s="73">
        <f t="shared" si="1"/>
        <v>3.9583333333333359E-2</v>
      </c>
      <c r="AN23" s="74" t="s">
        <v>133</v>
      </c>
    </row>
    <row r="24" spans="1:40" s="68" customFormat="1" ht="15" customHeight="1" outlineLevel="1">
      <c r="A24" s="67" t="s">
        <v>134</v>
      </c>
      <c r="B24" s="77">
        <v>44575</v>
      </c>
      <c r="C24" s="70">
        <v>0.36805555555555558</v>
      </c>
      <c r="D24" s="70">
        <v>0.44097222222222221</v>
      </c>
      <c r="E24" s="70">
        <v>0.37986111111111109</v>
      </c>
      <c r="F24" s="70">
        <v>0.36875000000000002</v>
      </c>
      <c r="G24" s="70">
        <v>0.3888888888888889</v>
      </c>
      <c r="H24" s="70">
        <v>0.40277777777777779</v>
      </c>
      <c r="I24" s="70">
        <v>0.36875000000000002</v>
      </c>
      <c r="J24" s="70">
        <v>0.40277777777777779</v>
      </c>
      <c r="K24" s="70">
        <v>0.40347222222222223</v>
      </c>
      <c r="L24" s="70">
        <v>0.38611111111111113</v>
      </c>
      <c r="M24" s="70">
        <v>0.43541666666666667</v>
      </c>
      <c r="N24" s="70">
        <v>0.44097222222222221</v>
      </c>
      <c r="O24" s="71"/>
      <c r="P24" s="68">
        <v>24</v>
      </c>
      <c r="Q24" s="68">
        <v>1</v>
      </c>
      <c r="R24" s="68">
        <v>8</v>
      </c>
      <c r="S24" s="68">
        <v>2</v>
      </c>
      <c r="T24" s="68" t="s">
        <v>38</v>
      </c>
      <c r="U24" s="68" t="s">
        <v>38</v>
      </c>
      <c r="V24" s="68" t="s">
        <v>38</v>
      </c>
      <c r="W24" s="68" t="s">
        <v>38</v>
      </c>
      <c r="X24" s="68" t="s">
        <v>38</v>
      </c>
      <c r="Y24" s="68" t="s">
        <v>43</v>
      </c>
      <c r="Z24" s="68" t="s">
        <v>38</v>
      </c>
      <c r="AA24" s="68" t="s">
        <v>38</v>
      </c>
      <c r="AB24" s="68" t="s">
        <v>38</v>
      </c>
      <c r="AC24" s="68" t="s">
        <v>38</v>
      </c>
      <c r="AD24" s="68" t="s">
        <v>38</v>
      </c>
      <c r="AE24" s="68" t="s">
        <v>43</v>
      </c>
      <c r="AF24" s="68">
        <v>18</v>
      </c>
      <c r="AG24" s="68">
        <v>32</v>
      </c>
      <c r="AH24" s="72">
        <f t="shared" si="3"/>
        <v>50</v>
      </c>
      <c r="AI24" s="68">
        <v>0</v>
      </c>
      <c r="AJ24" s="68">
        <v>1</v>
      </c>
      <c r="AK24" s="68">
        <v>20</v>
      </c>
      <c r="AL24" s="68">
        <v>0</v>
      </c>
      <c r="AM24" s="73">
        <f t="shared" si="1"/>
        <v>7.291666666666663E-2</v>
      </c>
      <c r="AN24" s="74" t="s">
        <v>135</v>
      </c>
    </row>
    <row r="25" spans="1:40" s="68" customFormat="1" ht="15" customHeight="1" outlineLevel="1">
      <c r="A25" s="67" t="s">
        <v>136</v>
      </c>
      <c r="B25" s="77">
        <v>44588</v>
      </c>
      <c r="C25" s="70">
        <v>0.65138888888888891</v>
      </c>
      <c r="D25" s="70">
        <v>0.72430555555555554</v>
      </c>
      <c r="E25" s="70">
        <v>0.65416666666666667</v>
      </c>
      <c r="F25" s="70">
        <v>0.65208333333333335</v>
      </c>
      <c r="G25" s="70">
        <v>0.65416666666666667</v>
      </c>
      <c r="H25" s="70">
        <v>0.66527777777777775</v>
      </c>
      <c r="I25" s="70">
        <v>0.66597222222222219</v>
      </c>
      <c r="J25" s="70">
        <v>0.66805555555555551</v>
      </c>
      <c r="K25" s="70">
        <v>0.67291666666666672</v>
      </c>
      <c r="L25" s="70">
        <v>0.67569444444444449</v>
      </c>
      <c r="M25" s="70">
        <v>0.67777777777777781</v>
      </c>
      <c r="N25" s="70">
        <v>0.72430555555555554</v>
      </c>
      <c r="O25" s="71"/>
      <c r="P25" s="68">
        <v>45</v>
      </c>
      <c r="Q25" s="68">
        <v>3</v>
      </c>
      <c r="R25" s="68">
        <v>19</v>
      </c>
      <c r="S25" s="68">
        <v>0</v>
      </c>
      <c r="T25" s="68" t="s">
        <v>38</v>
      </c>
      <c r="U25" s="68" t="s">
        <v>38</v>
      </c>
      <c r="V25" s="68" t="s">
        <v>38</v>
      </c>
      <c r="W25" s="68" t="s">
        <v>38</v>
      </c>
      <c r="X25" s="68" t="s">
        <v>38</v>
      </c>
      <c r="Y25" s="68" t="s">
        <v>38</v>
      </c>
      <c r="Z25" s="68" t="s">
        <v>38</v>
      </c>
      <c r="AA25" s="68" t="s">
        <v>38</v>
      </c>
      <c r="AB25" s="68" t="s">
        <v>38</v>
      </c>
      <c r="AC25" s="68" t="s">
        <v>38</v>
      </c>
      <c r="AD25" s="68" t="s">
        <v>38</v>
      </c>
      <c r="AE25" s="68" t="s">
        <v>43</v>
      </c>
      <c r="AF25" s="68">
        <v>19</v>
      </c>
      <c r="AG25" s="68">
        <v>22</v>
      </c>
      <c r="AH25" s="72">
        <f t="shared" si="3"/>
        <v>41</v>
      </c>
      <c r="AI25" s="68">
        <v>0</v>
      </c>
      <c r="AJ25" s="68">
        <v>2</v>
      </c>
      <c r="AK25" s="68">
        <v>27</v>
      </c>
      <c r="AL25" s="68">
        <v>0</v>
      </c>
      <c r="AM25" s="73">
        <f t="shared" si="1"/>
        <v>7.291666666666663E-2</v>
      </c>
      <c r="AN25" s="74" t="s">
        <v>137</v>
      </c>
    </row>
    <row r="26" spans="1:40" s="68" customFormat="1" ht="15" customHeight="1" outlineLevel="1">
      <c r="A26" s="67" t="s">
        <v>138</v>
      </c>
      <c r="B26" s="77">
        <v>44593</v>
      </c>
      <c r="C26" s="70">
        <v>0.65138888888888891</v>
      </c>
      <c r="D26" s="70">
        <v>0.72430555555555554</v>
      </c>
      <c r="E26" s="70">
        <v>0.65277777777777779</v>
      </c>
      <c r="F26" s="70">
        <v>0.65208333333333335</v>
      </c>
      <c r="G26" s="70">
        <v>0.68472222222222223</v>
      </c>
      <c r="H26" s="70">
        <v>0.68888888888888888</v>
      </c>
      <c r="I26" s="70">
        <v>0.65555555555555556</v>
      </c>
      <c r="J26" s="79">
        <v>0.67638888888888893</v>
      </c>
      <c r="K26" s="70">
        <v>0.69513888888888886</v>
      </c>
      <c r="L26" s="70">
        <v>0.66249999999999998</v>
      </c>
      <c r="M26" s="70">
        <v>0.69791666666666663</v>
      </c>
      <c r="N26" s="70">
        <v>0.72430555555555554</v>
      </c>
      <c r="O26" s="71"/>
      <c r="P26" s="68">
        <v>33</v>
      </c>
      <c r="Q26" s="68">
        <v>6</v>
      </c>
      <c r="R26" s="68">
        <v>15</v>
      </c>
      <c r="S26" s="68">
        <v>0</v>
      </c>
      <c r="T26" s="68" t="s">
        <v>38</v>
      </c>
      <c r="U26" s="68" t="s">
        <v>38</v>
      </c>
      <c r="V26" s="68" t="s">
        <v>38</v>
      </c>
      <c r="W26" s="68" t="s">
        <v>38</v>
      </c>
      <c r="X26" s="68" t="s">
        <v>38</v>
      </c>
      <c r="Y26" s="68" t="s">
        <v>38</v>
      </c>
      <c r="Z26" s="68" t="s">
        <v>38</v>
      </c>
      <c r="AA26" s="68" t="s">
        <v>38</v>
      </c>
      <c r="AB26" s="68" t="s">
        <v>38</v>
      </c>
      <c r="AC26" s="68" t="s">
        <v>38</v>
      </c>
      <c r="AD26" s="68" t="s">
        <v>38</v>
      </c>
      <c r="AE26" s="68" t="s">
        <v>43</v>
      </c>
      <c r="AF26" s="68">
        <v>34</v>
      </c>
      <c r="AG26" s="68">
        <v>34</v>
      </c>
      <c r="AH26" s="72">
        <f t="shared" si="3"/>
        <v>68</v>
      </c>
      <c r="AI26" s="68">
        <v>0</v>
      </c>
      <c r="AJ26" s="68">
        <v>19</v>
      </c>
      <c r="AK26" s="68">
        <v>39</v>
      </c>
      <c r="AL26" s="68">
        <v>1</v>
      </c>
      <c r="AM26" s="73">
        <f t="shared" si="1"/>
        <v>7.291666666666663E-2</v>
      </c>
      <c r="AN26" s="74" t="s">
        <v>139</v>
      </c>
    </row>
    <row r="27" spans="1:40" s="68" customFormat="1" ht="15" customHeight="1" outlineLevel="1">
      <c r="A27" s="67" t="s">
        <v>140</v>
      </c>
      <c r="B27" s="77">
        <v>44600</v>
      </c>
      <c r="C27" s="70">
        <v>0.65</v>
      </c>
      <c r="D27" s="70">
        <v>0.71180555555555558</v>
      </c>
      <c r="E27" s="70">
        <v>0.65208333333333335</v>
      </c>
      <c r="F27" s="70">
        <v>0.65486111111111112</v>
      </c>
      <c r="G27" s="70">
        <v>0.65902777777777777</v>
      </c>
      <c r="H27" s="70">
        <v>0.66111111111111109</v>
      </c>
      <c r="I27" s="70">
        <v>0.65138888888888891</v>
      </c>
      <c r="J27" s="70">
        <v>0.66180555555555554</v>
      </c>
      <c r="K27" s="70">
        <v>0.67291666666666672</v>
      </c>
      <c r="L27" s="70">
        <v>0.67361111111111116</v>
      </c>
      <c r="M27" s="70">
        <v>0.70625000000000004</v>
      </c>
      <c r="N27" s="70">
        <v>0.71180555555555558</v>
      </c>
      <c r="O27" s="84">
        <v>2.4097222222222223E-4</v>
      </c>
      <c r="P27" s="68">
        <v>51</v>
      </c>
      <c r="Q27" s="68">
        <v>4</v>
      </c>
      <c r="R27" s="68">
        <v>18</v>
      </c>
      <c r="S27" s="68">
        <v>7</v>
      </c>
      <c r="T27" s="68" t="s">
        <v>38</v>
      </c>
      <c r="U27" s="68" t="s">
        <v>38</v>
      </c>
      <c r="V27" s="68" t="s">
        <v>38</v>
      </c>
      <c r="W27" s="68" t="s">
        <v>38</v>
      </c>
      <c r="X27" s="68" t="s">
        <v>38</v>
      </c>
      <c r="Y27" s="68" t="s">
        <v>38</v>
      </c>
      <c r="Z27" s="68" t="s">
        <v>38</v>
      </c>
      <c r="AA27" s="68" t="s">
        <v>38</v>
      </c>
      <c r="AB27" s="68" t="s">
        <v>38</v>
      </c>
      <c r="AC27" s="68" t="s">
        <v>38</v>
      </c>
      <c r="AD27" s="68" t="s">
        <v>38</v>
      </c>
      <c r="AE27" s="68" t="s">
        <v>38</v>
      </c>
      <c r="AF27" s="68">
        <v>21</v>
      </c>
      <c r="AG27" s="68">
        <v>23</v>
      </c>
      <c r="AH27" s="72">
        <f t="shared" si="3"/>
        <v>44</v>
      </c>
      <c r="AI27" s="68">
        <v>0</v>
      </c>
      <c r="AJ27" s="68">
        <v>8</v>
      </c>
      <c r="AK27" s="68">
        <v>25</v>
      </c>
      <c r="AL27" s="68">
        <v>0</v>
      </c>
      <c r="AM27" s="73">
        <f t="shared" si="1"/>
        <v>6.1805555555555558E-2</v>
      </c>
      <c r="AN27" s="74" t="s">
        <v>141</v>
      </c>
    </row>
    <row r="28" spans="1:40" s="68" customFormat="1" ht="15" customHeight="1" outlineLevel="1">
      <c r="A28" s="67" t="s">
        <v>142</v>
      </c>
      <c r="B28" s="77">
        <v>44600</v>
      </c>
      <c r="C28" s="70">
        <v>0.69374999999999998</v>
      </c>
      <c r="D28" s="70">
        <v>0.75347222222222221</v>
      </c>
      <c r="E28" s="70">
        <v>0.69444444444444442</v>
      </c>
      <c r="F28" s="70">
        <v>0.69444444444444442</v>
      </c>
      <c r="G28" s="70">
        <v>0.7006944444444444</v>
      </c>
      <c r="H28" s="70">
        <v>0.70625000000000004</v>
      </c>
      <c r="I28" s="70">
        <v>0.70763888888888893</v>
      </c>
      <c r="J28" s="70">
        <v>0.70972222222222225</v>
      </c>
      <c r="K28" s="70">
        <v>0.71250000000000002</v>
      </c>
      <c r="L28" s="70">
        <v>0.71597222222222223</v>
      </c>
      <c r="M28" s="70">
        <v>0.71666666666666667</v>
      </c>
      <c r="N28" s="82">
        <v>0.75347222222222221</v>
      </c>
      <c r="O28" s="84">
        <v>2.8344907407407404E-4</v>
      </c>
      <c r="P28" s="68">
        <v>31</v>
      </c>
      <c r="Q28" s="68">
        <v>4</v>
      </c>
      <c r="R28" s="68">
        <v>8</v>
      </c>
      <c r="S28" s="68">
        <v>2</v>
      </c>
      <c r="T28" s="68" t="s">
        <v>38</v>
      </c>
      <c r="U28" s="68" t="s">
        <v>38</v>
      </c>
      <c r="V28" s="68" t="s">
        <v>38</v>
      </c>
      <c r="W28" s="68" t="s">
        <v>38</v>
      </c>
      <c r="X28" s="68" t="s">
        <v>38</v>
      </c>
      <c r="Y28" s="68" t="s">
        <v>38</v>
      </c>
      <c r="Z28" s="68" t="s">
        <v>38</v>
      </c>
      <c r="AA28" s="68" t="s">
        <v>38</v>
      </c>
      <c r="AB28" s="68" t="s">
        <v>38</v>
      </c>
      <c r="AC28" s="68" t="s">
        <v>38</v>
      </c>
      <c r="AD28" s="68" t="s">
        <v>38</v>
      </c>
      <c r="AE28" s="68" t="s">
        <v>38</v>
      </c>
      <c r="AF28" s="68">
        <v>17</v>
      </c>
      <c r="AG28" s="68">
        <v>16</v>
      </c>
      <c r="AH28" s="72">
        <f t="shared" si="3"/>
        <v>33</v>
      </c>
      <c r="AI28" s="68">
        <v>0</v>
      </c>
      <c r="AJ28" s="68">
        <v>6</v>
      </c>
      <c r="AK28" s="68">
        <v>17</v>
      </c>
      <c r="AL28" s="68">
        <v>0</v>
      </c>
      <c r="AM28" s="73">
        <f t="shared" si="1"/>
        <v>5.9722222222222232E-2</v>
      </c>
      <c r="AN28" s="74" t="s">
        <v>143</v>
      </c>
    </row>
    <row r="29" spans="1:40" s="68" customFormat="1" ht="15" customHeight="1">
      <c r="A29" s="67" t="s">
        <v>144</v>
      </c>
      <c r="B29" s="77">
        <v>44610</v>
      </c>
      <c r="C29" s="70">
        <v>0.50694444444444442</v>
      </c>
      <c r="D29" s="70">
        <v>0.57986111111111116</v>
      </c>
      <c r="E29" s="70">
        <v>0.50902777777777775</v>
      </c>
      <c r="F29" s="70">
        <v>0.50694444444444442</v>
      </c>
      <c r="G29" s="70">
        <v>0.50902777777777775</v>
      </c>
      <c r="H29" s="70">
        <v>0.54722222222222228</v>
      </c>
      <c r="I29" s="70">
        <v>0.50763888888888886</v>
      </c>
      <c r="J29" s="70">
        <v>0.50902777777777775</v>
      </c>
      <c r="K29" s="70">
        <v>0.57708333333333328</v>
      </c>
      <c r="L29" s="70">
        <v>0.51597222222222228</v>
      </c>
      <c r="M29" s="76"/>
      <c r="N29" s="76"/>
      <c r="O29" s="75">
        <v>2.8298611111111108E-4</v>
      </c>
      <c r="P29" s="68">
        <v>32</v>
      </c>
      <c r="Q29" s="68">
        <v>3</v>
      </c>
      <c r="R29" s="68">
        <v>8</v>
      </c>
      <c r="S29" s="68">
        <v>3</v>
      </c>
      <c r="T29" s="68" t="s">
        <v>38</v>
      </c>
      <c r="U29" s="68" t="s">
        <v>38</v>
      </c>
      <c r="V29" s="68" t="s">
        <v>38</v>
      </c>
      <c r="W29" s="68" t="s">
        <v>38</v>
      </c>
      <c r="X29" s="68" t="s">
        <v>43</v>
      </c>
      <c r="Y29" s="68" t="s">
        <v>43</v>
      </c>
      <c r="Z29" s="68" t="s">
        <v>38</v>
      </c>
      <c r="AA29" s="68" t="s">
        <v>38</v>
      </c>
      <c r="AB29" s="68" t="s">
        <v>38</v>
      </c>
      <c r="AC29" s="68" t="s">
        <v>38</v>
      </c>
      <c r="AD29" s="68" t="s">
        <v>43</v>
      </c>
      <c r="AE29" s="68" t="s">
        <v>43</v>
      </c>
      <c r="AF29" s="68">
        <v>8</v>
      </c>
      <c r="AG29" s="68">
        <v>8</v>
      </c>
      <c r="AH29" s="72">
        <f t="shared" si="3"/>
        <v>16</v>
      </c>
      <c r="AI29" s="68">
        <v>0</v>
      </c>
      <c r="AJ29" s="68">
        <v>1</v>
      </c>
      <c r="AK29" s="68">
        <v>8</v>
      </c>
      <c r="AL29" s="68">
        <v>5</v>
      </c>
      <c r="AM29" s="73">
        <f t="shared" si="1"/>
        <v>7.2916666666666741E-2</v>
      </c>
      <c r="AN29" s="74" t="s">
        <v>145</v>
      </c>
    </row>
    <row r="31" spans="1:40" ht="15" customHeight="1">
      <c r="AM31" s="73"/>
    </row>
    <row r="32" spans="1:40" ht="37.5" customHeight="1">
      <c r="P32" s="95" t="s">
        <v>23</v>
      </c>
      <c r="Q32" s="95" t="s">
        <v>24</v>
      </c>
      <c r="R32" s="95" t="s">
        <v>91</v>
      </c>
      <c r="S32" s="95" t="s">
        <v>92</v>
      </c>
    </row>
    <row r="33" spans="15:42" ht="15" customHeight="1">
      <c r="O33" s="94" t="s">
        <v>224</v>
      </c>
      <c r="P33" s="97">
        <f t="shared" ref="P33:R33" si="4">AVERAGE(P4:P29)</f>
        <v>36.92307692307692</v>
      </c>
      <c r="Q33" s="97">
        <f t="shared" si="4"/>
        <v>6.7692307692307692</v>
      </c>
      <c r="R33" s="97">
        <f t="shared" si="4"/>
        <v>14.846153846153847</v>
      </c>
      <c r="S33" s="97">
        <f>AVERAGE(S4:S29)</f>
        <v>2</v>
      </c>
      <c r="Z33" s="91" t="s">
        <v>14</v>
      </c>
      <c r="AA33" s="91" t="s">
        <v>15</v>
      </c>
      <c r="AB33" s="92" t="s">
        <v>17</v>
      </c>
      <c r="AC33" s="92" t="s">
        <v>18</v>
      </c>
      <c r="AD33" s="92" t="s">
        <v>20</v>
      </c>
      <c r="AE33" s="92" t="s">
        <v>27</v>
      </c>
    </row>
    <row r="34" spans="15:42" ht="15" customHeight="1">
      <c r="O34" s="94" t="s">
        <v>225</v>
      </c>
      <c r="P34">
        <f>MIN(P4:P29)</f>
        <v>19</v>
      </c>
      <c r="Q34" s="18">
        <f t="shared" ref="Q34:S34" si="5">MIN(Q4:Q29)</f>
        <v>1</v>
      </c>
      <c r="R34" s="18">
        <f t="shared" si="5"/>
        <v>7</v>
      </c>
      <c r="S34" s="18">
        <f t="shared" si="5"/>
        <v>0</v>
      </c>
      <c r="Y34" s="94" t="s">
        <v>222</v>
      </c>
      <c r="Z34">
        <f>COUNTIF(Z4:Z29,"y")</f>
        <v>23</v>
      </c>
      <c r="AA34" s="18">
        <f>COUNTIF(AA4:AA29,"y")</f>
        <v>21</v>
      </c>
      <c r="AB34" s="18">
        <f>COUNTIF(AB4:AB29,"y")</f>
        <v>22</v>
      </c>
      <c r="AC34" s="18">
        <f t="shared" ref="AC34:AE34" si="6">COUNTIF(AC4:AC29,"y")</f>
        <v>19</v>
      </c>
      <c r="AD34" s="18">
        <f t="shared" si="6"/>
        <v>15</v>
      </c>
      <c r="AE34" s="18">
        <f t="shared" si="6"/>
        <v>12</v>
      </c>
      <c r="AL34" s="21"/>
    </row>
    <row r="35" spans="15:42" ht="15" customHeight="1">
      <c r="O35" s="94" t="s">
        <v>226</v>
      </c>
      <c r="P35">
        <f>MAX(P4:P29)</f>
        <v>64</v>
      </c>
      <c r="Q35" s="18">
        <f t="shared" ref="Q35:S35" si="7">MAX(Q4:Q29)</f>
        <v>21</v>
      </c>
      <c r="R35" s="18">
        <f t="shared" si="7"/>
        <v>33</v>
      </c>
      <c r="S35" s="18">
        <f t="shared" si="7"/>
        <v>9</v>
      </c>
      <c r="Y35" s="94" t="s">
        <v>223</v>
      </c>
      <c r="Z35">
        <f>COUNTIF(Z4:Z29,"n")</f>
        <v>3</v>
      </c>
      <c r="AA35" s="18">
        <f t="shared" ref="AA35:AE35" si="8">COUNTIF(AA4:AA29,"n")</f>
        <v>5</v>
      </c>
      <c r="AB35" s="18">
        <f t="shared" si="8"/>
        <v>4</v>
      </c>
      <c r="AC35" s="18">
        <f t="shared" si="8"/>
        <v>7</v>
      </c>
      <c r="AD35" s="18">
        <f t="shared" si="8"/>
        <v>11</v>
      </c>
      <c r="AE35" s="18">
        <f t="shared" si="8"/>
        <v>14</v>
      </c>
    </row>
    <row r="36" spans="15:42" ht="15" customHeight="1">
      <c r="O36" s="94" t="s">
        <v>227</v>
      </c>
      <c r="P36" s="97">
        <f>_xlfn.STDEV.P(P4:P29)</f>
        <v>11.835159733487325</v>
      </c>
      <c r="Q36" s="97">
        <f t="shared" ref="Q36:S36" si="9">_xlfn.STDEV.P(Q4:Q29)</f>
        <v>5.0786710277674043</v>
      </c>
      <c r="R36" s="97">
        <f t="shared" si="9"/>
        <v>6.2307692307692308</v>
      </c>
      <c r="S36" s="97">
        <f t="shared" si="9"/>
        <v>2.4494897427831779</v>
      </c>
    </row>
    <row r="37" spans="15:42" s="18" customFormat="1" ht="15" customHeight="1">
      <c r="O37"/>
      <c r="P37" s="97"/>
      <c r="Q37" s="97"/>
      <c r="R37" s="97"/>
      <c r="S37" s="97"/>
    </row>
    <row r="38" spans="15:42" ht="15" customHeight="1">
      <c r="T38" s="93" t="s">
        <v>14</v>
      </c>
      <c r="U38" s="93" t="s">
        <v>15</v>
      </c>
      <c r="V38" s="93" t="s">
        <v>17</v>
      </c>
      <c r="W38" s="93" t="s">
        <v>18</v>
      </c>
      <c r="X38" s="93" t="s">
        <v>20</v>
      </c>
      <c r="Y38" s="93" t="s">
        <v>27</v>
      </c>
    </row>
    <row r="39" spans="15:42" ht="15" customHeight="1">
      <c r="S39" s="94" t="s">
        <v>222</v>
      </c>
      <c r="T39">
        <f>COUNTIF(T4:T29,"y")</f>
        <v>26</v>
      </c>
      <c r="U39" s="18">
        <f t="shared" ref="U39:Y39" si="10">COUNTIF(U4:U29,"y")</f>
        <v>23</v>
      </c>
      <c r="V39" s="18">
        <f t="shared" si="10"/>
        <v>25</v>
      </c>
      <c r="W39" s="18">
        <f t="shared" si="10"/>
        <v>24</v>
      </c>
      <c r="X39" s="18">
        <f t="shared" si="10"/>
        <v>16</v>
      </c>
      <c r="Y39" s="18">
        <f t="shared" si="10"/>
        <v>14</v>
      </c>
    </row>
    <row r="40" spans="15:42" ht="15" customHeight="1">
      <c r="S40" s="94" t="s">
        <v>223</v>
      </c>
      <c r="T40">
        <f>COUNTIF(T4:T29,"n")</f>
        <v>0</v>
      </c>
      <c r="U40" s="18">
        <f t="shared" ref="U40:Y40" si="11">COUNTIF(U4:U29,"n")</f>
        <v>3</v>
      </c>
      <c r="V40" s="18">
        <f t="shared" si="11"/>
        <v>1</v>
      </c>
      <c r="W40" s="18">
        <f t="shared" si="11"/>
        <v>2</v>
      </c>
      <c r="X40" s="18">
        <f t="shared" si="11"/>
        <v>10</v>
      </c>
      <c r="Y40" s="18">
        <f t="shared" si="11"/>
        <v>12</v>
      </c>
    </row>
    <row r="41" spans="15:42" ht="41.25" customHeight="1">
      <c r="AF41" s="95" t="s">
        <v>93</v>
      </c>
      <c r="AG41" s="95" t="s">
        <v>94</v>
      </c>
      <c r="AH41" s="95" t="s">
        <v>30</v>
      </c>
      <c r="AI41" s="95" t="s">
        <v>31</v>
      </c>
      <c r="AJ41" s="95" t="s">
        <v>32</v>
      </c>
      <c r="AK41" s="95" t="s">
        <v>33</v>
      </c>
      <c r="AL41" s="95" t="s">
        <v>34</v>
      </c>
      <c r="AP41" s="16" t="s">
        <v>35</v>
      </c>
    </row>
    <row r="42" spans="15:42" ht="15" customHeight="1">
      <c r="AE42" s="94" t="s">
        <v>224</v>
      </c>
      <c r="AF42" s="96">
        <f>AVERAGE(AF4:AF29)</f>
        <v>23.307692307692307</v>
      </c>
      <c r="AG42" s="96">
        <f t="shared" ref="AG42:AL42" si="12">AVERAGE(AG4:AG29)</f>
        <v>22.46153846153846</v>
      </c>
      <c r="AH42" s="96">
        <f t="shared" si="12"/>
        <v>45.769230769230766</v>
      </c>
      <c r="AI42" s="96">
        <f t="shared" si="12"/>
        <v>0</v>
      </c>
      <c r="AJ42" s="96">
        <f t="shared" si="12"/>
        <v>10.846153846153847</v>
      </c>
      <c r="AK42" s="96">
        <f t="shared" si="12"/>
        <v>24.307692307692307</v>
      </c>
      <c r="AL42" s="96">
        <f t="shared" si="12"/>
        <v>1.72</v>
      </c>
      <c r="AO42" s="94" t="s">
        <v>224</v>
      </c>
      <c r="AP42" s="100">
        <f>AVERAGE(AM4:AM29) * 1440</f>
        <v>92.692307692307679</v>
      </c>
    </row>
    <row r="43" spans="15:42" ht="15" customHeight="1">
      <c r="AE43" s="94" t="s">
        <v>225</v>
      </c>
      <c r="AF43" s="98">
        <f>MIN(AF4:AF29)</f>
        <v>7</v>
      </c>
      <c r="AG43" s="98">
        <f t="shared" ref="AG43:AL43" si="13">MIN(AG4:AG29)</f>
        <v>2</v>
      </c>
      <c r="AH43" s="98">
        <f t="shared" si="13"/>
        <v>11</v>
      </c>
      <c r="AI43" s="98">
        <f t="shared" si="13"/>
        <v>0</v>
      </c>
      <c r="AJ43" s="98">
        <f t="shared" si="13"/>
        <v>0</v>
      </c>
      <c r="AK43" s="98">
        <f t="shared" si="13"/>
        <v>8</v>
      </c>
      <c r="AL43" s="98">
        <f t="shared" si="13"/>
        <v>0</v>
      </c>
      <c r="AO43" s="94" t="s">
        <v>225</v>
      </c>
      <c r="AP43" s="96">
        <f>MIN(AM4:AM29) * 1440</f>
        <v>34.999999999999957</v>
      </c>
    </row>
    <row r="44" spans="15:42" ht="15" customHeight="1">
      <c r="AE44" s="94" t="s">
        <v>226</v>
      </c>
      <c r="AF44" s="96">
        <f>MAX(AF4:AF29)</f>
        <v>106</v>
      </c>
      <c r="AG44" s="96">
        <f t="shared" ref="AG44:AL44" si="14">MAX(AG4:AG29)</f>
        <v>107</v>
      </c>
      <c r="AH44" s="96">
        <f t="shared" si="14"/>
        <v>213</v>
      </c>
      <c r="AI44" s="96">
        <f t="shared" si="14"/>
        <v>0</v>
      </c>
      <c r="AJ44" s="96">
        <f t="shared" si="14"/>
        <v>90</v>
      </c>
      <c r="AK44" s="96">
        <f t="shared" si="14"/>
        <v>106</v>
      </c>
      <c r="AL44" s="96">
        <f t="shared" si="14"/>
        <v>11</v>
      </c>
      <c r="AO44" s="94" t="s">
        <v>226</v>
      </c>
      <c r="AP44" s="96">
        <f>MAX(AM4:AM29) * 1440</f>
        <v>105.00000000000011</v>
      </c>
    </row>
    <row r="45" spans="15:42" ht="15" customHeight="1">
      <c r="AE45" s="94" t="s">
        <v>227</v>
      </c>
      <c r="AF45" s="96">
        <f>_xlfn.STDEV.P(AF4:AF29)</f>
        <v>18.230931515019343</v>
      </c>
      <c r="AG45" s="96">
        <f t="shared" ref="AG45:AL45" si="15">_xlfn.STDEV.P(AG4:AG29)</f>
        <v>18.524891298821057</v>
      </c>
      <c r="AH45" s="96">
        <f t="shared" si="15"/>
        <v>35.907260560320466</v>
      </c>
      <c r="AI45" s="96">
        <f t="shared" si="15"/>
        <v>0</v>
      </c>
      <c r="AJ45" s="96">
        <f t="shared" si="15"/>
        <v>16.929019935493354</v>
      </c>
      <c r="AK45" s="96">
        <f t="shared" si="15"/>
        <v>18.175996916409439</v>
      </c>
      <c r="AL45" s="96">
        <f t="shared" si="15"/>
        <v>2.5063120316512868</v>
      </c>
      <c r="AO45" s="94" t="s">
        <v>227</v>
      </c>
      <c r="AP45" s="96">
        <f>_xlfn.STDEV.P(AM4:AM29) * 1440</f>
        <v>17.86007414656271</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72"/>
  <sheetViews>
    <sheetView workbookViewId="0">
      <selection activeCell="A20" sqref="A20"/>
    </sheetView>
  </sheetViews>
  <sheetFormatPr defaultColWidth="14.3984375" defaultRowHeight="15" customHeight="1"/>
  <cols>
    <col min="1" max="2" width="20.86328125" style="64" customWidth="1"/>
    <col min="3" max="3" width="69.796875" style="64" customWidth="1"/>
    <col min="4" max="4" width="30.06640625" style="64" customWidth="1"/>
    <col min="5" max="5" width="20.86328125" style="64" customWidth="1"/>
    <col min="6" max="6" width="26.33203125" style="64" customWidth="1"/>
    <col min="7" max="7" width="21.1328125" style="64" customWidth="1"/>
    <col min="8" max="9" width="20.86328125" style="64" customWidth="1"/>
  </cols>
  <sheetData>
    <row r="1" spans="1:23">
      <c r="A1" s="119" t="s">
        <v>221</v>
      </c>
      <c r="B1" s="119" t="s">
        <v>156</v>
      </c>
      <c r="C1" s="119" t="s">
        <v>157</v>
      </c>
      <c r="D1" s="119" t="s">
        <v>219</v>
      </c>
      <c r="E1" s="119" t="s">
        <v>218</v>
      </c>
      <c r="F1" s="119" t="s">
        <v>252</v>
      </c>
      <c r="G1" s="119" t="s">
        <v>155</v>
      </c>
      <c r="H1" s="119" t="s">
        <v>220</v>
      </c>
      <c r="I1" s="119" t="s">
        <v>35</v>
      </c>
      <c r="J1" s="31"/>
      <c r="K1" s="31"/>
      <c r="L1" s="31"/>
      <c r="M1" s="31"/>
      <c r="N1" s="31"/>
      <c r="O1" s="31"/>
      <c r="P1" s="31"/>
      <c r="Q1" s="31"/>
      <c r="R1" s="31"/>
      <c r="S1" s="31"/>
      <c r="T1" s="31"/>
      <c r="U1" s="31"/>
      <c r="V1" s="31"/>
      <c r="W1" s="31"/>
    </row>
    <row r="2" spans="1:23" s="110" customFormat="1">
      <c r="A2" s="132" t="s">
        <v>153</v>
      </c>
      <c r="B2" s="132"/>
      <c r="C2" s="132"/>
      <c r="D2" s="132"/>
      <c r="E2" s="132"/>
      <c r="F2" s="132"/>
      <c r="G2" s="132"/>
      <c r="H2" s="132"/>
      <c r="I2" s="132"/>
      <c r="J2" s="31"/>
      <c r="K2" s="31"/>
      <c r="L2" s="31"/>
      <c r="M2" s="31"/>
      <c r="N2" s="31"/>
      <c r="O2" s="31"/>
      <c r="P2" s="31"/>
      <c r="Q2" s="31"/>
      <c r="R2" s="31"/>
      <c r="S2" s="31"/>
      <c r="T2" s="31"/>
      <c r="U2" s="31"/>
      <c r="V2" s="31"/>
      <c r="W2" s="31"/>
    </row>
    <row r="3" spans="1:23">
      <c r="A3" s="64" t="s">
        <v>37</v>
      </c>
      <c r="B3" s="64">
        <v>18</v>
      </c>
      <c r="C3" s="64" t="s">
        <v>158</v>
      </c>
      <c r="D3" s="64" t="s">
        <v>160</v>
      </c>
      <c r="E3" s="64" t="s">
        <v>160</v>
      </c>
      <c r="F3" s="64" t="s">
        <v>159</v>
      </c>
      <c r="G3" s="64" t="s">
        <v>153</v>
      </c>
      <c r="H3" s="64" t="s">
        <v>161</v>
      </c>
      <c r="I3" s="64">
        <v>5.1388888888888887E-2</v>
      </c>
    </row>
    <row r="4" spans="1:23">
      <c r="A4" s="64" t="s">
        <v>40</v>
      </c>
      <c r="B4" s="64">
        <v>20</v>
      </c>
      <c r="C4" s="64" t="s">
        <v>166</v>
      </c>
      <c r="D4" s="64" t="s">
        <v>160</v>
      </c>
      <c r="E4" s="64" t="s">
        <v>160</v>
      </c>
      <c r="F4" s="64" t="s">
        <v>167</v>
      </c>
      <c r="G4" s="64" t="s">
        <v>153</v>
      </c>
      <c r="H4" s="64" t="s">
        <v>161</v>
      </c>
      <c r="I4" s="64">
        <v>6.3888888888888884E-2</v>
      </c>
    </row>
    <row r="5" spans="1:23">
      <c r="A5" s="64" t="s">
        <v>42</v>
      </c>
      <c r="B5" s="64">
        <v>18</v>
      </c>
      <c r="C5" s="64" t="s">
        <v>169</v>
      </c>
      <c r="D5" s="64" t="s">
        <v>160</v>
      </c>
      <c r="E5" s="64" t="s">
        <v>160</v>
      </c>
      <c r="F5" s="64" t="s">
        <v>167</v>
      </c>
      <c r="G5" s="64" t="s">
        <v>153</v>
      </c>
      <c r="H5" s="64" t="s">
        <v>165</v>
      </c>
      <c r="I5" s="64">
        <v>7.2916666666666671E-2</v>
      </c>
    </row>
    <row r="6" spans="1:23">
      <c r="A6" s="64" t="s">
        <v>45</v>
      </c>
      <c r="B6" s="64">
        <v>18</v>
      </c>
      <c r="C6" s="64" t="s">
        <v>173</v>
      </c>
      <c r="D6" s="64" t="s">
        <v>174</v>
      </c>
      <c r="E6" s="64" t="s">
        <v>160</v>
      </c>
      <c r="F6" s="64" t="s">
        <v>171</v>
      </c>
      <c r="G6" s="64" t="s">
        <v>153</v>
      </c>
      <c r="H6" s="64" t="s">
        <v>161</v>
      </c>
      <c r="I6" s="64">
        <v>3.6805555555555557E-2</v>
      </c>
    </row>
    <row r="7" spans="1:23">
      <c r="A7" s="64" t="s">
        <v>47</v>
      </c>
      <c r="B7" s="64">
        <v>19</v>
      </c>
      <c r="C7" s="64" t="s">
        <v>176</v>
      </c>
      <c r="D7" s="64" t="s">
        <v>174</v>
      </c>
      <c r="E7" s="64" t="s">
        <v>174</v>
      </c>
      <c r="F7" s="64" t="s">
        <v>164</v>
      </c>
      <c r="G7" s="64" t="s">
        <v>153</v>
      </c>
      <c r="H7" s="64" t="s">
        <v>161</v>
      </c>
      <c r="I7" s="64">
        <v>3.3333333333333333E-2</v>
      </c>
    </row>
    <row r="8" spans="1:23">
      <c r="A8" s="64" t="s">
        <v>49</v>
      </c>
      <c r="B8" s="64">
        <v>19</v>
      </c>
      <c r="C8" s="64" t="s">
        <v>169</v>
      </c>
      <c r="D8" s="64" t="s">
        <v>174</v>
      </c>
      <c r="E8" s="64" t="s">
        <v>160</v>
      </c>
      <c r="F8" s="64" t="s">
        <v>167</v>
      </c>
      <c r="G8" s="64" t="s">
        <v>153</v>
      </c>
      <c r="H8" s="64" t="s">
        <v>165</v>
      </c>
      <c r="I8" s="64">
        <v>7.2916666666666671E-2</v>
      </c>
    </row>
    <row r="9" spans="1:23">
      <c r="A9" s="64" t="s">
        <v>51</v>
      </c>
      <c r="B9" s="64">
        <v>20</v>
      </c>
      <c r="C9" s="64" t="s">
        <v>158</v>
      </c>
      <c r="D9" s="64" t="s">
        <v>174</v>
      </c>
      <c r="E9" s="64" t="s">
        <v>160</v>
      </c>
      <c r="F9" s="64" t="s">
        <v>179</v>
      </c>
      <c r="G9" s="64" t="s">
        <v>153</v>
      </c>
      <c r="H9" s="64" t="s">
        <v>161</v>
      </c>
      <c r="I9" s="64">
        <v>2.361111111111111E-2</v>
      </c>
    </row>
    <row r="10" spans="1:23">
      <c r="A10" s="64" t="s">
        <v>53</v>
      </c>
      <c r="B10" s="64">
        <v>19</v>
      </c>
      <c r="C10" s="64" t="s">
        <v>173</v>
      </c>
      <c r="D10" s="64" t="s">
        <v>160</v>
      </c>
      <c r="E10" s="64" t="s">
        <v>160</v>
      </c>
      <c r="F10" s="64" t="s">
        <v>167</v>
      </c>
      <c r="G10" s="64" t="s">
        <v>153</v>
      </c>
      <c r="H10" s="64" t="s">
        <v>161</v>
      </c>
      <c r="I10" s="64">
        <v>4.2361111111111113E-2</v>
      </c>
    </row>
    <row r="11" spans="1:23">
      <c r="A11" s="64" t="s">
        <v>55</v>
      </c>
      <c r="B11" s="64">
        <v>20</v>
      </c>
      <c r="C11" s="64" t="s">
        <v>181</v>
      </c>
      <c r="D11" s="64" t="s">
        <v>160</v>
      </c>
      <c r="E11" s="64" t="s">
        <v>160</v>
      </c>
      <c r="F11" s="64" t="s">
        <v>167</v>
      </c>
      <c r="G11" s="64" t="s">
        <v>153</v>
      </c>
      <c r="H11" s="64" t="s">
        <v>165</v>
      </c>
      <c r="I11" s="64">
        <v>7.2916666666666671E-2</v>
      </c>
    </row>
    <row r="12" spans="1:23">
      <c r="A12" s="64" t="s">
        <v>57</v>
      </c>
      <c r="B12" s="64">
        <v>23</v>
      </c>
      <c r="C12" s="64" t="s">
        <v>169</v>
      </c>
      <c r="D12" s="64" t="s">
        <v>160</v>
      </c>
      <c r="E12" s="64" t="s">
        <v>160</v>
      </c>
      <c r="F12" s="64" t="s">
        <v>167</v>
      </c>
      <c r="G12" s="64" t="s">
        <v>153</v>
      </c>
      <c r="H12" s="64" t="s">
        <v>161</v>
      </c>
      <c r="I12" s="64">
        <v>4.8611111111111112E-2</v>
      </c>
    </row>
    <row r="13" spans="1:23">
      <c r="A13" s="64" t="s">
        <v>59</v>
      </c>
      <c r="B13" s="64">
        <v>32</v>
      </c>
      <c r="C13" s="64" t="s">
        <v>158</v>
      </c>
      <c r="D13" s="64" t="s">
        <v>160</v>
      </c>
      <c r="E13" s="64" t="s">
        <v>160</v>
      </c>
      <c r="F13" s="64" t="s">
        <v>159</v>
      </c>
      <c r="G13" s="64" t="s">
        <v>153</v>
      </c>
      <c r="H13" s="64" t="s">
        <v>165</v>
      </c>
      <c r="I13" s="64">
        <v>7.2916666666666671E-2</v>
      </c>
    </row>
    <row r="14" spans="1:23">
      <c r="A14" s="64" t="s">
        <v>61</v>
      </c>
      <c r="B14" s="64">
        <v>22</v>
      </c>
      <c r="C14" s="64" t="s">
        <v>180</v>
      </c>
      <c r="D14" s="64" t="s">
        <v>160</v>
      </c>
      <c r="E14" s="64" t="s">
        <v>160</v>
      </c>
      <c r="F14" s="64" t="s">
        <v>171</v>
      </c>
      <c r="G14" s="64" t="s">
        <v>153</v>
      </c>
      <c r="H14" s="64" t="s">
        <v>161</v>
      </c>
      <c r="I14" s="64">
        <v>5.9027777777777776E-2</v>
      </c>
    </row>
    <row r="15" spans="1:23">
      <c r="A15" s="64" t="s">
        <v>63</v>
      </c>
      <c r="B15" s="64">
        <v>22</v>
      </c>
      <c r="C15" s="64" t="s">
        <v>184</v>
      </c>
      <c r="D15" s="64" t="s">
        <v>160</v>
      </c>
      <c r="E15" s="64" t="s">
        <v>160</v>
      </c>
      <c r="F15" s="64" t="s">
        <v>164</v>
      </c>
      <c r="G15" s="64" t="s">
        <v>153</v>
      </c>
      <c r="H15" s="64" t="s">
        <v>161</v>
      </c>
      <c r="I15" s="64">
        <v>2.9166666666666667E-2</v>
      </c>
    </row>
    <row r="16" spans="1:23">
      <c r="A16" s="64" t="s">
        <v>65</v>
      </c>
      <c r="B16" s="64">
        <v>18</v>
      </c>
      <c r="C16" s="64" t="s">
        <v>169</v>
      </c>
      <c r="D16" s="64" t="s">
        <v>174</v>
      </c>
      <c r="E16" s="64" t="s">
        <v>160</v>
      </c>
      <c r="F16" s="64" t="s">
        <v>171</v>
      </c>
      <c r="G16" s="64" t="s">
        <v>153</v>
      </c>
      <c r="H16" s="64" t="s">
        <v>161</v>
      </c>
      <c r="I16" s="64">
        <v>3.8194444444444448E-2</v>
      </c>
    </row>
    <row r="17" spans="1:9">
      <c r="A17" s="64" t="s">
        <v>67</v>
      </c>
      <c r="B17" s="64">
        <v>25</v>
      </c>
      <c r="C17" s="64" t="s">
        <v>186</v>
      </c>
      <c r="D17" s="64" t="s">
        <v>160</v>
      </c>
      <c r="E17" s="64" t="s">
        <v>160</v>
      </c>
      <c r="F17" s="64" t="s">
        <v>167</v>
      </c>
      <c r="G17" s="64" t="s">
        <v>153</v>
      </c>
      <c r="H17" s="64" t="s">
        <v>161</v>
      </c>
      <c r="I17" s="64">
        <v>4.583333333333333E-2</v>
      </c>
    </row>
    <row r="18" spans="1:9">
      <c r="A18" s="64" t="s">
        <v>69</v>
      </c>
      <c r="B18" s="64">
        <v>20</v>
      </c>
      <c r="C18" s="64" t="s">
        <v>187</v>
      </c>
      <c r="D18" s="64" t="s">
        <v>174</v>
      </c>
      <c r="E18" s="64" t="s">
        <v>160</v>
      </c>
      <c r="F18" s="64" t="s">
        <v>171</v>
      </c>
      <c r="G18" s="64" t="s">
        <v>153</v>
      </c>
      <c r="H18" s="64" t="s">
        <v>161</v>
      </c>
      <c r="I18" s="64">
        <v>2.1527777777777778E-2</v>
      </c>
    </row>
    <row r="19" spans="1:9">
      <c r="A19" s="64" t="s">
        <v>71</v>
      </c>
      <c r="B19" s="64">
        <v>24</v>
      </c>
      <c r="C19" s="64" t="s">
        <v>173</v>
      </c>
      <c r="D19" s="64" t="s">
        <v>160</v>
      </c>
      <c r="E19" s="64" t="s">
        <v>160</v>
      </c>
      <c r="F19" s="64" t="s">
        <v>167</v>
      </c>
      <c r="G19" s="64" t="s">
        <v>153</v>
      </c>
      <c r="H19" s="64" t="s">
        <v>161</v>
      </c>
      <c r="I19" s="64">
        <v>3.3333333333333333E-2</v>
      </c>
    </row>
    <row r="20" spans="1:9">
      <c r="A20" s="64" t="s">
        <v>73</v>
      </c>
      <c r="B20" s="64">
        <v>19</v>
      </c>
      <c r="C20" s="64" t="s">
        <v>189</v>
      </c>
      <c r="D20" s="64" t="s">
        <v>174</v>
      </c>
      <c r="E20" s="64" t="s">
        <v>160</v>
      </c>
      <c r="F20" s="64" t="s">
        <v>171</v>
      </c>
      <c r="G20" s="64" t="s">
        <v>153</v>
      </c>
      <c r="H20" s="64" t="s">
        <v>161</v>
      </c>
      <c r="I20" s="64">
        <v>1.9444444444444445E-2</v>
      </c>
    </row>
    <row r="21" spans="1:9">
      <c r="A21" s="64" t="s">
        <v>74</v>
      </c>
      <c r="B21" s="64">
        <v>31</v>
      </c>
      <c r="C21" s="64" t="s">
        <v>190</v>
      </c>
      <c r="D21" s="64" t="s">
        <v>174</v>
      </c>
      <c r="E21" s="64" t="s">
        <v>174</v>
      </c>
      <c r="F21" s="64" t="s">
        <v>171</v>
      </c>
      <c r="G21" s="64" t="s">
        <v>153</v>
      </c>
      <c r="H21" s="64" t="s">
        <v>161</v>
      </c>
      <c r="I21" s="64">
        <v>6.5277777777777782E-2</v>
      </c>
    </row>
    <row r="22" spans="1:9">
      <c r="A22" s="64" t="s">
        <v>76</v>
      </c>
      <c r="B22" s="64">
        <v>23</v>
      </c>
      <c r="C22" s="64" t="s">
        <v>169</v>
      </c>
      <c r="D22" s="64" t="s">
        <v>160</v>
      </c>
      <c r="E22" s="64" t="s">
        <v>160</v>
      </c>
      <c r="F22" s="64" t="s">
        <v>167</v>
      </c>
      <c r="G22" s="64" t="s">
        <v>153</v>
      </c>
      <c r="H22" s="64" t="s">
        <v>165</v>
      </c>
      <c r="I22" s="64">
        <v>7.2916666666666671E-2</v>
      </c>
    </row>
    <row r="23" spans="1:9">
      <c r="A23" s="64" t="s">
        <v>78</v>
      </c>
      <c r="B23" s="64">
        <v>21</v>
      </c>
      <c r="C23" s="64" t="s">
        <v>177</v>
      </c>
      <c r="D23" s="64" t="s">
        <v>174</v>
      </c>
      <c r="E23" s="64" t="s">
        <v>160</v>
      </c>
      <c r="F23" s="64" t="s">
        <v>164</v>
      </c>
      <c r="G23" s="64" t="s">
        <v>153</v>
      </c>
      <c r="H23" s="64" t="s">
        <v>161</v>
      </c>
      <c r="I23" s="64">
        <v>2.9861111111111113E-2</v>
      </c>
    </row>
    <row r="24" spans="1:9">
      <c r="A24" s="64" t="s">
        <v>80</v>
      </c>
      <c r="B24" s="64">
        <v>19</v>
      </c>
      <c r="C24" s="64" t="s">
        <v>193</v>
      </c>
      <c r="D24" s="64" t="s">
        <v>174</v>
      </c>
      <c r="E24" s="64" t="s">
        <v>160</v>
      </c>
      <c r="F24" s="64" t="s">
        <v>171</v>
      </c>
      <c r="G24" s="64" t="s">
        <v>153</v>
      </c>
      <c r="H24" s="64" t="s">
        <v>161</v>
      </c>
      <c r="I24" s="64">
        <v>5.4166666666666669E-2</v>
      </c>
    </row>
    <row r="25" spans="1:9">
      <c r="A25" s="64" t="s">
        <v>82</v>
      </c>
      <c r="B25" s="64">
        <v>23</v>
      </c>
      <c r="C25" s="64" t="s">
        <v>158</v>
      </c>
      <c r="D25" s="64" t="s">
        <v>160</v>
      </c>
      <c r="E25" s="64" t="s">
        <v>160</v>
      </c>
      <c r="F25" s="64" t="s">
        <v>159</v>
      </c>
      <c r="G25" s="64" t="s">
        <v>153</v>
      </c>
      <c r="H25" s="64" t="s">
        <v>195</v>
      </c>
      <c r="I25" s="64">
        <v>6.7361111111111108E-2</v>
      </c>
    </row>
    <row r="26" spans="1:9">
      <c r="A26" s="64" t="s">
        <v>84</v>
      </c>
      <c r="B26" s="64">
        <v>24</v>
      </c>
      <c r="C26" s="64" t="s">
        <v>187</v>
      </c>
      <c r="D26" s="64" t="s">
        <v>174</v>
      </c>
      <c r="E26" s="64" t="s">
        <v>160</v>
      </c>
      <c r="F26" s="64" t="s">
        <v>164</v>
      </c>
      <c r="G26" s="64" t="s">
        <v>153</v>
      </c>
      <c r="H26" s="64" t="s">
        <v>161</v>
      </c>
      <c r="I26" s="64">
        <v>3.4027777777777775E-2</v>
      </c>
    </row>
    <row r="27" spans="1:9">
      <c r="A27" s="64" t="s">
        <v>86</v>
      </c>
      <c r="B27" s="64">
        <v>19</v>
      </c>
      <c r="C27" s="64" t="s">
        <v>197</v>
      </c>
      <c r="D27" s="64" t="s">
        <v>160</v>
      </c>
      <c r="E27" s="64" t="s">
        <v>160</v>
      </c>
      <c r="F27" s="64" t="s">
        <v>167</v>
      </c>
      <c r="G27" s="64" t="s">
        <v>153</v>
      </c>
      <c r="H27" s="64" t="s">
        <v>161</v>
      </c>
      <c r="I27" s="64">
        <v>2.2222222222222223E-2</v>
      </c>
    </row>
    <row r="28" spans="1:9">
      <c r="A28" s="64" t="s">
        <v>88</v>
      </c>
      <c r="B28" s="64">
        <v>23</v>
      </c>
      <c r="C28" s="64" t="s">
        <v>177</v>
      </c>
      <c r="D28" s="64" t="s">
        <v>174</v>
      </c>
      <c r="E28" s="64" t="s">
        <v>160</v>
      </c>
      <c r="F28" s="64" t="s">
        <v>159</v>
      </c>
      <c r="G28" s="64" t="s">
        <v>153</v>
      </c>
      <c r="H28" s="64" t="s">
        <v>161</v>
      </c>
      <c r="I28" s="64">
        <v>2.5000000000000001E-2</v>
      </c>
    </row>
    <row r="29" spans="1:9">
      <c r="A29" s="133" t="s">
        <v>254</v>
      </c>
      <c r="B29" s="133"/>
      <c r="C29" s="133"/>
      <c r="D29" s="133"/>
      <c r="E29" s="133"/>
      <c r="F29" s="133"/>
      <c r="G29" s="133"/>
      <c r="H29" s="133"/>
      <c r="I29" s="133"/>
    </row>
    <row r="30" spans="1:9" s="110" customFormat="1">
      <c r="A30" s="64" t="s">
        <v>95</v>
      </c>
      <c r="B30" s="64">
        <v>27</v>
      </c>
      <c r="C30" s="64" t="s">
        <v>163</v>
      </c>
      <c r="D30" s="64" t="s">
        <v>160</v>
      </c>
      <c r="E30" s="64" t="s">
        <v>160</v>
      </c>
      <c r="F30" s="64" t="s">
        <v>164</v>
      </c>
      <c r="G30" s="64" t="s">
        <v>162</v>
      </c>
      <c r="H30" s="64" t="s">
        <v>165</v>
      </c>
      <c r="I30" s="64">
        <v>7.2916666666666671E-2</v>
      </c>
    </row>
    <row r="31" spans="1:9" s="110" customFormat="1">
      <c r="A31" s="64" t="s">
        <v>97</v>
      </c>
      <c r="B31" s="64">
        <v>20</v>
      </c>
      <c r="C31" s="64" t="s">
        <v>168</v>
      </c>
      <c r="D31" s="64" t="s">
        <v>160</v>
      </c>
      <c r="E31" s="64" t="s">
        <v>160</v>
      </c>
      <c r="F31" s="64" t="s">
        <v>167</v>
      </c>
      <c r="G31" s="64" t="s">
        <v>162</v>
      </c>
      <c r="H31" s="64" t="s">
        <v>161</v>
      </c>
      <c r="I31" s="64">
        <v>5.6250000000000001E-2</v>
      </c>
    </row>
    <row r="32" spans="1:9" s="110" customFormat="1">
      <c r="A32" s="64" t="s">
        <v>99</v>
      </c>
      <c r="B32" s="64">
        <v>22</v>
      </c>
      <c r="C32" s="64" t="s">
        <v>170</v>
      </c>
      <c r="D32" s="64" t="s">
        <v>160</v>
      </c>
      <c r="E32" s="64" t="s">
        <v>160</v>
      </c>
      <c r="F32" s="64" t="s">
        <v>171</v>
      </c>
      <c r="G32" s="64" t="s">
        <v>162</v>
      </c>
      <c r="H32" s="64" t="s">
        <v>165</v>
      </c>
      <c r="I32" s="64">
        <v>7.2916666666666671E-2</v>
      </c>
    </row>
    <row r="33" spans="1:9" s="110" customFormat="1">
      <c r="A33" s="64" t="s">
        <v>101</v>
      </c>
      <c r="B33" s="64">
        <v>21</v>
      </c>
      <c r="C33" s="64" t="s">
        <v>172</v>
      </c>
      <c r="D33" s="64" t="s">
        <v>160</v>
      </c>
      <c r="E33" s="64" t="s">
        <v>160</v>
      </c>
      <c r="F33" s="64" t="s">
        <v>167</v>
      </c>
      <c r="G33" s="64" t="s">
        <v>162</v>
      </c>
      <c r="H33" s="64" t="s">
        <v>165</v>
      </c>
      <c r="I33" s="64">
        <v>7.2916666666666671E-2</v>
      </c>
    </row>
    <row r="34" spans="1:9" s="110" customFormat="1">
      <c r="A34" s="64" t="s">
        <v>103</v>
      </c>
      <c r="B34" s="64">
        <v>28</v>
      </c>
      <c r="C34" s="64" t="s">
        <v>175</v>
      </c>
      <c r="D34" s="64" t="s">
        <v>160</v>
      </c>
      <c r="E34" s="64" t="s">
        <v>160</v>
      </c>
      <c r="F34" s="64" t="s">
        <v>159</v>
      </c>
      <c r="G34" s="64" t="s">
        <v>162</v>
      </c>
      <c r="H34" s="64" t="s">
        <v>165</v>
      </c>
      <c r="I34" s="64">
        <v>7.2916666666666671E-2</v>
      </c>
    </row>
    <row r="35" spans="1:9" s="110" customFormat="1">
      <c r="A35" s="64" t="s">
        <v>105</v>
      </c>
      <c r="B35" s="64">
        <v>18</v>
      </c>
      <c r="C35" s="64" t="s">
        <v>177</v>
      </c>
      <c r="D35" s="64" t="s">
        <v>174</v>
      </c>
      <c r="E35" s="64" t="s">
        <v>160</v>
      </c>
      <c r="F35" s="64" t="s">
        <v>171</v>
      </c>
      <c r="G35" s="64" t="s">
        <v>162</v>
      </c>
      <c r="H35" s="64" t="s">
        <v>161</v>
      </c>
      <c r="I35" s="64">
        <v>2.4305555555555556E-2</v>
      </c>
    </row>
    <row r="36" spans="1:9" s="110" customFormat="1">
      <c r="A36" s="64" t="s">
        <v>107</v>
      </c>
      <c r="B36" s="64">
        <v>18</v>
      </c>
      <c r="C36" s="64" t="s">
        <v>178</v>
      </c>
      <c r="D36" s="64" t="s">
        <v>174</v>
      </c>
      <c r="E36" s="64" t="s">
        <v>160</v>
      </c>
      <c r="F36" s="64" t="s">
        <v>171</v>
      </c>
      <c r="G36" s="64" t="s">
        <v>162</v>
      </c>
      <c r="H36" s="64" t="s">
        <v>161</v>
      </c>
      <c r="I36" s="64">
        <v>6.0416666666666667E-2</v>
      </c>
    </row>
    <row r="37" spans="1:9" s="110" customFormat="1">
      <c r="A37" s="64" t="s">
        <v>109</v>
      </c>
      <c r="B37" s="64">
        <v>21</v>
      </c>
      <c r="C37" s="64" t="s">
        <v>180</v>
      </c>
      <c r="D37" s="64" t="s">
        <v>160</v>
      </c>
      <c r="E37" s="64" t="s">
        <v>160</v>
      </c>
      <c r="F37" s="64" t="s">
        <v>167</v>
      </c>
      <c r="G37" s="64" t="s">
        <v>162</v>
      </c>
      <c r="H37" s="64" t="s">
        <v>161</v>
      </c>
      <c r="I37" s="64">
        <v>6.1805555555555558E-2</v>
      </c>
    </row>
    <row r="38" spans="1:9" s="110" customFormat="1">
      <c r="A38" s="64" t="s">
        <v>111</v>
      </c>
      <c r="B38" s="64">
        <v>22</v>
      </c>
      <c r="C38" s="64" t="s">
        <v>169</v>
      </c>
      <c r="D38" s="64" t="s">
        <v>160</v>
      </c>
      <c r="E38" s="64" t="s">
        <v>160</v>
      </c>
      <c r="F38" s="64" t="s">
        <v>167</v>
      </c>
      <c r="G38" s="64" t="s">
        <v>162</v>
      </c>
      <c r="H38" s="64" t="s">
        <v>165</v>
      </c>
      <c r="I38" s="64">
        <v>7.2916666666666671E-2</v>
      </c>
    </row>
    <row r="39" spans="1:9" s="110" customFormat="1">
      <c r="A39" s="64" t="s">
        <v>113</v>
      </c>
      <c r="B39" s="64">
        <v>48</v>
      </c>
      <c r="C39" s="64" t="s">
        <v>182</v>
      </c>
      <c r="D39" s="64" t="s">
        <v>160</v>
      </c>
      <c r="E39" s="64" t="s">
        <v>160</v>
      </c>
      <c r="F39" s="64" t="s">
        <v>167</v>
      </c>
      <c r="G39" s="64" t="s">
        <v>162</v>
      </c>
      <c r="H39" s="64" t="s">
        <v>165</v>
      </c>
      <c r="I39" s="64">
        <v>7.2916666666666671E-2</v>
      </c>
    </row>
    <row r="40" spans="1:9" s="110" customFormat="1">
      <c r="A40" s="64" t="s">
        <v>115</v>
      </c>
      <c r="B40" s="64">
        <v>19</v>
      </c>
      <c r="C40" s="64" t="s">
        <v>170</v>
      </c>
      <c r="D40" s="64" t="s">
        <v>160</v>
      </c>
      <c r="E40" s="64" t="s">
        <v>160</v>
      </c>
      <c r="F40" s="64" t="s">
        <v>171</v>
      </c>
      <c r="G40" s="64" t="s">
        <v>162</v>
      </c>
      <c r="H40" s="64" t="s">
        <v>165</v>
      </c>
      <c r="I40" s="64">
        <v>7.2916666666666671E-2</v>
      </c>
    </row>
    <row r="41" spans="1:9" s="110" customFormat="1">
      <c r="A41" s="64" t="s">
        <v>117</v>
      </c>
      <c r="B41" s="64">
        <v>18</v>
      </c>
      <c r="C41" s="64" t="s">
        <v>183</v>
      </c>
      <c r="D41" s="64" t="s">
        <v>160</v>
      </c>
      <c r="E41" s="64" t="s">
        <v>160</v>
      </c>
      <c r="F41" s="64" t="s">
        <v>167</v>
      </c>
      <c r="G41" s="64" t="s">
        <v>162</v>
      </c>
      <c r="H41" s="64" t="s">
        <v>165</v>
      </c>
      <c r="I41" s="64">
        <v>7.2916666666666671E-2</v>
      </c>
    </row>
    <row r="42" spans="1:9" s="110" customFormat="1">
      <c r="A42" s="64" t="s">
        <v>119</v>
      </c>
      <c r="B42" s="64">
        <v>19</v>
      </c>
      <c r="C42" s="64" t="s">
        <v>185</v>
      </c>
      <c r="D42" s="64" t="s">
        <v>160</v>
      </c>
      <c r="E42" s="64" t="s">
        <v>160</v>
      </c>
      <c r="F42" s="64" t="s">
        <v>167</v>
      </c>
      <c r="G42" s="64" t="s">
        <v>162</v>
      </c>
      <c r="H42" s="64" t="s">
        <v>161</v>
      </c>
      <c r="I42" s="64">
        <v>7.2916666666666671E-2</v>
      </c>
    </row>
    <row r="43" spans="1:9" s="110" customFormat="1">
      <c r="A43" s="64" t="s">
        <v>121</v>
      </c>
      <c r="B43" s="64">
        <v>34</v>
      </c>
      <c r="C43" s="64" t="s">
        <v>187</v>
      </c>
      <c r="D43" s="64" t="s">
        <v>160</v>
      </c>
      <c r="E43" s="64" t="s">
        <v>174</v>
      </c>
      <c r="F43" s="64" t="s">
        <v>255</v>
      </c>
      <c r="G43" s="64" t="s">
        <v>162</v>
      </c>
      <c r="H43" s="64" t="s">
        <v>161</v>
      </c>
      <c r="I43" s="64">
        <v>5.1388888888888887E-2</v>
      </c>
    </row>
    <row r="44" spans="1:9" s="110" customFormat="1">
      <c r="A44" s="64" t="s">
        <v>122</v>
      </c>
      <c r="B44" s="64">
        <v>26</v>
      </c>
      <c r="C44" s="64" t="s">
        <v>177</v>
      </c>
      <c r="D44" s="64" t="s">
        <v>160</v>
      </c>
      <c r="E44" s="64" t="s">
        <v>160</v>
      </c>
      <c r="F44" s="64" t="s">
        <v>255</v>
      </c>
      <c r="G44" s="64" t="s">
        <v>162</v>
      </c>
      <c r="H44" s="64" t="s">
        <v>165</v>
      </c>
      <c r="I44" s="64">
        <v>7.2916666666666671E-2</v>
      </c>
    </row>
    <row r="45" spans="1:9" s="110" customFormat="1">
      <c r="A45" s="64" t="s">
        <v>124</v>
      </c>
      <c r="B45" s="64">
        <v>50</v>
      </c>
      <c r="C45" s="64" t="s">
        <v>172</v>
      </c>
      <c r="D45" s="64" t="s">
        <v>160</v>
      </c>
      <c r="E45" s="64" t="s">
        <v>160</v>
      </c>
      <c r="F45" s="64" t="s">
        <v>167</v>
      </c>
      <c r="G45" s="64" t="s">
        <v>162</v>
      </c>
      <c r="H45" s="64" t="s">
        <v>165</v>
      </c>
      <c r="I45" s="64">
        <v>7.2916666666666671E-2</v>
      </c>
    </row>
    <row r="46" spans="1:9" s="110" customFormat="1">
      <c r="A46" s="64" t="s">
        <v>126</v>
      </c>
      <c r="B46" s="64">
        <v>22</v>
      </c>
      <c r="C46" s="64" t="s">
        <v>163</v>
      </c>
      <c r="D46" s="64" t="s">
        <v>174</v>
      </c>
      <c r="E46" s="64" t="s">
        <v>160</v>
      </c>
      <c r="F46" s="64" t="s">
        <v>164</v>
      </c>
      <c r="G46" s="64" t="s">
        <v>162</v>
      </c>
      <c r="H46" s="64" t="s">
        <v>161</v>
      </c>
      <c r="I46" s="64">
        <v>6.3888888888888884E-2</v>
      </c>
    </row>
    <row r="47" spans="1:9" s="110" customFormat="1">
      <c r="A47" s="64" t="s">
        <v>128</v>
      </c>
      <c r="B47" s="64">
        <v>19</v>
      </c>
      <c r="C47" s="64" t="s">
        <v>188</v>
      </c>
      <c r="D47" s="64" t="s">
        <v>160</v>
      </c>
      <c r="E47" s="64" t="s">
        <v>160</v>
      </c>
      <c r="F47" s="64" t="s">
        <v>167</v>
      </c>
      <c r="G47" s="64" t="s">
        <v>162</v>
      </c>
      <c r="H47" s="64" t="s">
        <v>161</v>
      </c>
      <c r="I47" s="64">
        <v>4.8611111111111112E-2</v>
      </c>
    </row>
    <row r="48" spans="1:9" s="110" customFormat="1">
      <c r="A48" s="64" t="s">
        <v>130</v>
      </c>
      <c r="B48" s="64">
        <v>18</v>
      </c>
      <c r="C48" s="64" t="s">
        <v>181</v>
      </c>
      <c r="D48" s="64" t="s">
        <v>160</v>
      </c>
      <c r="E48" s="64" t="s">
        <v>160</v>
      </c>
      <c r="F48" s="64" t="s">
        <v>167</v>
      </c>
      <c r="G48" s="64" t="s">
        <v>162</v>
      </c>
      <c r="H48" s="64" t="s">
        <v>161</v>
      </c>
      <c r="I48" s="64">
        <v>5.2083333333333336E-2</v>
      </c>
    </row>
    <row r="49" spans="1:13" s="110" customFormat="1">
      <c r="A49" s="64" t="s">
        <v>132</v>
      </c>
      <c r="B49" s="64">
        <v>20</v>
      </c>
      <c r="C49" s="64" t="s">
        <v>191</v>
      </c>
      <c r="D49" s="64" t="s">
        <v>174</v>
      </c>
      <c r="E49" s="64" t="s">
        <v>160</v>
      </c>
      <c r="F49" s="64" t="s">
        <v>164</v>
      </c>
      <c r="G49" s="64" t="s">
        <v>162</v>
      </c>
      <c r="H49" s="64" t="s">
        <v>161</v>
      </c>
      <c r="I49" s="64">
        <v>3.9583333333333331E-2</v>
      </c>
    </row>
    <row r="50" spans="1:13" s="110" customFormat="1">
      <c r="A50" s="64" t="s">
        <v>134</v>
      </c>
      <c r="B50" s="64">
        <v>22</v>
      </c>
      <c r="C50" s="64" t="s">
        <v>192</v>
      </c>
      <c r="D50" s="64" t="s">
        <v>160</v>
      </c>
      <c r="E50" s="64" t="s">
        <v>160</v>
      </c>
      <c r="F50" s="64" t="s">
        <v>159</v>
      </c>
      <c r="G50" s="64" t="s">
        <v>162</v>
      </c>
      <c r="H50" s="64" t="s">
        <v>165</v>
      </c>
      <c r="I50" s="64">
        <v>7.2916666666666671E-2</v>
      </c>
    </row>
    <row r="51" spans="1:13" s="110" customFormat="1">
      <c r="A51" s="64" t="s">
        <v>136</v>
      </c>
      <c r="B51" s="64">
        <v>32</v>
      </c>
      <c r="C51" s="64" t="s">
        <v>193</v>
      </c>
      <c r="D51" s="64" t="s">
        <v>160</v>
      </c>
      <c r="E51" s="64" t="s">
        <v>160</v>
      </c>
      <c r="F51" s="64" t="s">
        <v>167</v>
      </c>
      <c r="G51" s="64" t="s">
        <v>162</v>
      </c>
      <c r="H51" s="64" t="s">
        <v>165</v>
      </c>
      <c r="I51" s="64">
        <v>7.2916666666666671E-2</v>
      </c>
    </row>
    <row r="52" spans="1:13" s="110" customFormat="1">
      <c r="A52" s="64" t="s">
        <v>138</v>
      </c>
      <c r="B52" s="64">
        <v>17</v>
      </c>
      <c r="C52" s="64" t="s">
        <v>194</v>
      </c>
      <c r="D52" s="64" t="s">
        <v>174</v>
      </c>
      <c r="E52" s="64" t="s">
        <v>160</v>
      </c>
      <c r="F52" s="64" t="s">
        <v>171</v>
      </c>
      <c r="G52" s="64" t="s">
        <v>162</v>
      </c>
      <c r="H52" s="64" t="s">
        <v>165</v>
      </c>
      <c r="I52" s="64">
        <v>7.2916666666666671E-2</v>
      </c>
    </row>
    <row r="53" spans="1:13" s="110" customFormat="1">
      <c r="A53" s="64" t="s">
        <v>140</v>
      </c>
      <c r="B53" s="64">
        <v>20</v>
      </c>
      <c r="C53" s="64" t="s">
        <v>192</v>
      </c>
      <c r="D53" s="64" t="s">
        <v>160</v>
      </c>
      <c r="E53" s="64" t="s">
        <v>160</v>
      </c>
      <c r="F53" s="64" t="s">
        <v>164</v>
      </c>
      <c r="G53" s="64" t="s">
        <v>162</v>
      </c>
      <c r="H53" s="64" t="s">
        <v>161</v>
      </c>
      <c r="I53" s="64">
        <v>6.1805555555555558E-2</v>
      </c>
    </row>
    <row r="54" spans="1:13" s="110" customFormat="1">
      <c r="A54" s="64" t="s">
        <v>142</v>
      </c>
      <c r="B54" s="64">
        <v>21</v>
      </c>
      <c r="C54" s="64" t="s">
        <v>196</v>
      </c>
      <c r="D54" s="64" t="s">
        <v>160</v>
      </c>
      <c r="E54" s="64" t="s">
        <v>160</v>
      </c>
      <c r="F54" s="64" t="s">
        <v>159</v>
      </c>
      <c r="G54" s="64" t="s">
        <v>162</v>
      </c>
      <c r="H54" s="64" t="s">
        <v>161</v>
      </c>
      <c r="I54" s="64">
        <v>5.9722222222222225E-2</v>
      </c>
    </row>
    <row r="55" spans="1:13" s="110" customFormat="1">
      <c r="A55" s="64" t="s">
        <v>144</v>
      </c>
      <c r="B55" s="64">
        <v>19</v>
      </c>
      <c r="C55" s="64" t="s">
        <v>198</v>
      </c>
      <c r="D55" s="64" t="s">
        <v>160</v>
      </c>
      <c r="E55" s="64" t="s">
        <v>160</v>
      </c>
      <c r="F55" s="64" t="s">
        <v>171</v>
      </c>
      <c r="G55" s="64" t="s">
        <v>162</v>
      </c>
      <c r="H55" s="64" t="s">
        <v>165</v>
      </c>
      <c r="I55" s="64">
        <v>7.2916666666666671E-2</v>
      </c>
    </row>
    <row r="56" spans="1:13">
      <c r="A56" s="33"/>
      <c r="B56" s="33"/>
      <c r="C56" s="33"/>
      <c r="D56" s="33"/>
      <c r="E56" s="33"/>
      <c r="F56" s="33"/>
      <c r="G56" s="33"/>
      <c r="I56" s="135"/>
      <c r="J56" s="125"/>
      <c r="K56" s="35"/>
      <c r="L56" s="35"/>
    </row>
    <row r="57" spans="1:13">
      <c r="A57" s="33"/>
      <c r="B57" s="33"/>
      <c r="C57" s="33"/>
      <c r="D57" s="33"/>
      <c r="E57" s="33"/>
      <c r="F57" s="33"/>
      <c r="G57" s="33"/>
      <c r="I57" s="65"/>
      <c r="M57" s="29"/>
    </row>
    <row r="58" spans="1:13">
      <c r="A58" s="33"/>
      <c r="B58" s="33"/>
      <c r="C58" s="33"/>
      <c r="D58" s="33"/>
      <c r="E58" s="33"/>
      <c r="F58" s="33"/>
      <c r="G58" s="33"/>
      <c r="K58" s="27"/>
      <c r="L58" s="27"/>
    </row>
    <row r="59" spans="1:13">
      <c r="A59" s="33"/>
      <c r="B59" s="33"/>
      <c r="C59" s="33"/>
      <c r="D59" s="33"/>
      <c r="E59" s="33"/>
      <c r="F59" s="33"/>
      <c r="G59" s="33"/>
      <c r="I59" s="134"/>
      <c r="J59" s="125"/>
      <c r="K59" s="35"/>
      <c r="L59" s="35"/>
    </row>
    <row r="60" spans="1:13">
      <c r="A60" s="33"/>
      <c r="B60" s="33"/>
      <c r="C60" s="33"/>
      <c r="D60" s="33"/>
      <c r="E60" s="33"/>
      <c r="F60" s="33"/>
      <c r="G60" s="33"/>
      <c r="I60" s="135"/>
      <c r="J60" s="125"/>
      <c r="K60" s="35"/>
      <c r="L60" s="35"/>
    </row>
    <row r="61" spans="1:13">
      <c r="A61" s="33"/>
      <c r="B61" s="33"/>
      <c r="C61" s="33"/>
      <c r="D61" s="33"/>
      <c r="E61" s="33"/>
      <c r="F61" s="33"/>
      <c r="G61" s="33"/>
      <c r="I61" s="65"/>
      <c r="M61" s="29"/>
    </row>
    <row r="62" spans="1:13">
      <c r="A62" s="33"/>
      <c r="B62" s="33"/>
      <c r="C62" s="33"/>
      <c r="D62" s="33"/>
      <c r="E62" s="33"/>
      <c r="F62" s="33"/>
      <c r="G62" s="33"/>
      <c r="K62" s="27"/>
      <c r="L62" s="27"/>
    </row>
    <row r="63" spans="1:13">
      <c r="A63" s="33"/>
      <c r="B63" s="33"/>
      <c r="C63" s="33"/>
      <c r="D63" s="33"/>
      <c r="E63" s="33"/>
      <c r="F63" s="33"/>
      <c r="G63" s="33"/>
      <c r="I63" s="134"/>
      <c r="J63" s="125"/>
      <c r="K63" s="35"/>
      <c r="L63" s="35"/>
    </row>
    <row r="64" spans="1:13">
      <c r="A64" s="33"/>
      <c r="B64" s="33"/>
      <c r="C64" s="33"/>
      <c r="D64" s="33"/>
      <c r="E64" s="33"/>
      <c r="F64" s="33"/>
      <c r="G64" s="33"/>
      <c r="I64" s="135"/>
      <c r="J64" s="125"/>
      <c r="K64" s="35"/>
      <c r="L64" s="35"/>
    </row>
    <row r="65" spans="1:16">
      <c r="A65" s="33"/>
      <c r="B65" s="33"/>
      <c r="C65" s="33"/>
      <c r="D65" s="33"/>
      <c r="E65" s="33"/>
      <c r="F65" s="33"/>
      <c r="G65" s="33"/>
      <c r="I65" s="66"/>
      <c r="M65" s="29"/>
    </row>
    <row r="66" spans="1:16">
      <c r="A66" s="33"/>
      <c r="B66" s="33"/>
      <c r="C66" s="33"/>
      <c r="D66" s="33"/>
      <c r="E66" s="33"/>
      <c r="F66" s="33"/>
      <c r="G66" s="33"/>
      <c r="K66" s="27"/>
      <c r="L66" s="27"/>
    </row>
    <row r="67" spans="1:16">
      <c r="A67" s="33"/>
      <c r="B67" s="33"/>
      <c r="C67" s="33"/>
      <c r="D67" s="33"/>
      <c r="E67" s="33"/>
      <c r="F67" s="33"/>
      <c r="G67" s="33"/>
      <c r="I67" s="134"/>
      <c r="J67" s="125"/>
      <c r="K67" s="35"/>
      <c r="L67" s="35"/>
    </row>
    <row r="68" spans="1:16">
      <c r="A68" s="33"/>
      <c r="B68" s="33"/>
      <c r="C68" s="33"/>
      <c r="D68" s="33"/>
      <c r="E68" s="33"/>
      <c r="F68" s="33"/>
      <c r="G68" s="33"/>
      <c r="I68" s="135"/>
      <c r="J68" s="125"/>
      <c r="K68" s="35"/>
      <c r="L68" s="35"/>
    </row>
    <row r="69" spans="1:16">
      <c r="A69" s="33"/>
      <c r="B69" s="33"/>
      <c r="C69" s="33"/>
      <c r="D69" s="33"/>
      <c r="E69" s="33"/>
      <c r="F69" s="33"/>
      <c r="G69" s="33"/>
      <c r="I69" s="66"/>
      <c r="M69" s="29"/>
    </row>
    <row r="70" spans="1:16">
      <c r="A70" s="33"/>
      <c r="B70" s="33"/>
      <c r="C70" s="33"/>
      <c r="D70" s="33"/>
      <c r="E70" s="33"/>
      <c r="F70" s="33"/>
      <c r="G70" s="33"/>
      <c r="K70" s="27"/>
      <c r="L70" s="27"/>
    </row>
    <row r="71" spans="1:16">
      <c r="A71" s="33"/>
      <c r="B71" s="33"/>
      <c r="C71" s="33"/>
      <c r="D71" s="33"/>
      <c r="E71" s="33"/>
      <c r="F71" s="33"/>
      <c r="G71" s="33"/>
      <c r="I71" s="134"/>
      <c r="J71" s="125"/>
      <c r="K71" s="35"/>
      <c r="L71" s="35"/>
    </row>
    <row r="72" spans="1:16">
      <c r="A72" s="33"/>
      <c r="B72" s="33"/>
      <c r="C72" s="33"/>
      <c r="D72" s="33"/>
      <c r="E72" s="33"/>
      <c r="F72" s="33"/>
      <c r="G72" s="33"/>
      <c r="I72" s="135"/>
      <c r="J72" s="125"/>
      <c r="K72" s="35"/>
      <c r="L72" s="35"/>
    </row>
    <row r="73" spans="1:16">
      <c r="A73" s="33"/>
      <c r="B73" s="33"/>
      <c r="C73" s="33"/>
      <c r="D73" s="33"/>
      <c r="E73" s="33"/>
      <c r="F73" s="33"/>
      <c r="G73" s="33"/>
      <c r="M73" s="29"/>
    </row>
    <row r="74" spans="1:16">
      <c r="A74" s="33"/>
      <c r="B74" s="33"/>
      <c r="C74" s="33"/>
      <c r="D74" s="33"/>
      <c r="E74" s="33"/>
      <c r="F74" s="33"/>
      <c r="G74" s="33"/>
    </row>
    <row r="75" spans="1:16">
      <c r="A75" s="33"/>
      <c r="B75" s="33"/>
      <c r="C75" s="33"/>
      <c r="D75" s="33"/>
      <c r="E75" s="33"/>
      <c r="F75" s="33"/>
      <c r="G75" s="33"/>
    </row>
    <row r="76" spans="1:16">
      <c r="A76" s="33"/>
      <c r="B76" s="33"/>
      <c r="C76" s="33"/>
      <c r="D76" s="33"/>
      <c r="E76" s="33"/>
      <c r="F76" s="33"/>
      <c r="G76" s="33"/>
    </row>
    <row r="77" spans="1:16">
      <c r="A77" s="33"/>
      <c r="B77" s="33"/>
      <c r="C77" s="33"/>
      <c r="D77" s="33"/>
      <c r="E77" s="33"/>
      <c r="F77" s="33"/>
      <c r="G77" s="33"/>
      <c r="J77" s="27"/>
      <c r="N77" s="27"/>
    </row>
    <row r="78" spans="1:16">
      <c r="A78" s="33"/>
      <c r="B78" s="33"/>
      <c r="C78" s="33"/>
      <c r="D78" s="33"/>
      <c r="E78" s="33"/>
      <c r="F78" s="33"/>
      <c r="G78" s="33"/>
      <c r="K78" s="27"/>
      <c r="L78" s="27"/>
      <c r="O78" s="27"/>
      <c r="P78" s="27"/>
    </row>
    <row r="79" spans="1:16">
      <c r="A79" s="33"/>
      <c r="B79" s="33"/>
      <c r="C79" s="33"/>
      <c r="D79" s="33"/>
      <c r="E79" s="33"/>
      <c r="F79" s="33"/>
      <c r="G79" s="33"/>
      <c r="J79" s="27"/>
      <c r="K79" s="35"/>
      <c r="L79" s="35"/>
      <c r="N79" s="27"/>
      <c r="O79" s="35"/>
      <c r="P79" s="35"/>
    </row>
    <row r="80" spans="1:16">
      <c r="A80" s="33"/>
      <c r="B80" s="33"/>
      <c r="C80" s="33"/>
      <c r="D80" s="33"/>
      <c r="E80" s="33"/>
      <c r="F80" s="33"/>
      <c r="G80" s="33"/>
      <c r="J80" s="27"/>
      <c r="K80" s="35"/>
      <c r="L80" s="35"/>
      <c r="N80" s="27"/>
      <c r="O80" s="35"/>
      <c r="P80" s="35"/>
    </row>
    <row r="81" spans="1:16">
      <c r="A81" s="33"/>
      <c r="B81" s="33"/>
      <c r="C81" s="33"/>
      <c r="D81" s="33"/>
      <c r="E81" s="33"/>
      <c r="F81" s="33"/>
      <c r="G81" s="33"/>
      <c r="J81" s="27"/>
      <c r="K81" s="35"/>
      <c r="L81" s="35"/>
      <c r="N81" s="27"/>
      <c r="O81" s="35"/>
      <c r="P81" s="35"/>
    </row>
    <row r="82" spans="1:16">
      <c r="A82" s="33"/>
      <c r="B82" s="33"/>
      <c r="C82" s="33"/>
      <c r="D82" s="33"/>
      <c r="E82" s="33"/>
      <c r="F82" s="33"/>
      <c r="G82" s="33"/>
      <c r="J82" s="27"/>
      <c r="K82" s="35"/>
      <c r="L82" s="35"/>
      <c r="N82" s="27"/>
      <c r="O82" s="35"/>
      <c r="P82" s="35"/>
    </row>
    <row r="83" spans="1:16">
      <c r="A83" s="33"/>
      <c r="B83" s="33"/>
      <c r="C83" s="33"/>
      <c r="D83" s="33"/>
      <c r="E83" s="33"/>
      <c r="F83" s="33"/>
      <c r="G83" s="33"/>
      <c r="J83" s="27"/>
      <c r="K83" s="35"/>
      <c r="L83" s="35"/>
      <c r="N83" s="27"/>
      <c r="O83" s="35"/>
      <c r="P83" s="35"/>
    </row>
    <row r="84" spans="1:16">
      <c r="A84" s="33"/>
      <c r="B84" s="33"/>
      <c r="C84" s="33"/>
      <c r="D84" s="33"/>
      <c r="E84" s="33"/>
      <c r="F84" s="33"/>
      <c r="G84" s="33"/>
    </row>
    <row r="85" spans="1:16">
      <c r="A85" s="33"/>
      <c r="B85" s="33"/>
      <c r="C85" s="33"/>
      <c r="D85" s="33"/>
      <c r="E85" s="33"/>
      <c r="F85" s="33"/>
      <c r="G85" s="33"/>
    </row>
    <row r="86" spans="1:16">
      <c r="A86" s="33"/>
      <c r="B86" s="33"/>
      <c r="C86" s="33"/>
      <c r="D86" s="33"/>
      <c r="E86" s="33"/>
      <c r="F86" s="33"/>
      <c r="G86" s="33"/>
    </row>
    <row r="87" spans="1:16">
      <c r="A87" s="33"/>
      <c r="B87" s="33"/>
      <c r="C87" s="33"/>
      <c r="D87" s="33"/>
      <c r="E87" s="33"/>
      <c r="F87" s="33"/>
      <c r="G87" s="33"/>
    </row>
    <row r="88" spans="1:16">
      <c r="A88" s="33"/>
      <c r="B88" s="33"/>
      <c r="C88" s="33"/>
      <c r="D88" s="33"/>
      <c r="E88" s="33"/>
      <c r="F88" s="33"/>
      <c r="G88" s="33"/>
    </row>
    <row r="89" spans="1:16">
      <c r="A89" s="33"/>
      <c r="B89" s="33"/>
      <c r="C89" s="33"/>
      <c r="D89" s="33"/>
      <c r="E89" s="33"/>
      <c r="F89" s="33"/>
      <c r="G89" s="33"/>
    </row>
    <row r="90" spans="1:16">
      <c r="A90" s="33"/>
      <c r="B90" s="33"/>
      <c r="C90" s="33"/>
      <c r="D90" s="33"/>
      <c r="E90" s="33"/>
      <c r="F90" s="33"/>
      <c r="G90" s="33"/>
    </row>
    <row r="91" spans="1:16">
      <c r="A91" s="33"/>
      <c r="B91" s="33"/>
      <c r="C91" s="33"/>
      <c r="D91" s="33"/>
      <c r="E91" s="33"/>
      <c r="F91" s="33"/>
      <c r="G91" s="33"/>
    </row>
    <row r="92" spans="1:16">
      <c r="A92" s="33"/>
      <c r="B92" s="33"/>
      <c r="C92" s="33"/>
      <c r="D92" s="33"/>
      <c r="E92" s="33"/>
      <c r="F92" s="33"/>
      <c r="G92" s="33"/>
      <c r="J92" s="27"/>
      <c r="K92" s="27"/>
    </row>
    <row r="93" spans="1:16">
      <c r="A93" s="33"/>
      <c r="B93" s="33"/>
      <c r="C93" s="33"/>
      <c r="D93" s="33"/>
      <c r="E93" s="33"/>
      <c r="F93" s="33"/>
      <c r="G93" s="33"/>
      <c r="I93" s="32"/>
      <c r="J93" s="35"/>
      <c r="K93" s="35"/>
    </row>
    <row r="94" spans="1:16">
      <c r="A94" s="33"/>
      <c r="B94" s="33"/>
      <c r="C94" s="33"/>
      <c r="D94" s="33"/>
      <c r="E94" s="33"/>
      <c r="F94" s="33"/>
      <c r="G94" s="33"/>
      <c r="I94" s="32"/>
      <c r="J94" s="34"/>
      <c r="K94" s="34"/>
    </row>
    <row r="95" spans="1:16">
      <c r="A95" s="33"/>
      <c r="B95" s="33"/>
      <c r="C95" s="33"/>
      <c r="D95" s="33"/>
      <c r="E95" s="33"/>
      <c r="F95" s="33"/>
      <c r="G95" s="33"/>
    </row>
    <row r="96" spans="1:16">
      <c r="A96" s="33"/>
      <c r="B96" s="33"/>
      <c r="C96" s="33"/>
      <c r="D96" s="33"/>
      <c r="E96" s="33"/>
      <c r="F96" s="33"/>
      <c r="G96" s="33"/>
      <c r="J96" s="27"/>
      <c r="K96" s="27"/>
    </row>
    <row r="97" spans="1:11">
      <c r="A97" s="33"/>
      <c r="B97" s="33"/>
      <c r="C97" s="33"/>
      <c r="D97" s="33"/>
      <c r="E97" s="33"/>
      <c r="F97" s="33"/>
      <c r="G97" s="33"/>
      <c r="J97" s="27"/>
      <c r="K97" s="27"/>
    </row>
    <row r="98" spans="1:11">
      <c r="A98" s="33"/>
      <c r="B98" s="33"/>
      <c r="C98" s="33"/>
      <c r="D98" s="33"/>
      <c r="E98" s="33"/>
      <c r="F98" s="33"/>
      <c r="G98" s="33"/>
    </row>
    <row r="99" spans="1:11">
      <c r="A99" s="33"/>
      <c r="B99" s="33"/>
      <c r="C99" s="33"/>
      <c r="D99" s="33"/>
      <c r="E99" s="33"/>
      <c r="F99" s="33"/>
      <c r="G99" s="33"/>
    </row>
    <row r="100" spans="1:11">
      <c r="A100" s="33"/>
      <c r="B100" s="33"/>
      <c r="C100" s="33"/>
      <c r="D100" s="33"/>
      <c r="E100" s="33"/>
      <c r="F100" s="33"/>
      <c r="G100" s="33"/>
    </row>
    <row r="101" spans="1:11">
      <c r="A101" s="33"/>
      <c r="B101" s="33"/>
      <c r="C101" s="33"/>
      <c r="D101" s="33"/>
      <c r="E101" s="33"/>
      <c r="F101" s="33"/>
      <c r="G101" s="33"/>
    </row>
    <row r="102" spans="1:11">
      <c r="A102" s="33"/>
      <c r="B102" s="33"/>
      <c r="C102" s="33"/>
      <c r="D102" s="33"/>
      <c r="E102" s="33"/>
      <c r="F102" s="33"/>
      <c r="G102" s="33"/>
    </row>
    <row r="103" spans="1:11">
      <c r="A103" s="33"/>
      <c r="B103" s="33"/>
      <c r="C103" s="33"/>
      <c r="D103" s="33"/>
      <c r="E103" s="33"/>
      <c r="F103" s="33"/>
      <c r="G103" s="33"/>
    </row>
    <row r="104" spans="1:11">
      <c r="A104" s="33"/>
      <c r="B104" s="33"/>
      <c r="C104" s="33"/>
      <c r="D104" s="33"/>
      <c r="E104" s="33"/>
      <c r="F104" s="33"/>
      <c r="G104" s="33"/>
    </row>
    <row r="105" spans="1:11">
      <c r="A105" s="33"/>
      <c r="B105" s="33"/>
      <c r="C105" s="33"/>
      <c r="D105" s="33"/>
      <c r="E105" s="33"/>
      <c r="F105" s="33"/>
      <c r="G105" s="33"/>
    </row>
    <row r="106" spans="1:11">
      <c r="A106" s="33"/>
      <c r="B106" s="33"/>
      <c r="C106" s="33"/>
      <c r="D106" s="33"/>
      <c r="E106" s="33"/>
      <c r="F106" s="33"/>
      <c r="G106" s="33"/>
    </row>
    <row r="107" spans="1:11">
      <c r="A107" s="33"/>
      <c r="B107" s="33"/>
      <c r="C107" s="33"/>
      <c r="D107" s="33"/>
      <c r="E107" s="33"/>
      <c r="F107" s="33"/>
      <c r="G107" s="33"/>
    </row>
    <row r="108" spans="1:11">
      <c r="A108" s="33"/>
      <c r="B108" s="33"/>
      <c r="C108" s="33"/>
      <c r="D108" s="33"/>
      <c r="E108" s="33"/>
      <c r="F108" s="33"/>
      <c r="G108" s="33"/>
    </row>
    <row r="109" spans="1:11">
      <c r="A109" s="33"/>
      <c r="B109" s="33"/>
      <c r="C109" s="33"/>
      <c r="D109" s="33"/>
      <c r="E109" s="33"/>
      <c r="F109" s="33"/>
      <c r="G109" s="33"/>
    </row>
    <row r="110" spans="1:11">
      <c r="A110" s="33"/>
      <c r="B110" s="33"/>
      <c r="C110" s="33"/>
      <c r="D110" s="33"/>
      <c r="E110" s="33"/>
      <c r="F110" s="33"/>
      <c r="G110" s="33"/>
    </row>
    <row r="111" spans="1:11">
      <c r="A111" s="33"/>
      <c r="B111" s="33"/>
      <c r="C111" s="33"/>
      <c r="D111" s="33"/>
      <c r="E111" s="33"/>
      <c r="F111" s="33"/>
      <c r="G111" s="33"/>
    </row>
    <row r="112" spans="1:11">
      <c r="A112" s="33"/>
      <c r="B112" s="33"/>
      <c r="C112" s="33"/>
      <c r="D112" s="33"/>
      <c r="E112" s="33"/>
      <c r="F112" s="33"/>
      <c r="G112" s="33"/>
    </row>
    <row r="113" spans="1:7">
      <c r="A113" s="33"/>
      <c r="B113" s="33"/>
      <c r="C113" s="33"/>
      <c r="D113" s="33"/>
      <c r="E113" s="33"/>
      <c r="F113" s="33"/>
      <c r="G113" s="33"/>
    </row>
    <row r="114" spans="1:7">
      <c r="A114" s="33"/>
      <c r="B114" s="33"/>
      <c r="C114" s="33"/>
      <c r="D114" s="33"/>
      <c r="E114" s="33"/>
      <c r="F114" s="33"/>
      <c r="G114" s="33"/>
    </row>
    <row r="115" spans="1:7">
      <c r="A115" s="33"/>
      <c r="B115" s="33"/>
      <c r="C115" s="33"/>
      <c r="D115" s="33"/>
      <c r="E115" s="33"/>
      <c r="F115" s="33"/>
      <c r="G115" s="33"/>
    </row>
    <row r="116" spans="1:7">
      <c r="A116" s="33"/>
      <c r="B116" s="33"/>
      <c r="C116" s="33"/>
      <c r="D116" s="33"/>
      <c r="E116" s="33"/>
      <c r="F116" s="33"/>
      <c r="G116" s="33"/>
    </row>
    <row r="117" spans="1:7">
      <c r="A117" s="33"/>
      <c r="B117" s="33"/>
      <c r="C117" s="33"/>
      <c r="D117" s="33"/>
      <c r="E117" s="33"/>
      <c r="F117" s="33"/>
      <c r="G117" s="33"/>
    </row>
    <row r="118" spans="1:7">
      <c r="A118" s="33"/>
      <c r="B118" s="33"/>
      <c r="C118" s="33"/>
      <c r="D118" s="33"/>
      <c r="E118" s="33"/>
      <c r="F118" s="33"/>
      <c r="G118" s="33"/>
    </row>
    <row r="119" spans="1:7">
      <c r="A119" s="33"/>
      <c r="B119" s="33"/>
      <c r="C119" s="33"/>
      <c r="D119" s="33"/>
      <c r="E119" s="33"/>
      <c r="F119" s="33"/>
      <c r="G119" s="33"/>
    </row>
    <row r="120" spans="1:7">
      <c r="A120" s="33"/>
      <c r="B120" s="33"/>
      <c r="C120" s="33"/>
      <c r="D120" s="33"/>
      <c r="E120" s="33"/>
      <c r="F120" s="33"/>
      <c r="G120" s="33"/>
    </row>
    <row r="121" spans="1:7">
      <c r="A121" s="33"/>
      <c r="B121" s="33"/>
      <c r="C121" s="33"/>
      <c r="D121" s="33"/>
      <c r="E121" s="33"/>
      <c r="F121" s="33"/>
      <c r="G121" s="33"/>
    </row>
    <row r="122" spans="1:7">
      <c r="A122" s="33"/>
      <c r="B122" s="33"/>
      <c r="C122" s="33"/>
      <c r="D122" s="33"/>
      <c r="E122" s="33"/>
      <c r="F122" s="33"/>
      <c r="G122" s="33"/>
    </row>
    <row r="123" spans="1:7">
      <c r="A123" s="33"/>
      <c r="B123" s="33"/>
      <c r="C123" s="33"/>
      <c r="D123" s="33"/>
      <c r="E123" s="33"/>
      <c r="F123" s="33"/>
      <c r="G123" s="33"/>
    </row>
    <row r="124" spans="1:7">
      <c r="A124" s="33"/>
      <c r="B124" s="33"/>
      <c r="C124" s="33"/>
      <c r="D124" s="33"/>
      <c r="E124" s="33"/>
      <c r="F124" s="33"/>
      <c r="G124" s="33"/>
    </row>
    <row r="125" spans="1:7">
      <c r="A125" s="33"/>
      <c r="B125" s="33"/>
      <c r="C125" s="33"/>
      <c r="D125" s="33"/>
      <c r="E125" s="33"/>
      <c r="F125" s="33"/>
      <c r="G125" s="33"/>
    </row>
    <row r="126" spans="1:7">
      <c r="A126" s="33"/>
      <c r="B126" s="33"/>
      <c r="C126" s="33"/>
      <c r="D126" s="33"/>
      <c r="E126" s="33"/>
      <c r="F126" s="33"/>
      <c r="G126" s="33"/>
    </row>
    <row r="127" spans="1:7">
      <c r="A127" s="33"/>
      <c r="B127" s="33"/>
      <c r="C127" s="33"/>
      <c r="D127" s="33"/>
      <c r="E127" s="33"/>
      <c r="F127" s="33"/>
      <c r="G127" s="33"/>
    </row>
    <row r="128" spans="1:7">
      <c r="A128" s="33"/>
      <c r="B128" s="33"/>
      <c r="C128" s="33"/>
      <c r="D128" s="33"/>
      <c r="E128" s="33"/>
      <c r="F128" s="33"/>
      <c r="G128" s="33"/>
    </row>
    <row r="129" spans="1:7">
      <c r="A129" s="33"/>
      <c r="B129" s="33"/>
      <c r="C129" s="33"/>
      <c r="D129" s="33"/>
      <c r="E129" s="33"/>
      <c r="F129" s="33"/>
      <c r="G129" s="33"/>
    </row>
    <row r="130" spans="1:7">
      <c r="A130" s="33"/>
      <c r="B130" s="33"/>
      <c r="C130" s="33"/>
      <c r="D130" s="33"/>
      <c r="E130" s="33"/>
      <c r="F130" s="33"/>
      <c r="G130" s="33"/>
    </row>
    <row r="131" spans="1:7">
      <c r="A131" s="33"/>
      <c r="B131" s="33"/>
      <c r="C131" s="33"/>
      <c r="D131" s="33"/>
      <c r="E131" s="33"/>
      <c r="F131" s="33"/>
      <c r="G131" s="33"/>
    </row>
    <row r="132" spans="1:7">
      <c r="A132" s="33"/>
      <c r="B132" s="33"/>
      <c r="C132" s="33"/>
      <c r="D132" s="33"/>
      <c r="E132" s="33"/>
      <c r="F132" s="33"/>
      <c r="G132" s="33"/>
    </row>
    <row r="133" spans="1:7">
      <c r="A133" s="33"/>
      <c r="B133" s="33"/>
      <c r="C133" s="33"/>
      <c r="D133" s="33"/>
      <c r="E133" s="33"/>
      <c r="F133" s="33"/>
      <c r="G133" s="33"/>
    </row>
    <row r="134" spans="1:7">
      <c r="A134" s="33"/>
      <c r="B134" s="33"/>
      <c r="C134" s="33"/>
      <c r="D134" s="33"/>
      <c r="E134" s="33"/>
      <c r="F134" s="33"/>
      <c r="G134" s="33"/>
    </row>
    <row r="135" spans="1:7">
      <c r="A135" s="33"/>
      <c r="B135" s="33"/>
      <c r="C135" s="33"/>
      <c r="D135" s="33"/>
      <c r="E135" s="33"/>
      <c r="F135" s="33"/>
      <c r="G135" s="33"/>
    </row>
    <row r="136" spans="1:7">
      <c r="A136" s="33"/>
      <c r="B136" s="33"/>
      <c r="C136" s="33"/>
      <c r="D136" s="33"/>
      <c r="E136" s="33"/>
      <c r="F136" s="33"/>
      <c r="G136" s="33"/>
    </row>
    <row r="137" spans="1:7">
      <c r="A137" s="33"/>
      <c r="B137" s="33"/>
      <c r="C137" s="33"/>
      <c r="D137" s="33"/>
      <c r="E137" s="33"/>
      <c r="F137" s="33"/>
      <c r="G137" s="33"/>
    </row>
    <row r="138" spans="1:7">
      <c r="A138" s="33"/>
      <c r="B138" s="33"/>
      <c r="C138" s="33"/>
      <c r="D138" s="33"/>
      <c r="E138" s="33"/>
      <c r="F138" s="33"/>
      <c r="G138" s="33"/>
    </row>
    <row r="139" spans="1:7">
      <c r="A139" s="33"/>
      <c r="B139" s="33"/>
      <c r="C139" s="33"/>
      <c r="D139" s="33"/>
      <c r="E139" s="33"/>
      <c r="F139" s="33"/>
      <c r="G139" s="33"/>
    </row>
    <row r="140" spans="1:7">
      <c r="A140" s="33"/>
      <c r="B140" s="33"/>
      <c r="C140" s="33"/>
      <c r="D140" s="33"/>
      <c r="E140" s="33"/>
      <c r="F140" s="33"/>
      <c r="G140" s="33"/>
    </row>
    <row r="141" spans="1:7">
      <c r="A141" s="33"/>
      <c r="B141" s="33"/>
      <c r="C141" s="33"/>
      <c r="D141" s="33"/>
      <c r="E141" s="33"/>
      <c r="F141" s="33"/>
      <c r="G141" s="33"/>
    </row>
    <row r="142" spans="1:7">
      <c r="A142" s="33"/>
      <c r="B142" s="33"/>
      <c r="C142" s="33"/>
      <c r="D142" s="33"/>
      <c r="E142" s="33"/>
      <c r="F142" s="33"/>
      <c r="G142" s="33"/>
    </row>
    <row r="143" spans="1:7">
      <c r="A143" s="33"/>
      <c r="B143" s="33"/>
      <c r="C143" s="33"/>
      <c r="D143" s="33"/>
      <c r="E143" s="33"/>
      <c r="F143" s="33"/>
      <c r="G143" s="33"/>
    </row>
    <row r="144" spans="1:7">
      <c r="A144" s="33"/>
      <c r="B144" s="33"/>
      <c r="C144" s="33"/>
      <c r="D144" s="33"/>
      <c r="E144" s="33"/>
      <c r="F144" s="33"/>
      <c r="G144" s="33"/>
    </row>
    <row r="145" spans="1:7">
      <c r="A145" s="33"/>
      <c r="B145" s="33"/>
      <c r="C145" s="33"/>
      <c r="D145" s="33"/>
      <c r="E145" s="33"/>
      <c r="F145" s="33"/>
      <c r="G145" s="33"/>
    </row>
    <row r="146" spans="1:7">
      <c r="A146" s="33"/>
      <c r="B146" s="33"/>
      <c r="C146" s="33"/>
      <c r="D146" s="33"/>
      <c r="E146" s="33"/>
      <c r="F146" s="33"/>
      <c r="G146" s="33"/>
    </row>
    <row r="147" spans="1:7">
      <c r="A147" s="33"/>
      <c r="B147" s="33"/>
      <c r="C147" s="33"/>
      <c r="D147" s="33"/>
      <c r="E147" s="33"/>
      <c r="F147" s="33"/>
      <c r="G147" s="33"/>
    </row>
    <row r="148" spans="1:7">
      <c r="A148" s="33"/>
      <c r="B148" s="33"/>
      <c r="C148" s="33"/>
      <c r="D148" s="33"/>
      <c r="E148" s="33"/>
      <c r="F148" s="33"/>
      <c r="G148" s="33"/>
    </row>
    <row r="149" spans="1:7">
      <c r="A149" s="33"/>
      <c r="B149" s="33"/>
      <c r="C149" s="33"/>
      <c r="D149" s="33"/>
      <c r="E149" s="33"/>
      <c r="F149" s="33"/>
      <c r="G149" s="33"/>
    </row>
    <row r="150" spans="1:7">
      <c r="A150" s="33"/>
      <c r="B150" s="33"/>
      <c r="C150" s="33"/>
      <c r="D150" s="33"/>
      <c r="E150" s="33"/>
      <c r="F150" s="33"/>
      <c r="G150" s="33"/>
    </row>
    <row r="151" spans="1:7">
      <c r="A151" s="33"/>
      <c r="B151" s="33"/>
      <c r="C151" s="33"/>
      <c r="D151" s="33"/>
      <c r="E151" s="33"/>
      <c r="F151" s="33"/>
      <c r="G151" s="33"/>
    </row>
    <row r="152" spans="1:7">
      <c r="A152" s="33"/>
      <c r="B152" s="33"/>
      <c r="C152" s="33"/>
      <c r="D152" s="33"/>
      <c r="E152" s="33"/>
      <c r="F152" s="33"/>
      <c r="G152" s="33"/>
    </row>
    <row r="153" spans="1:7">
      <c r="A153" s="33"/>
      <c r="B153" s="33"/>
      <c r="C153" s="33"/>
      <c r="D153" s="33"/>
      <c r="E153" s="33"/>
      <c r="F153" s="33"/>
      <c r="G153" s="33"/>
    </row>
    <row r="154" spans="1:7">
      <c r="A154" s="33"/>
      <c r="B154" s="33"/>
      <c r="C154" s="33"/>
      <c r="D154" s="33"/>
      <c r="E154" s="33"/>
      <c r="F154" s="33"/>
      <c r="G154" s="33"/>
    </row>
    <row r="155" spans="1:7">
      <c r="A155" s="33"/>
      <c r="B155" s="33"/>
      <c r="C155" s="33"/>
      <c r="D155" s="33"/>
      <c r="E155" s="33"/>
      <c r="F155" s="33"/>
      <c r="G155" s="33"/>
    </row>
    <row r="156" spans="1:7">
      <c r="A156" s="33"/>
      <c r="B156" s="33"/>
      <c r="C156" s="33"/>
      <c r="D156" s="33"/>
      <c r="E156" s="33"/>
      <c r="F156" s="33"/>
      <c r="G156" s="33"/>
    </row>
    <row r="157" spans="1:7">
      <c r="A157" s="33"/>
      <c r="B157" s="33"/>
      <c r="C157" s="33"/>
      <c r="D157" s="33"/>
      <c r="E157" s="33"/>
      <c r="F157" s="33"/>
      <c r="G157" s="33"/>
    </row>
    <row r="158" spans="1:7">
      <c r="A158" s="33"/>
      <c r="B158" s="33"/>
      <c r="C158" s="33"/>
      <c r="D158" s="33"/>
      <c r="E158" s="33"/>
      <c r="F158" s="33"/>
      <c r="G158" s="33"/>
    </row>
    <row r="159" spans="1:7">
      <c r="A159" s="33"/>
      <c r="B159" s="33"/>
      <c r="C159" s="33"/>
      <c r="D159" s="33"/>
      <c r="E159" s="33"/>
      <c r="F159" s="33"/>
      <c r="G159" s="33"/>
    </row>
    <row r="160" spans="1:7">
      <c r="A160" s="33"/>
      <c r="B160" s="33"/>
      <c r="C160" s="33"/>
      <c r="D160" s="33"/>
      <c r="E160" s="33"/>
      <c r="F160" s="33"/>
      <c r="G160" s="33"/>
    </row>
    <row r="161" spans="1:7">
      <c r="A161" s="33"/>
      <c r="B161" s="33"/>
      <c r="C161" s="33"/>
      <c r="D161" s="33"/>
      <c r="E161" s="33"/>
      <c r="F161" s="33"/>
      <c r="G161" s="33"/>
    </row>
    <row r="162" spans="1:7">
      <c r="A162" s="33"/>
      <c r="B162" s="33"/>
      <c r="C162" s="33"/>
      <c r="D162" s="33"/>
      <c r="E162" s="33"/>
      <c r="F162" s="33"/>
      <c r="G162" s="33"/>
    </row>
    <row r="163" spans="1:7">
      <c r="A163" s="33"/>
      <c r="B163" s="33"/>
      <c r="C163" s="33"/>
      <c r="D163" s="33"/>
      <c r="E163" s="33"/>
      <c r="F163" s="33"/>
      <c r="G163" s="33"/>
    </row>
    <row r="164" spans="1:7">
      <c r="A164" s="33"/>
      <c r="B164" s="33"/>
      <c r="C164" s="33"/>
      <c r="D164" s="33"/>
      <c r="E164" s="33"/>
      <c r="F164" s="33"/>
      <c r="G164" s="33"/>
    </row>
    <row r="165" spans="1:7">
      <c r="A165" s="33"/>
      <c r="B165" s="33"/>
      <c r="C165" s="33"/>
      <c r="D165" s="33"/>
      <c r="E165" s="33"/>
      <c r="F165" s="33"/>
      <c r="G165" s="33"/>
    </row>
    <row r="166" spans="1:7">
      <c r="A166" s="33"/>
      <c r="B166" s="33"/>
      <c r="C166" s="33"/>
      <c r="D166" s="33"/>
      <c r="E166" s="33"/>
      <c r="F166" s="33"/>
      <c r="G166" s="33"/>
    </row>
    <row r="167" spans="1:7">
      <c r="A167" s="33"/>
      <c r="B167" s="33"/>
      <c r="C167" s="33"/>
      <c r="D167" s="33"/>
      <c r="E167" s="33"/>
      <c r="F167" s="33"/>
      <c r="G167" s="33"/>
    </row>
    <row r="168" spans="1:7">
      <c r="A168" s="33"/>
      <c r="B168" s="33"/>
      <c r="C168" s="33"/>
      <c r="D168" s="33"/>
      <c r="E168" s="33"/>
      <c r="F168" s="33"/>
      <c r="G168" s="33"/>
    </row>
    <row r="169" spans="1:7">
      <c r="A169" s="33"/>
      <c r="B169" s="33"/>
      <c r="C169" s="33"/>
      <c r="D169" s="33"/>
      <c r="E169" s="33"/>
      <c r="F169" s="33"/>
      <c r="G169" s="33"/>
    </row>
    <row r="170" spans="1:7">
      <c r="A170" s="33"/>
      <c r="B170" s="33"/>
      <c r="C170" s="33"/>
      <c r="D170" s="33"/>
      <c r="E170" s="33"/>
      <c r="F170" s="33"/>
      <c r="G170" s="33"/>
    </row>
    <row r="171" spans="1:7">
      <c r="A171" s="33"/>
      <c r="B171" s="33"/>
      <c r="C171" s="33"/>
      <c r="D171" s="33"/>
      <c r="E171" s="33"/>
      <c r="F171" s="33"/>
      <c r="G171" s="33"/>
    </row>
    <row r="172" spans="1:7">
      <c r="A172" s="33"/>
      <c r="B172" s="33"/>
      <c r="C172" s="33"/>
      <c r="D172" s="33"/>
      <c r="E172" s="33"/>
      <c r="F172" s="33"/>
      <c r="G172" s="33"/>
    </row>
    <row r="173" spans="1:7">
      <c r="A173" s="33"/>
      <c r="B173" s="33"/>
      <c r="C173" s="33"/>
      <c r="D173" s="33"/>
      <c r="E173" s="33"/>
      <c r="F173" s="33"/>
      <c r="G173" s="33"/>
    </row>
    <row r="174" spans="1:7">
      <c r="A174" s="33"/>
      <c r="B174" s="33"/>
      <c r="C174" s="33"/>
      <c r="D174" s="33"/>
      <c r="E174" s="33"/>
      <c r="F174" s="33"/>
      <c r="G174" s="33"/>
    </row>
    <row r="175" spans="1:7">
      <c r="A175" s="33"/>
      <c r="B175" s="33"/>
      <c r="C175" s="33"/>
      <c r="D175" s="33"/>
      <c r="E175" s="33"/>
      <c r="F175" s="33"/>
      <c r="G175" s="33"/>
    </row>
    <row r="176" spans="1:7">
      <c r="A176" s="33"/>
      <c r="B176" s="33"/>
      <c r="C176" s="33"/>
      <c r="D176" s="33"/>
      <c r="E176" s="33"/>
      <c r="F176" s="33"/>
      <c r="G176" s="33"/>
    </row>
    <row r="177" spans="1:7">
      <c r="A177" s="33"/>
      <c r="B177" s="33"/>
      <c r="C177" s="33"/>
      <c r="D177" s="33"/>
      <c r="E177" s="33"/>
      <c r="F177" s="33"/>
      <c r="G177" s="33"/>
    </row>
    <row r="178" spans="1:7">
      <c r="A178" s="33"/>
      <c r="B178" s="33"/>
      <c r="C178" s="33"/>
      <c r="D178" s="33"/>
      <c r="E178" s="33"/>
      <c r="F178" s="33"/>
      <c r="G178" s="33"/>
    </row>
    <row r="179" spans="1:7">
      <c r="A179" s="33"/>
      <c r="B179" s="33"/>
      <c r="C179" s="33"/>
      <c r="D179" s="33"/>
      <c r="E179" s="33"/>
      <c r="F179" s="33"/>
      <c r="G179" s="33"/>
    </row>
    <row r="180" spans="1:7">
      <c r="A180" s="33"/>
      <c r="B180" s="33"/>
      <c r="C180" s="33"/>
      <c r="D180" s="33"/>
      <c r="E180" s="33"/>
      <c r="F180" s="33"/>
      <c r="G180" s="33"/>
    </row>
    <row r="181" spans="1:7">
      <c r="A181" s="33"/>
      <c r="B181" s="33"/>
      <c r="C181" s="33"/>
      <c r="D181" s="33"/>
      <c r="E181" s="33"/>
      <c r="F181" s="33"/>
      <c r="G181" s="33"/>
    </row>
    <row r="182" spans="1:7">
      <c r="A182" s="33"/>
      <c r="B182" s="33"/>
      <c r="C182" s="33"/>
      <c r="D182" s="33"/>
      <c r="E182" s="33"/>
      <c r="F182" s="33"/>
      <c r="G182" s="33"/>
    </row>
    <row r="183" spans="1:7">
      <c r="A183" s="33"/>
      <c r="B183" s="33"/>
      <c r="C183" s="33"/>
      <c r="D183" s="33"/>
      <c r="E183" s="33"/>
      <c r="F183" s="33"/>
      <c r="G183" s="33"/>
    </row>
    <row r="184" spans="1:7">
      <c r="A184" s="33"/>
      <c r="B184" s="33"/>
      <c r="C184" s="33"/>
      <c r="D184" s="33"/>
      <c r="E184" s="33"/>
      <c r="F184" s="33"/>
      <c r="G184" s="33"/>
    </row>
    <row r="185" spans="1:7">
      <c r="A185" s="33"/>
      <c r="B185" s="33"/>
      <c r="C185" s="33"/>
      <c r="D185" s="33"/>
      <c r="E185" s="33"/>
      <c r="F185" s="33"/>
      <c r="G185" s="33"/>
    </row>
    <row r="186" spans="1:7">
      <c r="A186" s="33"/>
      <c r="B186" s="33"/>
      <c r="C186" s="33"/>
      <c r="D186" s="33"/>
      <c r="E186" s="33"/>
      <c r="F186" s="33"/>
      <c r="G186" s="33"/>
    </row>
    <row r="187" spans="1:7">
      <c r="A187" s="33"/>
      <c r="B187" s="33"/>
      <c r="C187" s="33"/>
      <c r="D187" s="33"/>
      <c r="E187" s="33"/>
      <c r="F187" s="33"/>
      <c r="G187" s="33"/>
    </row>
    <row r="188" spans="1:7">
      <c r="A188" s="33"/>
      <c r="B188" s="33"/>
      <c r="C188" s="33"/>
      <c r="D188" s="33"/>
      <c r="E188" s="33"/>
      <c r="F188" s="33"/>
      <c r="G188" s="33"/>
    </row>
    <row r="189" spans="1:7">
      <c r="A189" s="33"/>
      <c r="B189" s="33"/>
      <c r="C189" s="33"/>
      <c r="D189" s="33"/>
      <c r="E189" s="33"/>
      <c r="F189" s="33"/>
      <c r="G189" s="33"/>
    </row>
    <row r="190" spans="1:7">
      <c r="A190" s="33"/>
      <c r="B190" s="33"/>
      <c r="C190" s="33"/>
      <c r="D190" s="33"/>
      <c r="E190" s="33"/>
      <c r="F190" s="33"/>
      <c r="G190" s="33"/>
    </row>
    <row r="191" spans="1:7">
      <c r="A191" s="33"/>
      <c r="B191" s="33"/>
      <c r="C191" s="33"/>
      <c r="D191" s="33"/>
      <c r="E191" s="33"/>
      <c r="F191" s="33"/>
      <c r="G191" s="33"/>
    </row>
    <row r="192" spans="1:7">
      <c r="A192" s="33"/>
      <c r="B192" s="33"/>
      <c r="C192" s="33"/>
      <c r="D192" s="33"/>
      <c r="E192" s="33"/>
      <c r="F192" s="33"/>
      <c r="G192" s="33"/>
    </row>
    <row r="193" spans="1:7">
      <c r="A193" s="33"/>
      <c r="B193" s="33"/>
      <c r="C193" s="33"/>
      <c r="D193" s="33"/>
      <c r="E193" s="33"/>
      <c r="F193" s="33"/>
      <c r="G193" s="33"/>
    </row>
    <row r="194" spans="1:7">
      <c r="A194" s="33"/>
      <c r="B194" s="33"/>
      <c r="C194" s="33"/>
      <c r="D194" s="33"/>
      <c r="E194" s="33"/>
      <c r="F194" s="33"/>
      <c r="G194" s="33"/>
    </row>
    <row r="195" spans="1:7">
      <c r="A195" s="33"/>
      <c r="B195" s="33"/>
      <c r="C195" s="33"/>
      <c r="D195" s="33"/>
      <c r="E195" s="33"/>
      <c r="F195" s="33"/>
      <c r="G195" s="33"/>
    </row>
    <row r="196" spans="1:7">
      <c r="A196" s="33"/>
      <c r="B196" s="33"/>
      <c r="C196" s="33"/>
      <c r="D196" s="33"/>
      <c r="E196" s="33"/>
      <c r="F196" s="33"/>
      <c r="G196" s="33"/>
    </row>
    <row r="197" spans="1:7">
      <c r="A197" s="33"/>
      <c r="B197" s="33"/>
      <c r="C197" s="33"/>
      <c r="D197" s="33"/>
      <c r="E197" s="33"/>
      <c r="F197" s="33"/>
      <c r="G197" s="33"/>
    </row>
    <row r="198" spans="1:7">
      <c r="A198" s="33"/>
      <c r="B198" s="33"/>
      <c r="C198" s="33"/>
      <c r="D198" s="33"/>
      <c r="E198" s="33"/>
      <c r="F198" s="33"/>
      <c r="G198" s="33"/>
    </row>
    <row r="199" spans="1:7">
      <c r="A199" s="33"/>
      <c r="B199" s="33"/>
      <c r="C199" s="33"/>
      <c r="D199" s="33"/>
      <c r="E199" s="33"/>
      <c r="F199" s="33"/>
      <c r="G199" s="33"/>
    </row>
    <row r="200" spans="1:7">
      <c r="A200" s="33"/>
      <c r="B200" s="33"/>
      <c r="C200" s="33"/>
      <c r="D200" s="33"/>
      <c r="E200" s="33"/>
      <c r="F200" s="33"/>
      <c r="G200" s="33"/>
    </row>
    <row r="201" spans="1:7">
      <c r="A201" s="33"/>
      <c r="B201" s="33"/>
      <c r="C201" s="33"/>
      <c r="D201" s="33"/>
      <c r="E201" s="33"/>
      <c r="F201" s="33"/>
      <c r="G201" s="33"/>
    </row>
    <row r="202" spans="1:7">
      <c r="A202" s="33"/>
      <c r="B202" s="33"/>
      <c r="C202" s="33"/>
      <c r="D202" s="33"/>
      <c r="E202" s="33"/>
      <c r="F202" s="33"/>
      <c r="G202" s="33"/>
    </row>
    <row r="203" spans="1:7">
      <c r="A203" s="33"/>
      <c r="B203" s="33"/>
      <c r="C203" s="33"/>
      <c r="D203" s="33"/>
      <c r="E203" s="33"/>
      <c r="F203" s="33"/>
      <c r="G203" s="33"/>
    </row>
    <row r="204" spans="1:7">
      <c r="A204" s="33"/>
      <c r="B204" s="33"/>
      <c r="C204" s="33"/>
      <c r="D204" s="33"/>
      <c r="E204" s="33"/>
      <c r="F204" s="33"/>
      <c r="G204" s="33"/>
    </row>
    <row r="205" spans="1:7">
      <c r="A205" s="33"/>
      <c r="B205" s="33"/>
      <c r="C205" s="33"/>
      <c r="D205" s="33"/>
      <c r="E205" s="33"/>
      <c r="F205" s="33"/>
      <c r="G205" s="33"/>
    </row>
    <row r="206" spans="1:7">
      <c r="A206" s="33"/>
      <c r="B206" s="33"/>
      <c r="C206" s="33"/>
      <c r="D206" s="33"/>
      <c r="E206" s="33"/>
      <c r="F206" s="33"/>
      <c r="G206" s="33"/>
    </row>
    <row r="207" spans="1:7">
      <c r="A207" s="33"/>
      <c r="B207" s="33"/>
      <c r="C207" s="33"/>
      <c r="D207" s="33"/>
      <c r="E207" s="33"/>
      <c r="F207" s="33"/>
      <c r="G207" s="33"/>
    </row>
    <row r="208" spans="1:7">
      <c r="A208" s="33"/>
      <c r="B208" s="33"/>
      <c r="C208" s="33"/>
      <c r="D208" s="33"/>
      <c r="E208" s="33"/>
      <c r="F208" s="33"/>
      <c r="G208" s="33"/>
    </row>
    <row r="209" spans="1:7">
      <c r="A209" s="33"/>
      <c r="B209" s="33"/>
      <c r="C209" s="33"/>
      <c r="D209" s="33"/>
      <c r="E209" s="33"/>
      <c r="F209" s="33"/>
      <c r="G209" s="33"/>
    </row>
    <row r="210" spans="1:7">
      <c r="A210" s="33"/>
      <c r="B210" s="33"/>
      <c r="C210" s="33"/>
      <c r="D210" s="33"/>
      <c r="E210" s="33"/>
      <c r="F210" s="33"/>
      <c r="G210" s="33"/>
    </row>
    <row r="211" spans="1:7">
      <c r="A211" s="33"/>
      <c r="B211" s="33"/>
      <c r="C211" s="33"/>
      <c r="D211" s="33"/>
      <c r="E211" s="33"/>
      <c r="F211" s="33"/>
      <c r="G211" s="33"/>
    </row>
    <row r="212" spans="1:7">
      <c r="A212" s="33"/>
      <c r="B212" s="33"/>
      <c r="C212" s="33"/>
      <c r="D212" s="33"/>
      <c r="E212" s="33"/>
      <c r="F212" s="33"/>
      <c r="G212" s="33"/>
    </row>
    <row r="213" spans="1:7">
      <c r="A213" s="33"/>
      <c r="B213" s="33"/>
      <c r="C213" s="33"/>
      <c r="D213" s="33"/>
      <c r="E213" s="33"/>
      <c r="F213" s="33"/>
      <c r="G213" s="33"/>
    </row>
    <row r="214" spans="1:7">
      <c r="A214" s="33"/>
      <c r="B214" s="33"/>
      <c r="C214" s="33"/>
      <c r="D214" s="33"/>
      <c r="E214" s="33"/>
      <c r="F214" s="33"/>
      <c r="G214" s="33"/>
    </row>
    <row r="215" spans="1:7">
      <c r="A215" s="33"/>
      <c r="B215" s="33"/>
      <c r="C215" s="33"/>
      <c r="D215" s="33"/>
      <c r="E215" s="33"/>
      <c r="F215" s="33"/>
      <c r="G215" s="33"/>
    </row>
    <row r="216" spans="1:7">
      <c r="A216" s="33"/>
      <c r="B216" s="33"/>
      <c r="C216" s="33"/>
      <c r="D216" s="33"/>
      <c r="E216" s="33"/>
      <c r="F216" s="33"/>
      <c r="G216" s="33"/>
    </row>
    <row r="217" spans="1:7">
      <c r="A217" s="33"/>
      <c r="B217" s="33"/>
      <c r="C217" s="33"/>
      <c r="D217" s="33"/>
      <c r="E217" s="33"/>
      <c r="F217" s="33"/>
      <c r="G217" s="33"/>
    </row>
    <row r="218" spans="1:7">
      <c r="A218" s="33"/>
      <c r="B218" s="33"/>
      <c r="C218" s="33"/>
      <c r="D218" s="33"/>
      <c r="E218" s="33"/>
      <c r="F218" s="33"/>
      <c r="G218" s="33"/>
    </row>
    <row r="219" spans="1:7">
      <c r="A219" s="33"/>
      <c r="B219" s="33"/>
      <c r="C219" s="33"/>
      <c r="D219" s="33"/>
      <c r="E219" s="33"/>
      <c r="F219" s="33"/>
      <c r="G219" s="33"/>
    </row>
    <row r="220" spans="1:7">
      <c r="A220" s="33"/>
      <c r="B220" s="33"/>
      <c r="C220" s="33"/>
      <c r="D220" s="33"/>
      <c r="E220" s="33"/>
      <c r="F220" s="33"/>
      <c r="G220" s="33"/>
    </row>
    <row r="221" spans="1:7">
      <c r="A221" s="33"/>
      <c r="B221" s="33"/>
      <c r="C221" s="33"/>
      <c r="D221" s="33"/>
      <c r="E221" s="33"/>
      <c r="F221" s="33"/>
      <c r="G221" s="33"/>
    </row>
    <row r="222" spans="1:7">
      <c r="A222" s="33"/>
      <c r="B222" s="33"/>
      <c r="C222" s="33"/>
      <c r="D222" s="33"/>
      <c r="E222" s="33"/>
      <c r="F222" s="33"/>
      <c r="G222" s="33"/>
    </row>
    <row r="223" spans="1:7">
      <c r="A223" s="33"/>
      <c r="B223" s="33"/>
      <c r="C223" s="33"/>
      <c r="D223" s="33"/>
      <c r="E223" s="33"/>
      <c r="F223" s="33"/>
      <c r="G223" s="33"/>
    </row>
    <row r="224" spans="1:7">
      <c r="A224" s="33"/>
      <c r="B224" s="33"/>
      <c r="C224" s="33"/>
      <c r="D224" s="33"/>
      <c r="E224" s="33"/>
      <c r="F224" s="33"/>
      <c r="G224" s="33"/>
    </row>
    <row r="225" spans="1:7">
      <c r="A225" s="33"/>
      <c r="B225" s="33"/>
      <c r="C225" s="33"/>
      <c r="D225" s="33"/>
      <c r="E225" s="33"/>
      <c r="F225" s="33"/>
      <c r="G225" s="33"/>
    </row>
    <row r="226" spans="1:7">
      <c r="A226" s="33"/>
      <c r="B226" s="33"/>
      <c r="C226" s="33"/>
      <c r="D226" s="33"/>
      <c r="E226" s="33"/>
      <c r="F226" s="33"/>
      <c r="G226" s="33"/>
    </row>
    <row r="227" spans="1:7">
      <c r="A227" s="33"/>
      <c r="B227" s="33"/>
      <c r="C227" s="33"/>
      <c r="D227" s="33"/>
      <c r="E227" s="33"/>
      <c r="F227" s="33"/>
      <c r="G227" s="33"/>
    </row>
    <row r="228" spans="1:7">
      <c r="A228" s="33"/>
      <c r="B228" s="33"/>
      <c r="C228" s="33"/>
      <c r="D228" s="33"/>
      <c r="E228" s="33"/>
      <c r="F228" s="33"/>
      <c r="G228" s="33"/>
    </row>
    <row r="229" spans="1:7">
      <c r="A229" s="33"/>
      <c r="B229" s="33"/>
      <c r="C229" s="33"/>
      <c r="D229" s="33"/>
      <c r="E229" s="33"/>
      <c r="F229" s="33"/>
      <c r="G229" s="33"/>
    </row>
    <row r="230" spans="1:7">
      <c r="A230" s="33"/>
      <c r="B230" s="33"/>
      <c r="C230" s="33"/>
      <c r="D230" s="33"/>
      <c r="E230" s="33"/>
      <c r="F230" s="33"/>
      <c r="G230" s="33"/>
    </row>
    <row r="231" spans="1:7">
      <c r="A231" s="33"/>
      <c r="B231" s="33"/>
      <c r="C231" s="33"/>
      <c r="D231" s="33"/>
      <c r="E231" s="33"/>
      <c r="F231" s="33"/>
      <c r="G231" s="33"/>
    </row>
    <row r="232" spans="1:7">
      <c r="A232" s="33"/>
      <c r="B232" s="33"/>
      <c r="C232" s="33"/>
      <c r="D232" s="33"/>
      <c r="E232" s="33"/>
      <c r="F232" s="33"/>
      <c r="G232" s="33"/>
    </row>
    <row r="233" spans="1:7">
      <c r="A233" s="33"/>
      <c r="B233" s="33"/>
      <c r="C233" s="33"/>
      <c r="D233" s="33"/>
      <c r="E233" s="33"/>
      <c r="F233" s="33"/>
      <c r="G233" s="33"/>
    </row>
    <row r="234" spans="1:7">
      <c r="A234" s="33"/>
      <c r="B234" s="33"/>
      <c r="C234" s="33"/>
      <c r="D234" s="33"/>
      <c r="E234" s="33"/>
      <c r="F234" s="33"/>
      <c r="G234" s="33"/>
    </row>
    <row r="235" spans="1:7">
      <c r="A235" s="33"/>
      <c r="B235" s="33"/>
      <c r="C235" s="33"/>
      <c r="D235" s="33"/>
      <c r="E235" s="33"/>
      <c r="F235" s="33"/>
      <c r="G235" s="33"/>
    </row>
    <row r="236" spans="1:7">
      <c r="A236" s="33"/>
      <c r="B236" s="33"/>
      <c r="C236" s="33"/>
      <c r="D236" s="33"/>
      <c r="E236" s="33"/>
      <c r="F236" s="33"/>
      <c r="G236" s="33"/>
    </row>
    <row r="237" spans="1:7">
      <c r="A237" s="33"/>
      <c r="B237" s="33"/>
      <c r="C237" s="33"/>
      <c r="D237" s="33"/>
      <c r="E237" s="33"/>
      <c r="F237" s="33"/>
      <c r="G237" s="33"/>
    </row>
    <row r="238" spans="1:7">
      <c r="A238" s="33"/>
      <c r="B238" s="33"/>
      <c r="C238" s="33"/>
      <c r="D238" s="33"/>
      <c r="E238" s="33"/>
      <c r="F238" s="33"/>
      <c r="G238" s="33"/>
    </row>
    <row r="239" spans="1:7">
      <c r="A239" s="33"/>
      <c r="B239" s="33"/>
      <c r="C239" s="33"/>
      <c r="D239" s="33"/>
      <c r="E239" s="33"/>
      <c r="F239" s="33"/>
      <c r="G239" s="33"/>
    </row>
    <row r="240" spans="1:7">
      <c r="A240" s="33"/>
      <c r="B240" s="33"/>
      <c r="C240" s="33"/>
      <c r="D240" s="33"/>
      <c r="E240" s="33"/>
      <c r="F240" s="33"/>
      <c r="G240" s="33"/>
    </row>
    <row r="241" spans="1:7">
      <c r="A241" s="33"/>
      <c r="B241" s="33"/>
      <c r="C241" s="33"/>
      <c r="D241" s="33"/>
      <c r="E241" s="33"/>
      <c r="F241" s="33"/>
      <c r="G241" s="33"/>
    </row>
    <row r="242" spans="1:7">
      <c r="A242" s="33"/>
      <c r="B242" s="33"/>
      <c r="C242" s="33"/>
      <c r="D242" s="33"/>
      <c r="E242" s="33"/>
      <c r="F242" s="33"/>
      <c r="G242" s="33"/>
    </row>
    <row r="243" spans="1:7">
      <c r="A243" s="33"/>
      <c r="B243" s="33"/>
      <c r="C243" s="33"/>
      <c r="D243" s="33"/>
      <c r="E243" s="33"/>
      <c r="F243" s="33"/>
      <c r="G243" s="33"/>
    </row>
    <row r="244" spans="1:7">
      <c r="A244" s="33"/>
      <c r="B244" s="33"/>
      <c r="C244" s="33"/>
      <c r="D244" s="33"/>
      <c r="E244" s="33"/>
      <c r="F244" s="33"/>
      <c r="G244" s="33"/>
    </row>
    <row r="245" spans="1:7">
      <c r="A245" s="33"/>
      <c r="B245" s="33"/>
      <c r="C245" s="33"/>
      <c r="D245" s="33"/>
      <c r="E245" s="33"/>
      <c r="F245" s="33"/>
      <c r="G245" s="33"/>
    </row>
    <row r="246" spans="1:7">
      <c r="A246" s="33"/>
      <c r="B246" s="33"/>
      <c r="C246" s="33"/>
      <c r="D246" s="33"/>
      <c r="E246" s="33"/>
      <c r="F246" s="33"/>
      <c r="G246" s="33"/>
    </row>
    <row r="247" spans="1:7">
      <c r="A247" s="33"/>
      <c r="B247" s="33"/>
      <c r="C247" s="33"/>
      <c r="D247" s="33"/>
      <c r="E247" s="33"/>
      <c r="F247" s="33"/>
      <c r="G247" s="33"/>
    </row>
    <row r="248" spans="1:7">
      <c r="A248" s="33"/>
      <c r="B248" s="33"/>
      <c r="C248" s="33"/>
      <c r="D248" s="33"/>
      <c r="E248" s="33"/>
      <c r="F248" s="33"/>
      <c r="G248" s="33"/>
    </row>
    <row r="249" spans="1:7">
      <c r="A249" s="33"/>
      <c r="B249" s="33"/>
      <c r="C249" s="33"/>
      <c r="D249" s="33"/>
      <c r="E249" s="33"/>
      <c r="F249" s="33"/>
      <c r="G249" s="33"/>
    </row>
    <row r="250" spans="1:7">
      <c r="A250" s="33"/>
      <c r="B250" s="33"/>
      <c r="C250" s="33"/>
      <c r="D250" s="33"/>
      <c r="E250" s="33"/>
      <c r="F250" s="33"/>
      <c r="G250" s="33"/>
    </row>
    <row r="251" spans="1:7">
      <c r="A251" s="33"/>
      <c r="B251" s="33"/>
      <c r="C251" s="33"/>
      <c r="D251" s="33"/>
      <c r="E251" s="33"/>
      <c r="F251" s="33"/>
      <c r="G251" s="33"/>
    </row>
    <row r="252" spans="1:7">
      <c r="A252" s="33"/>
      <c r="B252" s="33"/>
      <c r="C252" s="33"/>
      <c r="D252" s="33"/>
      <c r="E252" s="33"/>
      <c r="F252" s="33"/>
      <c r="G252" s="33"/>
    </row>
    <row r="253" spans="1:7">
      <c r="A253" s="33"/>
      <c r="B253" s="33"/>
      <c r="C253" s="33"/>
      <c r="D253" s="33"/>
      <c r="E253" s="33"/>
      <c r="F253" s="33"/>
      <c r="G253" s="33"/>
    </row>
    <row r="254" spans="1:7">
      <c r="A254" s="33"/>
      <c r="B254" s="33"/>
      <c r="C254" s="33"/>
      <c r="D254" s="33"/>
      <c r="E254" s="33"/>
      <c r="F254" s="33"/>
      <c r="G254" s="33"/>
    </row>
    <row r="255" spans="1:7">
      <c r="A255" s="33"/>
      <c r="B255" s="33"/>
      <c r="C255" s="33"/>
      <c r="D255" s="33"/>
      <c r="E255" s="33"/>
      <c r="F255" s="33"/>
      <c r="G255" s="33"/>
    </row>
    <row r="256" spans="1:7">
      <c r="A256" s="33"/>
      <c r="B256" s="33"/>
      <c r="C256" s="33"/>
      <c r="D256" s="33"/>
      <c r="E256" s="33"/>
      <c r="F256" s="33"/>
      <c r="G256" s="33"/>
    </row>
    <row r="257" spans="1:7">
      <c r="A257" s="33"/>
      <c r="B257" s="33"/>
      <c r="C257" s="33"/>
      <c r="D257" s="33"/>
      <c r="E257" s="33"/>
      <c r="F257" s="33"/>
      <c r="G257" s="33"/>
    </row>
    <row r="258" spans="1:7">
      <c r="A258" s="33"/>
      <c r="B258" s="33"/>
      <c r="C258" s="33"/>
      <c r="D258" s="33"/>
      <c r="E258" s="33"/>
      <c r="F258" s="33"/>
      <c r="G258" s="33"/>
    </row>
    <row r="259" spans="1:7">
      <c r="A259" s="33"/>
      <c r="B259" s="33"/>
      <c r="C259" s="33"/>
      <c r="D259" s="33"/>
      <c r="E259" s="33"/>
      <c r="F259" s="33"/>
      <c r="G259" s="33"/>
    </row>
    <row r="260" spans="1:7">
      <c r="A260" s="33"/>
      <c r="B260" s="33"/>
      <c r="C260" s="33"/>
      <c r="D260" s="33"/>
      <c r="E260" s="33"/>
      <c r="F260" s="33"/>
      <c r="G260" s="33"/>
    </row>
    <row r="261" spans="1:7">
      <c r="A261" s="33"/>
      <c r="B261" s="33"/>
      <c r="C261" s="33"/>
      <c r="D261" s="33"/>
      <c r="E261" s="33"/>
      <c r="F261" s="33"/>
      <c r="G261" s="33"/>
    </row>
    <row r="262" spans="1:7">
      <c r="A262" s="33"/>
      <c r="B262" s="33"/>
      <c r="C262" s="33"/>
      <c r="D262" s="33"/>
      <c r="E262" s="33"/>
      <c r="F262" s="33"/>
      <c r="G262" s="33"/>
    </row>
    <row r="263" spans="1:7">
      <c r="A263" s="33"/>
      <c r="B263" s="33"/>
      <c r="C263" s="33"/>
      <c r="D263" s="33"/>
      <c r="E263" s="33"/>
      <c r="F263" s="33"/>
      <c r="G263" s="33"/>
    </row>
    <row r="264" spans="1:7">
      <c r="A264" s="33"/>
      <c r="B264" s="33"/>
      <c r="C264" s="33"/>
      <c r="D264" s="33"/>
      <c r="E264" s="33"/>
      <c r="F264" s="33"/>
      <c r="G264" s="33"/>
    </row>
    <row r="265" spans="1:7">
      <c r="A265" s="33"/>
      <c r="B265" s="33"/>
      <c r="C265" s="33"/>
      <c r="D265" s="33"/>
      <c r="E265" s="33"/>
      <c r="F265" s="33"/>
      <c r="G265" s="33"/>
    </row>
    <row r="266" spans="1:7">
      <c r="A266" s="33"/>
      <c r="B266" s="33"/>
      <c r="C266" s="33"/>
      <c r="D266" s="33"/>
      <c r="E266" s="33"/>
      <c r="F266" s="33"/>
      <c r="G266" s="33"/>
    </row>
    <row r="267" spans="1:7">
      <c r="A267" s="33"/>
      <c r="B267" s="33"/>
      <c r="C267" s="33"/>
      <c r="D267" s="33"/>
      <c r="E267" s="33"/>
      <c r="F267" s="33"/>
      <c r="G267" s="33"/>
    </row>
    <row r="268" spans="1:7">
      <c r="A268" s="33"/>
      <c r="B268" s="33"/>
      <c r="C268" s="33"/>
      <c r="D268" s="33"/>
      <c r="E268" s="33"/>
      <c r="F268" s="33"/>
      <c r="G268" s="33"/>
    </row>
    <row r="269" spans="1:7">
      <c r="A269" s="33"/>
      <c r="B269" s="33"/>
      <c r="C269" s="33"/>
      <c r="D269" s="33"/>
      <c r="E269" s="33"/>
      <c r="F269" s="33"/>
      <c r="G269" s="33"/>
    </row>
    <row r="270" spans="1:7">
      <c r="A270" s="33"/>
      <c r="B270" s="33"/>
      <c r="C270" s="33"/>
      <c r="D270" s="33"/>
      <c r="E270" s="33"/>
      <c r="F270" s="33"/>
      <c r="G270" s="33"/>
    </row>
    <row r="271" spans="1:7">
      <c r="A271" s="33"/>
      <c r="B271" s="33"/>
      <c r="C271" s="33"/>
      <c r="D271" s="33"/>
      <c r="E271" s="33"/>
      <c r="F271" s="33"/>
      <c r="G271" s="33"/>
    </row>
    <row r="272" spans="1:7">
      <c r="A272" s="33"/>
      <c r="B272" s="33"/>
      <c r="C272" s="33"/>
      <c r="D272" s="33"/>
      <c r="E272" s="33"/>
      <c r="F272" s="33"/>
      <c r="G272" s="33"/>
    </row>
    <row r="273" spans="1:7">
      <c r="A273" s="33"/>
      <c r="B273" s="33"/>
      <c r="C273" s="33"/>
      <c r="D273" s="33"/>
      <c r="E273" s="33"/>
      <c r="F273" s="33"/>
      <c r="G273" s="33"/>
    </row>
    <row r="274" spans="1:7">
      <c r="A274" s="33"/>
      <c r="B274" s="33"/>
      <c r="C274" s="33"/>
      <c r="D274" s="33"/>
      <c r="E274" s="33"/>
      <c r="F274" s="33"/>
      <c r="G274" s="33"/>
    </row>
    <row r="275" spans="1:7">
      <c r="A275" s="33"/>
      <c r="B275" s="33"/>
      <c r="C275" s="33"/>
      <c r="D275" s="33"/>
      <c r="E275" s="33"/>
      <c r="F275" s="33"/>
      <c r="G275" s="33"/>
    </row>
    <row r="276" spans="1:7">
      <c r="A276" s="33"/>
      <c r="B276" s="33"/>
      <c r="C276" s="33"/>
      <c r="D276" s="33"/>
      <c r="E276" s="33"/>
      <c r="F276" s="33"/>
      <c r="G276" s="33"/>
    </row>
    <row r="277" spans="1:7">
      <c r="A277" s="33"/>
      <c r="B277" s="33"/>
      <c r="C277" s="33"/>
      <c r="D277" s="33"/>
      <c r="E277" s="33"/>
      <c r="F277" s="33"/>
      <c r="G277" s="33"/>
    </row>
    <row r="278" spans="1:7">
      <c r="A278" s="33"/>
      <c r="B278" s="33"/>
      <c r="C278" s="33"/>
      <c r="D278" s="33"/>
      <c r="E278" s="33"/>
      <c r="F278" s="33"/>
      <c r="G278" s="33"/>
    </row>
    <row r="279" spans="1:7">
      <c r="A279" s="33"/>
      <c r="B279" s="33"/>
      <c r="C279" s="33"/>
      <c r="D279" s="33"/>
      <c r="E279" s="33"/>
      <c r="F279" s="33"/>
      <c r="G279" s="33"/>
    </row>
    <row r="280" spans="1:7">
      <c r="A280" s="33"/>
      <c r="B280" s="33"/>
      <c r="C280" s="33"/>
      <c r="D280" s="33"/>
      <c r="E280" s="33"/>
      <c r="F280" s="33"/>
      <c r="G280" s="33"/>
    </row>
    <row r="281" spans="1:7">
      <c r="A281" s="33"/>
      <c r="B281" s="33"/>
      <c r="C281" s="33"/>
      <c r="D281" s="33"/>
      <c r="E281" s="33"/>
      <c r="F281" s="33"/>
      <c r="G281" s="33"/>
    </row>
    <row r="282" spans="1:7">
      <c r="A282" s="33"/>
      <c r="B282" s="33"/>
      <c r="C282" s="33"/>
      <c r="D282" s="33"/>
      <c r="E282" s="33"/>
      <c r="F282" s="33"/>
      <c r="G282" s="33"/>
    </row>
    <row r="283" spans="1:7">
      <c r="A283" s="33"/>
      <c r="B283" s="33"/>
      <c r="C283" s="33"/>
      <c r="D283" s="33"/>
      <c r="E283" s="33"/>
      <c r="F283" s="33"/>
      <c r="G283" s="33"/>
    </row>
    <row r="284" spans="1:7">
      <c r="A284" s="33"/>
      <c r="B284" s="33"/>
      <c r="C284" s="33"/>
      <c r="D284" s="33"/>
      <c r="E284" s="33"/>
      <c r="F284" s="33"/>
      <c r="G284" s="33"/>
    </row>
    <row r="285" spans="1:7">
      <c r="A285" s="33"/>
      <c r="B285" s="33"/>
      <c r="C285" s="33"/>
      <c r="D285" s="33"/>
      <c r="E285" s="33"/>
      <c r="F285" s="33"/>
      <c r="G285" s="33"/>
    </row>
    <row r="286" spans="1:7">
      <c r="A286" s="33"/>
      <c r="B286" s="33"/>
      <c r="C286" s="33"/>
      <c r="D286" s="33"/>
      <c r="E286" s="33"/>
      <c r="F286" s="33"/>
      <c r="G286" s="33"/>
    </row>
    <row r="287" spans="1:7">
      <c r="A287" s="33"/>
      <c r="B287" s="33"/>
      <c r="C287" s="33"/>
      <c r="D287" s="33"/>
      <c r="E287" s="33"/>
      <c r="F287" s="33"/>
      <c r="G287" s="33"/>
    </row>
    <row r="288" spans="1:7">
      <c r="A288" s="33"/>
      <c r="B288" s="33"/>
      <c r="C288" s="33"/>
      <c r="D288" s="33"/>
      <c r="E288" s="33"/>
      <c r="F288" s="33"/>
      <c r="G288" s="33"/>
    </row>
    <row r="289" spans="1:7">
      <c r="A289" s="33"/>
      <c r="B289" s="33"/>
      <c r="C289" s="33"/>
      <c r="D289" s="33"/>
      <c r="E289" s="33"/>
      <c r="F289" s="33"/>
      <c r="G289" s="33"/>
    </row>
    <row r="290" spans="1:7">
      <c r="A290" s="33"/>
      <c r="B290" s="33"/>
      <c r="C290" s="33"/>
      <c r="D290" s="33"/>
      <c r="E290" s="33"/>
      <c r="F290" s="33"/>
      <c r="G290" s="33"/>
    </row>
    <row r="291" spans="1:7">
      <c r="A291" s="33"/>
      <c r="B291" s="33"/>
      <c r="C291" s="33"/>
      <c r="D291" s="33"/>
      <c r="E291" s="33"/>
      <c r="F291" s="33"/>
      <c r="G291" s="33"/>
    </row>
    <row r="292" spans="1:7">
      <c r="A292" s="33"/>
      <c r="B292" s="33"/>
      <c r="C292" s="33"/>
      <c r="D292" s="33"/>
      <c r="E292" s="33"/>
      <c r="F292" s="33"/>
      <c r="G292" s="33"/>
    </row>
    <row r="293" spans="1:7">
      <c r="A293" s="33"/>
      <c r="B293" s="33"/>
      <c r="C293" s="33"/>
      <c r="D293" s="33"/>
      <c r="E293" s="33"/>
      <c r="F293" s="33"/>
      <c r="G293" s="33"/>
    </row>
    <row r="294" spans="1:7">
      <c r="A294" s="33"/>
      <c r="B294" s="33"/>
      <c r="C294" s="33"/>
      <c r="D294" s="33"/>
      <c r="E294" s="33"/>
      <c r="F294" s="33"/>
      <c r="G294" s="33"/>
    </row>
    <row r="295" spans="1:7">
      <c r="A295" s="33"/>
      <c r="B295" s="33"/>
      <c r="C295" s="33"/>
      <c r="D295" s="33"/>
      <c r="E295" s="33"/>
      <c r="F295" s="33"/>
      <c r="G295" s="33"/>
    </row>
    <row r="296" spans="1:7">
      <c r="A296" s="33"/>
      <c r="B296" s="33"/>
      <c r="C296" s="33"/>
      <c r="D296" s="33"/>
      <c r="E296" s="33"/>
      <c r="F296" s="33"/>
      <c r="G296" s="33"/>
    </row>
    <row r="297" spans="1:7">
      <c r="A297" s="33"/>
      <c r="B297" s="33"/>
      <c r="C297" s="33"/>
      <c r="D297" s="33"/>
      <c r="E297" s="33"/>
      <c r="F297" s="33"/>
      <c r="G297" s="33"/>
    </row>
    <row r="298" spans="1:7">
      <c r="A298" s="33"/>
      <c r="B298" s="33"/>
      <c r="C298" s="33"/>
      <c r="D298" s="33"/>
      <c r="E298" s="33"/>
      <c r="F298" s="33"/>
      <c r="G298" s="33"/>
    </row>
    <row r="299" spans="1:7">
      <c r="A299" s="33"/>
      <c r="B299" s="33"/>
      <c r="C299" s="33"/>
      <c r="D299" s="33"/>
      <c r="E299" s="33"/>
      <c r="F299" s="33"/>
      <c r="G299" s="33"/>
    </row>
    <row r="300" spans="1:7">
      <c r="A300" s="33"/>
      <c r="B300" s="33"/>
      <c r="C300" s="33"/>
      <c r="D300" s="33"/>
      <c r="E300" s="33"/>
      <c r="F300" s="33"/>
      <c r="G300" s="33"/>
    </row>
    <row r="301" spans="1:7">
      <c r="A301" s="33"/>
      <c r="B301" s="33"/>
      <c r="C301" s="33"/>
      <c r="D301" s="33"/>
      <c r="E301" s="33"/>
      <c r="F301" s="33"/>
      <c r="G301" s="33"/>
    </row>
    <row r="302" spans="1:7">
      <c r="A302" s="33"/>
      <c r="B302" s="33"/>
      <c r="C302" s="33"/>
      <c r="D302" s="33"/>
      <c r="E302" s="33"/>
      <c r="F302" s="33"/>
      <c r="G302" s="33"/>
    </row>
    <row r="303" spans="1:7">
      <c r="A303" s="33"/>
      <c r="B303" s="33"/>
      <c r="C303" s="33"/>
      <c r="D303" s="33"/>
      <c r="E303" s="33"/>
      <c r="F303" s="33"/>
      <c r="G303" s="33"/>
    </row>
    <row r="304" spans="1:7">
      <c r="A304" s="33"/>
      <c r="B304" s="33"/>
      <c r="C304" s="33"/>
      <c r="D304" s="33"/>
      <c r="E304" s="33"/>
      <c r="F304" s="33"/>
      <c r="G304" s="33"/>
    </row>
    <row r="305" spans="1:7">
      <c r="A305" s="33"/>
      <c r="B305" s="33"/>
      <c r="C305" s="33"/>
      <c r="D305" s="33"/>
      <c r="E305" s="33"/>
      <c r="F305" s="33"/>
      <c r="G305" s="33"/>
    </row>
    <row r="306" spans="1:7">
      <c r="A306" s="33"/>
      <c r="B306" s="33"/>
      <c r="C306" s="33"/>
      <c r="D306" s="33"/>
      <c r="E306" s="33"/>
      <c r="F306" s="33"/>
      <c r="G306" s="33"/>
    </row>
    <row r="307" spans="1:7">
      <c r="A307" s="33"/>
      <c r="B307" s="33"/>
      <c r="C307" s="33"/>
      <c r="D307" s="33"/>
      <c r="E307" s="33"/>
      <c r="F307" s="33"/>
      <c r="G307" s="33"/>
    </row>
    <row r="308" spans="1:7">
      <c r="A308" s="33"/>
      <c r="B308" s="33"/>
      <c r="C308" s="33"/>
      <c r="D308" s="33"/>
      <c r="E308" s="33"/>
      <c r="F308" s="33"/>
      <c r="G308" s="33"/>
    </row>
    <row r="309" spans="1:7">
      <c r="A309" s="33"/>
      <c r="B309" s="33"/>
      <c r="C309" s="33"/>
      <c r="D309" s="33"/>
      <c r="E309" s="33"/>
      <c r="F309" s="33"/>
      <c r="G309" s="33"/>
    </row>
    <row r="310" spans="1:7">
      <c r="A310" s="33"/>
      <c r="B310" s="33"/>
      <c r="C310" s="33"/>
      <c r="D310" s="33"/>
      <c r="E310" s="33"/>
      <c r="F310" s="33"/>
      <c r="G310" s="33"/>
    </row>
    <row r="311" spans="1:7">
      <c r="A311" s="33"/>
      <c r="B311" s="33"/>
      <c r="C311" s="33"/>
      <c r="D311" s="33"/>
      <c r="E311" s="33"/>
      <c r="F311" s="33"/>
      <c r="G311" s="33"/>
    </row>
    <row r="312" spans="1:7">
      <c r="A312" s="33"/>
      <c r="B312" s="33"/>
      <c r="C312" s="33"/>
      <c r="D312" s="33"/>
      <c r="E312" s="33"/>
      <c r="F312" s="33"/>
      <c r="G312" s="33"/>
    </row>
    <row r="313" spans="1:7">
      <c r="A313" s="33"/>
      <c r="B313" s="33"/>
      <c r="C313" s="33"/>
      <c r="D313" s="33"/>
      <c r="E313" s="33"/>
      <c r="F313" s="33"/>
      <c r="G313" s="33"/>
    </row>
    <row r="314" spans="1:7">
      <c r="A314" s="33"/>
      <c r="B314" s="33"/>
      <c r="C314" s="33"/>
      <c r="D314" s="33"/>
      <c r="E314" s="33"/>
      <c r="F314" s="33"/>
      <c r="G314" s="33"/>
    </row>
    <row r="315" spans="1:7">
      <c r="A315" s="33"/>
      <c r="B315" s="33"/>
      <c r="C315" s="33"/>
      <c r="D315" s="33"/>
      <c r="E315" s="33"/>
      <c r="F315" s="33"/>
      <c r="G315" s="33"/>
    </row>
    <row r="316" spans="1:7">
      <c r="A316" s="33"/>
      <c r="B316" s="33"/>
      <c r="C316" s="33"/>
      <c r="D316" s="33"/>
      <c r="E316" s="33"/>
      <c r="F316" s="33"/>
      <c r="G316" s="33"/>
    </row>
    <row r="317" spans="1:7">
      <c r="A317" s="33"/>
      <c r="B317" s="33"/>
      <c r="C317" s="33"/>
      <c r="D317" s="33"/>
      <c r="E317" s="33"/>
      <c r="F317" s="33"/>
      <c r="G317" s="33"/>
    </row>
    <row r="318" spans="1:7">
      <c r="A318" s="33"/>
      <c r="B318" s="33"/>
      <c r="C318" s="33"/>
      <c r="D318" s="33"/>
      <c r="E318" s="33"/>
      <c r="F318" s="33"/>
      <c r="G318" s="33"/>
    </row>
    <row r="319" spans="1:7">
      <c r="A319" s="33"/>
      <c r="B319" s="33"/>
      <c r="C319" s="33"/>
      <c r="D319" s="33"/>
      <c r="E319" s="33"/>
      <c r="F319" s="33"/>
      <c r="G319" s="33"/>
    </row>
    <row r="320" spans="1:7">
      <c r="A320" s="33"/>
      <c r="B320" s="33"/>
      <c r="C320" s="33"/>
      <c r="D320" s="33"/>
      <c r="E320" s="33"/>
      <c r="F320" s="33"/>
      <c r="G320" s="33"/>
    </row>
    <row r="321" spans="1:7">
      <c r="A321" s="33"/>
      <c r="B321" s="33"/>
      <c r="C321" s="33"/>
      <c r="D321" s="33"/>
      <c r="E321" s="33"/>
      <c r="F321" s="33"/>
      <c r="G321" s="33"/>
    </row>
    <row r="322" spans="1:7">
      <c r="A322" s="33"/>
      <c r="B322" s="33"/>
      <c r="C322" s="33"/>
      <c r="D322" s="33"/>
      <c r="E322" s="33"/>
      <c r="F322" s="33"/>
      <c r="G322" s="33"/>
    </row>
    <row r="323" spans="1:7">
      <c r="A323" s="33"/>
      <c r="B323" s="33"/>
      <c r="C323" s="33"/>
      <c r="D323" s="33"/>
      <c r="E323" s="33"/>
      <c r="F323" s="33"/>
      <c r="G323" s="33"/>
    </row>
    <row r="324" spans="1:7">
      <c r="A324" s="33"/>
      <c r="B324" s="33"/>
      <c r="C324" s="33"/>
      <c r="D324" s="33"/>
      <c r="E324" s="33"/>
      <c r="F324" s="33"/>
      <c r="G324" s="33"/>
    </row>
    <row r="325" spans="1:7">
      <c r="A325" s="33"/>
      <c r="B325" s="33"/>
      <c r="C325" s="33"/>
      <c r="D325" s="33"/>
      <c r="E325" s="33"/>
      <c r="F325" s="33"/>
      <c r="G325" s="33"/>
    </row>
    <row r="326" spans="1:7">
      <c r="A326" s="33"/>
      <c r="B326" s="33"/>
      <c r="C326" s="33"/>
      <c r="D326" s="33"/>
      <c r="E326" s="33"/>
      <c r="F326" s="33"/>
      <c r="G326" s="33"/>
    </row>
    <row r="327" spans="1:7">
      <c r="A327" s="33"/>
      <c r="B327" s="33"/>
      <c r="C327" s="33"/>
      <c r="D327" s="33"/>
      <c r="E327" s="33"/>
      <c r="F327" s="33"/>
      <c r="G327" s="33"/>
    </row>
    <row r="328" spans="1:7">
      <c r="A328" s="33"/>
      <c r="B328" s="33"/>
      <c r="C328" s="33"/>
      <c r="D328" s="33"/>
      <c r="E328" s="33"/>
      <c r="F328" s="33"/>
      <c r="G328" s="33"/>
    </row>
    <row r="329" spans="1:7">
      <c r="A329" s="33"/>
      <c r="B329" s="33"/>
      <c r="C329" s="33"/>
      <c r="D329" s="33"/>
      <c r="E329" s="33"/>
      <c r="F329" s="33"/>
      <c r="G329" s="33"/>
    </row>
    <row r="330" spans="1:7">
      <c r="A330" s="33"/>
      <c r="B330" s="33"/>
      <c r="C330" s="33"/>
      <c r="D330" s="33"/>
      <c r="E330" s="33"/>
      <c r="F330" s="33"/>
      <c r="G330" s="33"/>
    </row>
    <row r="331" spans="1:7">
      <c r="A331" s="33"/>
      <c r="B331" s="33"/>
      <c r="C331" s="33"/>
      <c r="D331" s="33"/>
      <c r="E331" s="33"/>
      <c r="F331" s="33"/>
      <c r="G331" s="33"/>
    </row>
    <row r="332" spans="1:7">
      <c r="A332" s="33"/>
      <c r="B332" s="33"/>
      <c r="C332" s="33"/>
      <c r="D332" s="33"/>
      <c r="E332" s="33"/>
      <c r="F332" s="33"/>
      <c r="G332" s="33"/>
    </row>
    <row r="333" spans="1:7">
      <c r="A333" s="33"/>
      <c r="B333" s="33"/>
      <c r="C333" s="33"/>
      <c r="D333" s="33"/>
      <c r="E333" s="33"/>
      <c r="F333" s="33"/>
      <c r="G333" s="33"/>
    </row>
    <row r="334" spans="1:7">
      <c r="A334" s="33"/>
      <c r="B334" s="33"/>
      <c r="C334" s="33"/>
      <c r="D334" s="33"/>
      <c r="E334" s="33"/>
      <c r="F334" s="33"/>
      <c r="G334" s="33"/>
    </row>
    <row r="335" spans="1:7">
      <c r="A335" s="33"/>
      <c r="B335" s="33"/>
      <c r="C335" s="33"/>
      <c r="D335" s="33"/>
      <c r="E335" s="33"/>
      <c r="F335" s="33"/>
      <c r="G335" s="33"/>
    </row>
    <row r="336" spans="1:7">
      <c r="A336" s="33"/>
      <c r="B336" s="33"/>
      <c r="C336" s="33"/>
      <c r="D336" s="33"/>
      <c r="E336" s="33"/>
      <c r="F336" s="33"/>
      <c r="G336" s="33"/>
    </row>
    <row r="337" spans="1:7">
      <c r="A337" s="33"/>
      <c r="B337" s="33"/>
      <c r="C337" s="33"/>
      <c r="D337" s="33"/>
      <c r="E337" s="33"/>
      <c r="F337" s="33"/>
      <c r="G337" s="33"/>
    </row>
    <row r="338" spans="1:7">
      <c r="A338" s="33"/>
      <c r="B338" s="33"/>
      <c r="C338" s="33"/>
      <c r="D338" s="33"/>
      <c r="E338" s="33"/>
      <c r="F338" s="33"/>
      <c r="G338" s="33"/>
    </row>
    <row r="339" spans="1:7">
      <c r="A339" s="33"/>
      <c r="B339" s="33"/>
      <c r="C339" s="33"/>
      <c r="D339" s="33"/>
      <c r="E339" s="33"/>
      <c r="F339" s="33"/>
      <c r="G339" s="33"/>
    </row>
    <row r="340" spans="1:7">
      <c r="A340" s="33"/>
      <c r="B340" s="33"/>
      <c r="C340" s="33"/>
      <c r="D340" s="33"/>
      <c r="E340" s="33"/>
      <c r="F340" s="33"/>
      <c r="G340" s="33"/>
    </row>
    <row r="341" spans="1:7">
      <c r="A341" s="33"/>
      <c r="B341" s="33"/>
      <c r="C341" s="33"/>
      <c r="D341" s="33"/>
      <c r="E341" s="33"/>
      <c r="F341" s="33"/>
      <c r="G341" s="33"/>
    </row>
    <row r="342" spans="1:7">
      <c r="A342" s="33"/>
      <c r="B342" s="33"/>
      <c r="C342" s="33"/>
      <c r="D342" s="33"/>
      <c r="E342" s="33"/>
      <c r="F342" s="33"/>
      <c r="G342" s="33"/>
    </row>
    <row r="343" spans="1:7">
      <c r="A343" s="33"/>
      <c r="B343" s="33"/>
      <c r="C343" s="33"/>
      <c r="D343" s="33"/>
      <c r="E343" s="33"/>
      <c r="F343" s="33"/>
      <c r="G343" s="33"/>
    </row>
    <row r="344" spans="1:7">
      <c r="A344" s="33"/>
      <c r="B344" s="33"/>
      <c r="C344" s="33"/>
      <c r="D344" s="33"/>
      <c r="E344" s="33"/>
      <c r="F344" s="33"/>
      <c r="G344" s="33"/>
    </row>
    <row r="345" spans="1:7">
      <c r="A345" s="33"/>
      <c r="B345" s="33"/>
      <c r="C345" s="33"/>
      <c r="D345" s="33"/>
      <c r="E345" s="33"/>
      <c r="F345" s="33"/>
      <c r="G345" s="33"/>
    </row>
    <row r="346" spans="1:7">
      <c r="A346" s="33"/>
      <c r="B346" s="33"/>
      <c r="C346" s="33"/>
      <c r="D346" s="33"/>
      <c r="E346" s="33"/>
      <c r="F346" s="33"/>
      <c r="G346" s="33"/>
    </row>
    <row r="347" spans="1:7">
      <c r="A347" s="33"/>
      <c r="B347" s="33"/>
      <c r="C347" s="33"/>
      <c r="D347" s="33"/>
      <c r="E347" s="33"/>
      <c r="F347" s="33"/>
      <c r="G347" s="33"/>
    </row>
    <row r="348" spans="1:7">
      <c r="A348" s="33"/>
      <c r="B348" s="33"/>
      <c r="C348" s="33"/>
      <c r="D348" s="33"/>
      <c r="E348" s="33"/>
      <c r="F348" s="33"/>
      <c r="G348" s="33"/>
    </row>
    <row r="349" spans="1:7">
      <c r="A349" s="33"/>
      <c r="B349" s="33"/>
      <c r="C349" s="33"/>
      <c r="D349" s="33"/>
      <c r="E349" s="33"/>
      <c r="F349" s="33"/>
      <c r="G349" s="33"/>
    </row>
    <row r="350" spans="1:7">
      <c r="A350" s="33"/>
      <c r="B350" s="33"/>
      <c r="C350" s="33"/>
      <c r="D350" s="33"/>
      <c r="E350" s="33"/>
      <c r="F350" s="33"/>
      <c r="G350" s="33"/>
    </row>
    <row r="351" spans="1:7">
      <c r="A351" s="33"/>
      <c r="B351" s="33"/>
      <c r="C351" s="33"/>
      <c r="D351" s="33"/>
      <c r="E351" s="33"/>
      <c r="F351" s="33"/>
      <c r="G351" s="33"/>
    </row>
    <row r="352" spans="1:7">
      <c r="A352" s="33"/>
      <c r="B352" s="33"/>
      <c r="C352" s="33"/>
      <c r="D352" s="33"/>
      <c r="E352" s="33"/>
      <c r="F352" s="33"/>
      <c r="G352" s="33"/>
    </row>
    <row r="353" spans="1:7">
      <c r="A353" s="33"/>
      <c r="B353" s="33"/>
      <c r="C353" s="33"/>
      <c r="D353" s="33"/>
      <c r="E353" s="33"/>
      <c r="F353" s="33"/>
      <c r="G353" s="33"/>
    </row>
    <row r="354" spans="1:7">
      <c r="A354" s="33"/>
      <c r="B354" s="33"/>
      <c r="C354" s="33"/>
      <c r="D354" s="33"/>
      <c r="E354" s="33"/>
      <c r="F354" s="33"/>
      <c r="G354" s="33"/>
    </row>
    <row r="355" spans="1:7">
      <c r="A355" s="33"/>
      <c r="B355" s="33"/>
      <c r="C355" s="33"/>
      <c r="D355" s="33"/>
      <c r="E355" s="33"/>
      <c r="F355" s="33"/>
      <c r="G355" s="33"/>
    </row>
    <row r="356" spans="1:7">
      <c r="A356" s="33"/>
      <c r="B356" s="33"/>
      <c r="C356" s="33"/>
      <c r="D356" s="33"/>
      <c r="E356" s="33"/>
      <c r="F356" s="33"/>
      <c r="G356" s="33"/>
    </row>
    <row r="357" spans="1:7">
      <c r="A357" s="33"/>
      <c r="B357" s="33"/>
      <c r="C357" s="33"/>
      <c r="D357" s="33"/>
      <c r="E357" s="33"/>
      <c r="F357" s="33"/>
      <c r="G357" s="33"/>
    </row>
    <row r="358" spans="1:7">
      <c r="A358" s="33"/>
      <c r="B358" s="33"/>
      <c r="C358" s="33"/>
      <c r="D358" s="33"/>
      <c r="E358" s="33"/>
      <c r="F358" s="33"/>
      <c r="G358" s="33"/>
    </row>
    <row r="359" spans="1:7">
      <c r="A359" s="33"/>
      <c r="B359" s="33"/>
      <c r="C359" s="33"/>
      <c r="D359" s="33"/>
      <c r="E359" s="33"/>
      <c r="F359" s="33"/>
      <c r="G359" s="33"/>
    </row>
    <row r="360" spans="1:7">
      <c r="A360" s="33"/>
      <c r="B360" s="33"/>
      <c r="C360" s="33"/>
      <c r="D360" s="33"/>
      <c r="E360" s="33"/>
      <c r="F360" s="33"/>
      <c r="G360" s="33"/>
    </row>
    <row r="361" spans="1:7">
      <c r="A361" s="33"/>
      <c r="B361" s="33"/>
      <c r="C361" s="33"/>
      <c r="D361" s="33"/>
      <c r="E361" s="33"/>
      <c r="F361" s="33"/>
      <c r="G361" s="33"/>
    </row>
    <row r="362" spans="1:7">
      <c r="A362" s="33"/>
      <c r="B362" s="33"/>
      <c r="C362" s="33"/>
      <c r="D362" s="33"/>
      <c r="E362" s="33"/>
      <c r="F362" s="33"/>
      <c r="G362" s="33"/>
    </row>
    <row r="363" spans="1:7">
      <c r="A363" s="33"/>
      <c r="B363" s="33"/>
      <c r="C363" s="33"/>
      <c r="D363" s="33"/>
      <c r="E363" s="33"/>
      <c r="F363" s="33"/>
      <c r="G363" s="33"/>
    </row>
    <row r="364" spans="1:7">
      <c r="A364" s="33"/>
      <c r="B364" s="33"/>
      <c r="C364" s="33"/>
      <c r="D364" s="33"/>
      <c r="E364" s="33"/>
      <c r="F364" s="33"/>
      <c r="G364" s="33"/>
    </row>
    <row r="365" spans="1:7">
      <c r="A365" s="33"/>
      <c r="B365" s="33"/>
      <c r="C365" s="33"/>
      <c r="D365" s="33"/>
      <c r="E365" s="33"/>
      <c r="F365" s="33"/>
      <c r="G365" s="33"/>
    </row>
    <row r="366" spans="1:7">
      <c r="A366" s="33"/>
      <c r="B366" s="33"/>
      <c r="C366" s="33"/>
      <c r="D366" s="33"/>
      <c r="E366" s="33"/>
      <c r="F366" s="33"/>
      <c r="G366" s="33"/>
    </row>
    <row r="367" spans="1:7">
      <c r="A367" s="33"/>
      <c r="B367" s="33"/>
      <c r="C367" s="33"/>
      <c r="D367" s="33"/>
      <c r="E367" s="33"/>
      <c r="F367" s="33"/>
      <c r="G367" s="33"/>
    </row>
    <row r="368" spans="1:7">
      <c r="A368" s="33"/>
      <c r="B368" s="33"/>
      <c r="C368" s="33"/>
      <c r="D368" s="33"/>
      <c r="E368" s="33"/>
      <c r="F368" s="33"/>
      <c r="G368" s="33"/>
    </row>
    <row r="369" spans="1:7">
      <c r="A369" s="33"/>
      <c r="B369" s="33"/>
      <c r="C369" s="33"/>
      <c r="D369" s="33"/>
      <c r="E369" s="33"/>
      <c r="F369" s="33"/>
      <c r="G369" s="33"/>
    </row>
    <row r="370" spans="1:7">
      <c r="A370" s="33"/>
      <c r="B370" s="33"/>
      <c r="C370" s="33"/>
      <c r="D370" s="33"/>
      <c r="E370" s="33"/>
      <c r="F370" s="33"/>
      <c r="G370" s="33"/>
    </row>
    <row r="371" spans="1:7">
      <c r="A371" s="33"/>
      <c r="B371" s="33"/>
      <c r="C371" s="33"/>
      <c r="D371" s="33"/>
      <c r="E371" s="33"/>
      <c r="F371" s="33"/>
      <c r="G371" s="33"/>
    </row>
    <row r="372" spans="1:7">
      <c r="A372" s="33"/>
      <c r="B372" s="33"/>
      <c r="C372" s="33"/>
      <c r="D372" s="33"/>
      <c r="E372" s="33"/>
      <c r="F372" s="33"/>
      <c r="G372" s="33"/>
    </row>
    <row r="373" spans="1:7">
      <c r="A373" s="33"/>
      <c r="B373" s="33"/>
      <c r="C373" s="33"/>
      <c r="D373" s="33"/>
      <c r="E373" s="33"/>
      <c r="F373" s="33"/>
      <c r="G373" s="33"/>
    </row>
    <row r="374" spans="1:7">
      <c r="A374" s="33"/>
      <c r="B374" s="33"/>
      <c r="C374" s="33"/>
      <c r="D374" s="33"/>
      <c r="E374" s="33"/>
      <c r="F374" s="33"/>
      <c r="G374" s="33"/>
    </row>
    <row r="375" spans="1:7">
      <c r="A375" s="33"/>
      <c r="B375" s="33"/>
      <c r="C375" s="33"/>
      <c r="D375" s="33"/>
      <c r="E375" s="33"/>
      <c r="F375" s="33"/>
      <c r="G375" s="33"/>
    </row>
    <row r="376" spans="1:7">
      <c r="A376" s="33"/>
      <c r="B376" s="33"/>
      <c r="C376" s="33"/>
      <c r="D376" s="33"/>
      <c r="E376" s="33"/>
      <c r="F376" s="33"/>
      <c r="G376" s="33"/>
    </row>
    <row r="377" spans="1:7">
      <c r="A377" s="33"/>
      <c r="B377" s="33"/>
      <c r="C377" s="33"/>
      <c r="D377" s="33"/>
      <c r="E377" s="33"/>
      <c r="F377" s="33"/>
      <c r="G377" s="33"/>
    </row>
    <row r="378" spans="1:7">
      <c r="A378" s="33"/>
      <c r="B378" s="33"/>
      <c r="C378" s="33"/>
      <c r="D378" s="33"/>
      <c r="E378" s="33"/>
      <c r="F378" s="33"/>
      <c r="G378" s="33"/>
    </row>
    <row r="379" spans="1:7">
      <c r="A379" s="33"/>
      <c r="B379" s="33"/>
      <c r="C379" s="33"/>
      <c r="D379" s="33"/>
      <c r="E379" s="33"/>
      <c r="F379" s="33"/>
      <c r="G379" s="33"/>
    </row>
    <row r="380" spans="1:7">
      <c r="A380" s="33"/>
      <c r="B380" s="33"/>
      <c r="C380" s="33"/>
      <c r="D380" s="33"/>
      <c r="E380" s="33"/>
      <c r="F380" s="33"/>
      <c r="G380" s="33"/>
    </row>
    <row r="381" spans="1:7">
      <c r="A381" s="33"/>
      <c r="B381" s="33"/>
      <c r="C381" s="33"/>
      <c r="D381" s="33"/>
      <c r="E381" s="33"/>
      <c r="F381" s="33"/>
      <c r="G381" s="33"/>
    </row>
    <row r="382" spans="1:7">
      <c r="A382" s="33"/>
      <c r="B382" s="33"/>
      <c r="C382" s="33"/>
      <c r="D382" s="33"/>
      <c r="E382" s="33"/>
      <c r="F382" s="33"/>
      <c r="G382" s="33"/>
    </row>
    <row r="383" spans="1:7">
      <c r="A383" s="33"/>
      <c r="B383" s="33"/>
      <c r="C383" s="33"/>
      <c r="D383" s="33"/>
      <c r="E383" s="33"/>
      <c r="F383" s="33"/>
      <c r="G383" s="33"/>
    </row>
    <row r="384" spans="1:7">
      <c r="A384" s="33"/>
      <c r="B384" s="33"/>
      <c r="C384" s="33"/>
      <c r="D384" s="33"/>
      <c r="E384" s="33"/>
      <c r="F384" s="33"/>
      <c r="G384" s="33"/>
    </row>
    <row r="385" spans="1:7">
      <c r="A385" s="33"/>
      <c r="B385" s="33"/>
      <c r="C385" s="33"/>
      <c r="D385" s="33"/>
      <c r="E385" s="33"/>
      <c r="F385" s="33"/>
      <c r="G385" s="33"/>
    </row>
    <row r="386" spans="1:7">
      <c r="A386" s="33"/>
      <c r="B386" s="33"/>
      <c r="C386" s="33"/>
      <c r="D386" s="33"/>
      <c r="E386" s="33"/>
      <c r="F386" s="33"/>
      <c r="G386" s="33"/>
    </row>
    <row r="387" spans="1:7">
      <c r="A387" s="33"/>
      <c r="B387" s="33"/>
      <c r="C387" s="33"/>
      <c r="D387" s="33"/>
      <c r="E387" s="33"/>
      <c r="F387" s="33"/>
      <c r="G387" s="33"/>
    </row>
    <row r="388" spans="1:7">
      <c r="A388" s="33"/>
      <c r="B388" s="33"/>
      <c r="C388" s="33"/>
      <c r="D388" s="33"/>
      <c r="E388" s="33"/>
      <c r="F388" s="33"/>
      <c r="G388" s="33"/>
    </row>
    <row r="389" spans="1:7">
      <c r="A389" s="33"/>
      <c r="B389" s="33"/>
      <c r="C389" s="33"/>
      <c r="D389" s="33"/>
      <c r="E389" s="33"/>
      <c r="F389" s="33"/>
      <c r="G389" s="33"/>
    </row>
    <row r="390" spans="1:7">
      <c r="A390" s="33"/>
      <c r="B390" s="33"/>
      <c r="C390" s="33"/>
      <c r="D390" s="33"/>
      <c r="E390" s="33"/>
      <c r="F390" s="33"/>
      <c r="G390" s="33"/>
    </row>
    <row r="391" spans="1:7">
      <c r="A391" s="33"/>
      <c r="B391" s="33"/>
      <c r="C391" s="33"/>
      <c r="D391" s="33"/>
      <c r="E391" s="33"/>
      <c r="F391" s="33"/>
      <c r="G391" s="33"/>
    </row>
    <row r="392" spans="1:7">
      <c r="A392" s="33"/>
      <c r="B392" s="33"/>
      <c r="C392" s="33"/>
      <c r="D392" s="33"/>
      <c r="E392" s="33"/>
      <c r="F392" s="33"/>
      <c r="G392" s="33"/>
    </row>
    <row r="393" spans="1:7">
      <c r="A393" s="33"/>
      <c r="B393" s="33"/>
      <c r="C393" s="33"/>
      <c r="D393" s="33"/>
      <c r="E393" s="33"/>
      <c r="F393" s="33"/>
      <c r="G393" s="33"/>
    </row>
    <row r="394" spans="1:7">
      <c r="A394" s="33"/>
      <c r="B394" s="33"/>
      <c r="C394" s="33"/>
      <c r="D394" s="33"/>
      <c r="E394" s="33"/>
      <c r="F394" s="33"/>
      <c r="G394" s="33"/>
    </row>
    <row r="395" spans="1:7">
      <c r="A395" s="33"/>
      <c r="B395" s="33"/>
      <c r="C395" s="33"/>
      <c r="D395" s="33"/>
      <c r="E395" s="33"/>
      <c r="F395" s="33"/>
      <c r="G395" s="33"/>
    </row>
    <row r="396" spans="1:7">
      <c r="A396" s="33"/>
      <c r="B396" s="33"/>
      <c r="C396" s="33"/>
      <c r="D396" s="33"/>
      <c r="E396" s="33"/>
      <c r="F396" s="33"/>
      <c r="G396" s="33"/>
    </row>
    <row r="397" spans="1:7">
      <c r="A397" s="33"/>
      <c r="B397" s="33"/>
      <c r="C397" s="33"/>
      <c r="D397" s="33"/>
      <c r="E397" s="33"/>
      <c r="F397" s="33"/>
      <c r="G397" s="33"/>
    </row>
    <row r="398" spans="1:7">
      <c r="A398" s="33"/>
      <c r="B398" s="33"/>
      <c r="C398" s="33"/>
      <c r="D398" s="33"/>
      <c r="E398" s="33"/>
      <c r="F398" s="33"/>
      <c r="G398" s="33"/>
    </row>
    <row r="399" spans="1:7">
      <c r="A399" s="33"/>
      <c r="B399" s="33"/>
      <c r="C399" s="33"/>
      <c r="D399" s="33"/>
      <c r="E399" s="33"/>
      <c r="F399" s="33"/>
      <c r="G399" s="33"/>
    </row>
    <row r="400" spans="1:7">
      <c r="A400" s="33"/>
      <c r="B400" s="33"/>
      <c r="C400" s="33"/>
      <c r="D400" s="33"/>
      <c r="E400" s="33"/>
      <c r="F400" s="33"/>
      <c r="G400" s="33"/>
    </row>
    <row r="401" spans="1:7">
      <c r="A401" s="33"/>
      <c r="B401" s="33"/>
      <c r="C401" s="33"/>
      <c r="D401" s="33"/>
      <c r="E401" s="33"/>
      <c r="F401" s="33"/>
      <c r="G401" s="33"/>
    </row>
    <row r="402" spans="1:7">
      <c r="A402" s="33"/>
      <c r="B402" s="33"/>
      <c r="C402" s="33"/>
      <c r="D402" s="33"/>
      <c r="E402" s="33"/>
      <c r="F402" s="33"/>
      <c r="G402" s="33"/>
    </row>
    <row r="403" spans="1:7">
      <c r="A403" s="33"/>
      <c r="B403" s="33"/>
      <c r="C403" s="33"/>
      <c r="D403" s="33"/>
      <c r="E403" s="33"/>
      <c r="F403" s="33"/>
      <c r="G403" s="33"/>
    </row>
    <row r="404" spans="1:7">
      <c r="A404" s="33"/>
      <c r="B404" s="33"/>
      <c r="C404" s="33"/>
      <c r="D404" s="33"/>
      <c r="E404" s="33"/>
      <c r="F404" s="33"/>
      <c r="G404" s="33"/>
    </row>
    <row r="405" spans="1:7">
      <c r="A405" s="33"/>
      <c r="B405" s="33"/>
      <c r="C405" s="33"/>
      <c r="D405" s="33"/>
      <c r="E405" s="33"/>
      <c r="F405" s="33"/>
      <c r="G405" s="33"/>
    </row>
    <row r="406" spans="1:7">
      <c r="A406" s="33"/>
      <c r="B406" s="33"/>
      <c r="C406" s="33"/>
      <c r="D406" s="33"/>
      <c r="E406" s="33"/>
      <c r="F406" s="33"/>
      <c r="G406" s="33"/>
    </row>
    <row r="407" spans="1:7">
      <c r="A407" s="33"/>
      <c r="B407" s="33"/>
      <c r="C407" s="33"/>
      <c r="D407" s="33"/>
      <c r="E407" s="33"/>
      <c r="F407" s="33"/>
      <c r="G407" s="33"/>
    </row>
    <row r="408" spans="1:7">
      <c r="A408" s="33"/>
      <c r="B408" s="33"/>
      <c r="C408" s="33"/>
      <c r="D408" s="33"/>
      <c r="E408" s="33"/>
      <c r="F408" s="33"/>
      <c r="G408" s="33"/>
    </row>
    <row r="409" spans="1:7">
      <c r="A409" s="33"/>
      <c r="B409" s="33"/>
      <c r="C409" s="33"/>
      <c r="D409" s="33"/>
      <c r="E409" s="33"/>
      <c r="F409" s="33"/>
      <c r="G409" s="33"/>
    </row>
    <row r="410" spans="1:7">
      <c r="A410" s="33"/>
      <c r="B410" s="33"/>
      <c r="C410" s="33"/>
      <c r="D410" s="33"/>
      <c r="E410" s="33"/>
      <c r="F410" s="33"/>
      <c r="G410" s="33"/>
    </row>
    <row r="411" spans="1:7">
      <c r="A411" s="33"/>
      <c r="B411" s="33"/>
      <c r="C411" s="33"/>
      <c r="D411" s="33"/>
      <c r="E411" s="33"/>
      <c r="F411" s="33"/>
      <c r="G411" s="33"/>
    </row>
    <row r="412" spans="1:7">
      <c r="A412" s="33"/>
      <c r="B412" s="33"/>
      <c r="C412" s="33"/>
      <c r="D412" s="33"/>
      <c r="E412" s="33"/>
      <c r="F412" s="33"/>
      <c r="G412" s="33"/>
    </row>
    <row r="413" spans="1:7">
      <c r="A413" s="33"/>
      <c r="B413" s="33"/>
      <c r="C413" s="33"/>
      <c r="D413" s="33"/>
      <c r="E413" s="33"/>
      <c r="F413" s="33"/>
      <c r="G413" s="33"/>
    </row>
    <row r="414" spans="1:7">
      <c r="A414" s="33"/>
      <c r="B414" s="33"/>
      <c r="C414" s="33"/>
      <c r="D414" s="33"/>
      <c r="E414" s="33"/>
      <c r="F414" s="33"/>
      <c r="G414" s="33"/>
    </row>
    <row r="415" spans="1:7">
      <c r="A415" s="33"/>
      <c r="B415" s="33"/>
      <c r="C415" s="33"/>
      <c r="D415" s="33"/>
      <c r="E415" s="33"/>
      <c r="F415" s="33"/>
      <c r="G415" s="33"/>
    </row>
    <row r="416" spans="1:7">
      <c r="A416" s="33"/>
      <c r="B416" s="33"/>
      <c r="C416" s="33"/>
      <c r="D416" s="33"/>
      <c r="E416" s="33"/>
      <c r="F416" s="33"/>
      <c r="G416" s="33"/>
    </row>
    <row r="417" spans="1:7">
      <c r="A417" s="33"/>
      <c r="B417" s="33"/>
      <c r="C417" s="33"/>
      <c r="D417" s="33"/>
      <c r="E417" s="33"/>
      <c r="F417" s="33"/>
      <c r="G417" s="33"/>
    </row>
    <row r="418" spans="1:7">
      <c r="A418" s="33"/>
      <c r="B418" s="33"/>
      <c r="C418" s="33"/>
      <c r="D418" s="33"/>
      <c r="E418" s="33"/>
      <c r="F418" s="33"/>
      <c r="G418" s="33"/>
    </row>
    <row r="419" spans="1:7">
      <c r="A419" s="33"/>
      <c r="B419" s="33"/>
      <c r="C419" s="33"/>
      <c r="D419" s="33"/>
      <c r="E419" s="33"/>
      <c r="F419" s="33"/>
      <c r="G419" s="33"/>
    </row>
    <row r="420" spans="1:7">
      <c r="A420" s="33"/>
      <c r="B420" s="33"/>
      <c r="C420" s="33"/>
      <c r="D420" s="33"/>
      <c r="E420" s="33"/>
      <c r="F420" s="33"/>
      <c r="G420" s="33"/>
    </row>
    <row r="421" spans="1:7">
      <c r="A421" s="33"/>
      <c r="B421" s="33"/>
      <c r="C421" s="33"/>
      <c r="D421" s="33"/>
      <c r="E421" s="33"/>
      <c r="F421" s="33"/>
      <c r="G421" s="33"/>
    </row>
    <row r="422" spans="1:7">
      <c r="A422" s="33"/>
      <c r="B422" s="33"/>
      <c r="C422" s="33"/>
      <c r="D422" s="33"/>
      <c r="E422" s="33"/>
      <c r="F422" s="33"/>
      <c r="G422" s="33"/>
    </row>
    <row r="423" spans="1:7">
      <c r="A423" s="33"/>
      <c r="B423" s="33"/>
      <c r="C423" s="33"/>
      <c r="D423" s="33"/>
      <c r="E423" s="33"/>
      <c r="F423" s="33"/>
      <c r="G423" s="33"/>
    </row>
    <row r="424" spans="1:7">
      <c r="A424" s="33"/>
      <c r="B424" s="33"/>
      <c r="C424" s="33"/>
      <c r="D424" s="33"/>
      <c r="E424" s="33"/>
      <c r="F424" s="33"/>
      <c r="G424" s="33"/>
    </row>
    <row r="425" spans="1:7">
      <c r="A425" s="33"/>
      <c r="B425" s="33"/>
      <c r="C425" s="33"/>
      <c r="D425" s="33"/>
      <c r="E425" s="33"/>
      <c r="F425" s="33"/>
      <c r="G425" s="33"/>
    </row>
    <row r="426" spans="1:7">
      <c r="A426" s="33"/>
      <c r="B426" s="33"/>
      <c r="C426" s="33"/>
      <c r="D426" s="33"/>
      <c r="E426" s="33"/>
      <c r="F426" s="33"/>
      <c r="G426" s="33"/>
    </row>
    <row r="427" spans="1:7">
      <c r="A427" s="33"/>
      <c r="B427" s="33"/>
      <c r="C427" s="33"/>
      <c r="D427" s="33"/>
      <c r="E427" s="33"/>
      <c r="F427" s="33"/>
      <c r="G427" s="33"/>
    </row>
    <row r="428" spans="1:7">
      <c r="A428" s="33"/>
      <c r="B428" s="33"/>
      <c r="C428" s="33"/>
      <c r="D428" s="33"/>
      <c r="E428" s="33"/>
      <c r="F428" s="33"/>
      <c r="G428" s="33"/>
    </row>
    <row r="429" spans="1:7">
      <c r="A429" s="33"/>
      <c r="B429" s="33"/>
      <c r="C429" s="33"/>
      <c r="D429" s="33"/>
      <c r="E429" s="33"/>
      <c r="F429" s="33"/>
      <c r="G429" s="33"/>
    </row>
    <row r="430" spans="1:7">
      <c r="A430" s="33"/>
      <c r="B430" s="33"/>
      <c r="C430" s="33"/>
      <c r="D430" s="33"/>
      <c r="E430" s="33"/>
      <c r="F430" s="33"/>
      <c r="G430" s="33"/>
    </row>
    <row r="431" spans="1:7">
      <c r="A431" s="33"/>
      <c r="B431" s="33"/>
      <c r="C431" s="33"/>
      <c r="D431" s="33"/>
      <c r="E431" s="33"/>
      <c r="F431" s="33"/>
      <c r="G431" s="33"/>
    </row>
    <row r="432" spans="1:7">
      <c r="A432" s="33"/>
      <c r="B432" s="33"/>
      <c r="C432" s="33"/>
      <c r="D432" s="33"/>
      <c r="E432" s="33"/>
      <c r="F432" s="33"/>
      <c r="G432" s="33"/>
    </row>
    <row r="433" spans="1:7">
      <c r="A433" s="33"/>
      <c r="B433" s="33"/>
      <c r="C433" s="33"/>
      <c r="D433" s="33"/>
      <c r="E433" s="33"/>
      <c r="F433" s="33"/>
      <c r="G433" s="33"/>
    </row>
    <row r="434" spans="1:7">
      <c r="A434" s="33"/>
      <c r="B434" s="33"/>
      <c r="C434" s="33"/>
      <c r="D434" s="33"/>
      <c r="E434" s="33"/>
      <c r="F434" s="33"/>
      <c r="G434" s="33"/>
    </row>
    <row r="435" spans="1:7">
      <c r="A435" s="33"/>
      <c r="B435" s="33"/>
      <c r="C435" s="33"/>
      <c r="D435" s="33"/>
      <c r="E435" s="33"/>
      <c r="F435" s="33"/>
      <c r="G435" s="33"/>
    </row>
    <row r="436" spans="1:7">
      <c r="A436" s="33"/>
      <c r="B436" s="33"/>
      <c r="C436" s="33"/>
      <c r="D436" s="33"/>
      <c r="E436" s="33"/>
      <c r="F436" s="33"/>
      <c r="G436" s="33"/>
    </row>
    <row r="437" spans="1:7">
      <c r="A437" s="33"/>
      <c r="B437" s="33"/>
      <c r="C437" s="33"/>
      <c r="D437" s="33"/>
      <c r="E437" s="33"/>
      <c r="F437" s="33"/>
      <c r="G437" s="33"/>
    </row>
    <row r="438" spans="1:7">
      <c r="A438" s="33"/>
      <c r="B438" s="33"/>
      <c r="C438" s="33"/>
      <c r="D438" s="33"/>
      <c r="E438" s="33"/>
      <c r="F438" s="33"/>
      <c r="G438" s="33"/>
    </row>
    <row r="439" spans="1:7">
      <c r="A439" s="33"/>
      <c r="B439" s="33"/>
      <c r="C439" s="33"/>
      <c r="D439" s="33"/>
      <c r="E439" s="33"/>
      <c r="F439" s="33"/>
      <c r="G439" s="33"/>
    </row>
    <row r="440" spans="1:7">
      <c r="A440" s="33"/>
      <c r="B440" s="33"/>
      <c r="C440" s="33"/>
      <c r="D440" s="33"/>
      <c r="E440" s="33"/>
      <c r="F440" s="33"/>
      <c r="G440" s="33"/>
    </row>
    <row r="441" spans="1:7">
      <c r="A441" s="33"/>
      <c r="B441" s="33"/>
      <c r="C441" s="33"/>
      <c r="D441" s="33"/>
      <c r="E441" s="33"/>
      <c r="F441" s="33"/>
      <c r="G441" s="33"/>
    </row>
    <row r="442" spans="1:7">
      <c r="A442" s="33"/>
      <c r="B442" s="33"/>
      <c r="C442" s="33"/>
      <c r="D442" s="33"/>
      <c r="E442" s="33"/>
      <c r="F442" s="33"/>
      <c r="G442" s="33"/>
    </row>
    <row r="443" spans="1:7">
      <c r="A443" s="33"/>
      <c r="B443" s="33"/>
      <c r="C443" s="33"/>
      <c r="D443" s="33"/>
      <c r="E443" s="33"/>
      <c r="F443" s="33"/>
      <c r="G443" s="33"/>
    </row>
    <row r="444" spans="1:7">
      <c r="A444" s="33"/>
      <c r="B444" s="33"/>
      <c r="C444" s="33"/>
      <c r="D444" s="33"/>
      <c r="E444" s="33"/>
      <c r="F444" s="33"/>
      <c r="G444" s="33"/>
    </row>
    <row r="445" spans="1:7">
      <c r="A445" s="33"/>
      <c r="B445" s="33"/>
      <c r="C445" s="33"/>
      <c r="D445" s="33"/>
      <c r="E445" s="33"/>
      <c r="F445" s="33"/>
      <c r="G445" s="33"/>
    </row>
    <row r="446" spans="1:7">
      <c r="A446" s="33"/>
      <c r="B446" s="33"/>
      <c r="C446" s="33"/>
      <c r="D446" s="33"/>
      <c r="E446" s="33"/>
      <c r="F446" s="33"/>
      <c r="G446" s="33"/>
    </row>
    <row r="447" spans="1:7">
      <c r="A447" s="33"/>
      <c r="B447" s="33"/>
      <c r="C447" s="33"/>
      <c r="D447" s="33"/>
      <c r="E447" s="33"/>
      <c r="F447" s="33"/>
      <c r="G447" s="33"/>
    </row>
    <row r="448" spans="1:7">
      <c r="A448" s="33"/>
      <c r="B448" s="33"/>
      <c r="C448" s="33"/>
      <c r="D448" s="33"/>
      <c r="E448" s="33"/>
      <c r="F448" s="33"/>
      <c r="G448" s="33"/>
    </row>
    <row r="449" spans="1:7">
      <c r="A449" s="33"/>
      <c r="B449" s="33"/>
      <c r="C449" s="33"/>
      <c r="D449" s="33"/>
      <c r="E449" s="33"/>
      <c r="F449" s="33"/>
      <c r="G449" s="33"/>
    </row>
    <row r="450" spans="1:7">
      <c r="A450" s="33"/>
      <c r="B450" s="33"/>
      <c r="C450" s="33"/>
      <c r="D450" s="33"/>
      <c r="E450" s="33"/>
      <c r="F450" s="33"/>
      <c r="G450" s="33"/>
    </row>
    <row r="451" spans="1:7">
      <c r="A451" s="33"/>
      <c r="B451" s="33"/>
      <c r="C451" s="33"/>
      <c r="D451" s="33"/>
      <c r="E451" s="33"/>
      <c r="F451" s="33"/>
      <c r="G451" s="33"/>
    </row>
    <row r="452" spans="1:7">
      <c r="A452" s="33"/>
      <c r="B452" s="33"/>
      <c r="C452" s="33"/>
      <c r="D452" s="33"/>
      <c r="E452" s="33"/>
      <c r="F452" s="33"/>
      <c r="G452" s="33"/>
    </row>
    <row r="453" spans="1:7">
      <c r="A453" s="33"/>
      <c r="B453" s="33"/>
      <c r="C453" s="33"/>
      <c r="D453" s="33"/>
      <c r="E453" s="33"/>
      <c r="F453" s="33"/>
      <c r="G453" s="33"/>
    </row>
    <row r="454" spans="1:7">
      <c r="A454" s="33"/>
      <c r="B454" s="33"/>
      <c r="C454" s="33"/>
      <c r="D454" s="33"/>
      <c r="E454" s="33"/>
      <c r="F454" s="33"/>
      <c r="G454" s="33"/>
    </row>
    <row r="455" spans="1:7">
      <c r="A455" s="33"/>
      <c r="B455" s="33"/>
      <c r="C455" s="33"/>
      <c r="D455" s="33"/>
      <c r="E455" s="33"/>
      <c r="F455" s="33"/>
      <c r="G455" s="33"/>
    </row>
    <row r="456" spans="1:7">
      <c r="A456" s="33"/>
      <c r="B456" s="33"/>
      <c r="C456" s="33"/>
      <c r="D456" s="33"/>
      <c r="E456" s="33"/>
      <c r="F456" s="33"/>
      <c r="G456" s="33"/>
    </row>
    <row r="457" spans="1:7">
      <c r="A457" s="33"/>
      <c r="B457" s="33"/>
      <c r="C457" s="33"/>
      <c r="D457" s="33"/>
      <c r="E457" s="33"/>
      <c r="F457" s="33"/>
      <c r="G457" s="33"/>
    </row>
    <row r="458" spans="1:7">
      <c r="A458" s="33"/>
      <c r="B458" s="33"/>
      <c r="C458" s="33"/>
      <c r="D458" s="33"/>
      <c r="E458" s="33"/>
      <c r="F458" s="33"/>
      <c r="G458" s="33"/>
    </row>
    <row r="459" spans="1:7">
      <c r="A459" s="33"/>
      <c r="B459" s="33"/>
      <c r="C459" s="33"/>
      <c r="D459" s="33"/>
      <c r="E459" s="33"/>
      <c r="F459" s="33"/>
      <c r="G459" s="33"/>
    </row>
    <row r="460" spans="1:7">
      <c r="A460" s="33"/>
      <c r="B460" s="33"/>
      <c r="C460" s="33"/>
      <c r="D460" s="33"/>
      <c r="E460" s="33"/>
      <c r="F460" s="33"/>
      <c r="G460" s="33"/>
    </row>
    <row r="461" spans="1:7">
      <c r="A461" s="33"/>
      <c r="B461" s="33"/>
      <c r="C461" s="33"/>
      <c r="D461" s="33"/>
      <c r="E461" s="33"/>
      <c r="F461" s="33"/>
      <c r="G461" s="33"/>
    </row>
    <row r="462" spans="1:7">
      <c r="A462" s="33"/>
      <c r="B462" s="33"/>
      <c r="C462" s="33"/>
      <c r="D462" s="33"/>
      <c r="E462" s="33"/>
      <c r="F462" s="33"/>
      <c r="G462" s="33"/>
    </row>
    <row r="463" spans="1:7">
      <c r="A463" s="33"/>
      <c r="B463" s="33"/>
      <c r="C463" s="33"/>
      <c r="D463" s="33"/>
      <c r="E463" s="33"/>
      <c r="F463" s="33"/>
      <c r="G463" s="33"/>
    </row>
    <row r="464" spans="1:7">
      <c r="A464" s="33"/>
      <c r="B464" s="33"/>
      <c r="C464" s="33"/>
      <c r="D464" s="33"/>
      <c r="E464" s="33"/>
      <c r="F464" s="33"/>
      <c r="G464" s="33"/>
    </row>
    <row r="465" spans="1:7">
      <c r="A465" s="33"/>
      <c r="B465" s="33"/>
      <c r="C465" s="33"/>
      <c r="D465" s="33"/>
      <c r="E465" s="33"/>
      <c r="F465" s="33"/>
      <c r="G465" s="33"/>
    </row>
    <row r="466" spans="1:7">
      <c r="A466" s="33"/>
      <c r="B466" s="33"/>
      <c r="C466" s="33"/>
      <c r="D466" s="33"/>
      <c r="E466" s="33"/>
      <c r="F466" s="33"/>
      <c r="G466" s="33"/>
    </row>
    <row r="467" spans="1:7">
      <c r="A467" s="33"/>
      <c r="B467" s="33"/>
      <c r="C467" s="33"/>
      <c r="D467" s="33"/>
      <c r="E467" s="33"/>
      <c r="F467" s="33"/>
      <c r="G467" s="33"/>
    </row>
    <row r="468" spans="1:7">
      <c r="A468" s="33"/>
      <c r="B468" s="33"/>
      <c r="C468" s="33"/>
      <c r="D468" s="33"/>
      <c r="E468" s="33"/>
      <c r="F468" s="33"/>
      <c r="G468" s="33"/>
    </row>
    <row r="469" spans="1:7">
      <c r="A469" s="33"/>
      <c r="B469" s="33"/>
      <c r="C469" s="33"/>
      <c r="D469" s="33"/>
      <c r="E469" s="33"/>
      <c r="F469" s="33"/>
      <c r="G469" s="33"/>
    </row>
    <row r="470" spans="1:7">
      <c r="A470" s="33"/>
      <c r="B470" s="33"/>
      <c r="C470" s="33"/>
      <c r="D470" s="33"/>
      <c r="E470" s="33"/>
      <c r="F470" s="33"/>
      <c r="G470" s="33"/>
    </row>
    <row r="471" spans="1:7">
      <c r="A471" s="33"/>
      <c r="B471" s="33"/>
      <c r="C471" s="33"/>
      <c r="D471" s="33"/>
      <c r="E471" s="33"/>
      <c r="F471" s="33"/>
      <c r="G471" s="33"/>
    </row>
    <row r="472" spans="1:7">
      <c r="A472" s="33"/>
      <c r="B472" s="33"/>
      <c r="C472" s="33"/>
      <c r="D472" s="33"/>
      <c r="E472" s="33"/>
      <c r="F472" s="33"/>
      <c r="G472" s="33"/>
    </row>
    <row r="473" spans="1:7">
      <c r="A473" s="33"/>
      <c r="B473" s="33"/>
      <c r="C473" s="33"/>
      <c r="D473" s="33"/>
      <c r="E473" s="33"/>
      <c r="F473" s="33"/>
      <c r="G473" s="33"/>
    </row>
    <row r="474" spans="1:7">
      <c r="A474" s="33"/>
      <c r="B474" s="33"/>
      <c r="C474" s="33"/>
      <c r="D474" s="33"/>
      <c r="E474" s="33"/>
      <c r="F474" s="33"/>
      <c r="G474" s="33"/>
    </row>
    <row r="475" spans="1:7">
      <c r="A475" s="33"/>
      <c r="B475" s="33"/>
      <c r="C475" s="33"/>
      <c r="D475" s="33"/>
      <c r="E475" s="33"/>
      <c r="F475" s="33"/>
      <c r="G475" s="33"/>
    </row>
    <row r="476" spans="1:7">
      <c r="A476" s="33"/>
      <c r="B476" s="33"/>
      <c r="C476" s="33"/>
      <c r="D476" s="33"/>
      <c r="E476" s="33"/>
      <c r="F476" s="33"/>
      <c r="G476" s="33"/>
    </row>
    <row r="477" spans="1:7">
      <c r="A477" s="33"/>
      <c r="B477" s="33"/>
      <c r="C477" s="33"/>
      <c r="D477" s="33"/>
      <c r="E477" s="33"/>
      <c r="F477" s="33"/>
      <c r="G477" s="33"/>
    </row>
    <row r="478" spans="1:7">
      <c r="A478" s="33"/>
      <c r="B478" s="33"/>
      <c r="C478" s="33"/>
      <c r="D478" s="33"/>
      <c r="E478" s="33"/>
      <c r="F478" s="33"/>
      <c r="G478" s="33"/>
    </row>
    <row r="479" spans="1:7">
      <c r="A479" s="33"/>
      <c r="B479" s="33"/>
      <c r="C479" s="33"/>
      <c r="D479" s="33"/>
      <c r="E479" s="33"/>
      <c r="F479" s="33"/>
      <c r="G479" s="33"/>
    </row>
    <row r="480" spans="1:7">
      <c r="A480" s="33"/>
      <c r="B480" s="33"/>
      <c r="C480" s="33"/>
      <c r="D480" s="33"/>
      <c r="E480" s="33"/>
      <c r="F480" s="33"/>
      <c r="G480" s="33"/>
    </row>
    <row r="481" spans="1:7">
      <c r="A481" s="33"/>
      <c r="B481" s="33"/>
      <c r="C481" s="33"/>
      <c r="D481" s="33"/>
      <c r="E481" s="33"/>
      <c r="F481" s="33"/>
      <c r="G481" s="33"/>
    </row>
    <row r="482" spans="1:7">
      <c r="A482" s="33"/>
      <c r="B482" s="33"/>
      <c r="C482" s="33"/>
      <c r="D482" s="33"/>
      <c r="E482" s="33"/>
      <c r="F482" s="33"/>
      <c r="G482" s="33"/>
    </row>
    <row r="483" spans="1:7">
      <c r="A483" s="33"/>
      <c r="B483" s="33"/>
      <c r="C483" s="33"/>
      <c r="D483" s="33"/>
      <c r="E483" s="33"/>
      <c r="F483" s="33"/>
      <c r="G483" s="33"/>
    </row>
    <row r="484" spans="1:7">
      <c r="A484" s="33"/>
      <c r="B484" s="33"/>
      <c r="C484" s="33"/>
      <c r="D484" s="33"/>
      <c r="E484" s="33"/>
      <c r="F484" s="33"/>
      <c r="G484" s="33"/>
    </row>
    <row r="485" spans="1:7">
      <c r="A485" s="33"/>
      <c r="B485" s="33"/>
      <c r="C485" s="33"/>
      <c r="D485" s="33"/>
      <c r="E485" s="33"/>
      <c r="F485" s="33"/>
      <c r="G485" s="33"/>
    </row>
    <row r="486" spans="1:7">
      <c r="A486" s="33"/>
      <c r="B486" s="33"/>
      <c r="C486" s="33"/>
      <c r="D486" s="33"/>
      <c r="E486" s="33"/>
      <c r="F486" s="33"/>
      <c r="G486" s="33"/>
    </row>
    <row r="487" spans="1:7">
      <c r="A487" s="33"/>
      <c r="B487" s="33"/>
      <c r="C487" s="33"/>
      <c r="D487" s="33"/>
      <c r="E487" s="33"/>
      <c r="F487" s="33"/>
      <c r="G487" s="33"/>
    </row>
    <row r="488" spans="1:7">
      <c r="A488" s="33"/>
      <c r="B488" s="33"/>
      <c r="C488" s="33"/>
      <c r="D488" s="33"/>
      <c r="E488" s="33"/>
      <c r="F488" s="33"/>
      <c r="G488" s="33"/>
    </row>
    <row r="489" spans="1:7">
      <c r="A489" s="33"/>
      <c r="B489" s="33"/>
      <c r="C489" s="33"/>
      <c r="D489" s="33"/>
      <c r="E489" s="33"/>
      <c r="F489" s="33"/>
      <c r="G489" s="33"/>
    </row>
    <row r="490" spans="1:7">
      <c r="A490" s="33"/>
      <c r="B490" s="33"/>
      <c r="C490" s="33"/>
      <c r="D490" s="33"/>
      <c r="E490" s="33"/>
      <c r="F490" s="33"/>
      <c r="G490" s="33"/>
    </row>
    <row r="491" spans="1:7">
      <c r="A491" s="33"/>
      <c r="B491" s="33"/>
      <c r="C491" s="33"/>
      <c r="D491" s="33"/>
      <c r="E491" s="33"/>
      <c r="F491" s="33"/>
      <c r="G491" s="33"/>
    </row>
    <row r="492" spans="1:7">
      <c r="A492" s="33"/>
      <c r="B492" s="33"/>
      <c r="C492" s="33"/>
      <c r="D492" s="33"/>
      <c r="E492" s="33"/>
      <c r="F492" s="33"/>
      <c r="G492" s="33"/>
    </row>
    <row r="493" spans="1:7">
      <c r="A493" s="33"/>
      <c r="B493" s="33"/>
      <c r="C493" s="33"/>
      <c r="D493" s="33"/>
      <c r="E493" s="33"/>
      <c r="F493" s="33"/>
      <c r="G493" s="33"/>
    </row>
    <row r="494" spans="1:7">
      <c r="A494" s="33"/>
      <c r="B494" s="33"/>
      <c r="C494" s="33"/>
      <c r="D494" s="33"/>
      <c r="E494" s="33"/>
      <c r="F494" s="33"/>
      <c r="G494" s="33"/>
    </row>
    <row r="495" spans="1:7">
      <c r="A495" s="33"/>
      <c r="B495" s="33"/>
      <c r="C495" s="33"/>
      <c r="D495" s="33"/>
      <c r="E495" s="33"/>
      <c r="F495" s="33"/>
      <c r="G495" s="33"/>
    </row>
    <row r="496" spans="1:7">
      <c r="A496" s="33"/>
      <c r="B496" s="33"/>
      <c r="C496" s="33"/>
      <c r="D496" s="33"/>
      <c r="E496" s="33"/>
      <c r="F496" s="33"/>
      <c r="G496" s="33"/>
    </row>
    <row r="497" spans="1:7">
      <c r="A497" s="33"/>
      <c r="B497" s="33"/>
      <c r="C497" s="33"/>
      <c r="D497" s="33"/>
      <c r="E497" s="33"/>
      <c r="F497" s="33"/>
      <c r="G497" s="33"/>
    </row>
    <row r="498" spans="1:7">
      <c r="A498" s="33"/>
      <c r="B498" s="33"/>
      <c r="C498" s="33"/>
      <c r="D498" s="33"/>
      <c r="E498" s="33"/>
      <c r="F498" s="33"/>
      <c r="G498" s="33"/>
    </row>
    <row r="499" spans="1:7">
      <c r="A499" s="33"/>
      <c r="B499" s="33"/>
      <c r="C499" s="33"/>
      <c r="D499" s="33"/>
      <c r="E499" s="33"/>
      <c r="F499" s="33"/>
      <c r="G499" s="33"/>
    </row>
    <row r="500" spans="1:7">
      <c r="A500" s="33"/>
      <c r="B500" s="33"/>
      <c r="C500" s="33"/>
      <c r="D500" s="33"/>
      <c r="E500" s="33"/>
      <c r="F500" s="33"/>
      <c r="G500" s="33"/>
    </row>
    <row r="501" spans="1:7">
      <c r="A501" s="33"/>
      <c r="B501" s="33"/>
      <c r="C501" s="33"/>
      <c r="D501" s="33"/>
      <c r="E501" s="33"/>
      <c r="F501" s="33"/>
      <c r="G501" s="33"/>
    </row>
    <row r="502" spans="1:7">
      <c r="A502" s="33"/>
      <c r="B502" s="33"/>
      <c r="C502" s="33"/>
      <c r="D502" s="33"/>
      <c r="E502" s="33"/>
      <c r="F502" s="33"/>
      <c r="G502" s="33"/>
    </row>
    <row r="503" spans="1:7">
      <c r="A503" s="33"/>
      <c r="B503" s="33"/>
      <c r="C503" s="33"/>
      <c r="D503" s="33"/>
      <c r="E503" s="33"/>
      <c r="F503" s="33"/>
      <c r="G503" s="33"/>
    </row>
    <row r="504" spans="1:7">
      <c r="A504" s="33"/>
      <c r="B504" s="33"/>
      <c r="C504" s="33"/>
      <c r="D504" s="33"/>
      <c r="E504" s="33"/>
      <c r="F504" s="33"/>
      <c r="G504" s="33"/>
    </row>
    <row r="505" spans="1:7">
      <c r="A505" s="33"/>
      <c r="B505" s="33"/>
      <c r="C505" s="33"/>
      <c r="D505" s="33"/>
      <c r="E505" s="33"/>
      <c r="F505" s="33"/>
      <c r="G505" s="33"/>
    </row>
    <row r="506" spans="1:7">
      <c r="A506" s="33"/>
      <c r="B506" s="33"/>
      <c r="C506" s="33"/>
      <c r="D506" s="33"/>
      <c r="E506" s="33"/>
      <c r="F506" s="33"/>
      <c r="G506" s="33"/>
    </row>
    <row r="507" spans="1:7">
      <c r="A507" s="33"/>
      <c r="B507" s="33"/>
      <c r="C507" s="33"/>
      <c r="D507" s="33"/>
      <c r="E507" s="33"/>
      <c r="F507" s="33"/>
      <c r="G507" s="33"/>
    </row>
    <row r="508" spans="1:7">
      <c r="A508" s="33"/>
      <c r="B508" s="33"/>
      <c r="C508" s="33"/>
      <c r="D508" s="33"/>
      <c r="E508" s="33"/>
      <c r="F508" s="33"/>
      <c r="G508" s="33"/>
    </row>
    <row r="509" spans="1:7">
      <c r="A509" s="33"/>
      <c r="B509" s="33"/>
      <c r="C509" s="33"/>
      <c r="D509" s="33"/>
      <c r="E509" s="33"/>
      <c r="F509" s="33"/>
      <c r="G509" s="33"/>
    </row>
    <row r="510" spans="1:7">
      <c r="A510" s="33"/>
      <c r="B510" s="33"/>
      <c r="C510" s="33"/>
      <c r="D510" s="33"/>
      <c r="E510" s="33"/>
      <c r="F510" s="33"/>
      <c r="G510" s="33"/>
    </row>
    <row r="511" spans="1:7">
      <c r="A511" s="33"/>
      <c r="B511" s="33"/>
      <c r="C511" s="33"/>
      <c r="D511" s="33"/>
      <c r="E511" s="33"/>
      <c r="F511" s="33"/>
      <c r="G511" s="33"/>
    </row>
    <row r="512" spans="1:7">
      <c r="A512" s="33"/>
      <c r="B512" s="33"/>
      <c r="C512" s="33"/>
      <c r="D512" s="33"/>
      <c r="E512" s="33"/>
      <c r="F512" s="33"/>
      <c r="G512" s="33"/>
    </row>
    <row r="513" spans="1:7">
      <c r="A513" s="33"/>
      <c r="B513" s="33"/>
      <c r="C513" s="33"/>
      <c r="D513" s="33"/>
      <c r="E513" s="33"/>
      <c r="F513" s="33"/>
      <c r="G513" s="33"/>
    </row>
    <row r="514" spans="1:7">
      <c r="A514" s="33"/>
      <c r="B514" s="33"/>
      <c r="C514" s="33"/>
      <c r="D514" s="33"/>
      <c r="E514" s="33"/>
      <c r="F514" s="33"/>
      <c r="G514" s="33"/>
    </row>
    <row r="515" spans="1:7">
      <c r="A515" s="33"/>
      <c r="B515" s="33"/>
      <c r="C515" s="33"/>
      <c r="D515" s="33"/>
      <c r="E515" s="33"/>
      <c r="F515" s="33"/>
      <c r="G515" s="33"/>
    </row>
    <row r="516" spans="1:7">
      <c r="A516" s="33"/>
      <c r="B516" s="33"/>
      <c r="C516" s="33"/>
      <c r="D516" s="33"/>
      <c r="E516" s="33"/>
      <c r="F516" s="33"/>
      <c r="G516" s="33"/>
    </row>
    <row r="517" spans="1:7">
      <c r="A517" s="33"/>
      <c r="B517" s="33"/>
      <c r="C517" s="33"/>
      <c r="D517" s="33"/>
      <c r="E517" s="33"/>
      <c r="F517" s="33"/>
      <c r="G517" s="33"/>
    </row>
    <row r="518" spans="1:7">
      <c r="A518" s="33"/>
      <c r="B518" s="33"/>
      <c r="C518" s="33"/>
      <c r="D518" s="33"/>
      <c r="E518" s="33"/>
      <c r="F518" s="33"/>
      <c r="G518" s="33"/>
    </row>
    <row r="519" spans="1:7">
      <c r="A519" s="33"/>
      <c r="B519" s="33"/>
      <c r="C519" s="33"/>
      <c r="D519" s="33"/>
      <c r="E519" s="33"/>
      <c r="F519" s="33"/>
      <c r="G519" s="33"/>
    </row>
    <row r="520" spans="1:7">
      <c r="A520" s="33"/>
      <c r="B520" s="33"/>
      <c r="C520" s="33"/>
      <c r="D520" s="33"/>
      <c r="E520" s="33"/>
      <c r="F520" s="33"/>
      <c r="G520" s="33"/>
    </row>
    <row r="521" spans="1:7">
      <c r="A521" s="33"/>
      <c r="B521" s="33"/>
      <c r="C521" s="33"/>
      <c r="D521" s="33"/>
      <c r="E521" s="33"/>
      <c r="F521" s="33"/>
      <c r="G521" s="33"/>
    </row>
    <row r="522" spans="1:7">
      <c r="A522" s="33"/>
      <c r="B522" s="33"/>
      <c r="C522" s="33"/>
      <c r="D522" s="33"/>
      <c r="E522" s="33"/>
      <c r="F522" s="33"/>
      <c r="G522" s="33"/>
    </row>
    <row r="523" spans="1:7">
      <c r="A523" s="33"/>
      <c r="B523" s="33"/>
      <c r="C523" s="33"/>
      <c r="D523" s="33"/>
      <c r="E523" s="33"/>
      <c r="F523" s="33"/>
      <c r="G523" s="33"/>
    </row>
    <row r="524" spans="1:7">
      <c r="A524" s="33"/>
      <c r="B524" s="33"/>
      <c r="C524" s="33"/>
      <c r="D524" s="33"/>
      <c r="E524" s="33"/>
      <c r="F524" s="33"/>
      <c r="G524" s="33"/>
    </row>
    <row r="525" spans="1:7">
      <c r="A525" s="33"/>
      <c r="B525" s="33"/>
      <c r="C525" s="33"/>
      <c r="D525" s="33"/>
      <c r="E525" s="33"/>
      <c r="F525" s="33"/>
      <c r="G525" s="33"/>
    </row>
    <row r="526" spans="1:7">
      <c r="A526" s="33"/>
      <c r="B526" s="33"/>
      <c r="C526" s="33"/>
      <c r="D526" s="33"/>
      <c r="E526" s="33"/>
      <c r="F526" s="33"/>
      <c r="G526" s="33"/>
    </row>
    <row r="527" spans="1:7">
      <c r="A527" s="33"/>
      <c r="B527" s="33"/>
      <c r="C527" s="33"/>
      <c r="D527" s="33"/>
      <c r="E527" s="33"/>
      <c r="F527" s="33"/>
      <c r="G527" s="33"/>
    </row>
    <row r="528" spans="1:7">
      <c r="A528" s="33"/>
      <c r="B528" s="33"/>
      <c r="C528" s="33"/>
      <c r="D528" s="33"/>
      <c r="E528" s="33"/>
      <c r="F528" s="33"/>
      <c r="G528" s="33"/>
    </row>
    <row r="529" spans="1:7">
      <c r="A529" s="33"/>
      <c r="B529" s="33"/>
      <c r="C529" s="33"/>
      <c r="D529" s="33"/>
      <c r="E529" s="33"/>
      <c r="F529" s="33"/>
      <c r="G529" s="33"/>
    </row>
    <row r="530" spans="1:7">
      <c r="A530" s="33"/>
      <c r="B530" s="33"/>
      <c r="C530" s="33"/>
      <c r="D530" s="33"/>
      <c r="E530" s="33"/>
      <c r="F530" s="33"/>
      <c r="G530" s="33"/>
    </row>
    <row r="531" spans="1:7">
      <c r="A531" s="33"/>
      <c r="B531" s="33"/>
      <c r="C531" s="33"/>
      <c r="D531" s="33"/>
      <c r="E531" s="33"/>
      <c r="F531" s="33"/>
      <c r="G531" s="33"/>
    </row>
    <row r="532" spans="1:7">
      <c r="A532" s="33"/>
      <c r="B532" s="33"/>
      <c r="C532" s="33"/>
      <c r="D532" s="33"/>
      <c r="E532" s="33"/>
      <c r="F532" s="33"/>
      <c r="G532" s="33"/>
    </row>
    <row r="533" spans="1:7">
      <c r="A533" s="33"/>
      <c r="B533" s="33"/>
      <c r="C533" s="33"/>
      <c r="D533" s="33"/>
      <c r="E533" s="33"/>
      <c r="F533" s="33"/>
      <c r="G533" s="33"/>
    </row>
    <row r="534" spans="1:7">
      <c r="A534" s="33"/>
      <c r="B534" s="33"/>
      <c r="C534" s="33"/>
      <c r="D534" s="33"/>
      <c r="E534" s="33"/>
      <c r="F534" s="33"/>
      <c r="G534" s="33"/>
    </row>
    <row r="535" spans="1:7">
      <c r="A535" s="33"/>
      <c r="B535" s="33"/>
      <c r="C535" s="33"/>
      <c r="D535" s="33"/>
      <c r="E535" s="33"/>
      <c r="F535" s="33"/>
      <c r="G535" s="33"/>
    </row>
    <row r="536" spans="1:7">
      <c r="A536" s="33"/>
      <c r="B536" s="33"/>
      <c r="C536" s="33"/>
      <c r="D536" s="33"/>
      <c r="E536" s="33"/>
      <c r="F536" s="33"/>
      <c r="G536" s="33"/>
    </row>
    <row r="537" spans="1:7">
      <c r="A537" s="33"/>
      <c r="B537" s="33"/>
      <c r="C537" s="33"/>
      <c r="D537" s="33"/>
      <c r="E537" s="33"/>
      <c r="F537" s="33"/>
      <c r="G537" s="33"/>
    </row>
    <row r="538" spans="1:7">
      <c r="A538" s="33"/>
      <c r="B538" s="33"/>
      <c r="C538" s="33"/>
      <c r="D538" s="33"/>
      <c r="E538" s="33"/>
      <c r="F538" s="33"/>
      <c r="G538" s="33"/>
    </row>
    <row r="539" spans="1:7">
      <c r="A539" s="33"/>
      <c r="B539" s="33"/>
      <c r="C539" s="33"/>
      <c r="D539" s="33"/>
      <c r="E539" s="33"/>
      <c r="F539" s="33"/>
      <c r="G539" s="33"/>
    </row>
    <row r="540" spans="1:7">
      <c r="A540" s="33"/>
      <c r="B540" s="33"/>
      <c r="C540" s="33"/>
      <c r="D540" s="33"/>
      <c r="E540" s="33"/>
      <c r="F540" s="33"/>
      <c r="G540" s="33"/>
    </row>
    <row r="541" spans="1:7">
      <c r="A541" s="33"/>
      <c r="B541" s="33"/>
      <c r="C541" s="33"/>
      <c r="D541" s="33"/>
      <c r="E541" s="33"/>
      <c r="F541" s="33"/>
      <c r="G541" s="33"/>
    </row>
    <row r="542" spans="1:7">
      <c r="A542" s="33"/>
      <c r="B542" s="33"/>
      <c r="C542" s="33"/>
      <c r="D542" s="33"/>
      <c r="E542" s="33"/>
      <c r="F542" s="33"/>
      <c r="G542" s="33"/>
    </row>
    <row r="543" spans="1:7">
      <c r="A543" s="33"/>
      <c r="B543" s="33"/>
      <c r="C543" s="33"/>
      <c r="D543" s="33"/>
      <c r="E543" s="33"/>
      <c r="F543" s="33"/>
      <c r="G543" s="33"/>
    </row>
    <row r="544" spans="1:7">
      <c r="A544" s="33"/>
      <c r="B544" s="33"/>
      <c r="C544" s="33"/>
      <c r="D544" s="33"/>
      <c r="E544" s="33"/>
      <c r="F544" s="33"/>
      <c r="G544" s="33"/>
    </row>
    <row r="545" spans="1:7">
      <c r="A545" s="33"/>
      <c r="B545" s="33"/>
      <c r="C545" s="33"/>
      <c r="D545" s="33"/>
      <c r="E545" s="33"/>
      <c r="F545" s="33"/>
      <c r="G545" s="33"/>
    </row>
    <row r="546" spans="1:7">
      <c r="A546" s="33"/>
      <c r="B546" s="33"/>
      <c r="C546" s="33"/>
      <c r="D546" s="33"/>
      <c r="E546" s="33"/>
      <c r="F546" s="33"/>
      <c r="G546" s="33"/>
    </row>
    <row r="547" spans="1:7">
      <c r="A547" s="33"/>
      <c r="B547" s="33"/>
      <c r="C547" s="33"/>
      <c r="D547" s="33"/>
      <c r="E547" s="33"/>
      <c r="F547" s="33"/>
      <c r="G547" s="33"/>
    </row>
    <row r="548" spans="1:7">
      <c r="A548" s="33"/>
      <c r="B548" s="33"/>
      <c r="C548" s="33"/>
      <c r="D548" s="33"/>
      <c r="E548" s="33"/>
      <c r="F548" s="33"/>
      <c r="G548" s="33"/>
    </row>
    <row r="549" spans="1:7">
      <c r="A549" s="33"/>
      <c r="B549" s="33"/>
      <c r="C549" s="33"/>
      <c r="D549" s="33"/>
      <c r="E549" s="33"/>
      <c r="F549" s="33"/>
      <c r="G549" s="33"/>
    </row>
    <row r="550" spans="1:7">
      <c r="A550" s="33"/>
      <c r="B550" s="33"/>
      <c r="C550" s="33"/>
      <c r="D550" s="33"/>
      <c r="E550" s="33"/>
      <c r="F550" s="33"/>
      <c r="G550" s="33"/>
    </row>
    <row r="551" spans="1:7">
      <c r="A551" s="33"/>
      <c r="B551" s="33"/>
      <c r="C551" s="33"/>
      <c r="D551" s="33"/>
      <c r="E551" s="33"/>
      <c r="F551" s="33"/>
      <c r="G551" s="33"/>
    </row>
    <row r="552" spans="1:7">
      <c r="A552" s="33"/>
      <c r="B552" s="33"/>
      <c r="C552" s="33"/>
      <c r="D552" s="33"/>
      <c r="E552" s="33"/>
      <c r="F552" s="33"/>
      <c r="G552" s="33"/>
    </row>
    <row r="553" spans="1:7">
      <c r="A553" s="33"/>
      <c r="B553" s="33"/>
      <c r="C553" s="33"/>
      <c r="D553" s="33"/>
      <c r="E553" s="33"/>
      <c r="F553" s="33"/>
      <c r="G553" s="33"/>
    </row>
    <row r="554" spans="1:7">
      <c r="A554" s="33"/>
      <c r="B554" s="33"/>
      <c r="C554" s="33"/>
      <c r="D554" s="33"/>
      <c r="E554" s="33"/>
      <c r="F554" s="33"/>
      <c r="G554" s="33"/>
    </row>
    <row r="555" spans="1:7">
      <c r="A555" s="33"/>
      <c r="B555" s="33"/>
      <c r="C555" s="33"/>
      <c r="D555" s="33"/>
      <c r="E555" s="33"/>
      <c r="F555" s="33"/>
      <c r="G555" s="33"/>
    </row>
    <row r="556" spans="1:7">
      <c r="A556" s="33"/>
      <c r="B556" s="33"/>
      <c r="C556" s="33"/>
      <c r="D556" s="33"/>
      <c r="E556" s="33"/>
      <c r="F556" s="33"/>
      <c r="G556" s="33"/>
    </row>
    <row r="557" spans="1:7">
      <c r="A557" s="33"/>
      <c r="B557" s="33"/>
      <c r="C557" s="33"/>
      <c r="D557" s="33"/>
      <c r="E557" s="33"/>
      <c r="F557" s="33"/>
      <c r="G557" s="33"/>
    </row>
    <row r="558" spans="1:7">
      <c r="A558" s="33"/>
      <c r="B558" s="33"/>
      <c r="C558" s="33"/>
      <c r="D558" s="33"/>
      <c r="E558" s="33"/>
      <c r="F558" s="33"/>
      <c r="G558" s="33"/>
    </row>
    <row r="559" spans="1:7">
      <c r="A559" s="33"/>
      <c r="B559" s="33"/>
      <c r="C559" s="33"/>
      <c r="D559" s="33"/>
      <c r="E559" s="33"/>
      <c r="F559" s="33"/>
      <c r="G559" s="33"/>
    </row>
    <row r="560" spans="1:7">
      <c r="A560" s="33"/>
      <c r="B560" s="33"/>
      <c r="C560" s="33"/>
      <c r="D560" s="33"/>
      <c r="E560" s="33"/>
      <c r="F560" s="33"/>
      <c r="G560" s="33"/>
    </row>
    <row r="561" spans="1:7">
      <c r="A561" s="33"/>
      <c r="B561" s="33"/>
      <c r="C561" s="33"/>
      <c r="D561" s="33"/>
      <c r="E561" s="33"/>
      <c r="F561" s="33"/>
      <c r="G561" s="33"/>
    </row>
    <row r="562" spans="1:7">
      <c r="A562" s="33"/>
      <c r="B562" s="33"/>
      <c r="C562" s="33"/>
      <c r="D562" s="33"/>
      <c r="E562" s="33"/>
      <c r="F562" s="33"/>
      <c r="G562" s="33"/>
    </row>
    <row r="563" spans="1:7">
      <c r="A563" s="33"/>
      <c r="B563" s="33"/>
      <c r="C563" s="33"/>
      <c r="D563" s="33"/>
      <c r="E563" s="33"/>
      <c r="F563" s="33"/>
      <c r="G563" s="33"/>
    </row>
    <row r="564" spans="1:7">
      <c r="A564" s="33"/>
      <c r="B564" s="33"/>
      <c r="C564" s="33"/>
      <c r="D564" s="33"/>
      <c r="E564" s="33"/>
      <c r="F564" s="33"/>
      <c r="G564" s="33"/>
    </row>
    <row r="565" spans="1:7">
      <c r="A565" s="33"/>
      <c r="B565" s="33"/>
      <c r="C565" s="33"/>
      <c r="D565" s="33"/>
      <c r="E565" s="33"/>
      <c r="F565" s="33"/>
      <c r="G565" s="33"/>
    </row>
    <row r="566" spans="1:7">
      <c r="A566" s="33"/>
      <c r="B566" s="33"/>
      <c r="C566" s="33"/>
      <c r="D566" s="33"/>
      <c r="E566" s="33"/>
      <c r="F566" s="33"/>
      <c r="G566" s="33"/>
    </row>
    <row r="567" spans="1:7">
      <c r="A567" s="33"/>
      <c r="B567" s="33"/>
      <c r="C567" s="33"/>
      <c r="D567" s="33"/>
      <c r="E567" s="33"/>
      <c r="F567" s="33"/>
      <c r="G567" s="33"/>
    </row>
    <row r="568" spans="1:7">
      <c r="A568" s="33"/>
      <c r="B568" s="33"/>
      <c r="C568" s="33"/>
      <c r="D568" s="33"/>
      <c r="E568" s="33"/>
      <c r="F568" s="33"/>
      <c r="G568" s="33"/>
    </row>
    <row r="569" spans="1:7">
      <c r="A569" s="33"/>
      <c r="B569" s="33"/>
      <c r="C569" s="33"/>
      <c r="D569" s="33"/>
      <c r="E569" s="33"/>
      <c r="F569" s="33"/>
      <c r="G569" s="33"/>
    </row>
    <row r="570" spans="1:7">
      <c r="A570" s="33"/>
      <c r="B570" s="33"/>
      <c r="C570" s="33"/>
      <c r="D570" s="33"/>
      <c r="E570" s="33"/>
      <c r="F570" s="33"/>
      <c r="G570" s="33"/>
    </row>
    <row r="571" spans="1:7">
      <c r="A571" s="33"/>
      <c r="B571" s="33"/>
      <c r="C571" s="33"/>
      <c r="D571" s="33"/>
      <c r="E571" s="33"/>
      <c r="F571" s="33"/>
      <c r="G571" s="33"/>
    </row>
    <row r="572" spans="1:7">
      <c r="A572" s="33"/>
      <c r="B572" s="33"/>
      <c r="C572" s="33"/>
      <c r="D572" s="33"/>
      <c r="E572" s="33"/>
      <c r="F572" s="33"/>
      <c r="G572" s="33"/>
    </row>
    <row r="573" spans="1:7">
      <c r="A573" s="33"/>
      <c r="B573" s="33"/>
      <c r="C573" s="33"/>
      <c r="D573" s="33"/>
      <c r="E573" s="33"/>
      <c r="F573" s="33"/>
      <c r="G573" s="33"/>
    </row>
    <row r="574" spans="1:7">
      <c r="A574" s="33"/>
      <c r="B574" s="33"/>
      <c r="C574" s="33"/>
      <c r="D574" s="33"/>
      <c r="E574" s="33"/>
      <c r="F574" s="33"/>
      <c r="G574" s="33"/>
    </row>
    <row r="575" spans="1:7">
      <c r="A575" s="33"/>
      <c r="B575" s="33"/>
      <c r="C575" s="33"/>
      <c r="D575" s="33"/>
      <c r="E575" s="33"/>
      <c r="F575" s="33"/>
      <c r="G575" s="33"/>
    </row>
    <row r="576" spans="1:7">
      <c r="A576" s="33"/>
      <c r="B576" s="33"/>
      <c r="C576" s="33"/>
      <c r="D576" s="33"/>
      <c r="E576" s="33"/>
      <c r="F576" s="33"/>
      <c r="G576" s="33"/>
    </row>
    <row r="577" spans="1:7">
      <c r="A577" s="33"/>
      <c r="B577" s="33"/>
      <c r="C577" s="33"/>
      <c r="D577" s="33"/>
      <c r="E577" s="33"/>
      <c r="F577" s="33"/>
      <c r="G577" s="33"/>
    </row>
    <row r="578" spans="1:7">
      <c r="A578" s="33"/>
      <c r="B578" s="33"/>
      <c r="C578" s="33"/>
      <c r="D578" s="33"/>
      <c r="E578" s="33"/>
      <c r="F578" s="33"/>
      <c r="G578" s="33"/>
    </row>
    <row r="579" spans="1:7">
      <c r="A579" s="33"/>
      <c r="B579" s="33"/>
      <c r="C579" s="33"/>
      <c r="D579" s="33"/>
      <c r="E579" s="33"/>
      <c r="F579" s="33"/>
      <c r="G579" s="33"/>
    </row>
    <row r="580" spans="1:7">
      <c r="A580" s="33"/>
      <c r="B580" s="33"/>
      <c r="C580" s="33"/>
      <c r="D580" s="33"/>
      <c r="E580" s="33"/>
      <c r="F580" s="33"/>
      <c r="G580" s="33"/>
    </row>
    <row r="581" spans="1:7">
      <c r="A581" s="33"/>
      <c r="B581" s="33"/>
      <c r="C581" s="33"/>
      <c r="D581" s="33"/>
      <c r="E581" s="33"/>
      <c r="F581" s="33"/>
      <c r="G581" s="33"/>
    </row>
    <row r="582" spans="1:7">
      <c r="A582" s="33"/>
      <c r="B582" s="33"/>
      <c r="C582" s="33"/>
      <c r="D582" s="33"/>
      <c r="E582" s="33"/>
      <c r="F582" s="33"/>
      <c r="G582" s="33"/>
    </row>
    <row r="583" spans="1:7">
      <c r="A583" s="33"/>
      <c r="B583" s="33"/>
      <c r="C583" s="33"/>
      <c r="D583" s="33"/>
      <c r="E583" s="33"/>
      <c r="F583" s="33"/>
      <c r="G583" s="33"/>
    </row>
    <row r="584" spans="1:7">
      <c r="A584" s="33"/>
      <c r="B584" s="33"/>
      <c r="C584" s="33"/>
      <c r="D584" s="33"/>
      <c r="E584" s="33"/>
      <c r="F584" s="33"/>
      <c r="G584" s="33"/>
    </row>
    <row r="585" spans="1:7">
      <c r="A585" s="33"/>
      <c r="B585" s="33"/>
      <c r="C585" s="33"/>
      <c r="D585" s="33"/>
      <c r="E585" s="33"/>
      <c r="F585" s="33"/>
      <c r="G585" s="33"/>
    </row>
    <row r="586" spans="1:7">
      <c r="A586" s="33"/>
      <c r="B586" s="33"/>
      <c r="C586" s="33"/>
      <c r="D586" s="33"/>
      <c r="E586" s="33"/>
      <c r="F586" s="33"/>
      <c r="G586" s="33"/>
    </row>
    <row r="587" spans="1:7">
      <c r="A587" s="33"/>
      <c r="B587" s="33"/>
      <c r="C587" s="33"/>
      <c r="D587" s="33"/>
      <c r="E587" s="33"/>
      <c r="F587" s="33"/>
      <c r="G587" s="33"/>
    </row>
    <row r="588" spans="1:7">
      <c r="A588" s="33"/>
      <c r="B588" s="33"/>
      <c r="C588" s="33"/>
      <c r="D588" s="33"/>
      <c r="E588" s="33"/>
      <c r="F588" s="33"/>
      <c r="G588" s="33"/>
    </row>
    <row r="589" spans="1:7">
      <c r="A589" s="33"/>
      <c r="B589" s="33"/>
      <c r="C589" s="33"/>
      <c r="D589" s="33"/>
      <c r="E589" s="33"/>
      <c r="F589" s="33"/>
      <c r="G589" s="33"/>
    </row>
    <row r="590" spans="1:7">
      <c r="A590" s="33"/>
      <c r="B590" s="33"/>
      <c r="C590" s="33"/>
      <c r="D590" s="33"/>
      <c r="E590" s="33"/>
      <c r="F590" s="33"/>
      <c r="G590" s="33"/>
    </row>
    <row r="591" spans="1:7">
      <c r="A591" s="33"/>
      <c r="B591" s="33"/>
      <c r="C591" s="33"/>
      <c r="D591" s="33"/>
      <c r="E591" s="33"/>
      <c r="F591" s="33"/>
      <c r="G591" s="33"/>
    </row>
    <row r="592" spans="1:7">
      <c r="A592" s="33"/>
      <c r="B592" s="33"/>
      <c r="C592" s="33"/>
      <c r="D592" s="33"/>
      <c r="E592" s="33"/>
      <c r="F592" s="33"/>
      <c r="G592" s="33"/>
    </row>
    <row r="593" spans="1:7">
      <c r="A593" s="33"/>
      <c r="B593" s="33"/>
      <c r="C593" s="33"/>
      <c r="D593" s="33"/>
      <c r="E593" s="33"/>
      <c r="F593" s="33"/>
      <c r="G593" s="33"/>
    </row>
    <row r="594" spans="1:7">
      <c r="A594" s="33"/>
      <c r="B594" s="33"/>
      <c r="C594" s="33"/>
      <c r="D594" s="33"/>
      <c r="E594" s="33"/>
      <c r="F594" s="33"/>
      <c r="G594" s="33"/>
    </row>
    <row r="595" spans="1:7">
      <c r="A595" s="33"/>
      <c r="B595" s="33"/>
      <c r="C595" s="33"/>
      <c r="D595" s="33"/>
      <c r="E595" s="33"/>
      <c r="F595" s="33"/>
      <c r="G595" s="33"/>
    </row>
    <row r="596" spans="1:7">
      <c r="A596" s="33"/>
      <c r="B596" s="33"/>
      <c r="C596" s="33"/>
      <c r="D596" s="33"/>
      <c r="E596" s="33"/>
      <c r="F596" s="33"/>
      <c r="G596" s="33"/>
    </row>
    <row r="597" spans="1:7">
      <c r="A597" s="33"/>
      <c r="B597" s="33"/>
      <c r="C597" s="33"/>
      <c r="D597" s="33"/>
      <c r="E597" s="33"/>
      <c r="F597" s="33"/>
      <c r="G597" s="33"/>
    </row>
    <row r="598" spans="1:7">
      <c r="A598" s="33"/>
      <c r="B598" s="33"/>
      <c r="C598" s="33"/>
      <c r="D598" s="33"/>
      <c r="E598" s="33"/>
      <c r="F598" s="33"/>
      <c r="G598" s="33"/>
    </row>
    <row r="599" spans="1:7">
      <c r="A599" s="33"/>
      <c r="B599" s="33"/>
      <c r="C599" s="33"/>
      <c r="D599" s="33"/>
      <c r="E599" s="33"/>
      <c r="F599" s="33"/>
      <c r="G599" s="33"/>
    </row>
    <row r="600" spans="1:7">
      <c r="A600" s="33"/>
      <c r="B600" s="33"/>
      <c r="C600" s="33"/>
      <c r="D600" s="33"/>
      <c r="E600" s="33"/>
      <c r="F600" s="33"/>
      <c r="G600" s="33"/>
    </row>
    <row r="601" spans="1:7">
      <c r="A601" s="33"/>
      <c r="B601" s="33"/>
      <c r="C601" s="33"/>
      <c r="D601" s="33"/>
      <c r="E601" s="33"/>
      <c r="F601" s="33"/>
      <c r="G601" s="33"/>
    </row>
    <row r="602" spans="1:7">
      <c r="A602" s="33"/>
      <c r="B602" s="33"/>
      <c r="C602" s="33"/>
      <c r="D602" s="33"/>
      <c r="E602" s="33"/>
      <c r="F602" s="33"/>
      <c r="G602" s="33"/>
    </row>
    <row r="603" spans="1:7">
      <c r="A603" s="33"/>
      <c r="B603" s="33"/>
      <c r="C603" s="33"/>
      <c r="D603" s="33"/>
      <c r="E603" s="33"/>
      <c r="F603" s="33"/>
      <c r="G603" s="33"/>
    </row>
    <row r="604" spans="1:7">
      <c r="A604" s="33"/>
      <c r="B604" s="33"/>
      <c r="C604" s="33"/>
      <c r="D604" s="33"/>
      <c r="E604" s="33"/>
      <c r="F604" s="33"/>
      <c r="G604" s="33"/>
    </row>
    <row r="605" spans="1:7">
      <c r="A605" s="33"/>
      <c r="B605" s="33"/>
      <c r="C605" s="33"/>
      <c r="D605" s="33"/>
      <c r="E605" s="33"/>
      <c r="F605" s="33"/>
      <c r="G605" s="33"/>
    </row>
    <row r="606" spans="1:7">
      <c r="A606" s="33"/>
      <c r="B606" s="33"/>
      <c r="C606" s="33"/>
      <c r="D606" s="33"/>
      <c r="E606" s="33"/>
      <c r="F606" s="33"/>
      <c r="G606" s="33"/>
    </row>
    <row r="607" spans="1:7">
      <c r="A607" s="33"/>
      <c r="B607" s="33"/>
      <c r="C607" s="33"/>
      <c r="D607" s="33"/>
      <c r="E607" s="33"/>
      <c r="F607" s="33"/>
      <c r="G607" s="33"/>
    </row>
    <row r="608" spans="1:7">
      <c r="A608" s="33"/>
      <c r="B608" s="33"/>
      <c r="C608" s="33"/>
      <c r="D608" s="33"/>
      <c r="E608" s="33"/>
      <c r="F608" s="33"/>
      <c r="G608" s="33"/>
    </row>
    <row r="609" spans="1:7">
      <c r="A609" s="33"/>
      <c r="B609" s="33"/>
      <c r="C609" s="33"/>
      <c r="D609" s="33"/>
      <c r="E609" s="33"/>
      <c r="F609" s="33"/>
      <c r="G609" s="33"/>
    </row>
    <row r="610" spans="1:7">
      <c r="A610" s="33"/>
      <c r="B610" s="33"/>
      <c r="C610" s="33"/>
      <c r="D610" s="33"/>
      <c r="E610" s="33"/>
      <c r="F610" s="33"/>
      <c r="G610" s="33"/>
    </row>
    <row r="611" spans="1:7">
      <c r="A611" s="33"/>
      <c r="B611" s="33"/>
      <c r="C611" s="33"/>
      <c r="D611" s="33"/>
      <c r="E611" s="33"/>
      <c r="F611" s="33"/>
      <c r="G611" s="33"/>
    </row>
    <row r="612" spans="1:7">
      <c r="A612" s="33"/>
      <c r="B612" s="33"/>
      <c r="C612" s="33"/>
      <c r="D612" s="33"/>
      <c r="E612" s="33"/>
      <c r="F612" s="33"/>
      <c r="G612" s="33"/>
    </row>
    <row r="613" spans="1:7">
      <c r="A613" s="33"/>
      <c r="B613" s="33"/>
      <c r="C613" s="33"/>
      <c r="D613" s="33"/>
      <c r="E613" s="33"/>
      <c r="F613" s="33"/>
      <c r="G613" s="33"/>
    </row>
    <row r="614" spans="1:7">
      <c r="A614" s="33"/>
      <c r="B614" s="33"/>
      <c r="C614" s="33"/>
      <c r="D614" s="33"/>
      <c r="E614" s="33"/>
      <c r="F614" s="33"/>
      <c r="G614" s="33"/>
    </row>
    <row r="615" spans="1:7">
      <c r="A615" s="33"/>
      <c r="B615" s="33"/>
      <c r="C615" s="33"/>
      <c r="D615" s="33"/>
      <c r="E615" s="33"/>
      <c r="F615" s="33"/>
      <c r="G615" s="33"/>
    </row>
    <row r="616" spans="1:7">
      <c r="A616" s="33"/>
      <c r="B616" s="33"/>
      <c r="C616" s="33"/>
      <c r="D616" s="33"/>
      <c r="E616" s="33"/>
      <c r="F616" s="33"/>
      <c r="G616" s="33"/>
    </row>
    <row r="617" spans="1:7">
      <c r="A617" s="33"/>
      <c r="B617" s="33"/>
      <c r="C617" s="33"/>
      <c r="D617" s="33"/>
      <c r="E617" s="33"/>
      <c r="F617" s="33"/>
      <c r="G617" s="33"/>
    </row>
    <row r="618" spans="1:7">
      <c r="A618" s="33"/>
      <c r="B618" s="33"/>
      <c r="C618" s="33"/>
      <c r="D618" s="33"/>
      <c r="E618" s="33"/>
      <c r="F618" s="33"/>
      <c r="G618" s="33"/>
    </row>
    <row r="619" spans="1:7">
      <c r="A619" s="33"/>
      <c r="B619" s="33"/>
      <c r="C619" s="33"/>
      <c r="D619" s="33"/>
      <c r="E619" s="33"/>
      <c r="F619" s="33"/>
      <c r="G619" s="33"/>
    </row>
    <row r="620" spans="1:7">
      <c r="A620" s="33"/>
      <c r="B620" s="33"/>
      <c r="C620" s="33"/>
      <c r="D620" s="33"/>
      <c r="E620" s="33"/>
      <c r="F620" s="33"/>
      <c r="G620" s="33"/>
    </row>
    <row r="621" spans="1:7">
      <c r="A621" s="33"/>
      <c r="B621" s="33"/>
      <c r="C621" s="33"/>
      <c r="D621" s="33"/>
      <c r="E621" s="33"/>
      <c r="F621" s="33"/>
      <c r="G621" s="33"/>
    </row>
    <row r="622" spans="1:7">
      <c r="A622" s="33"/>
      <c r="B622" s="33"/>
      <c r="C622" s="33"/>
      <c r="D622" s="33"/>
      <c r="E622" s="33"/>
      <c r="F622" s="33"/>
      <c r="G622" s="33"/>
    </row>
    <row r="623" spans="1:7">
      <c r="A623" s="33"/>
      <c r="B623" s="33"/>
      <c r="C623" s="33"/>
      <c r="D623" s="33"/>
      <c r="E623" s="33"/>
      <c r="F623" s="33"/>
      <c r="G623" s="33"/>
    </row>
    <row r="624" spans="1:7">
      <c r="A624" s="33"/>
      <c r="B624" s="33"/>
      <c r="C624" s="33"/>
      <c r="D624" s="33"/>
      <c r="E624" s="33"/>
      <c r="F624" s="33"/>
      <c r="G624" s="33"/>
    </row>
    <row r="625" spans="1:7">
      <c r="A625" s="33"/>
      <c r="B625" s="33"/>
      <c r="C625" s="33"/>
      <c r="D625" s="33"/>
      <c r="E625" s="33"/>
      <c r="F625" s="33"/>
      <c r="G625" s="33"/>
    </row>
    <row r="626" spans="1:7">
      <c r="A626" s="33"/>
      <c r="B626" s="33"/>
      <c r="C626" s="33"/>
      <c r="D626" s="33"/>
      <c r="E626" s="33"/>
      <c r="F626" s="33"/>
      <c r="G626" s="33"/>
    </row>
    <row r="627" spans="1:7">
      <c r="A627" s="33"/>
      <c r="B627" s="33"/>
      <c r="C627" s="33"/>
      <c r="D627" s="33"/>
      <c r="E627" s="33"/>
      <c r="F627" s="33"/>
      <c r="G627" s="33"/>
    </row>
    <row r="628" spans="1:7">
      <c r="A628" s="33"/>
      <c r="B628" s="33"/>
      <c r="C628" s="33"/>
      <c r="D628" s="33"/>
      <c r="E628" s="33"/>
      <c r="F628" s="33"/>
      <c r="G628" s="33"/>
    </row>
    <row r="629" spans="1:7">
      <c r="A629" s="33"/>
      <c r="B629" s="33"/>
      <c r="C629" s="33"/>
      <c r="D629" s="33"/>
      <c r="E629" s="33"/>
      <c r="F629" s="33"/>
      <c r="G629" s="33"/>
    </row>
    <row r="630" spans="1:7">
      <c r="A630" s="33"/>
      <c r="B630" s="33"/>
      <c r="C630" s="33"/>
      <c r="D630" s="33"/>
      <c r="E630" s="33"/>
      <c r="F630" s="33"/>
      <c r="G630" s="33"/>
    </row>
    <row r="631" spans="1:7">
      <c r="A631" s="33"/>
      <c r="B631" s="33"/>
      <c r="C631" s="33"/>
      <c r="D631" s="33"/>
      <c r="E631" s="33"/>
      <c r="F631" s="33"/>
      <c r="G631" s="33"/>
    </row>
    <row r="632" spans="1:7">
      <c r="A632" s="33"/>
      <c r="B632" s="33"/>
      <c r="C632" s="33"/>
      <c r="D632" s="33"/>
      <c r="E632" s="33"/>
      <c r="F632" s="33"/>
      <c r="G632" s="33"/>
    </row>
    <row r="633" spans="1:7">
      <c r="A633" s="33"/>
      <c r="B633" s="33"/>
      <c r="C633" s="33"/>
      <c r="D633" s="33"/>
      <c r="E633" s="33"/>
      <c r="F633" s="33"/>
      <c r="G633" s="33"/>
    </row>
    <row r="634" spans="1:7">
      <c r="A634" s="33"/>
      <c r="B634" s="33"/>
      <c r="C634" s="33"/>
      <c r="D634" s="33"/>
      <c r="E634" s="33"/>
      <c r="F634" s="33"/>
      <c r="G634" s="33"/>
    </row>
    <row r="635" spans="1:7">
      <c r="A635" s="33"/>
      <c r="B635" s="33"/>
      <c r="C635" s="33"/>
      <c r="D635" s="33"/>
      <c r="E635" s="33"/>
      <c r="F635" s="33"/>
      <c r="G635" s="33"/>
    </row>
    <row r="636" spans="1:7">
      <c r="A636" s="33"/>
      <c r="B636" s="33"/>
      <c r="C636" s="33"/>
      <c r="D636" s="33"/>
      <c r="E636" s="33"/>
      <c r="F636" s="33"/>
      <c r="G636" s="33"/>
    </row>
    <row r="637" spans="1:7">
      <c r="A637" s="33"/>
      <c r="B637" s="33"/>
      <c r="C637" s="33"/>
      <c r="D637" s="33"/>
      <c r="E637" s="33"/>
      <c r="F637" s="33"/>
      <c r="G637" s="33"/>
    </row>
    <row r="638" spans="1:7">
      <c r="A638" s="33"/>
      <c r="B638" s="33"/>
      <c r="C638" s="33"/>
      <c r="D638" s="33"/>
      <c r="E638" s="33"/>
      <c r="F638" s="33"/>
      <c r="G638" s="33"/>
    </row>
    <row r="639" spans="1:7">
      <c r="A639" s="33"/>
      <c r="B639" s="33"/>
      <c r="C639" s="33"/>
      <c r="D639" s="33"/>
      <c r="E639" s="33"/>
      <c r="F639" s="33"/>
      <c r="G639" s="33"/>
    </row>
    <row r="640" spans="1:7">
      <c r="A640" s="33"/>
      <c r="B640" s="33"/>
      <c r="C640" s="33"/>
      <c r="D640" s="33"/>
      <c r="E640" s="33"/>
      <c r="F640" s="33"/>
      <c r="G640" s="33"/>
    </row>
    <row r="641" spans="1:7">
      <c r="A641" s="33"/>
      <c r="B641" s="33"/>
      <c r="C641" s="33"/>
      <c r="D641" s="33"/>
      <c r="E641" s="33"/>
      <c r="F641" s="33"/>
      <c r="G641" s="33"/>
    </row>
    <row r="642" spans="1:7">
      <c r="A642" s="33"/>
      <c r="B642" s="33"/>
      <c r="C642" s="33"/>
      <c r="D642" s="33"/>
      <c r="E642" s="33"/>
      <c r="F642" s="33"/>
      <c r="G642" s="33"/>
    </row>
    <row r="643" spans="1:7">
      <c r="A643" s="33"/>
      <c r="B643" s="33"/>
      <c r="C643" s="33"/>
      <c r="D643" s="33"/>
      <c r="E643" s="33"/>
      <c r="F643" s="33"/>
      <c r="G643" s="33"/>
    </row>
    <row r="644" spans="1:7">
      <c r="A644" s="33"/>
      <c r="B644" s="33"/>
      <c r="C644" s="33"/>
      <c r="D644" s="33"/>
      <c r="E644" s="33"/>
      <c r="F644" s="33"/>
      <c r="G644" s="33"/>
    </row>
    <row r="645" spans="1:7">
      <c r="A645" s="33"/>
      <c r="B645" s="33"/>
      <c r="C645" s="33"/>
      <c r="D645" s="33"/>
      <c r="E645" s="33"/>
      <c r="F645" s="33"/>
      <c r="G645" s="33"/>
    </row>
    <row r="646" spans="1:7">
      <c r="A646" s="33"/>
      <c r="B646" s="33"/>
      <c r="C646" s="33"/>
      <c r="D646" s="33"/>
      <c r="E646" s="33"/>
      <c r="F646" s="33"/>
      <c r="G646" s="33"/>
    </row>
    <row r="647" spans="1:7">
      <c r="A647" s="33"/>
      <c r="B647" s="33"/>
      <c r="C647" s="33"/>
      <c r="D647" s="33"/>
      <c r="E647" s="33"/>
      <c r="F647" s="33"/>
      <c r="G647" s="33"/>
    </row>
    <row r="648" spans="1:7">
      <c r="A648" s="33"/>
      <c r="B648" s="33"/>
      <c r="C648" s="33"/>
      <c r="D648" s="33"/>
      <c r="E648" s="33"/>
      <c r="F648" s="33"/>
      <c r="G648" s="33"/>
    </row>
    <row r="649" spans="1:7">
      <c r="A649" s="33"/>
      <c r="B649" s="33"/>
      <c r="C649" s="33"/>
      <c r="D649" s="33"/>
      <c r="E649" s="33"/>
      <c r="F649" s="33"/>
      <c r="G649" s="33"/>
    </row>
    <row r="650" spans="1:7">
      <c r="A650" s="33"/>
      <c r="B650" s="33"/>
      <c r="C650" s="33"/>
      <c r="D650" s="33"/>
      <c r="E650" s="33"/>
      <c r="F650" s="33"/>
      <c r="G650" s="33"/>
    </row>
    <row r="651" spans="1:7">
      <c r="A651" s="33"/>
      <c r="B651" s="33"/>
      <c r="C651" s="33"/>
      <c r="D651" s="33"/>
      <c r="E651" s="33"/>
      <c r="F651" s="33"/>
      <c r="G651" s="33"/>
    </row>
    <row r="652" spans="1:7">
      <c r="A652" s="33"/>
      <c r="B652" s="33"/>
      <c r="C652" s="33"/>
      <c r="D652" s="33"/>
      <c r="E652" s="33"/>
      <c r="F652" s="33"/>
      <c r="G652" s="33"/>
    </row>
    <row r="653" spans="1:7">
      <c r="A653" s="33"/>
      <c r="B653" s="33"/>
      <c r="C653" s="33"/>
      <c r="D653" s="33"/>
      <c r="E653" s="33"/>
      <c r="F653" s="33"/>
      <c r="G653" s="33"/>
    </row>
    <row r="654" spans="1:7">
      <c r="A654" s="33"/>
      <c r="B654" s="33"/>
      <c r="C654" s="33"/>
      <c r="D654" s="33"/>
      <c r="E654" s="33"/>
      <c r="F654" s="33"/>
      <c r="G654" s="33"/>
    </row>
    <row r="655" spans="1:7">
      <c r="A655" s="33"/>
      <c r="B655" s="33"/>
      <c r="C655" s="33"/>
      <c r="D655" s="33"/>
      <c r="E655" s="33"/>
      <c r="F655" s="33"/>
      <c r="G655" s="33"/>
    </row>
    <row r="656" spans="1:7">
      <c r="A656" s="33"/>
      <c r="B656" s="33"/>
      <c r="C656" s="33"/>
      <c r="D656" s="33"/>
      <c r="E656" s="33"/>
      <c r="F656" s="33"/>
      <c r="G656" s="33"/>
    </row>
    <row r="657" spans="1:7">
      <c r="A657" s="33"/>
      <c r="B657" s="33"/>
      <c r="C657" s="33"/>
      <c r="D657" s="33"/>
      <c r="E657" s="33"/>
      <c r="F657" s="33"/>
      <c r="G657" s="33"/>
    </row>
    <row r="658" spans="1:7">
      <c r="A658" s="33"/>
      <c r="B658" s="33"/>
      <c r="C658" s="33"/>
      <c r="D658" s="33"/>
      <c r="E658" s="33"/>
      <c r="F658" s="33"/>
      <c r="G658" s="33"/>
    </row>
    <row r="659" spans="1:7">
      <c r="A659" s="33"/>
      <c r="B659" s="33"/>
      <c r="C659" s="33"/>
      <c r="D659" s="33"/>
      <c r="E659" s="33"/>
      <c r="F659" s="33"/>
      <c r="G659" s="33"/>
    </row>
    <row r="660" spans="1:7">
      <c r="A660" s="33"/>
      <c r="B660" s="33"/>
      <c r="C660" s="33"/>
      <c r="D660" s="33"/>
      <c r="E660" s="33"/>
      <c r="F660" s="33"/>
      <c r="G660" s="33"/>
    </row>
    <row r="661" spans="1:7">
      <c r="A661" s="33"/>
      <c r="B661" s="33"/>
      <c r="C661" s="33"/>
      <c r="D661" s="33"/>
      <c r="E661" s="33"/>
      <c r="F661" s="33"/>
      <c r="G661" s="33"/>
    </row>
    <row r="662" spans="1:7">
      <c r="A662" s="33"/>
      <c r="B662" s="33"/>
      <c r="C662" s="33"/>
      <c r="D662" s="33"/>
      <c r="E662" s="33"/>
      <c r="F662" s="33"/>
      <c r="G662" s="33"/>
    </row>
    <row r="663" spans="1:7">
      <c r="A663" s="33"/>
      <c r="B663" s="33"/>
      <c r="C663" s="33"/>
      <c r="D663" s="33"/>
      <c r="E663" s="33"/>
      <c r="F663" s="33"/>
      <c r="G663" s="33"/>
    </row>
    <row r="664" spans="1:7">
      <c r="A664" s="33"/>
      <c r="B664" s="33"/>
      <c r="C664" s="33"/>
      <c r="D664" s="33"/>
      <c r="E664" s="33"/>
      <c r="F664" s="33"/>
      <c r="G664" s="33"/>
    </row>
    <row r="665" spans="1:7">
      <c r="A665" s="33"/>
      <c r="B665" s="33"/>
      <c r="C665" s="33"/>
      <c r="D665" s="33"/>
      <c r="E665" s="33"/>
      <c r="F665" s="33"/>
      <c r="G665" s="33"/>
    </row>
    <row r="666" spans="1:7">
      <c r="A666" s="33"/>
      <c r="B666" s="33"/>
      <c r="C666" s="33"/>
      <c r="D666" s="33"/>
      <c r="E666" s="33"/>
      <c r="F666" s="33"/>
      <c r="G666" s="33"/>
    </row>
    <row r="667" spans="1:7">
      <c r="A667" s="33"/>
      <c r="B667" s="33"/>
      <c r="C667" s="33"/>
      <c r="D667" s="33"/>
      <c r="E667" s="33"/>
      <c r="F667" s="33"/>
      <c r="G667" s="33"/>
    </row>
    <row r="668" spans="1:7">
      <c r="A668" s="33"/>
      <c r="B668" s="33"/>
      <c r="C668" s="33"/>
      <c r="D668" s="33"/>
      <c r="E668" s="33"/>
      <c r="F668" s="33"/>
      <c r="G668" s="33"/>
    </row>
    <row r="669" spans="1:7">
      <c r="A669" s="33"/>
      <c r="B669" s="33"/>
      <c r="C669" s="33"/>
      <c r="D669" s="33"/>
      <c r="E669" s="33"/>
      <c r="F669" s="33"/>
      <c r="G669" s="33"/>
    </row>
    <row r="670" spans="1:7">
      <c r="A670" s="33"/>
      <c r="B670" s="33"/>
      <c r="C670" s="33"/>
      <c r="D670" s="33"/>
      <c r="E670" s="33"/>
      <c r="F670" s="33"/>
      <c r="G670" s="33"/>
    </row>
    <row r="671" spans="1:7">
      <c r="A671" s="33"/>
      <c r="B671" s="33"/>
      <c r="C671" s="33"/>
      <c r="D671" s="33"/>
      <c r="E671" s="33"/>
      <c r="F671" s="33"/>
      <c r="G671" s="33"/>
    </row>
    <row r="672" spans="1:7">
      <c r="A672" s="33"/>
      <c r="B672" s="33"/>
      <c r="C672" s="33"/>
      <c r="D672" s="33"/>
      <c r="E672" s="33"/>
      <c r="F672" s="33"/>
      <c r="G672" s="33"/>
    </row>
    <row r="673" spans="1:7">
      <c r="A673" s="33"/>
      <c r="B673" s="33"/>
      <c r="C673" s="33"/>
      <c r="D673" s="33"/>
      <c r="E673" s="33"/>
      <c r="F673" s="33"/>
      <c r="G673" s="33"/>
    </row>
    <row r="674" spans="1:7">
      <c r="A674" s="33"/>
      <c r="B674" s="33"/>
      <c r="C674" s="33"/>
      <c r="D674" s="33"/>
      <c r="E674" s="33"/>
      <c r="F674" s="33"/>
      <c r="G674" s="33"/>
    </row>
    <row r="675" spans="1:7">
      <c r="A675" s="33"/>
      <c r="B675" s="33"/>
      <c r="C675" s="33"/>
      <c r="D675" s="33"/>
      <c r="E675" s="33"/>
      <c r="F675" s="33"/>
      <c r="G675" s="33"/>
    </row>
    <row r="676" spans="1:7">
      <c r="A676" s="33"/>
      <c r="B676" s="33"/>
      <c r="C676" s="33"/>
      <c r="D676" s="33"/>
      <c r="E676" s="33"/>
      <c r="F676" s="33"/>
      <c r="G676" s="33"/>
    </row>
    <row r="677" spans="1:7">
      <c r="A677" s="33"/>
      <c r="B677" s="33"/>
      <c r="C677" s="33"/>
      <c r="D677" s="33"/>
      <c r="E677" s="33"/>
      <c r="F677" s="33"/>
      <c r="G677" s="33"/>
    </row>
    <row r="678" spans="1:7">
      <c r="A678" s="33"/>
      <c r="B678" s="33"/>
      <c r="C678" s="33"/>
      <c r="D678" s="33"/>
      <c r="E678" s="33"/>
      <c r="F678" s="33"/>
      <c r="G678" s="33"/>
    </row>
    <row r="679" spans="1:7">
      <c r="A679" s="33"/>
      <c r="B679" s="33"/>
      <c r="C679" s="33"/>
      <c r="D679" s="33"/>
      <c r="E679" s="33"/>
      <c r="F679" s="33"/>
      <c r="G679" s="33"/>
    </row>
    <row r="680" spans="1:7">
      <c r="A680" s="33"/>
      <c r="B680" s="33"/>
      <c r="C680" s="33"/>
      <c r="D680" s="33"/>
      <c r="E680" s="33"/>
      <c r="F680" s="33"/>
      <c r="G680" s="33"/>
    </row>
    <row r="681" spans="1:7">
      <c r="A681" s="33"/>
      <c r="B681" s="33"/>
      <c r="C681" s="33"/>
      <c r="D681" s="33"/>
      <c r="E681" s="33"/>
      <c r="F681" s="33"/>
      <c r="G681" s="33"/>
    </row>
    <row r="682" spans="1:7">
      <c r="A682" s="33"/>
      <c r="B682" s="33"/>
      <c r="C682" s="33"/>
      <c r="D682" s="33"/>
      <c r="E682" s="33"/>
      <c r="F682" s="33"/>
      <c r="G682" s="33"/>
    </row>
    <row r="683" spans="1:7">
      <c r="A683" s="33"/>
      <c r="B683" s="33"/>
      <c r="C683" s="33"/>
      <c r="D683" s="33"/>
      <c r="E683" s="33"/>
      <c r="F683" s="33"/>
      <c r="G683" s="33"/>
    </row>
    <row r="684" spans="1:7">
      <c r="A684" s="33"/>
      <c r="B684" s="33"/>
      <c r="C684" s="33"/>
      <c r="D684" s="33"/>
      <c r="E684" s="33"/>
      <c r="F684" s="33"/>
      <c r="G684" s="33"/>
    </row>
    <row r="685" spans="1:7">
      <c r="A685" s="33"/>
      <c r="B685" s="33"/>
      <c r="C685" s="33"/>
      <c r="D685" s="33"/>
      <c r="E685" s="33"/>
      <c r="F685" s="33"/>
      <c r="G685" s="33"/>
    </row>
    <row r="686" spans="1:7">
      <c r="A686" s="33"/>
      <c r="B686" s="33"/>
      <c r="C686" s="33"/>
      <c r="D686" s="33"/>
      <c r="E686" s="33"/>
      <c r="F686" s="33"/>
      <c r="G686" s="33"/>
    </row>
    <row r="687" spans="1:7">
      <c r="A687" s="33"/>
      <c r="B687" s="33"/>
      <c r="C687" s="33"/>
      <c r="D687" s="33"/>
      <c r="E687" s="33"/>
      <c r="F687" s="33"/>
      <c r="G687" s="33"/>
    </row>
    <row r="688" spans="1:7">
      <c r="A688" s="33"/>
      <c r="B688" s="33"/>
      <c r="C688" s="33"/>
      <c r="D688" s="33"/>
      <c r="E688" s="33"/>
      <c r="F688" s="33"/>
      <c r="G688" s="33"/>
    </row>
    <row r="689" spans="1:7">
      <c r="A689" s="33"/>
      <c r="B689" s="33"/>
      <c r="C689" s="33"/>
      <c r="D689" s="33"/>
      <c r="E689" s="33"/>
      <c r="F689" s="33"/>
      <c r="G689" s="33"/>
    </row>
    <row r="690" spans="1:7">
      <c r="A690" s="33"/>
      <c r="B690" s="33"/>
      <c r="C690" s="33"/>
      <c r="D690" s="33"/>
      <c r="E690" s="33"/>
      <c r="F690" s="33"/>
      <c r="G690" s="33"/>
    </row>
    <row r="691" spans="1:7">
      <c r="A691" s="33"/>
      <c r="B691" s="33"/>
      <c r="C691" s="33"/>
      <c r="D691" s="33"/>
      <c r="E691" s="33"/>
      <c r="F691" s="33"/>
      <c r="G691" s="33"/>
    </row>
    <row r="692" spans="1:7">
      <c r="A692" s="33"/>
      <c r="B692" s="33"/>
      <c r="C692" s="33"/>
      <c r="D692" s="33"/>
      <c r="E692" s="33"/>
      <c r="F692" s="33"/>
      <c r="G692" s="33"/>
    </row>
    <row r="693" spans="1:7">
      <c r="A693" s="33"/>
      <c r="B693" s="33"/>
      <c r="C693" s="33"/>
      <c r="D693" s="33"/>
      <c r="E693" s="33"/>
      <c r="F693" s="33"/>
      <c r="G693" s="33"/>
    </row>
    <row r="694" spans="1:7">
      <c r="A694" s="33"/>
      <c r="B694" s="33"/>
      <c r="C694" s="33"/>
      <c r="D694" s="33"/>
      <c r="E694" s="33"/>
      <c r="F694" s="33"/>
      <c r="G694" s="33"/>
    </row>
    <row r="695" spans="1:7">
      <c r="A695" s="33"/>
      <c r="B695" s="33"/>
      <c r="C695" s="33"/>
      <c r="D695" s="33"/>
      <c r="E695" s="33"/>
      <c r="F695" s="33"/>
      <c r="G695" s="33"/>
    </row>
    <row r="696" spans="1:7">
      <c r="A696" s="33"/>
      <c r="B696" s="33"/>
      <c r="C696" s="33"/>
      <c r="D696" s="33"/>
      <c r="E696" s="33"/>
      <c r="F696" s="33"/>
      <c r="G696" s="33"/>
    </row>
    <row r="697" spans="1:7">
      <c r="A697" s="33"/>
      <c r="B697" s="33"/>
      <c r="C697" s="33"/>
      <c r="D697" s="33"/>
      <c r="E697" s="33"/>
      <c r="F697" s="33"/>
      <c r="G697" s="33"/>
    </row>
    <row r="698" spans="1:7">
      <c r="A698" s="33"/>
      <c r="B698" s="33"/>
      <c r="C698" s="33"/>
      <c r="D698" s="33"/>
      <c r="E698" s="33"/>
      <c r="F698" s="33"/>
      <c r="G698" s="33"/>
    </row>
    <row r="699" spans="1:7">
      <c r="A699" s="33"/>
      <c r="B699" s="33"/>
      <c r="C699" s="33"/>
      <c r="D699" s="33"/>
      <c r="E699" s="33"/>
      <c r="F699" s="33"/>
      <c r="G699" s="33"/>
    </row>
    <row r="700" spans="1:7">
      <c r="A700" s="33"/>
      <c r="B700" s="33"/>
      <c r="C700" s="33"/>
      <c r="D700" s="33"/>
      <c r="E700" s="33"/>
      <c r="F700" s="33"/>
      <c r="G700" s="33"/>
    </row>
    <row r="701" spans="1:7">
      <c r="A701" s="33"/>
      <c r="B701" s="33"/>
      <c r="C701" s="33"/>
      <c r="D701" s="33"/>
      <c r="E701" s="33"/>
      <c r="F701" s="33"/>
      <c r="G701" s="33"/>
    </row>
    <row r="702" spans="1:7">
      <c r="A702" s="33"/>
      <c r="B702" s="33"/>
      <c r="C702" s="33"/>
      <c r="D702" s="33"/>
      <c r="E702" s="33"/>
      <c r="F702" s="33"/>
      <c r="G702" s="33"/>
    </row>
    <row r="703" spans="1:7">
      <c r="A703" s="33"/>
      <c r="B703" s="33"/>
      <c r="C703" s="33"/>
      <c r="D703" s="33"/>
      <c r="E703" s="33"/>
      <c r="F703" s="33"/>
      <c r="G703" s="33"/>
    </row>
    <row r="704" spans="1:7">
      <c r="A704" s="33"/>
      <c r="B704" s="33"/>
      <c r="C704" s="33"/>
      <c r="D704" s="33"/>
      <c r="E704" s="33"/>
      <c r="F704" s="33"/>
      <c r="G704" s="33"/>
    </row>
    <row r="705" spans="1:7">
      <c r="A705" s="33"/>
      <c r="B705" s="33"/>
      <c r="C705" s="33"/>
      <c r="D705" s="33"/>
      <c r="E705" s="33"/>
      <c r="F705" s="33"/>
      <c r="G705" s="33"/>
    </row>
    <row r="706" spans="1:7">
      <c r="A706" s="33"/>
      <c r="B706" s="33"/>
      <c r="C706" s="33"/>
      <c r="D706" s="33"/>
      <c r="E706" s="33"/>
      <c r="F706" s="33"/>
      <c r="G706" s="33"/>
    </row>
    <row r="707" spans="1:7">
      <c r="A707" s="33"/>
      <c r="B707" s="33"/>
      <c r="C707" s="33"/>
      <c r="D707" s="33"/>
      <c r="E707" s="33"/>
      <c r="F707" s="33"/>
      <c r="G707" s="33"/>
    </row>
    <row r="708" spans="1:7">
      <c r="A708" s="33"/>
      <c r="B708" s="33"/>
      <c r="C708" s="33"/>
      <c r="D708" s="33"/>
      <c r="E708" s="33"/>
      <c r="F708" s="33"/>
      <c r="G708" s="33"/>
    </row>
    <row r="709" spans="1:7">
      <c r="A709" s="33"/>
      <c r="B709" s="33"/>
      <c r="C709" s="33"/>
      <c r="D709" s="33"/>
      <c r="E709" s="33"/>
      <c r="F709" s="33"/>
      <c r="G709" s="33"/>
    </row>
    <row r="710" spans="1:7">
      <c r="A710" s="33"/>
      <c r="B710" s="33"/>
      <c r="C710" s="33"/>
      <c r="D710" s="33"/>
      <c r="E710" s="33"/>
      <c r="F710" s="33"/>
      <c r="G710" s="33"/>
    </row>
    <row r="711" spans="1:7">
      <c r="A711" s="33"/>
      <c r="B711" s="33"/>
      <c r="C711" s="33"/>
      <c r="D711" s="33"/>
      <c r="E711" s="33"/>
      <c r="F711" s="33"/>
      <c r="G711" s="33"/>
    </row>
    <row r="712" spans="1:7">
      <c r="A712" s="33"/>
      <c r="B712" s="33"/>
      <c r="C712" s="33"/>
      <c r="D712" s="33"/>
      <c r="E712" s="33"/>
      <c r="F712" s="33"/>
      <c r="G712" s="33"/>
    </row>
    <row r="713" spans="1:7">
      <c r="A713" s="33"/>
      <c r="B713" s="33"/>
      <c r="C713" s="33"/>
      <c r="D713" s="33"/>
      <c r="E713" s="33"/>
      <c r="F713" s="33"/>
      <c r="G713" s="33"/>
    </row>
    <row r="714" spans="1:7">
      <c r="A714" s="33"/>
      <c r="B714" s="33"/>
      <c r="C714" s="33"/>
      <c r="D714" s="33"/>
      <c r="E714" s="33"/>
      <c r="F714" s="33"/>
      <c r="G714" s="33"/>
    </row>
    <row r="715" spans="1:7">
      <c r="A715" s="33"/>
      <c r="B715" s="33"/>
      <c r="C715" s="33"/>
      <c r="D715" s="33"/>
      <c r="E715" s="33"/>
      <c r="F715" s="33"/>
      <c r="G715" s="33"/>
    </row>
    <row r="716" spans="1:7">
      <c r="A716" s="33"/>
      <c r="B716" s="33"/>
      <c r="C716" s="33"/>
      <c r="D716" s="33"/>
      <c r="E716" s="33"/>
      <c r="F716" s="33"/>
      <c r="G716" s="33"/>
    </row>
    <row r="717" spans="1:7">
      <c r="A717" s="33"/>
      <c r="B717" s="33"/>
      <c r="C717" s="33"/>
      <c r="D717" s="33"/>
      <c r="E717" s="33"/>
      <c r="F717" s="33"/>
      <c r="G717" s="33"/>
    </row>
    <row r="718" spans="1:7">
      <c r="A718" s="33"/>
      <c r="B718" s="33"/>
      <c r="C718" s="33"/>
      <c r="D718" s="33"/>
      <c r="E718" s="33"/>
      <c r="F718" s="33"/>
      <c r="G718" s="33"/>
    </row>
    <row r="719" spans="1:7">
      <c r="A719" s="33"/>
      <c r="B719" s="33"/>
      <c r="C719" s="33"/>
      <c r="D719" s="33"/>
      <c r="E719" s="33"/>
      <c r="F719" s="33"/>
      <c r="G719" s="33"/>
    </row>
    <row r="720" spans="1:7">
      <c r="A720" s="33"/>
      <c r="B720" s="33"/>
      <c r="C720" s="33"/>
      <c r="D720" s="33"/>
      <c r="E720" s="33"/>
      <c r="F720" s="33"/>
      <c r="G720" s="33"/>
    </row>
    <row r="721" spans="1:7">
      <c r="A721" s="33"/>
      <c r="B721" s="33"/>
      <c r="C721" s="33"/>
      <c r="D721" s="33"/>
      <c r="E721" s="33"/>
      <c r="F721" s="33"/>
      <c r="G721" s="33"/>
    </row>
    <row r="722" spans="1:7">
      <c r="A722" s="33"/>
      <c r="B722" s="33"/>
      <c r="C722" s="33"/>
      <c r="D722" s="33"/>
      <c r="E722" s="33"/>
      <c r="F722" s="33"/>
      <c r="G722" s="33"/>
    </row>
    <row r="723" spans="1:7">
      <c r="A723" s="33"/>
      <c r="B723" s="33"/>
      <c r="C723" s="33"/>
      <c r="D723" s="33"/>
      <c r="E723" s="33"/>
      <c r="F723" s="33"/>
      <c r="G723" s="33"/>
    </row>
    <row r="724" spans="1:7">
      <c r="A724" s="33"/>
      <c r="B724" s="33"/>
      <c r="C724" s="33"/>
      <c r="D724" s="33"/>
      <c r="E724" s="33"/>
      <c r="F724" s="33"/>
      <c r="G724" s="33"/>
    </row>
    <row r="725" spans="1:7">
      <c r="A725" s="33"/>
      <c r="B725" s="33"/>
      <c r="C725" s="33"/>
      <c r="D725" s="33"/>
      <c r="E725" s="33"/>
      <c r="F725" s="33"/>
      <c r="G725" s="33"/>
    </row>
    <row r="726" spans="1:7">
      <c r="A726" s="33"/>
      <c r="B726" s="33"/>
      <c r="C726" s="33"/>
      <c r="D726" s="33"/>
      <c r="E726" s="33"/>
      <c r="F726" s="33"/>
      <c r="G726" s="33"/>
    </row>
    <row r="727" spans="1:7">
      <c r="A727" s="33"/>
      <c r="B727" s="33"/>
      <c r="C727" s="33"/>
      <c r="D727" s="33"/>
      <c r="E727" s="33"/>
      <c r="F727" s="33"/>
      <c r="G727" s="33"/>
    </row>
    <row r="728" spans="1:7">
      <c r="A728" s="33"/>
      <c r="B728" s="33"/>
      <c r="C728" s="33"/>
      <c r="D728" s="33"/>
      <c r="E728" s="33"/>
      <c r="F728" s="33"/>
      <c r="G728" s="33"/>
    </row>
    <row r="729" spans="1:7">
      <c r="A729" s="33"/>
      <c r="B729" s="33"/>
      <c r="C729" s="33"/>
      <c r="D729" s="33"/>
      <c r="E729" s="33"/>
      <c r="F729" s="33"/>
      <c r="G729" s="33"/>
    </row>
    <row r="730" spans="1:7">
      <c r="A730" s="33"/>
      <c r="B730" s="33"/>
      <c r="C730" s="33"/>
      <c r="D730" s="33"/>
      <c r="E730" s="33"/>
      <c r="F730" s="33"/>
      <c r="G730" s="33"/>
    </row>
    <row r="731" spans="1:7">
      <c r="A731" s="33"/>
      <c r="B731" s="33"/>
      <c r="C731" s="33"/>
      <c r="D731" s="33"/>
      <c r="E731" s="33"/>
      <c r="F731" s="33"/>
      <c r="G731" s="33"/>
    </row>
    <row r="732" spans="1:7">
      <c r="A732" s="33"/>
      <c r="B732" s="33"/>
      <c r="C732" s="33"/>
      <c r="D732" s="33"/>
      <c r="E732" s="33"/>
      <c r="F732" s="33"/>
      <c r="G732" s="33"/>
    </row>
    <row r="733" spans="1:7">
      <c r="A733" s="33"/>
      <c r="B733" s="33"/>
      <c r="C733" s="33"/>
      <c r="D733" s="33"/>
      <c r="E733" s="33"/>
      <c r="F733" s="33"/>
      <c r="G733" s="33"/>
    </row>
    <row r="734" spans="1:7">
      <c r="A734" s="33"/>
      <c r="B734" s="33"/>
      <c r="C734" s="33"/>
      <c r="D734" s="33"/>
      <c r="E734" s="33"/>
      <c r="F734" s="33"/>
      <c r="G734" s="33"/>
    </row>
    <row r="735" spans="1:7">
      <c r="A735" s="33"/>
      <c r="B735" s="33"/>
      <c r="C735" s="33"/>
      <c r="D735" s="33"/>
      <c r="E735" s="33"/>
      <c r="F735" s="33"/>
      <c r="G735" s="33"/>
    </row>
    <row r="736" spans="1:7">
      <c r="A736" s="33"/>
      <c r="B736" s="33"/>
      <c r="C736" s="33"/>
      <c r="D736" s="33"/>
      <c r="E736" s="33"/>
      <c r="F736" s="33"/>
      <c r="G736" s="33"/>
    </row>
    <row r="737" spans="1:7">
      <c r="A737" s="33"/>
      <c r="B737" s="33"/>
      <c r="C737" s="33"/>
      <c r="D737" s="33"/>
      <c r="E737" s="33"/>
      <c r="F737" s="33"/>
      <c r="G737" s="33"/>
    </row>
    <row r="738" spans="1:7">
      <c r="A738" s="33"/>
      <c r="B738" s="33"/>
      <c r="C738" s="33"/>
      <c r="D738" s="33"/>
      <c r="E738" s="33"/>
      <c r="F738" s="33"/>
      <c r="G738" s="33"/>
    </row>
    <row r="739" spans="1:7">
      <c r="A739" s="33"/>
      <c r="B739" s="33"/>
      <c r="C739" s="33"/>
      <c r="D739" s="33"/>
      <c r="E739" s="33"/>
      <c r="F739" s="33"/>
      <c r="G739" s="33"/>
    </row>
    <row r="740" spans="1:7">
      <c r="A740" s="33"/>
      <c r="B740" s="33"/>
      <c r="C740" s="33"/>
      <c r="D740" s="33"/>
      <c r="E740" s="33"/>
      <c r="F740" s="33"/>
      <c r="G740" s="33"/>
    </row>
    <row r="741" spans="1:7">
      <c r="A741" s="33"/>
      <c r="B741" s="33"/>
      <c r="C741" s="33"/>
      <c r="D741" s="33"/>
      <c r="E741" s="33"/>
      <c r="F741" s="33"/>
      <c r="G741" s="33"/>
    </row>
    <row r="742" spans="1:7">
      <c r="A742" s="33"/>
      <c r="B742" s="33"/>
      <c r="C742" s="33"/>
      <c r="D742" s="33"/>
      <c r="E742" s="33"/>
      <c r="F742" s="33"/>
      <c r="G742" s="33"/>
    </row>
    <row r="743" spans="1:7">
      <c r="A743" s="33"/>
      <c r="B743" s="33"/>
      <c r="C743" s="33"/>
      <c r="D743" s="33"/>
      <c r="E743" s="33"/>
      <c r="F743" s="33"/>
      <c r="G743" s="33"/>
    </row>
    <row r="744" spans="1:7">
      <c r="A744" s="33"/>
      <c r="B744" s="33"/>
      <c r="C744" s="33"/>
      <c r="D744" s="33"/>
      <c r="E744" s="33"/>
      <c r="F744" s="33"/>
      <c r="G744" s="33"/>
    </row>
    <row r="745" spans="1:7">
      <c r="A745" s="33"/>
      <c r="B745" s="33"/>
      <c r="C745" s="33"/>
      <c r="D745" s="33"/>
      <c r="E745" s="33"/>
      <c r="F745" s="33"/>
      <c r="G745" s="33"/>
    </row>
    <row r="746" spans="1:7">
      <c r="A746" s="33"/>
      <c r="B746" s="33"/>
      <c r="C746" s="33"/>
      <c r="D746" s="33"/>
      <c r="E746" s="33"/>
      <c r="F746" s="33"/>
      <c r="G746" s="33"/>
    </row>
    <row r="747" spans="1:7">
      <c r="A747" s="33"/>
      <c r="B747" s="33"/>
      <c r="C747" s="33"/>
      <c r="D747" s="33"/>
      <c r="E747" s="33"/>
      <c r="F747" s="33"/>
      <c r="G747" s="33"/>
    </row>
    <row r="748" spans="1:7">
      <c r="A748" s="33"/>
      <c r="B748" s="33"/>
      <c r="C748" s="33"/>
      <c r="D748" s="33"/>
      <c r="E748" s="33"/>
      <c r="F748" s="33"/>
      <c r="G748" s="33"/>
    </row>
    <row r="749" spans="1:7">
      <c r="A749" s="33"/>
      <c r="B749" s="33"/>
      <c r="C749" s="33"/>
      <c r="D749" s="33"/>
      <c r="E749" s="33"/>
      <c r="F749" s="33"/>
      <c r="G749" s="33"/>
    </row>
    <row r="750" spans="1:7">
      <c r="A750" s="33"/>
      <c r="B750" s="33"/>
      <c r="C750" s="33"/>
      <c r="D750" s="33"/>
      <c r="E750" s="33"/>
      <c r="F750" s="33"/>
      <c r="G750" s="33"/>
    </row>
    <row r="751" spans="1:7">
      <c r="A751" s="33"/>
      <c r="B751" s="33"/>
      <c r="C751" s="33"/>
      <c r="D751" s="33"/>
      <c r="E751" s="33"/>
      <c r="F751" s="33"/>
      <c r="G751" s="33"/>
    </row>
    <row r="752" spans="1:7">
      <c r="A752" s="33"/>
      <c r="B752" s="33"/>
      <c r="C752" s="33"/>
      <c r="D752" s="33"/>
      <c r="E752" s="33"/>
      <c r="F752" s="33"/>
      <c r="G752" s="33"/>
    </row>
    <row r="753" spans="1:7">
      <c r="A753" s="33"/>
      <c r="B753" s="33"/>
      <c r="C753" s="33"/>
      <c r="D753" s="33"/>
      <c r="E753" s="33"/>
      <c r="F753" s="33"/>
      <c r="G753" s="33"/>
    </row>
    <row r="754" spans="1:7">
      <c r="A754" s="33"/>
      <c r="B754" s="33"/>
      <c r="C754" s="33"/>
      <c r="D754" s="33"/>
      <c r="E754" s="33"/>
      <c r="F754" s="33"/>
      <c r="G754" s="33"/>
    </row>
    <row r="755" spans="1:7">
      <c r="A755" s="33"/>
      <c r="B755" s="33"/>
      <c r="C755" s="33"/>
      <c r="D755" s="33"/>
      <c r="E755" s="33"/>
      <c r="F755" s="33"/>
      <c r="G755" s="33"/>
    </row>
    <row r="756" spans="1:7">
      <c r="A756" s="33"/>
      <c r="B756" s="33"/>
      <c r="C756" s="33"/>
      <c r="D756" s="33"/>
      <c r="E756" s="33"/>
      <c r="F756" s="33"/>
      <c r="G756" s="33"/>
    </row>
    <row r="757" spans="1:7">
      <c r="A757" s="33"/>
      <c r="B757" s="33"/>
      <c r="C757" s="33"/>
      <c r="D757" s="33"/>
      <c r="E757" s="33"/>
      <c r="F757" s="33"/>
      <c r="G757" s="33"/>
    </row>
    <row r="758" spans="1:7">
      <c r="A758" s="33"/>
      <c r="B758" s="33"/>
      <c r="C758" s="33"/>
      <c r="D758" s="33"/>
      <c r="E758" s="33"/>
      <c r="F758" s="33"/>
      <c r="G758" s="33"/>
    </row>
    <row r="759" spans="1:7">
      <c r="A759" s="33"/>
      <c r="B759" s="33"/>
      <c r="C759" s="33"/>
      <c r="D759" s="33"/>
      <c r="E759" s="33"/>
      <c r="F759" s="33"/>
      <c r="G759" s="33"/>
    </row>
    <row r="760" spans="1:7">
      <c r="A760" s="33"/>
      <c r="B760" s="33"/>
      <c r="C760" s="33"/>
      <c r="D760" s="33"/>
      <c r="E760" s="33"/>
      <c r="F760" s="33"/>
      <c r="G760" s="33"/>
    </row>
    <row r="761" spans="1:7">
      <c r="A761" s="33"/>
      <c r="B761" s="33"/>
      <c r="C761" s="33"/>
      <c r="D761" s="33"/>
      <c r="E761" s="33"/>
      <c r="F761" s="33"/>
      <c r="G761" s="33"/>
    </row>
    <row r="762" spans="1:7">
      <c r="A762" s="33"/>
      <c r="B762" s="33"/>
      <c r="C762" s="33"/>
      <c r="D762" s="33"/>
      <c r="E762" s="33"/>
      <c r="F762" s="33"/>
      <c r="G762" s="33"/>
    </row>
    <row r="763" spans="1:7">
      <c r="A763" s="33"/>
      <c r="B763" s="33"/>
      <c r="C763" s="33"/>
      <c r="D763" s="33"/>
      <c r="E763" s="33"/>
      <c r="F763" s="33"/>
      <c r="G763" s="33"/>
    </row>
    <row r="764" spans="1:7">
      <c r="A764" s="33"/>
      <c r="B764" s="33"/>
      <c r="C764" s="33"/>
      <c r="D764" s="33"/>
      <c r="E764" s="33"/>
      <c r="F764" s="33"/>
      <c r="G764" s="33"/>
    </row>
    <row r="765" spans="1:7">
      <c r="A765" s="33"/>
      <c r="B765" s="33"/>
      <c r="C765" s="33"/>
      <c r="D765" s="33"/>
      <c r="E765" s="33"/>
      <c r="F765" s="33"/>
      <c r="G765" s="33"/>
    </row>
    <row r="766" spans="1:7">
      <c r="A766" s="33"/>
      <c r="B766" s="33"/>
      <c r="C766" s="33"/>
      <c r="D766" s="33"/>
      <c r="E766" s="33"/>
      <c r="F766" s="33"/>
      <c r="G766" s="33"/>
    </row>
    <row r="767" spans="1:7">
      <c r="A767" s="33"/>
      <c r="B767" s="33"/>
      <c r="C767" s="33"/>
      <c r="D767" s="33"/>
      <c r="E767" s="33"/>
      <c r="F767" s="33"/>
      <c r="G767" s="33"/>
    </row>
    <row r="768" spans="1:7">
      <c r="A768" s="33"/>
      <c r="B768" s="33"/>
      <c r="C768" s="33"/>
      <c r="D768" s="33"/>
      <c r="E768" s="33"/>
      <c r="F768" s="33"/>
      <c r="G768" s="33"/>
    </row>
    <row r="769" spans="1:7">
      <c r="A769" s="33"/>
      <c r="B769" s="33"/>
      <c r="C769" s="33"/>
      <c r="D769" s="33"/>
      <c r="E769" s="33"/>
      <c r="F769" s="33"/>
      <c r="G769" s="33"/>
    </row>
    <row r="770" spans="1:7">
      <c r="A770" s="33"/>
      <c r="B770" s="33"/>
      <c r="C770" s="33"/>
      <c r="D770" s="33"/>
      <c r="E770" s="33"/>
      <c r="F770" s="33"/>
      <c r="G770" s="33"/>
    </row>
    <row r="771" spans="1:7">
      <c r="A771" s="33"/>
      <c r="B771" s="33"/>
      <c r="C771" s="33"/>
      <c r="D771" s="33"/>
      <c r="E771" s="33"/>
      <c r="F771" s="33"/>
      <c r="G771" s="33"/>
    </row>
    <row r="772" spans="1:7">
      <c r="A772" s="33"/>
      <c r="B772" s="33"/>
      <c r="C772" s="33"/>
      <c r="D772" s="33"/>
      <c r="E772" s="33"/>
      <c r="F772" s="33"/>
      <c r="G772" s="33"/>
    </row>
    <row r="773" spans="1:7">
      <c r="A773" s="33"/>
      <c r="B773" s="33"/>
      <c r="C773" s="33"/>
      <c r="D773" s="33"/>
      <c r="E773" s="33"/>
      <c r="F773" s="33"/>
      <c r="G773" s="33"/>
    </row>
    <row r="774" spans="1:7">
      <c r="A774" s="33"/>
      <c r="B774" s="33"/>
      <c r="C774" s="33"/>
      <c r="D774" s="33"/>
      <c r="E774" s="33"/>
      <c r="F774" s="33"/>
      <c r="G774" s="33"/>
    </row>
    <row r="775" spans="1:7">
      <c r="A775" s="33"/>
      <c r="B775" s="33"/>
      <c r="C775" s="33"/>
      <c r="D775" s="33"/>
      <c r="E775" s="33"/>
      <c r="F775" s="33"/>
      <c r="G775" s="33"/>
    </row>
    <row r="776" spans="1:7">
      <c r="A776" s="33"/>
      <c r="B776" s="33"/>
      <c r="C776" s="33"/>
      <c r="D776" s="33"/>
      <c r="E776" s="33"/>
      <c r="F776" s="33"/>
      <c r="G776" s="33"/>
    </row>
    <row r="777" spans="1:7">
      <c r="A777" s="33"/>
      <c r="B777" s="33"/>
      <c r="C777" s="33"/>
      <c r="D777" s="33"/>
      <c r="E777" s="33"/>
      <c r="F777" s="33"/>
      <c r="G777" s="33"/>
    </row>
    <row r="778" spans="1:7">
      <c r="A778" s="33"/>
      <c r="B778" s="33"/>
      <c r="C778" s="33"/>
      <c r="D778" s="33"/>
      <c r="E778" s="33"/>
      <c r="F778" s="33"/>
      <c r="G778" s="33"/>
    </row>
    <row r="779" spans="1:7">
      <c r="A779" s="33"/>
      <c r="B779" s="33"/>
      <c r="C779" s="33"/>
      <c r="D779" s="33"/>
      <c r="E779" s="33"/>
      <c r="F779" s="33"/>
      <c r="G779" s="33"/>
    </row>
    <row r="780" spans="1:7">
      <c r="A780" s="33"/>
      <c r="B780" s="33"/>
      <c r="C780" s="33"/>
      <c r="D780" s="33"/>
      <c r="E780" s="33"/>
      <c r="F780" s="33"/>
      <c r="G780" s="33"/>
    </row>
    <row r="781" spans="1:7">
      <c r="A781" s="33"/>
      <c r="B781" s="33"/>
      <c r="C781" s="33"/>
      <c r="D781" s="33"/>
      <c r="E781" s="33"/>
      <c r="F781" s="33"/>
      <c r="G781" s="33"/>
    </row>
    <row r="782" spans="1:7">
      <c r="A782" s="33"/>
      <c r="B782" s="33"/>
      <c r="C782" s="33"/>
      <c r="D782" s="33"/>
      <c r="E782" s="33"/>
      <c r="F782" s="33"/>
      <c r="G782" s="33"/>
    </row>
    <row r="783" spans="1:7">
      <c r="A783" s="33"/>
      <c r="B783" s="33"/>
      <c r="C783" s="33"/>
      <c r="D783" s="33"/>
      <c r="E783" s="33"/>
      <c r="F783" s="33"/>
      <c r="G783" s="33"/>
    </row>
    <row r="784" spans="1:7">
      <c r="A784" s="33"/>
      <c r="B784" s="33"/>
      <c r="C784" s="33"/>
      <c r="D784" s="33"/>
      <c r="E784" s="33"/>
      <c r="F784" s="33"/>
      <c r="G784" s="33"/>
    </row>
    <row r="785" spans="1:7">
      <c r="A785" s="33"/>
      <c r="B785" s="33"/>
      <c r="C785" s="33"/>
      <c r="D785" s="33"/>
      <c r="E785" s="33"/>
      <c r="F785" s="33"/>
      <c r="G785" s="33"/>
    </row>
    <row r="786" spans="1:7">
      <c r="A786" s="33"/>
      <c r="B786" s="33"/>
      <c r="C786" s="33"/>
      <c r="D786" s="33"/>
      <c r="E786" s="33"/>
      <c r="F786" s="33"/>
      <c r="G786" s="33"/>
    </row>
    <row r="787" spans="1:7">
      <c r="A787" s="33"/>
      <c r="B787" s="33"/>
      <c r="C787" s="33"/>
      <c r="D787" s="33"/>
      <c r="E787" s="33"/>
      <c r="F787" s="33"/>
      <c r="G787" s="33"/>
    </row>
    <row r="788" spans="1:7">
      <c r="A788" s="33"/>
      <c r="B788" s="33"/>
      <c r="C788" s="33"/>
      <c r="D788" s="33"/>
      <c r="E788" s="33"/>
      <c r="F788" s="33"/>
      <c r="G788" s="33"/>
    </row>
    <row r="789" spans="1:7">
      <c r="A789" s="33"/>
      <c r="B789" s="33"/>
      <c r="C789" s="33"/>
      <c r="D789" s="33"/>
      <c r="E789" s="33"/>
      <c r="F789" s="33"/>
      <c r="G789" s="33"/>
    </row>
    <row r="790" spans="1:7">
      <c r="A790" s="33"/>
      <c r="B790" s="33"/>
      <c r="C790" s="33"/>
      <c r="D790" s="33"/>
      <c r="E790" s="33"/>
      <c r="F790" s="33"/>
      <c r="G790" s="33"/>
    </row>
    <row r="791" spans="1:7">
      <c r="A791" s="33"/>
      <c r="B791" s="33"/>
      <c r="C791" s="33"/>
      <c r="D791" s="33"/>
      <c r="E791" s="33"/>
      <c r="F791" s="33"/>
      <c r="G791" s="33"/>
    </row>
    <row r="792" spans="1:7">
      <c r="A792" s="33"/>
      <c r="B792" s="33"/>
      <c r="C792" s="33"/>
      <c r="D792" s="33"/>
      <c r="E792" s="33"/>
      <c r="F792" s="33"/>
      <c r="G792" s="33"/>
    </row>
    <row r="793" spans="1:7">
      <c r="A793" s="33"/>
      <c r="B793" s="33"/>
      <c r="C793" s="33"/>
      <c r="D793" s="33"/>
      <c r="E793" s="33"/>
      <c r="F793" s="33"/>
      <c r="G793" s="33"/>
    </row>
    <row r="794" spans="1:7">
      <c r="A794" s="33"/>
      <c r="B794" s="33"/>
      <c r="C794" s="33"/>
      <c r="D794" s="33"/>
      <c r="E794" s="33"/>
      <c r="F794" s="33"/>
      <c r="G794" s="33"/>
    </row>
    <row r="795" spans="1:7">
      <c r="A795" s="33"/>
      <c r="B795" s="33"/>
      <c r="C795" s="33"/>
      <c r="D795" s="33"/>
      <c r="E795" s="33"/>
      <c r="F795" s="33"/>
      <c r="G795" s="33"/>
    </row>
    <row r="796" spans="1:7">
      <c r="A796" s="33"/>
      <c r="B796" s="33"/>
      <c r="C796" s="33"/>
      <c r="D796" s="33"/>
      <c r="E796" s="33"/>
      <c r="F796" s="33"/>
      <c r="G796" s="33"/>
    </row>
    <row r="797" spans="1:7">
      <c r="A797" s="33"/>
      <c r="B797" s="33"/>
      <c r="C797" s="33"/>
      <c r="D797" s="33"/>
      <c r="E797" s="33"/>
      <c r="F797" s="33"/>
      <c r="G797" s="33"/>
    </row>
    <row r="798" spans="1:7">
      <c r="A798" s="33"/>
      <c r="B798" s="33"/>
      <c r="C798" s="33"/>
      <c r="D798" s="33"/>
      <c r="E798" s="33"/>
      <c r="F798" s="33"/>
      <c r="G798" s="33"/>
    </row>
    <row r="799" spans="1:7">
      <c r="A799" s="33"/>
      <c r="B799" s="33"/>
      <c r="C799" s="33"/>
      <c r="D799" s="33"/>
      <c r="E799" s="33"/>
      <c r="F799" s="33"/>
      <c r="G799" s="33"/>
    </row>
    <row r="800" spans="1:7">
      <c r="A800" s="33"/>
      <c r="B800" s="33"/>
      <c r="C800" s="33"/>
      <c r="D800" s="33"/>
      <c r="E800" s="33"/>
      <c r="F800" s="33"/>
      <c r="G800" s="33"/>
    </row>
    <row r="801" spans="1:7">
      <c r="A801" s="33"/>
      <c r="B801" s="33"/>
      <c r="C801" s="33"/>
      <c r="D801" s="33"/>
      <c r="E801" s="33"/>
      <c r="F801" s="33"/>
      <c r="G801" s="33"/>
    </row>
    <row r="802" spans="1:7">
      <c r="A802" s="33"/>
      <c r="B802" s="33"/>
      <c r="C802" s="33"/>
      <c r="D802" s="33"/>
      <c r="E802" s="33"/>
      <c r="F802" s="33"/>
      <c r="G802" s="33"/>
    </row>
    <row r="803" spans="1:7">
      <c r="A803" s="33"/>
      <c r="B803" s="33"/>
      <c r="C803" s="33"/>
      <c r="D803" s="33"/>
      <c r="E803" s="33"/>
      <c r="F803" s="33"/>
      <c r="G803" s="33"/>
    </row>
    <row r="804" spans="1:7">
      <c r="A804" s="33"/>
      <c r="B804" s="33"/>
      <c r="C804" s="33"/>
      <c r="D804" s="33"/>
      <c r="E804" s="33"/>
      <c r="F804" s="33"/>
      <c r="G804" s="33"/>
    </row>
    <row r="805" spans="1:7">
      <c r="A805" s="33"/>
      <c r="B805" s="33"/>
      <c r="C805" s="33"/>
      <c r="D805" s="33"/>
      <c r="E805" s="33"/>
      <c r="F805" s="33"/>
      <c r="G805" s="33"/>
    </row>
    <row r="806" spans="1:7">
      <c r="A806" s="33"/>
      <c r="B806" s="33"/>
      <c r="C806" s="33"/>
      <c r="D806" s="33"/>
      <c r="E806" s="33"/>
      <c r="F806" s="33"/>
      <c r="G806" s="33"/>
    </row>
    <row r="807" spans="1:7">
      <c r="A807" s="33"/>
      <c r="B807" s="33"/>
      <c r="C807" s="33"/>
      <c r="D807" s="33"/>
      <c r="E807" s="33"/>
      <c r="F807" s="33"/>
      <c r="G807" s="33"/>
    </row>
    <row r="808" spans="1:7">
      <c r="A808" s="33"/>
      <c r="B808" s="33"/>
      <c r="C808" s="33"/>
      <c r="D808" s="33"/>
      <c r="E808" s="33"/>
      <c r="F808" s="33"/>
      <c r="G808" s="33"/>
    </row>
    <row r="809" spans="1:7">
      <c r="A809" s="33"/>
      <c r="B809" s="33"/>
      <c r="C809" s="33"/>
      <c r="D809" s="33"/>
      <c r="E809" s="33"/>
      <c r="F809" s="33"/>
      <c r="G809" s="33"/>
    </row>
    <row r="810" spans="1:7">
      <c r="A810" s="33"/>
      <c r="B810" s="33"/>
      <c r="C810" s="33"/>
      <c r="D810" s="33"/>
      <c r="E810" s="33"/>
      <c r="F810" s="33"/>
      <c r="G810" s="33"/>
    </row>
    <row r="811" spans="1:7">
      <c r="A811" s="33"/>
      <c r="B811" s="33"/>
      <c r="C811" s="33"/>
      <c r="D811" s="33"/>
      <c r="E811" s="33"/>
      <c r="F811" s="33"/>
      <c r="G811" s="33"/>
    </row>
    <row r="812" spans="1:7">
      <c r="A812" s="33"/>
      <c r="B812" s="33"/>
      <c r="C812" s="33"/>
      <c r="D812" s="33"/>
      <c r="E812" s="33"/>
      <c r="F812" s="33"/>
      <c r="G812" s="33"/>
    </row>
    <row r="813" spans="1:7">
      <c r="A813" s="33"/>
      <c r="B813" s="33"/>
      <c r="C813" s="33"/>
      <c r="D813" s="33"/>
      <c r="E813" s="33"/>
      <c r="F813" s="33"/>
      <c r="G813" s="33"/>
    </row>
    <row r="814" spans="1:7">
      <c r="A814" s="33"/>
      <c r="B814" s="33"/>
      <c r="C814" s="33"/>
      <c r="D814" s="33"/>
      <c r="E814" s="33"/>
      <c r="F814" s="33"/>
      <c r="G814" s="33"/>
    </row>
    <row r="815" spans="1:7">
      <c r="A815" s="33"/>
      <c r="B815" s="33"/>
      <c r="C815" s="33"/>
      <c r="D815" s="33"/>
      <c r="E815" s="33"/>
      <c r="F815" s="33"/>
      <c r="G815" s="33"/>
    </row>
    <row r="816" spans="1:7">
      <c r="A816" s="33"/>
      <c r="B816" s="33"/>
      <c r="C816" s="33"/>
      <c r="D816" s="33"/>
      <c r="E816" s="33"/>
      <c r="F816" s="33"/>
      <c r="G816" s="33"/>
    </row>
    <row r="817" spans="1:7">
      <c r="A817" s="33"/>
      <c r="B817" s="33"/>
      <c r="C817" s="33"/>
      <c r="D817" s="33"/>
      <c r="E817" s="33"/>
      <c r="F817" s="33"/>
      <c r="G817" s="33"/>
    </row>
    <row r="818" spans="1:7">
      <c r="A818" s="33"/>
      <c r="B818" s="33"/>
      <c r="C818" s="33"/>
      <c r="D818" s="33"/>
      <c r="E818" s="33"/>
      <c r="F818" s="33"/>
      <c r="G818" s="33"/>
    </row>
    <row r="819" spans="1:7">
      <c r="A819" s="33"/>
      <c r="B819" s="33"/>
      <c r="C819" s="33"/>
      <c r="D819" s="33"/>
      <c r="E819" s="33"/>
      <c r="F819" s="33"/>
      <c r="G819" s="33"/>
    </row>
    <row r="820" spans="1:7">
      <c r="A820" s="33"/>
      <c r="B820" s="33"/>
      <c r="C820" s="33"/>
      <c r="D820" s="33"/>
      <c r="E820" s="33"/>
      <c r="F820" s="33"/>
      <c r="G820" s="33"/>
    </row>
    <row r="821" spans="1:7">
      <c r="A821" s="33"/>
      <c r="B821" s="33"/>
      <c r="C821" s="33"/>
      <c r="D821" s="33"/>
      <c r="E821" s="33"/>
      <c r="F821" s="33"/>
      <c r="G821" s="33"/>
    </row>
    <row r="822" spans="1:7">
      <c r="A822" s="33"/>
      <c r="B822" s="33"/>
      <c r="C822" s="33"/>
      <c r="D822" s="33"/>
      <c r="E822" s="33"/>
      <c r="F822" s="33"/>
      <c r="G822" s="33"/>
    </row>
    <row r="823" spans="1:7">
      <c r="A823" s="33"/>
      <c r="B823" s="33"/>
      <c r="C823" s="33"/>
      <c r="D823" s="33"/>
      <c r="E823" s="33"/>
      <c r="F823" s="33"/>
      <c r="G823" s="33"/>
    </row>
    <row r="824" spans="1:7">
      <c r="A824" s="33"/>
      <c r="B824" s="33"/>
      <c r="C824" s="33"/>
      <c r="D824" s="33"/>
      <c r="E824" s="33"/>
      <c r="F824" s="33"/>
      <c r="G824" s="33"/>
    </row>
    <row r="825" spans="1:7">
      <c r="A825" s="33"/>
      <c r="B825" s="33"/>
      <c r="C825" s="33"/>
      <c r="D825" s="33"/>
      <c r="E825" s="33"/>
      <c r="F825" s="33"/>
      <c r="G825" s="33"/>
    </row>
    <row r="826" spans="1:7">
      <c r="A826" s="33"/>
      <c r="B826" s="33"/>
      <c r="C826" s="33"/>
      <c r="D826" s="33"/>
      <c r="E826" s="33"/>
      <c r="F826" s="33"/>
      <c r="G826" s="33"/>
    </row>
    <row r="827" spans="1:7">
      <c r="A827" s="33"/>
      <c r="B827" s="33"/>
      <c r="C827" s="33"/>
      <c r="D827" s="33"/>
      <c r="E827" s="33"/>
      <c r="F827" s="33"/>
      <c r="G827" s="33"/>
    </row>
    <row r="828" spans="1:7">
      <c r="A828" s="33"/>
      <c r="B828" s="33"/>
      <c r="C828" s="33"/>
      <c r="D828" s="33"/>
      <c r="E828" s="33"/>
      <c r="F828" s="33"/>
      <c r="G828" s="33"/>
    </row>
    <row r="829" spans="1:7">
      <c r="A829" s="33"/>
      <c r="B829" s="33"/>
      <c r="C829" s="33"/>
      <c r="D829" s="33"/>
      <c r="E829" s="33"/>
      <c r="F829" s="33"/>
      <c r="G829" s="33"/>
    </row>
    <row r="830" spans="1:7">
      <c r="A830" s="33"/>
      <c r="B830" s="33"/>
      <c r="C830" s="33"/>
      <c r="D830" s="33"/>
      <c r="E830" s="33"/>
      <c r="F830" s="33"/>
      <c r="G830" s="33"/>
    </row>
    <row r="831" spans="1:7">
      <c r="A831" s="33"/>
      <c r="B831" s="33"/>
      <c r="C831" s="33"/>
      <c r="D831" s="33"/>
      <c r="E831" s="33"/>
      <c r="F831" s="33"/>
      <c r="G831" s="33"/>
    </row>
    <row r="832" spans="1:7">
      <c r="A832" s="33"/>
      <c r="B832" s="33"/>
      <c r="C832" s="33"/>
      <c r="D832" s="33"/>
      <c r="E832" s="33"/>
      <c r="F832" s="33"/>
      <c r="G832" s="33"/>
    </row>
    <row r="833" spans="1:7">
      <c r="A833" s="33"/>
      <c r="B833" s="33"/>
      <c r="C833" s="33"/>
      <c r="D833" s="33"/>
      <c r="E833" s="33"/>
      <c r="F833" s="33"/>
      <c r="G833" s="33"/>
    </row>
    <row r="834" spans="1:7">
      <c r="A834" s="33"/>
      <c r="B834" s="33"/>
      <c r="C834" s="33"/>
      <c r="D834" s="33"/>
      <c r="E834" s="33"/>
      <c r="F834" s="33"/>
      <c r="G834" s="33"/>
    </row>
    <row r="835" spans="1:7">
      <c r="A835" s="33"/>
      <c r="B835" s="33"/>
      <c r="C835" s="33"/>
      <c r="D835" s="33"/>
      <c r="E835" s="33"/>
      <c r="F835" s="33"/>
      <c r="G835" s="33"/>
    </row>
    <row r="836" spans="1:7">
      <c r="A836" s="33"/>
      <c r="B836" s="33"/>
      <c r="C836" s="33"/>
      <c r="D836" s="33"/>
      <c r="E836" s="33"/>
      <c r="F836" s="33"/>
      <c r="G836" s="33"/>
    </row>
    <row r="837" spans="1:7">
      <c r="A837" s="33"/>
      <c r="B837" s="33"/>
      <c r="C837" s="33"/>
      <c r="D837" s="33"/>
      <c r="E837" s="33"/>
      <c r="F837" s="33"/>
      <c r="G837" s="33"/>
    </row>
    <row r="838" spans="1:7">
      <c r="A838" s="33"/>
      <c r="B838" s="33"/>
      <c r="C838" s="33"/>
      <c r="D838" s="33"/>
      <c r="E838" s="33"/>
      <c r="F838" s="33"/>
      <c r="G838" s="33"/>
    </row>
    <row r="839" spans="1:7">
      <c r="A839" s="33"/>
      <c r="B839" s="33"/>
      <c r="C839" s="33"/>
      <c r="D839" s="33"/>
      <c r="E839" s="33"/>
      <c r="F839" s="33"/>
      <c r="G839" s="33"/>
    </row>
    <row r="840" spans="1:7">
      <c r="A840" s="33"/>
      <c r="B840" s="33"/>
      <c r="C840" s="33"/>
      <c r="D840" s="33"/>
      <c r="E840" s="33"/>
      <c r="F840" s="33"/>
      <c r="G840" s="33"/>
    </row>
    <row r="841" spans="1:7">
      <c r="A841" s="33"/>
      <c r="B841" s="33"/>
      <c r="C841" s="33"/>
      <c r="D841" s="33"/>
      <c r="E841" s="33"/>
      <c r="F841" s="33"/>
      <c r="G841" s="33"/>
    </row>
    <row r="842" spans="1:7">
      <c r="A842" s="33"/>
      <c r="B842" s="33"/>
      <c r="C842" s="33"/>
      <c r="D842" s="33"/>
      <c r="E842" s="33"/>
      <c r="F842" s="33"/>
      <c r="G842" s="33"/>
    </row>
    <row r="843" spans="1:7">
      <c r="A843" s="33"/>
      <c r="B843" s="33"/>
      <c r="C843" s="33"/>
      <c r="D843" s="33"/>
      <c r="E843" s="33"/>
      <c r="F843" s="33"/>
      <c r="G843" s="33"/>
    </row>
    <row r="844" spans="1:7">
      <c r="A844" s="33"/>
      <c r="B844" s="33"/>
      <c r="C844" s="33"/>
      <c r="D844" s="33"/>
      <c r="E844" s="33"/>
      <c r="F844" s="33"/>
      <c r="G844" s="33"/>
    </row>
    <row r="845" spans="1:7">
      <c r="A845" s="33"/>
      <c r="B845" s="33"/>
      <c r="C845" s="33"/>
      <c r="D845" s="33"/>
      <c r="E845" s="33"/>
      <c r="F845" s="33"/>
      <c r="G845" s="33"/>
    </row>
    <row r="846" spans="1:7">
      <c r="A846" s="33"/>
      <c r="B846" s="33"/>
      <c r="C846" s="33"/>
      <c r="D846" s="33"/>
      <c r="E846" s="33"/>
      <c r="F846" s="33"/>
      <c r="G846" s="33"/>
    </row>
    <row r="847" spans="1:7">
      <c r="A847" s="33"/>
      <c r="B847" s="33"/>
      <c r="C847" s="33"/>
      <c r="D847" s="33"/>
      <c r="E847" s="33"/>
      <c r="F847" s="33"/>
      <c r="G847" s="33"/>
    </row>
    <row r="848" spans="1:7">
      <c r="A848" s="33"/>
      <c r="B848" s="33"/>
      <c r="C848" s="33"/>
      <c r="D848" s="33"/>
      <c r="E848" s="33"/>
      <c r="F848" s="33"/>
      <c r="G848" s="33"/>
    </row>
    <row r="849" spans="1:7">
      <c r="A849" s="33"/>
      <c r="B849" s="33"/>
      <c r="C849" s="33"/>
      <c r="D849" s="33"/>
      <c r="E849" s="33"/>
      <c r="F849" s="33"/>
      <c r="G849" s="33"/>
    </row>
    <row r="850" spans="1:7">
      <c r="A850" s="33"/>
      <c r="B850" s="33"/>
      <c r="C850" s="33"/>
      <c r="D850" s="33"/>
      <c r="E850" s="33"/>
      <c r="F850" s="33"/>
      <c r="G850" s="33"/>
    </row>
    <row r="851" spans="1:7">
      <c r="A851" s="33"/>
      <c r="B851" s="33"/>
      <c r="C851" s="33"/>
      <c r="D851" s="33"/>
      <c r="E851" s="33"/>
      <c r="F851" s="33"/>
      <c r="G851" s="33"/>
    </row>
    <row r="852" spans="1:7">
      <c r="A852" s="33"/>
      <c r="B852" s="33"/>
      <c r="C852" s="33"/>
      <c r="D852" s="33"/>
      <c r="E852" s="33"/>
      <c r="F852" s="33"/>
      <c r="G852" s="33"/>
    </row>
    <row r="853" spans="1:7">
      <c r="A853" s="33"/>
      <c r="B853" s="33"/>
      <c r="C853" s="33"/>
      <c r="D853" s="33"/>
      <c r="E853" s="33"/>
      <c r="F853" s="33"/>
      <c r="G853" s="33"/>
    </row>
    <row r="854" spans="1:7">
      <c r="A854" s="33"/>
      <c r="B854" s="33"/>
      <c r="C854" s="33"/>
      <c r="D854" s="33"/>
      <c r="E854" s="33"/>
      <c r="F854" s="33"/>
      <c r="G854" s="33"/>
    </row>
    <row r="855" spans="1:7">
      <c r="A855" s="33"/>
      <c r="B855" s="33"/>
      <c r="C855" s="33"/>
      <c r="D855" s="33"/>
      <c r="E855" s="33"/>
      <c r="F855" s="33"/>
      <c r="G855" s="33"/>
    </row>
    <row r="856" spans="1:7">
      <c r="A856" s="33"/>
      <c r="B856" s="33"/>
      <c r="C856" s="33"/>
      <c r="D856" s="33"/>
      <c r="E856" s="33"/>
      <c r="F856" s="33"/>
      <c r="G856" s="33"/>
    </row>
    <row r="857" spans="1:7">
      <c r="A857" s="33"/>
      <c r="B857" s="33"/>
      <c r="C857" s="33"/>
      <c r="D857" s="33"/>
      <c r="E857" s="33"/>
      <c r="F857" s="33"/>
      <c r="G857" s="33"/>
    </row>
    <row r="858" spans="1:7">
      <c r="A858" s="33"/>
      <c r="B858" s="33"/>
      <c r="C858" s="33"/>
      <c r="D858" s="33"/>
      <c r="E858" s="33"/>
      <c r="F858" s="33"/>
      <c r="G858" s="33"/>
    </row>
    <row r="859" spans="1:7">
      <c r="A859" s="33"/>
      <c r="B859" s="33"/>
      <c r="C859" s="33"/>
      <c r="D859" s="33"/>
      <c r="E859" s="33"/>
      <c r="F859" s="33"/>
      <c r="G859" s="33"/>
    </row>
    <row r="860" spans="1:7">
      <c r="A860" s="33"/>
      <c r="B860" s="33"/>
      <c r="C860" s="33"/>
      <c r="D860" s="33"/>
      <c r="E860" s="33"/>
      <c r="F860" s="33"/>
      <c r="G860" s="33"/>
    </row>
    <row r="861" spans="1:7">
      <c r="A861" s="33"/>
      <c r="B861" s="33"/>
      <c r="C861" s="33"/>
      <c r="D861" s="33"/>
      <c r="E861" s="33"/>
      <c r="F861" s="33"/>
      <c r="G861" s="33"/>
    </row>
    <row r="862" spans="1:7">
      <c r="A862" s="33"/>
      <c r="B862" s="33"/>
      <c r="C862" s="33"/>
      <c r="D862" s="33"/>
      <c r="E862" s="33"/>
      <c r="F862" s="33"/>
      <c r="G862" s="33"/>
    </row>
    <row r="863" spans="1:7">
      <c r="A863" s="33"/>
      <c r="B863" s="33"/>
      <c r="C863" s="33"/>
      <c r="D863" s="33"/>
      <c r="E863" s="33"/>
      <c r="F863" s="33"/>
      <c r="G863" s="33"/>
    </row>
    <row r="864" spans="1:7">
      <c r="A864" s="33"/>
      <c r="B864" s="33"/>
      <c r="C864" s="33"/>
      <c r="D864" s="33"/>
      <c r="E864" s="33"/>
      <c r="F864" s="33"/>
      <c r="G864" s="33"/>
    </row>
    <row r="865" spans="1:7">
      <c r="A865" s="33"/>
      <c r="B865" s="33"/>
      <c r="C865" s="33"/>
      <c r="D865" s="33"/>
      <c r="E865" s="33"/>
      <c r="F865" s="33"/>
      <c r="G865" s="33"/>
    </row>
    <row r="866" spans="1:7">
      <c r="A866" s="33"/>
      <c r="B866" s="33"/>
      <c r="C866" s="33"/>
      <c r="D866" s="33"/>
      <c r="E866" s="33"/>
      <c r="F866" s="33"/>
      <c r="G866" s="33"/>
    </row>
    <row r="867" spans="1:7">
      <c r="A867" s="33"/>
      <c r="B867" s="33"/>
      <c r="C867" s="33"/>
      <c r="D867" s="33"/>
      <c r="E867" s="33"/>
      <c r="F867" s="33"/>
      <c r="G867" s="33"/>
    </row>
    <row r="868" spans="1:7">
      <c r="A868" s="33"/>
      <c r="B868" s="33"/>
      <c r="C868" s="33"/>
      <c r="D868" s="33"/>
      <c r="E868" s="33"/>
      <c r="F868" s="33"/>
      <c r="G868" s="33"/>
    </row>
    <row r="869" spans="1:7">
      <c r="A869" s="33"/>
      <c r="B869" s="33"/>
      <c r="C869" s="33"/>
      <c r="D869" s="33"/>
      <c r="E869" s="33"/>
      <c r="F869" s="33"/>
      <c r="G869" s="33"/>
    </row>
    <row r="870" spans="1:7">
      <c r="A870" s="33"/>
      <c r="B870" s="33"/>
      <c r="C870" s="33"/>
      <c r="D870" s="33"/>
      <c r="E870" s="33"/>
      <c r="F870" s="33"/>
      <c r="G870" s="33"/>
    </row>
    <row r="871" spans="1:7">
      <c r="A871" s="33"/>
      <c r="B871" s="33"/>
      <c r="C871" s="33"/>
      <c r="D871" s="33"/>
      <c r="E871" s="33"/>
      <c r="F871" s="33"/>
      <c r="G871" s="33"/>
    </row>
    <row r="872" spans="1:7">
      <c r="A872" s="33"/>
      <c r="B872" s="33"/>
      <c r="C872" s="33"/>
      <c r="D872" s="33"/>
      <c r="E872" s="33"/>
      <c r="F872" s="33"/>
      <c r="G872" s="33"/>
    </row>
    <row r="873" spans="1:7">
      <c r="A873" s="33"/>
      <c r="B873" s="33"/>
      <c r="C873" s="33"/>
      <c r="D873" s="33"/>
      <c r="E873" s="33"/>
      <c r="F873" s="33"/>
      <c r="G873" s="33"/>
    </row>
    <row r="874" spans="1:7">
      <c r="A874" s="33"/>
      <c r="B874" s="33"/>
      <c r="C874" s="33"/>
      <c r="D874" s="33"/>
      <c r="E874" s="33"/>
      <c r="F874" s="33"/>
      <c r="G874" s="33"/>
    </row>
    <row r="875" spans="1:7">
      <c r="A875" s="33"/>
      <c r="B875" s="33"/>
      <c r="C875" s="33"/>
      <c r="D875" s="33"/>
      <c r="E875" s="33"/>
      <c r="F875" s="33"/>
      <c r="G875" s="33"/>
    </row>
    <row r="876" spans="1:7">
      <c r="A876" s="33"/>
      <c r="B876" s="33"/>
      <c r="C876" s="33"/>
      <c r="D876" s="33"/>
      <c r="E876" s="33"/>
      <c r="F876" s="33"/>
      <c r="G876" s="33"/>
    </row>
    <row r="877" spans="1:7">
      <c r="A877" s="33"/>
      <c r="B877" s="33"/>
      <c r="C877" s="33"/>
      <c r="D877" s="33"/>
      <c r="E877" s="33"/>
      <c r="F877" s="33"/>
      <c r="G877" s="33"/>
    </row>
    <row r="878" spans="1:7">
      <c r="A878" s="33"/>
      <c r="B878" s="33"/>
      <c r="C878" s="33"/>
      <c r="D878" s="33"/>
      <c r="E878" s="33"/>
      <c r="F878" s="33"/>
      <c r="G878" s="33"/>
    </row>
    <row r="879" spans="1:7">
      <c r="A879" s="33"/>
      <c r="B879" s="33"/>
      <c r="C879" s="33"/>
      <c r="D879" s="33"/>
      <c r="E879" s="33"/>
      <c r="F879" s="33"/>
      <c r="G879" s="33"/>
    </row>
    <row r="880" spans="1:7">
      <c r="A880" s="33"/>
      <c r="B880" s="33"/>
      <c r="C880" s="33"/>
      <c r="D880" s="33"/>
      <c r="E880" s="33"/>
      <c r="F880" s="33"/>
      <c r="G880" s="33"/>
    </row>
    <row r="881" spans="1:7">
      <c r="A881" s="33"/>
      <c r="B881" s="33"/>
      <c r="C881" s="33"/>
      <c r="D881" s="33"/>
      <c r="E881" s="33"/>
      <c r="F881" s="33"/>
      <c r="G881" s="33"/>
    </row>
    <row r="882" spans="1:7">
      <c r="A882" s="33"/>
      <c r="B882" s="33"/>
      <c r="C882" s="33"/>
      <c r="D882" s="33"/>
      <c r="E882" s="33"/>
      <c r="F882" s="33"/>
      <c r="G882" s="33"/>
    </row>
    <row r="883" spans="1:7">
      <c r="A883" s="33"/>
      <c r="B883" s="33"/>
      <c r="C883" s="33"/>
      <c r="D883" s="33"/>
      <c r="E883" s="33"/>
      <c r="F883" s="33"/>
      <c r="G883" s="33"/>
    </row>
    <row r="884" spans="1:7">
      <c r="A884" s="33"/>
      <c r="B884" s="33"/>
      <c r="C884" s="33"/>
      <c r="D884" s="33"/>
      <c r="E884" s="33"/>
      <c r="F884" s="33"/>
      <c r="G884" s="33"/>
    </row>
    <row r="885" spans="1:7">
      <c r="A885" s="33"/>
      <c r="B885" s="33"/>
      <c r="C885" s="33"/>
      <c r="D885" s="33"/>
      <c r="E885" s="33"/>
      <c r="F885" s="33"/>
      <c r="G885" s="33"/>
    </row>
    <row r="886" spans="1:7">
      <c r="A886" s="33"/>
      <c r="B886" s="33"/>
      <c r="C886" s="33"/>
      <c r="D886" s="33"/>
      <c r="E886" s="33"/>
      <c r="F886" s="33"/>
      <c r="G886" s="33"/>
    </row>
    <row r="887" spans="1:7">
      <c r="A887" s="33"/>
      <c r="B887" s="33"/>
      <c r="C887" s="33"/>
      <c r="D887" s="33"/>
      <c r="E887" s="33"/>
      <c r="F887" s="33"/>
      <c r="G887" s="33"/>
    </row>
    <row r="888" spans="1:7">
      <c r="A888" s="33"/>
      <c r="B888" s="33"/>
      <c r="C888" s="33"/>
      <c r="D888" s="33"/>
      <c r="E888" s="33"/>
      <c r="F888" s="33"/>
      <c r="G888" s="33"/>
    </row>
    <row r="889" spans="1:7">
      <c r="A889" s="33"/>
      <c r="B889" s="33"/>
      <c r="C889" s="33"/>
      <c r="D889" s="33"/>
      <c r="E889" s="33"/>
      <c r="F889" s="33"/>
      <c r="G889" s="33"/>
    </row>
    <row r="890" spans="1:7">
      <c r="A890" s="33"/>
      <c r="B890" s="33"/>
      <c r="C890" s="33"/>
      <c r="D890" s="33"/>
      <c r="E890" s="33"/>
      <c r="F890" s="33"/>
      <c r="G890" s="33"/>
    </row>
    <row r="891" spans="1:7">
      <c r="A891" s="33"/>
      <c r="B891" s="33"/>
      <c r="C891" s="33"/>
      <c r="D891" s="33"/>
      <c r="E891" s="33"/>
      <c r="F891" s="33"/>
      <c r="G891" s="33"/>
    </row>
    <row r="892" spans="1:7">
      <c r="A892" s="33"/>
      <c r="B892" s="33"/>
      <c r="C892" s="33"/>
      <c r="D892" s="33"/>
      <c r="E892" s="33"/>
      <c r="F892" s="33"/>
      <c r="G892" s="33"/>
    </row>
    <row r="893" spans="1:7">
      <c r="A893" s="33"/>
      <c r="B893" s="33"/>
      <c r="C893" s="33"/>
      <c r="D893" s="33"/>
      <c r="E893" s="33"/>
      <c r="F893" s="33"/>
      <c r="G893" s="33"/>
    </row>
    <row r="894" spans="1:7">
      <c r="A894" s="33"/>
      <c r="B894" s="33"/>
      <c r="C894" s="33"/>
      <c r="D894" s="33"/>
      <c r="E894" s="33"/>
      <c r="F894" s="33"/>
      <c r="G894" s="33"/>
    </row>
    <row r="895" spans="1:7">
      <c r="A895" s="33"/>
      <c r="B895" s="33"/>
      <c r="C895" s="33"/>
      <c r="D895" s="33"/>
      <c r="E895" s="33"/>
      <c r="F895" s="33"/>
      <c r="G895" s="33"/>
    </row>
    <row r="896" spans="1:7">
      <c r="A896" s="33"/>
      <c r="B896" s="33"/>
      <c r="C896" s="33"/>
      <c r="D896" s="33"/>
      <c r="E896" s="33"/>
      <c r="F896" s="33"/>
      <c r="G896" s="33"/>
    </row>
    <row r="897" spans="1:7">
      <c r="A897" s="33"/>
      <c r="B897" s="33"/>
      <c r="C897" s="33"/>
      <c r="D897" s="33"/>
      <c r="E897" s="33"/>
      <c r="F897" s="33"/>
      <c r="G897" s="33"/>
    </row>
    <row r="898" spans="1:7">
      <c r="A898" s="33"/>
      <c r="B898" s="33"/>
      <c r="C898" s="33"/>
      <c r="D898" s="33"/>
      <c r="E898" s="33"/>
      <c r="F898" s="33"/>
      <c r="G898" s="33"/>
    </row>
    <row r="899" spans="1:7">
      <c r="A899" s="33"/>
      <c r="B899" s="33"/>
      <c r="C899" s="33"/>
      <c r="D899" s="33"/>
      <c r="E899" s="33"/>
      <c r="F899" s="33"/>
      <c r="G899" s="33"/>
    </row>
    <row r="900" spans="1:7">
      <c r="A900" s="33"/>
      <c r="B900" s="33"/>
      <c r="C900" s="33"/>
      <c r="D900" s="33"/>
      <c r="E900" s="33"/>
      <c r="F900" s="33"/>
      <c r="G900" s="33"/>
    </row>
    <row r="901" spans="1:7">
      <c r="A901" s="33"/>
      <c r="B901" s="33"/>
      <c r="C901" s="33"/>
      <c r="D901" s="33"/>
      <c r="E901" s="33"/>
      <c r="F901" s="33"/>
      <c r="G901" s="33"/>
    </row>
    <row r="902" spans="1:7">
      <c r="A902" s="33"/>
      <c r="B902" s="33"/>
      <c r="C902" s="33"/>
      <c r="D902" s="33"/>
      <c r="E902" s="33"/>
      <c r="F902" s="33"/>
      <c r="G902" s="33"/>
    </row>
    <row r="903" spans="1:7">
      <c r="A903" s="33"/>
      <c r="B903" s="33"/>
      <c r="C903" s="33"/>
      <c r="D903" s="33"/>
      <c r="E903" s="33"/>
      <c r="F903" s="33"/>
      <c r="G903" s="33"/>
    </row>
    <row r="904" spans="1:7">
      <c r="A904" s="33"/>
      <c r="B904" s="33"/>
      <c r="C904" s="33"/>
      <c r="D904" s="33"/>
      <c r="E904" s="33"/>
      <c r="F904" s="33"/>
      <c r="G904" s="33"/>
    </row>
    <row r="905" spans="1:7">
      <c r="A905" s="33"/>
      <c r="B905" s="33"/>
      <c r="C905" s="33"/>
      <c r="D905" s="33"/>
      <c r="E905" s="33"/>
      <c r="F905" s="33"/>
      <c r="G905" s="33"/>
    </row>
    <row r="906" spans="1:7">
      <c r="A906" s="33"/>
      <c r="B906" s="33"/>
      <c r="C906" s="33"/>
      <c r="D906" s="33"/>
      <c r="E906" s="33"/>
      <c r="F906" s="33"/>
      <c r="G906" s="33"/>
    </row>
    <row r="907" spans="1:7">
      <c r="A907" s="33"/>
      <c r="B907" s="33"/>
      <c r="C907" s="33"/>
      <c r="D907" s="33"/>
      <c r="E907" s="33"/>
      <c r="F907" s="33"/>
      <c r="G907" s="33"/>
    </row>
    <row r="908" spans="1:7">
      <c r="A908" s="33"/>
      <c r="B908" s="33"/>
      <c r="C908" s="33"/>
      <c r="D908" s="33"/>
      <c r="E908" s="33"/>
      <c r="F908" s="33"/>
      <c r="G908" s="33"/>
    </row>
    <row r="909" spans="1:7">
      <c r="A909" s="33"/>
      <c r="B909" s="33"/>
      <c r="C909" s="33"/>
      <c r="D909" s="33"/>
      <c r="E909" s="33"/>
      <c r="F909" s="33"/>
      <c r="G909" s="33"/>
    </row>
    <row r="910" spans="1:7">
      <c r="A910" s="33"/>
      <c r="B910" s="33"/>
      <c r="C910" s="33"/>
      <c r="D910" s="33"/>
      <c r="E910" s="33"/>
      <c r="F910" s="33"/>
      <c r="G910" s="33"/>
    </row>
    <row r="911" spans="1:7">
      <c r="A911" s="33"/>
      <c r="B911" s="33"/>
      <c r="C911" s="33"/>
      <c r="D911" s="33"/>
      <c r="E911" s="33"/>
      <c r="F911" s="33"/>
      <c r="G911" s="33"/>
    </row>
    <row r="912" spans="1:7">
      <c r="A912" s="33"/>
      <c r="B912" s="33"/>
      <c r="C912" s="33"/>
      <c r="D912" s="33"/>
      <c r="E912" s="33"/>
      <c r="F912" s="33"/>
      <c r="G912" s="33"/>
    </row>
    <row r="913" spans="1:7">
      <c r="A913" s="33"/>
      <c r="B913" s="33"/>
      <c r="C913" s="33"/>
      <c r="D913" s="33"/>
      <c r="E913" s="33"/>
      <c r="F913" s="33"/>
      <c r="G913" s="33"/>
    </row>
    <row r="914" spans="1:7">
      <c r="A914" s="33"/>
      <c r="B914" s="33"/>
      <c r="C914" s="33"/>
      <c r="D914" s="33"/>
      <c r="E914" s="33"/>
      <c r="F914" s="33"/>
      <c r="G914" s="33"/>
    </row>
    <row r="915" spans="1:7">
      <c r="A915" s="33"/>
      <c r="B915" s="33"/>
      <c r="C915" s="33"/>
      <c r="D915" s="33"/>
      <c r="E915" s="33"/>
      <c r="F915" s="33"/>
      <c r="G915" s="33"/>
    </row>
    <row r="916" spans="1:7">
      <c r="A916" s="33"/>
      <c r="B916" s="33"/>
      <c r="C916" s="33"/>
      <c r="D916" s="33"/>
      <c r="E916" s="33"/>
      <c r="F916" s="33"/>
      <c r="G916" s="33"/>
    </row>
    <row r="917" spans="1:7">
      <c r="A917" s="33"/>
      <c r="B917" s="33"/>
      <c r="C917" s="33"/>
      <c r="D917" s="33"/>
      <c r="E917" s="33"/>
      <c r="F917" s="33"/>
      <c r="G917" s="33"/>
    </row>
    <row r="918" spans="1:7">
      <c r="A918" s="33"/>
      <c r="B918" s="33"/>
      <c r="C918" s="33"/>
      <c r="D918" s="33"/>
      <c r="E918" s="33"/>
      <c r="F918" s="33"/>
      <c r="G918" s="33"/>
    </row>
    <row r="919" spans="1:7">
      <c r="A919" s="33"/>
      <c r="B919" s="33"/>
      <c r="C919" s="33"/>
      <c r="D919" s="33"/>
      <c r="E919" s="33"/>
      <c r="F919" s="33"/>
      <c r="G919" s="33"/>
    </row>
    <row r="920" spans="1:7">
      <c r="A920" s="33"/>
      <c r="B920" s="33"/>
      <c r="C920" s="33"/>
      <c r="D920" s="33"/>
      <c r="E920" s="33"/>
      <c r="F920" s="33"/>
      <c r="G920" s="33"/>
    </row>
    <row r="921" spans="1:7">
      <c r="A921" s="33"/>
      <c r="B921" s="33"/>
      <c r="C921" s="33"/>
      <c r="D921" s="33"/>
      <c r="E921" s="33"/>
      <c r="F921" s="33"/>
      <c r="G921" s="33"/>
    </row>
    <row r="922" spans="1:7">
      <c r="A922" s="33"/>
      <c r="B922" s="33"/>
      <c r="C922" s="33"/>
      <c r="D922" s="33"/>
      <c r="E922" s="33"/>
      <c r="F922" s="33"/>
      <c r="G922" s="33"/>
    </row>
    <row r="923" spans="1:7">
      <c r="A923" s="33"/>
      <c r="B923" s="33"/>
      <c r="C923" s="33"/>
      <c r="D923" s="33"/>
      <c r="E923" s="33"/>
      <c r="F923" s="33"/>
      <c r="G923" s="33"/>
    </row>
    <row r="924" spans="1:7">
      <c r="A924" s="33"/>
      <c r="B924" s="33"/>
      <c r="C924" s="33"/>
      <c r="D924" s="33"/>
      <c r="E924" s="33"/>
      <c r="F924" s="33"/>
      <c r="G924" s="33"/>
    </row>
    <row r="925" spans="1:7">
      <c r="A925" s="33"/>
      <c r="B925" s="33"/>
      <c r="C925" s="33"/>
      <c r="D925" s="33"/>
      <c r="E925" s="33"/>
      <c r="F925" s="33"/>
      <c r="G925" s="33"/>
    </row>
    <row r="926" spans="1:7">
      <c r="A926" s="33"/>
      <c r="B926" s="33"/>
      <c r="C926" s="33"/>
      <c r="D926" s="33"/>
      <c r="E926" s="33"/>
      <c r="F926" s="33"/>
      <c r="G926" s="33"/>
    </row>
    <row r="927" spans="1:7">
      <c r="A927" s="33"/>
      <c r="B927" s="33"/>
      <c r="C927" s="33"/>
      <c r="D927" s="33"/>
      <c r="E927" s="33"/>
      <c r="F927" s="33"/>
      <c r="G927" s="33"/>
    </row>
    <row r="928" spans="1:7">
      <c r="A928" s="33"/>
      <c r="B928" s="33"/>
      <c r="C928" s="33"/>
      <c r="D928" s="33"/>
      <c r="E928" s="33"/>
      <c r="F928" s="33"/>
      <c r="G928" s="33"/>
    </row>
    <row r="929" spans="1:7">
      <c r="A929" s="33"/>
      <c r="B929" s="33"/>
      <c r="C929" s="33"/>
      <c r="D929" s="33"/>
      <c r="E929" s="33"/>
      <c r="F929" s="33"/>
      <c r="G929" s="33"/>
    </row>
    <row r="930" spans="1:7">
      <c r="A930" s="33"/>
      <c r="B930" s="33"/>
      <c r="C930" s="33"/>
      <c r="D930" s="33"/>
      <c r="E930" s="33"/>
      <c r="F930" s="33"/>
      <c r="G930" s="33"/>
    </row>
    <row r="931" spans="1:7">
      <c r="A931" s="33"/>
      <c r="B931" s="33"/>
      <c r="C931" s="33"/>
      <c r="D931" s="33"/>
      <c r="E931" s="33"/>
      <c r="F931" s="33"/>
      <c r="G931" s="33"/>
    </row>
    <row r="932" spans="1:7">
      <c r="A932" s="33"/>
      <c r="B932" s="33"/>
      <c r="C932" s="33"/>
      <c r="D932" s="33"/>
      <c r="E932" s="33"/>
      <c r="F932" s="33"/>
      <c r="G932" s="33"/>
    </row>
    <row r="933" spans="1:7">
      <c r="A933" s="33"/>
      <c r="B933" s="33"/>
      <c r="C933" s="33"/>
      <c r="D933" s="33"/>
      <c r="E933" s="33"/>
      <c r="F933" s="33"/>
      <c r="G933" s="33"/>
    </row>
    <row r="934" spans="1:7">
      <c r="A934" s="33"/>
      <c r="B934" s="33"/>
      <c r="C934" s="33"/>
      <c r="D934" s="33"/>
      <c r="E934" s="33"/>
      <c r="F934" s="33"/>
      <c r="G934" s="33"/>
    </row>
    <row r="935" spans="1:7">
      <c r="A935" s="33"/>
      <c r="B935" s="33"/>
      <c r="C935" s="33"/>
      <c r="D935" s="33"/>
      <c r="E935" s="33"/>
      <c r="F935" s="33"/>
      <c r="G935" s="33"/>
    </row>
    <row r="936" spans="1:7">
      <c r="A936" s="33"/>
      <c r="B936" s="33"/>
      <c r="C936" s="33"/>
      <c r="D936" s="33"/>
      <c r="E936" s="33"/>
      <c r="F936" s="33"/>
      <c r="G936" s="33"/>
    </row>
    <row r="937" spans="1:7">
      <c r="A937" s="33"/>
      <c r="B937" s="33"/>
      <c r="C937" s="33"/>
      <c r="D937" s="33"/>
      <c r="E937" s="33"/>
      <c r="F937" s="33"/>
      <c r="G937" s="33"/>
    </row>
    <row r="938" spans="1:7">
      <c r="A938" s="33"/>
      <c r="B938" s="33"/>
      <c r="C938" s="33"/>
      <c r="D938" s="33"/>
      <c r="E938" s="33"/>
      <c r="F938" s="33"/>
      <c r="G938" s="33"/>
    </row>
    <row r="939" spans="1:7">
      <c r="A939" s="33"/>
      <c r="B939" s="33"/>
      <c r="C939" s="33"/>
      <c r="D939" s="33"/>
      <c r="E939" s="33"/>
      <c r="F939" s="33"/>
      <c r="G939" s="33"/>
    </row>
    <row r="940" spans="1:7">
      <c r="A940" s="33"/>
      <c r="B940" s="33"/>
      <c r="C940" s="33"/>
      <c r="D940" s="33"/>
      <c r="E940" s="33"/>
      <c r="F940" s="33"/>
      <c r="G940" s="33"/>
    </row>
    <row r="941" spans="1:7">
      <c r="A941" s="33"/>
      <c r="B941" s="33"/>
      <c r="C941" s="33"/>
      <c r="D941" s="33"/>
      <c r="E941" s="33"/>
      <c r="F941" s="33"/>
      <c r="G941" s="33"/>
    </row>
    <row r="942" spans="1:7">
      <c r="A942" s="33"/>
      <c r="B942" s="33"/>
      <c r="C942" s="33"/>
      <c r="D942" s="33"/>
      <c r="E942" s="33"/>
      <c r="F942" s="33"/>
      <c r="G942" s="33"/>
    </row>
    <row r="943" spans="1:7">
      <c r="A943" s="33"/>
      <c r="B943" s="33"/>
      <c r="C943" s="33"/>
      <c r="D943" s="33"/>
      <c r="E943" s="33"/>
      <c r="F943" s="33"/>
      <c r="G943" s="33"/>
    </row>
    <row r="944" spans="1:7">
      <c r="A944" s="33"/>
      <c r="B944" s="33"/>
      <c r="C944" s="33"/>
      <c r="D944" s="33"/>
      <c r="E944" s="33"/>
      <c r="F944" s="33"/>
      <c r="G944" s="33"/>
    </row>
    <row r="945" spans="1:7">
      <c r="A945" s="33"/>
      <c r="B945" s="33"/>
      <c r="C945" s="33"/>
      <c r="D945" s="33"/>
      <c r="E945" s="33"/>
      <c r="F945" s="33"/>
      <c r="G945" s="33"/>
    </row>
    <row r="946" spans="1:7">
      <c r="A946" s="33"/>
      <c r="B946" s="33"/>
      <c r="C946" s="33"/>
      <c r="D946" s="33"/>
      <c r="E946" s="33"/>
      <c r="F946" s="33"/>
      <c r="G946" s="33"/>
    </row>
    <row r="947" spans="1:7">
      <c r="A947" s="33"/>
      <c r="B947" s="33"/>
      <c r="C947" s="33"/>
      <c r="D947" s="33"/>
      <c r="E947" s="33"/>
      <c r="F947" s="33"/>
      <c r="G947" s="33"/>
    </row>
    <row r="948" spans="1:7">
      <c r="A948" s="33"/>
      <c r="B948" s="33"/>
      <c r="C948" s="33"/>
      <c r="D948" s="33"/>
      <c r="E948" s="33"/>
      <c r="F948" s="33"/>
      <c r="G948" s="33"/>
    </row>
    <row r="949" spans="1:7">
      <c r="A949" s="33"/>
      <c r="B949" s="33"/>
      <c r="C949" s="33"/>
      <c r="D949" s="33"/>
      <c r="E949" s="33"/>
      <c r="F949" s="33"/>
      <c r="G949" s="33"/>
    </row>
    <row r="950" spans="1:7">
      <c r="A950" s="33"/>
      <c r="B950" s="33"/>
      <c r="C950" s="33"/>
      <c r="D950" s="33"/>
      <c r="E950" s="33"/>
      <c r="F950" s="33"/>
      <c r="G950" s="33"/>
    </row>
    <row r="951" spans="1:7">
      <c r="A951" s="33"/>
      <c r="B951" s="33"/>
      <c r="C951" s="33"/>
      <c r="D951" s="33"/>
      <c r="E951" s="33"/>
      <c r="F951" s="33"/>
      <c r="G951" s="33"/>
    </row>
    <row r="952" spans="1:7">
      <c r="A952" s="33"/>
      <c r="B952" s="33"/>
      <c r="C952" s="33"/>
      <c r="D952" s="33"/>
      <c r="E952" s="33"/>
      <c r="F952" s="33"/>
      <c r="G952" s="33"/>
    </row>
    <row r="953" spans="1:7">
      <c r="A953" s="33"/>
      <c r="B953" s="33"/>
      <c r="C953" s="33"/>
      <c r="D953" s="33"/>
      <c r="E953" s="33"/>
      <c r="F953" s="33"/>
      <c r="G953" s="33"/>
    </row>
    <row r="954" spans="1:7">
      <c r="A954" s="33"/>
      <c r="B954" s="33"/>
      <c r="C954" s="33"/>
      <c r="D954" s="33"/>
      <c r="E954" s="33"/>
      <c r="F954" s="33"/>
      <c r="G954" s="33"/>
    </row>
    <row r="955" spans="1:7">
      <c r="A955" s="33"/>
      <c r="B955" s="33"/>
      <c r="C955" s="33"/>
      <c r="D955" s="33"/>
      <c r="E955" s="33"/>
      <c r="F955" s="33"/>
      <c r="G955" s="33"/>
    </row>
    <row r="956" spans="1:7">
      <c r="A956" s="33"/>
      <c r="B956" s="33"/>
      <c r="C956" s="33"/>
      <c r="D956" s="33"/>
      <c r="E956" s="33"/>
      <c r="F956" s="33"/>
      <c r="G956" s="33"/>
    </row>
    <row r="957" spans="1:7">
      <c r="A957" s="33"/>
      <c r="B957" s="33"/>
      <c r="C957" s="33"/>
      <c r="D957" s="33"/>
      <c r="E957" s="33"/>
      <c r="F957" s="33"/>
      <c r="G957" s="33"/>
    </row>
    <row r="958" spans="1:7">
      <c r="A958" s="33"/>
      <c r="B958" s="33"/>
      <c r="C958" s="33"/>
      <c r="D958" s="33"/>
      <c r="E958" s="33"/>
      <c r="F958" s="33"/>
      <c r="G958" s="33"/>
    </row>
    <row r="959" spans="1:7">
      <c r="A959" s="33"/>
      <c r="B959" s="33"/>
      <c r="C959" s="33"/>
      <c r="D959" s="33"/>
      <c r="E959" s="33"/>
      <c r="F959" s="33"/>
      <c r="G959" s="33"/>
    </row>
    <row r="960" spans="1:7">
      <c r="A960" s="33"/>
      <c r="B960" s="33"/>
      <c r="C960" s="33"/>
      <c r="D960" s="33"/>
      <c r="E960" s="33"/>
      <c r="F960" s="33"/>
      <c r="G960" s="33"/>
    </row>
    <row r="961" spans="1:7">
      <c r="A961" s="33"/>
      <c r="B961" s="33"/>
      <c r="C961" s="33"/>
      <c r="D961" s="33"/>
      <c r="E961" s="33"/>
      <c r="F961" s="33"/>
      <c r="G961" s="33"/>
    </row>
    <row r="962" spans="1:7">
      <c r="A962" s="33"/>
      <c r="B962" s="33"/>
      <c r="C962" s="33"/>
      <c r="D962" s="33"/>
      <c r="E962" s="33"/>
      <c r="F962" s="33"/>
      <c r="G962" s="33"/>
    </row>
    <row r="963" spans="1:7">
      <c r="A963" s="33"/>
      <c r="B963" s="33"/>
      <c r="C963" s="33"/>
      <c r="D963" s="33"/>
      <c r="E963" s="33"/>
      <c r="F963" s="33"/>
      <c r="G963" s="33"/>
    </row>
    <row r="964" spans="1:7">
      <c r="A964" s="33"/>
      <c r="B964" s="33"/>
      <c r="C964" s="33"/>
      <c r="D964" s="33"/>
      <c r="E964" s="33"/>
      <c r="F964" s="33"/>
      <c r="G964" s="33"/>
    </row>
    <row r="965" spans="1:7">
      <c r="A965" s="33"/>
      <c r="B965" s="33"/>
      <c r="C965" s="33"/>
      <c r="D965" s="33"/>
      <c r="E965" s="33"/>
      <c r="F965" s="33"/>
      <c r="G965" s="33"/>
    </row>
    <row r="966" spans="1:7">
      <c r="A966" s="33"/>
      <c r="B966" s="33"/>
      <c r="C966" s="33"/>
      <c r="D966" s="33"/>
      <c r="E966" s="33"/>
      <c r="F966" s="33"/>
      <c r="G966" s="33"/>
    </row>
    <row r="967" spans="1:7">
      <c r="A967" s="33"/>
      <c r="B967" s="33"/>
      <c r="C967" s="33"/>
      <c r="D967" s="33"/>
      <c r="E967" s="33"/>
      <c r="F967" s="33"/>
      <c r="G967" s="33"/>
    </row>
    <row r="968" spans="1:7">
      <c r="A968" s="33"/>
      <c r="B968" s="33"/>
      <c r="C968" s="33"/>
      <c r="D968" s="33"/>
      <c r="E968" s="33"/>
      <c r="F968" s="33"/>
      <c r="G968" s="33"/>
    </row>
    <row r="969" spans="1:7">
      <c r="A969" s="33"/>
      <c r="B969" s="33"/>
      <c r="C969" s="33"/>
      <c r="D969" s="33"/>
      <c r="E969" s="33"/>
      <c r="F969" s="33"/>
      <c r="G969" s="33"/>
    </row>
    <row r="970" spans="1:7">
      <c r="A970" s="33"/>
      <c r="B970" s="33"/>
      <c r="C970" s="33"/>
      <c r="D970" s="33"/>
      <c r="E970" s="33"/>
      <c r="F970" s="33"/>
      <c r="G970" s="33"/>
    </row>
    <row r="971" spans="1:7">
      <c r="A971" s="33"/>
      <c r="B971" s="33"/>
      <c r="C971" s="33"/>
      <c r="D971" s="33"/>
      <c r="E971" s="33"/>
      <c r="F971" s="33"/>
      <c r="G971" s="33"/>
    </row>
    <row r="972" spans="1:7">
      <c r="A972" s="33"/>
      <c r="B972" s="33"/>
      <c r="C972" s="33"/>
      <c r="D972" s="33"/>
      <c r="E972" s="33"/>
      <c r="F972" s="33"/>
      <c r="G972" s="33"/>
    </row>
  </sheetData>
  <mergeCells count="11">
    <mergeCell ref="A2:I2"/>
    <mergeCell ref="A29:I29"/>
    <mergeCell ref="I71:J71"/>
    <mergeCell ref="I72:J72"/>
    <mergeCell ref="I56:J56"/>
    <mergeCell ref="I59:J59"/>
    <mergeCell ref="I60:J60"/>
    <mergeCell ref="I63:J63"/>
    <mergeCell ref="I64:J64"/>
    <mergeCell ref="I67:J67"/>
    <mergeCell ref="I68:J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7533-7364-417E-9983-902C2BA02206}">
  <dimension ref="A2:K37"/>
  <sheetViews>
    <sheetView workbookViewId="0">
      <selection activeCell="E5" sqref="E5"/>
    </sheetView>
  </sheetViews>
  <sheetFormatPr defaultRowHeight="14.25"/>
  <cols>
    <col min="1" max="1" width="16.53125" style="110" customWidth="1"/>
    <col min="2" max="4" width="15.59765625" customWidth="1"/>
    <col min="5" max="5" width="17.33203125" customWidth="1"/>
    <col min="6" max="11" width="17.59765625" customWidth="1"/>
  </cols>
  <sheetData>
    <row r="2" spans="2:11">
      <c r="B2" s="137" t="s">
        <v>252</v>
      </c>
      <c r="C2" s="137"/>
      <c r="F2" s="138" t="s">
        <v>258</v>
      </c>
      <c r="G2" s="138"/>
      <c r="I2" s="117"/>
      <c r="J2" s="136" t="s">
        <v>259</v>
      </c>
      <c r="K2" s="136"/>
    </row>
    <row r="3" spans="2:11">
      <c r="B3" s="121" t="s">
        <v>153</v>
      </c>
      <c r="C3" s="121" t="s">
        <v>199</v>
      </c>
      <c r="F3" s="121" t="s">
        <v>153</v>
      </c>
      <c r="G3" s="121" t="s">
        <v>199</v>
      </c>
      <c r="I3" s="117"/>
      <c r="J3" s="121" t="s">
        <v>153</v>
      </c>
      <c r="K3" s="121" t="s">
        <v>199</v>
      </c>
    </row>
    <row r="4" spans="2:11">
      <c r="B4" s="90" t="s">
        <v>256</v>
      </c>
      <c r="C4" s="90" t="s">
        <v>257</v>
      </c>
      <c r="F4" s="64" t="s">
        <v>261</v>
      </c>
      <c r="G4" s="64" t="s">
        <v>261</v>
      </c>
      <c r="I4" s="117"/>
      <c r="J4" s="64" t="s">
        <v>261</v>
      </c>
      <c r="K4" s="64" t="s">
        <v>261</v>
      </c>
    </row>
    <row r="5" spans="2:11">
      <c r="B5" s="90" t="s">
        <v>167</v>
      </c>
      <c r="C5" s="90" t="s">
        <v>167</v>
      </c>
      <c r="F5" s="64" t="s">
        <v>261</v>
      </c>
      <c r="G5" s="64" t="s">
        <v>261</v>
      </c>
      <c r="I5" s="117"/>
      <c r="J5" s="64" t="s">
        <v>261</v>
      </c>
      <c r="K5" s="64" t="s">
        <v>261</v>
      </c>
    </row>
    <row r="6" spans="2:11">
      <c r="B6" s="90" t="s">
        <v>167</v>
      </c>
      <c r="C6" s="90" t="s">
        <v>171</v>
      </c>
      <c r="F6" s="64" t="s">
        <v>261</v>
      </c>
      <c r="G6" s="64" t="s">
        <v>261</v>
      </c>
      <c r="I6" s="117"/>
      <c r="J6" s="64" t="s">
        <v>261</v>
      </c>
      <c r="K6" s="64" t="s">
        <v>261</v>
      </c>
    </row>
    <row r="7" spans="2:11">
      <c r="B7" s="90" t="s">
        <v>171</v>
      </c>
      <c r="C7" s="90" t="s">
        <v>167</v>
      </c>
      <c r="F7" s="64" t="s">
        <v>260</v>
      </c>
      <c r="G7" s="64" t="s">
        <v>261</v>
      </c>
      <c r="I7" s="117"/>
      <c r="J7" s="64" t="s">
        <v>261</v>
      </c>
      <c r="K7" s="64" t="s">
        <v>261</v>
      </c>
    </row>
    <row r="8" spans="2:11">
      <c r="B8" s="90" t="s">
        <v>257</v>
      </c>
      <c r="C8" s="90" t="s">
        <v>256</v>
      </c>
      <c r="F8" s="64" t="s">
        <v>260</v>
      </c>
      <c r="G8" s="64" t="s">
        <v>261</v>
      </c>
      <c r="I8" s="117"/>
      <c r="J8" s="64" t="s">
        <v>260</v>
      </c>
      <c r="K8" s="64" t="s">
        <v>261</v>
      </c>
    </row>
    <row r="9" spans="2:11">
      <c r="B9" s="90" t="s">
        <v>167</v>
      </c>
      <c r="C9" s="90" t="s">
        <v>171</v>
      </c>
      <c r="F9" s="64" t="s">
        <v>260</v>
      </c>
      <c r="G9" s="64" t="s">
        <v>260</v>
      </c>
      <c r="I9" s="117"/>
      <c r="J9" s="64" t="s">
        <v>261</v>
      </c>
      <c r="K9" s="64" t="s">
        <v>261</v>
      </c>
    </row>
    <row r="10" spans="2:11">
      <c r="B10" s="120" t="s">
        <v>255</v>
      </c>
      <c r="C10" s="90" t="s">
        <v>171</v>
      </c>
      <c r="F10" s="64" t="s">
        <v>260</v>
      </c>
      <c r="G10" s="64" t="s">
        <v>260</v>
      </c>
      <c r="I10" s="117"/>
      <c r="J10" s="64" t="s">
        <v>261</v>
      </c>
      <c r="K10" s="64" t="s">
        <v>261</v>
      </c>
    </row>
    <row r="11" spans="2:11">
      <c r="B11" s="90" t="s">
        <v>167</v>
      </c>
      <c r="C11" s="90" t="s">
        <v>167</v>
      </c>
      <c r="F11" s="64" t="s">
        <v>261</v>
      </c>
      <c r="G11" s="64" t="s">
        <v>261</v>
      </c>
      <c r="I11" s="117"/>
      <c r="J11" s="64" t="s">
        <v>261</v>
      </c>
      <c r="K11" s="64" t="s">
        <v>261</v>
      </c>
    </row>
    <row r="12" spans="2:11">
      <c r="B12" s="90" t="s">
        <v>167</v>
      </c>
      <c r="C12" s="90" t="s">
        <v>167</v>
      </c>
      <c r="F12" s="64" t="s">
        <v>261</v>
      </c>
      <c r="G12" s="64" t="s">
        <v>261</v>
      </c>
      <c r="I12" s="117"/>
      <c r="J12" s="64" t="s">
        <v>261</v>
      </c>
      <c r="K12" s="64" t="s">
        <v>261</v>
      </c>
    </row>
    <row r="13" spans="2:11" s="110" customFormat="1">
      <c r="B13" s="90" t="s">
        <v>167</v>
      </c>
      <c r="C13" s="90" t="s">
        <v>167</v>
      </c>
      <c r="D13"/>
      <c r="F13" s="64" t="s">
        <v>261</v>
      </c>
      <c r="G13" s="64" t="s">
        <v>261</v>
      </c>
      <c r="I13" s="117"/>
      <c r="J13" s="64" t="s">
        <v>261</v>
      </c>
      <c r="K13" s="64" t="s">
        <v>261</v>
      </c>
    </row>
    <row r="14" spans="2:11" s="110" customFormat="1">
      <c r="B14" s="90" t="s">
        <v>256</v>
      </c>
      <c r="C14" s="90" t="s">
        <v>171</v>
      </c>
      <c r="D14"/>
      <c r="F14" s="64" t="s">
        <v>261</v>
      </c>
      <c r="G14" s="64" t="s">
        <v>261</v>
      </c>
      <c r="I14" s="117"/>
      <c r="J14" s="64" t="s">
        <v>261</v>
      </c>
      <c r="K14" s="64" t="s">
        <v>261</v>
      </c>
    </row>
    <row r="15" spans="2:11">
      <c r="B15" s="90" t="s">
        <v>171</v>
      </c>
      <c r="C15" s="90" t="s">
        <v>167</v>
      </c>
      <c r="F15" s="64" t="s">
        <v>261</v>
      </c>
      <c r="G15" s="64" t="s">
        <v>261</v>
      </c>
      <c r="I15" s="117"/>
      <c r="J15" s="64" t="s">
        <v>261</v>
      </c>
      <c r="K15" s="64" t="s">
        <v>261</v>
      </c>
    </row>
    <row r="16" spans="2:11">
      <c r="B16" s="90" t="s">
        <v>257</v>
      </c>
      <c r="C16" s="90" t="s">
        <v>167</v>
      </c>
      <c r="F16" s="64" t="s">
        <v>261</v>
      </c>
      <c r="G16" s="64" t="s">
        <v>261</v>
      </c>
      <c r="I16" s="117"/>
      <c r="J16" s="64" t="s">
        <v>261</v>
      </c>
      <c r="K16" s="64" t="s">
        <v>261</v>
      </c>
    </row>
    <row r="17" spans="2:11">
      <c r="B17" s="90" t="s">
        <v>171</v>
      </c>
      <c r="C17" s="120" t="s">
        <v>255</v>
      </c>
      <c r="F17" s="64" t="s">
        <v>260</v>
      </c>
      <c r="G17" s="64" t="s">
        <v>261</v>
      </c>
      <c r="I17" s="117"/>
      <c r="J17" s="64" t="s">
        <v>261</v>
      </c>
      <c r="K17" s="64" t="s">
        <v>260</v>
      </c>
    </row>
    <row r="18" spans="2:11">
      <c r="B18" s="90" t="s">
        <v>167</v>
      </c>
      <c r="C18" s="120" t="s">
        <v>255</v>
      </c>
      <c r="F18" s="64" t="s">
        <v>261</v>
      </c>
      <c r="G18" s="64" t="s">
        <v>261</v>
      </c>
      <c r="I18" s="117"/>
      <c r="J18" s="64" t="s">
        <v>261</v>
      </c>
      <c r="K18" s="64" t="s">
        <v>261</v>
      </c>
    </row>
    <row r="19" spans="2:11">
      <c r="B19" s="90" t="s">
        <v>171</v>
      </c>
      <c r="C19" s="90" t="s">
        <v>167</v>
      </c>
      <c r="F19" s="64" t="s">
        <v>260</v>
      </c>
      <c r="G19" s="64" t="s">
        <v>261</v>
      </c>
      <c r="I19" s="117"/>
      <c r="J19" s="64" t="s">
        <v>261</v>
      </c>
      <c r="K19" s="64" t="s">
        <v>261</v>
      </c>
    </row>
    <row r="20" spans="2:11">
      <c r="B20" s="90" t="s">
        <v>167</v>
      </c>
      <c r="C20" s="90" t="s">
        <v>257</v>
      </c>
      <c r="F20" s="64" t="s">
        <v>261</v>
      </c>
      <c r="G20" s="64" t="s">
        <v>260</v>
      </c>
      <c r="I20" s="117"/>
      <c r="J20" s="64" t="s">
        <v>261</v>
      </c>
      <c r="K20" s="64" t="s">
        <v>261</v>
      </c>
    </row>
    <row r="21" spans="2:11">
      <c r="B21" s="90" t="s">
        <v>171</v>
      </c>
      <c r="C21" s="90" t="s">
        <v>167</v>
      </c>
      <c r="F21" s="64" t="s">
        <v>260</v>
      </c>
      <c r="G21" s="64" t="s">
        <v>261</v>
      </c>
      <c r="I21" s="117"/>
      <c r="J21" s="64" t="s">
        <v>261</v>
      </c>
      <c r="K21" s="64" t="s">
        <v>261</v>
      </c>
    </row>
    <row r="22" spans="2:11">
      <c r="B22" s="90" t="s">
        <v>171</v>
      </c>
      <c r="C22" s="90" t="s">
        <v>167</v>
      </c>
      <c r="F22" s="64" t="s">
        <v>260</v>
      </c>
      <c r="G22" s="64" t="s">
        <v>261</v>
      </c>
      <c r="I22" s="117"/>
      <c r="J22" s="64" t="s">
        <v>260</v>
      </c>
      <c r="K22" s="64" t="s">
        <v>261</v>
      </c>
    </row>
    <row r="23" spans="2:11">
      <c r="B23" s="90" t="s">
        <v>167</v>
      </c>
      <c r="C23" s="90" t="s">
        <v>257</v>
      </c>
      <c r="F23" s="64" t="s">
        <v>261</v>
      </c>
      <c r="G23" s="64" t="s">
        <v>260</v>
      </c>
      <c r="I23" s="117"/>
      <c r="J23" s="64" t="s">
        <v>261</v>
      </c>
      <c r="K23" s="64" t="s">
        <v>261</v>
      </c>
    </row>
    <row r="24" spans="2:11">
      <c r="B24" s="90" t="s">
        <v>257</v>
      </c>
      <c r="C24" s="90" t="s">
        <v>256</v>
      </c>
      <c r="F24" s="64" t="s">
        <v>260</v>
      </c>
      <c r="G24" s="64" t="s">
        <v>261</v>
      </c>
      <c r="I24" s="117"/>
      <c r="J24" s="64" t="s">
        <v>261</v>
      </c>
      <c r="K24" s="64" t="s">
        <v>261</v>
      </c>
    </row>
    <row r="25" spans="2:11">
      <c r="B25" s="90" t="s">
        <v>171</v>
      </c>
      <c r="C25" s="90" t="s">
        <v>167</v>
      </c>
      <c r="F25" s="64" t="s">
        <v>260</v>
      </c>
      <c r="G25" s="64" t="s">
        <v>261</v>
      </c>
      <c r="I25" s="117"/>
      <c r="J25" s="64" t="s">
        <v>261</v>
      </c>
      <c r="K25" s="64" t="s">
        <v>261</v>
      </c>
    </row>
    <row r="26" spans="2:11">
      <c r="B26" s="90" t="s">
        <v>256</v>
      </c>
      <c r="C26" s="90" t="s">
        <v>171</v>
      </c>
      <c r="F26" s="64" t="s">
        <v>261</v>
      </c>
      <c r="G26" s="64" t="s">
        <v>260</v>
      </c>
      <c r="I26" s="117"/>
      <c r="J26" s="64" t="s">
        <v>261</v>
      </c>
      <c r="K26" s="64" t="s">
        <v>261</v>
      </c>
    </row>
    <row r="27" spans="2:11">
      <c r="B27" s="90" t="s">
        <v>257</v>
      </c>
      <c r="C27" s="90" t="s">
        <v>257</v>
      </c>
      <c r="F27" s="64" t="s">
        <v>260</v>
      </c>
      <c r="G27" s="64" t="s">
        <v>261</v>
      </c>
      <c r="I27" s="117"/>
      <c r="J27" s="64" t="s">
        <v>261</v>
      </c>
      <c r="K27" s="64" t="s">
        <v>261</v>
      </c>
    </row>
    <row r="28" spans="2:11">
      <c r="B28" s="90" t="s">
        <v>167</v>
      </c>
      <c r="C28" s="90" t="s">
        <v>256</v>
      </c>
      <c r="F28" s="64" t="s">
        <v>261</v>
      </c>
      <c r="G28" s="64" t="s">
        <v>261</v>
      </c>
      <c r="I28" s="117"/>
      <c r="J28" s="64" t="s">
        <v>261</v>
      </c>
      <c r="K28" s="64" t="s">
        <v>261</v>
      </c>
    </row>
    <row r="29" spans="2:11">
      <c r="B29" s="90" t="s">
        <v>256</v>
      </c>
      <c r="C29" s="90" t="s">
        <v>171</v>
      </c>
      <c r="F29" s="64" t="s">
        <v>260</v>
      </c>
      <c r="G29" s="64" t="s">
        <v>261</v>
      </c>
      <c r="I29" s="117"/>
      <c r="J29" s="64" t="s">
        <v>261</v>
      </c>
      <c r="K29" s="64" t="s">
        <v>261</v>
      </c>
    </row>
    <row r="30" spans="2:11">
      <c r="I30" s="117"/>
      <c r="J30" s="117"/>
      <c r="K30" s="117"/>
    </row>
    <row r="31" spans="2:11">
      <c r="B31" s="137" t="s">
        <v>240</v>
      </c>
      <c r="C31" s="137"/>
      <c r="F31" s="138" t="s">
        <v>240</v>
      </c>
      <c r="G31" s="138"/>
      <c r="I31" s="117"/>
      <c r="J31" s="136" t="s">
        <v>240</v>
      </c>
      <c r="K31" s="136"/>
    </row>
    <row r="32" spans="2:11" s="117" customFormat="1">
      <c r="B32" s="121" t="s">
        <v>153</v>
      </c>
      <c r="C32" s="121" t="s">
        <v>199</v>
      </c>
      <c r="D32"/>
      <c r="F32" s="121" t="s">
        <v>153</v>
      </c>
      <c r="G32" s="121" t="s">
        <v>199</v>
      </c>
      <c r="J32" s="121" t="s">
        <v>153</v>
      </c>
      <c r="K32" s="121" t="s">
        <v>199</v>
      </c>
    </row>
    <row r="33" spans="1:11">
      <c r="A33" s="90" t="s">
        <v>167</v>
      </c>
      <c r="B33">
        <f>COUNTIF(B4:B29, A33)</f>
        <v>10</v>
      </c>
      <c r="C33" s="117">
        <f>COUNTIF(C4:C29, A33)</f>
        <v>11</v>
      </c>
      <c r="E33" s="90" t="s">
        <v>260</v>
      </c>
      <c r="F33" s="122">
        <f>COUNTIF(F4:F29, E33) / 26</f>
        <v>0.46153846153846156</v>
      </c>
      <c r="G33" s="122">
        <f>COUNTIF(G4:G29, E33) / 26</f>
        <v>0.19230769230769232</v>
      </c>
      <c r="I33" s="90" t="s">
        <v>260</v>
      </c>
      <c r="J33" s="123">
        <f>COUNTIF(J4:J29, I33) / 26</f>
        <v>7.6923076923076927E-2</v>
      </c>
      <c r="K33" s="123">
        <f>COUNTIF(K4:K29, I33) / 26</f>
        <v>3.8461538461538464E-2</v>
      </c>
    </row>
    <row r="34" spans="1:11" s="117" customFormat="1">
      <c r="A34" s="90" t="s">
        <v>171</v>
      </c>
      <c r="B34" s="117">
        <f>COUNTIF(B4:B29, A34)</f>
        <v>7</v>
      </c>
      <c r="C34" s="117">
        <f>COUNTIF(C4:C29, A34)</f>
        <v>6</v>
      </c>
      <c r="D34"/>
      <c r="E34" s="90" t="s">
        <v>261</v>
      </c>
      <c r="F34" s="122">
        <f>COUNTIF(F4:F29, E34) / 26</f>
        <v>0.53846153846153844</v>
      </c>
      <c r="G34" s="122">
        <f>COUNTIF(G4:G29,E34) / 26</f>
        <v>0.80769230769230771</v>
      </c>
      <c r="I34" s="90" t="s">
        <v>261</v>
      </c>
      <c r="J34" s="123">
        <f>COUNTIF(J4:J29, I34) / 26</f>
        <v>0.92307692307692313</v>
      </c>
      <c r="K34" s="123">
        <f>COUNTIF(K4:K29,I34) / 26</f>
        <v>0.96153846153846156</v>
      </c>
    </row>
    <row r="35" spans="1:11">
      <c r="A35" s="90" t="s">
        <v>256</v>
      </c>
      <c r="B35" s="117">
        <f>COUNTIF(B4:B29, A35)</f>
        <v>4</v>
      </c>
      <c r="C35" s="117">
        <f>COUNTIF(C4:C29, A35)</f>
        <v>3</v>
      </c>
    </row>
    <row r="36" spans="1:11">
      <c r="A36" s="90" t="s">
        <v>257</v>
      </c>
      <c r="B36" s="117">
        <f>COUNTIF(B4:B29, A36)</f>
        <v>4</v>
      </c>
      <c r="C36" s="117">
        <f>COUNTIF(C4:C29, A36)</f>
        <v>4</v>
      </c>
    </row>
    <row r="37" spans="1:11">
      <c r="A37" s="120" t="s">
        <v>255</v>
      </c>
      <c r="B37" s="117">
        <f>COUNTIF(B4:B29, A37)</f>
        <v>1</v>
      </c>
      <c r="C37" s="117">
        <f>COUNTIF(C4:C29, A37)</f>
        <v>2</v>
      </c>
    </row>
  </sheetData>
  <mergeCells count="6">
    <mergeCell ref="J2:K2"/>
    <mergeCell ref="J31:K31"/>
    <mergeCell ref="B2:C2"/>
    <mergeCell ref="B31:C31"/>
    <mergeCell ref="F2:G2"/>
    <mergeCell ref="F31:G31"/>
  </mergeCell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334-282A-436C-A9B5-DD32B9BCC0EF}">
  <sheetPr>
    <tabColor theme="9" tint="0.79998168889431442"/>
  </sheetPr>
  <dimension ref="B2:H16"/>
  <sheetViews>
    <sheetView workbookViewId="0">
      <selection activeCell="H6" sqref="H6"/>
    </sheetView>
  </sheetViews>
  <sheetFormatPr defaultRowHeight="14.25"/>
  <cols>
    <col min="2" max="14" width="15.59765625" customWidth="1"/>
  </cols>
  <sheetData>
    <row r="2" spans="2:8">
      <c r="B2" s="140" t="s">
        <v>228</v>
      </c>
      <c r="C2" s="140"/>
      <c r="D2" s="140"/>
      <c r="E2" s="140"/>
      <c r="F2" s="140"/>
      <c r="G2" s="140"/>
      <c r="H2" s="140"/>
    </row>
    <row r="3" spans="2:8">
      <c r="B3" s="139" t="s">
        <v>199</v>
      </c>
      <c r="C3" s="139"/>
      <c r="D3" s="139"/>
      <c r="E3" s="139"/>
      <c r="F3" s="139"/>
      <c r="G3" s="139"/>
      <c r="H3" s="139"/>
    </row>
    <row r="4" spans="2:8">
      <c r="B4" s="101"/>
      <c r="C4" s="102" t="s">
        <v>14</v>
      </c>
      <c r="D4" s="102" t="s">
        <v>15</v>
      </c>
      <c r="E4" s="102" t="s">
        <v>17</v>
      </c>
      <c r="F4" s="102" t="s">
        <v>18</v>
      </c>
      <c r="G4" s="102" t="s">
        <v>20</v>
      </c>
      <c r="H4" s="102" t="s">
        <v>27</v>
      </c>
    </row>
    <row r="5" spans="2:8">
      <c r="B5" s="90" t="s">
        <v>222</v>
      </c>
      <c r="C5" s="105">
        <f xml:space="preserve"> 23 / 26</f>
        <v>0.88461538461538458</v>
      </c>
      <c r="D5" s="104">
        <f xml:space="preserve"> 21 / 26</f>
        <v>0.80769230769230771</v>
      </c>
      <c r="E5" s="104">
        <f xml:space="preserve"> 22 / 26</f>
        <v>0.84615384615384615</v>
      </c>
      <c r="F5" s="104">
        <f xml:space="preserve"> 19 / 26</f>
        <v>0.73076923076923073</v>
      </c>
      <c r="G5" s="104">
        <f xml:space="preserve"> 15 / 26</f>
        <v>0.57692307692307687</v>
      </c>
      <c r="H5" s="104">
        <f xml:space="preserve"> 12 / 26</f>
        <v>0.46153846153846156</v>
      </c>
    </row>
    <row r="6" spans="2:8">
      <c r="B6" s="90" t="s">
        <v>223</v>
      </c>
      <c r="C6" s="104">
        <f xml:space="preserve"> 3 / 26</f>
        <v>0.11538461538461539</v>
      </c>
      <c r="D6" s="104">
        <f xml:space="preserve"> 5 / 26</f>
        <v>0.19230769230769232</v>
      </c>
      <c r="E6" s="104">
        <f xml:space="preserve"> 4 / 26</f>
        <v>0.15384615384615385</v>
      </c>
      <c r="F6" s="104">
        <f xml:space="preserve"> 7 / 26</f>
        <v>0.26923076923076922</v>
      </c>
      <c r="G6" s="104">
        <f xml:space="preserve"> 11 / 26</f>
        <v>0.42307692307692307</v>
      </c>
      <c r="H6" s="104">
        <f xml:space="preserve"> 14 / 26</f>
        <v>0.53846153846153844</v>
      </c>
    </row>
    <row r="7" spans="2:8">
      <c r="B7" s="139" t="s">
        <v>153</v>
      </c>
      <c r="C7" s="139"/>
      <c r="D7" s="139"/>
      <c r="E7" s="139"/>
      <c r="F7" s="139"/>
      <c r="G7" s="139"/>
      <c r="H7" s="139"/>
    </row>
    <row r="8" spans="2:8">
      <c r="B8" s="103"/>
      <c r="C8" s="103" t="s">
        <v>14</v>
      </c>
      <c r="D8" s="103" t="s">
        <v>15</v>
      </c>
      <c r="E8" s="103" t="s">
        <v>17</v>
      </c>
      <c r="F8" s="103" t="s">
        <v>18</v>
      </c>
      <c r="G8" s="103" t="s">
        <v>20</v>
      </c>
      <c r="H8" s="103" t="s">
        <v>27</v>
      </c>
    </row>
    <row r="9" spans="2:8">
      <c r="B9" s="90" t="s">
        <v>222</v>
      </c>
      <c r="C9" s="104">
        <f xml:space="preserve"> 26 / 26</f>
        <v>1</v>
      </c>
      <c r="D9" s="104">
        <f xml:space="preserve"> 26 / 26</f>
        <v>1</v>
      </c>
      <c r="E9" s="104">
        <f xml:space="preserve"> 26 / 26</f>
        <v>1</v>
      </c>
      <c r="F9" s="104">
        <f xml:space="preserve"> 25 / 26</f>
        <v>0.96153846153846156</v>
      </c>
      <c r="G9" s="104">
        <f xml:space="preserve"> 22 / 26</f>
        <v>0.84615384615384615</v>
      </c>
      <c r="H9" s="104">
        <f xml:space="preserve"> 22 / 26</f>
        <v>0.84615384615384615</v>
      </c>
    </row>
    <row r="10" spans="2:8">
      <c r="B10" s="90" t="s">
        <v>223</v>
      </c>
      <c r="C10" s="104">
        <f xml:space="preserve"> 0 / 26</f>
        <v>0</v>
      </c>
      <c r="D10" s="104">
        <f xml:space="preserve"> 0 / 26</f>
        <v>0</v>
      </c>
      <c r="E10" s="104">
        <f xml:space="preserve"> 0 / 26</f>
        <v>0</v>
      </c>
      <c r="F10" s="104">
        <f xml:space="preserve"> 1 / 26</f>
        <v>3.8461538461538464E-2</v>
      </c>
      <c r="G10" s="104">
        <f xml:space="preserve"> 4 / 26</f>
        <v>0.15384615384615385</v>
      </c>
      <c r="H10" s="104">
        <f xml:space="preserve"> 4 / 26</f>
        <v>0.15384615384615385</v>
      </c>
    </row>
    <row r="16" spans="2:8">
      <c r="E16" s="106"/>
      <c r="F16" s="106"/>
    </row>
  </sheetData>
  <mergeCells count="3">
    <mergeCell ref="B3:H3"/>
    <mergeCell ref="B7:H7"/>
    <mergeCell ref="B2:H2"/>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577A-CBE1-4F77-992F-738935A50D96}">
  <sheetPr>
    <tabColor theme="5" tint="0.59999389629810485"/>
  </sheetPr>
  <dimension ref="B2:P89"/>
  <sheetViews>
    <sheetView tabSelected="1" workbookViewId="0">
      <selection activeCell="E61" sqref="E61"/>
    </sheetView>
  </sheetViews>
  <sheetFormatPr defaultRowHeight="14.25"/>
  <cols>
    <col min="2" max="2" width="17.59765625" style="109" customWidth="1"/>
    <col min="3" max="3" width="17.59765625" customWidth="1"/>
    <col min="4" max="4" width="17.59765625" style="109" customWidth="1"/>
    <col min="5" max="5" width="17.59765625" customWidth="1"/>
    <col min="6" max="6" width="17.59765625" style="109" customWidth="1"/>
    <col min="7" max="12" width="17.59765625" customWidth="1"/>
    <col min="13" max="14" width="17.59765625" style="109" customWidth="1"/>
    <col min="15" max="16" width="17.59765625" customWidth="1"/>
  </cols>
  <sheetData>
    <row r="2" spans="2:16" ht="39.75" customHeight="1">
      <c r="B2" s="142" t="s">
        <v>24</v>
      </c>
      <c r="C2" s="142"/>
      <c r="D2" s="143" t="s">
        <v>249</v>
      </c>
      <c r="E2" s="143"/>
      <c r="F2" s="144" t="s">
        <v>230</v>
      </c>
      <c r="G2" s="144"/>
      <c r="M2"/>
      <c r="N2"/>
    </row>
    <row r="3" spans="2:16">
      <c r="B3" s="111" t="s">
        <v>153</v>
      </c>
      <c r="C3" s="112" t="s">
        <v>199</v>
      </c>
      <c r="D3" s="111" t="s">
        <v>153</v>
      </c>
      <c r="E3" s="112" t="s">
        <v>199</v>
      </c>
      <c r="F3" s="111" t="s">
        <v>153</v>
      </c>
      <c r="G3" s="112" t="s">
        <v>199</v>
      </c>
      <c r="M3"/>
      <c r="N3"/>
    </row>
    <row r="4" spans="2:16">
      <c r="B4" s="90">
        <v>10</v>
      </c>
      <c r="C4" s="90">
        <v>9</v>
      </c>
      <c r="D4" s="90">
        <v>9</v>
      </c>
      <c r="E4" s="90">
        <v>11</v>
      </c>
      <c r="F4" s="90">
        <v>5</v>
      </c>
      <c r="G4" s="90">
        <v>7</v>
      </c>
      <c r="M4"/>
      <c r="N4"/>
    </row>
    <row r="5" spans="2:16">
      <c r="B5" s="90">
        <v>4</v>
      </c>
      <c r="C5" s="90">
        <v>12</v>
      </c>
      <c r="D5" s="90">
        <v>10</v>
      </c>
      <c r="E5" s="90">
        <v>12</v>
      </c>
      <c r="F5" s="90">
        <v>1</v>
      </c>
      <c r="G5" s="90">
        <v>1</v>
      </c>
      <c r="M5"/>
      <c r="N5"/>
      <c r="O5" s="21"/>
      <c r="P5" s="21"/>
    </row>
    <row r="6" spans="2:16">
      <c r="B6" s="90">
        <v>14</v>
      </c>
      <c r="C6" s="90">
        <v>21</v>
      </c>
      <c r="D6" s="90">
        <v>27</v>
      </c>
      <c r="E6" s="90">
        <v>8</v>
      </c>
      <c r="F6" s="90">
        <v>6</v>
      </c>
      <c r="G6" s="90">
        <v>0</v>
      </c>
      <c r="M6"/>
      <c r="N6"/>
      <c r="O6" s="21"/>
      <c r="P6" s="21"/>
    </row>
    <row r="7" spans="2:16">
      <c r="B7" s="90">
        <v>4</v>
      </c>
      <c r="C7" s="90">
        <v>19</v>
      </c>
      <c r="D7" s="90">
        <v>1</v>
      </c>
      <c r="E7" s="90">
        <v>20</v>
      </c>
      <c r="F7" s="90">
        <v>0</v>
      </c>
      <c r="G7" s="90">
        <v>1</v>
      </c>
      <c r="M7"/>
      <c r="N7"/>
      <c r="O7" s="21"/>
      <c r="P7" s="21"/>
    </row>
    <row r="8" spans="2:16">
      <c r="B8" s="90">
        <v>2</v>
      </c>
      <c r="C8" s="90">
        <v>12</v>
      </c>
      <c r="D8" s="90">
        <v>8</v>
      </c>
      <c r="E8" s="90">
        <v>16</v>
      </c>
      <c r="F8" s="90">
        <v>0</v>
      </c>
      <c r="G8" s="90">
        <v>3</v>
      </c>
      <c r="M8"/>
      <c r="N8"/>
      <c r="O8" s="21"/>
      <c r="P8" s="21"/>
    </row>
    <row r="9" spans="2:16">
      <c r="B9" s="90">
        <v>8</v>
      </c>
      <c r="C9" s="90">
        <v>6</v>
      </c>
      <c r="D9" s="90">
        <v>21</v>
      </c>
      <c r="E9" s="90">
        <v>7</v>
      </c>
      <c r="F9" s="90">
        <v>7</v>
      </c>
      <c r="G9" s="90">
        <v>0</v>
      </c>
      <c r="M9"/>
      <c r="N9"/>
      <c r="O9" s="21"/>
      <c r="P9" s="21"/>
    </row>
    <row r="10" spans="2:16">
      <c r="B10" s="90">
        <v>6</v>
      </c>
      <c r="C10" s="90">
        <v>4</v>
      </c>
      <c r="D10" s="90">
        <v>6</v>
      </c>
      <c r="E10" s="90">
        <v>14</v>
      </c>
      <c r="F10" s="90">
        <v>0</v>
      </c>
      <c r="G10" s="90">
        <v>3</v>
      </c>
      <c r="M10"/>
      <c r="N10"/>
      <c r="O10" s="21"/>
      <c r="P10" s="21"/>
    </row>
    <row r="11" spans="2:16">
      <c r="B11" s="90">
        <v>6</v>
      </c>
      <c r="C11" s="90">
        <v>5</v>
      </c>
      <c r="D11" s="90">
        <v>17</v>
      </c>
      <c r="E11" s="90">
        <v>15</v>
      </c>
      <c r="F11" s="90">
        <v>0</v>
      </c>
      <c r="G11" s="90">
        <v>3</v>
      </c>
      <c r="M11"/>
      <c r="N11"/>
      <c r="O11" s="21"/>
      <c r="P11" s="21"/>
    </row>
    <row r="12" spans="2:16">
      <c r="B12" s="90">
        <v>7</v>
      </c>
      <c r="C12" s="90">
        <v>9</v>
      </c>
      <c r="D12" s="90">
        <v>19</v>
      </c>
      <c r="E12" s="90">
        <v>10</v>
      </c>
      <c r="F12" s="90">
        <v>0</v>
      </c>
      <c r="G12" s="90">
        <v>9</v>
      </c>
      <c r="M12"/>
      <c r="N12"/>
      <c r="O12" s="21"/>
      <c r="P12" s="21"/>
    </row>
    <row r="13" spans="2:16">
      <c r="B13" s="90">
        <v>3</v>
      </c>
      <c r="C13" s="90">
        <v>2</v>
      </c>
      <c r="D13" s="90">
        <v>11</v>
      </c>
      <c r="E13" s="90">
        <v>7</v>
      </c>
      <c r="F13" s="90">
        <v>0</v>
      </c>
      <c r="G13" s="90">
        <v>4</v>
      </c>
      <c r="M13"/>
      <c r="N13"/>
      <c r="O13" s="21"/>
      <c r="P13" s="21"/>
    </row>
    <row r="14" spans="2:16">
      <c r="B14" s="90">
        <v>15</v>
      </c>
      <c r="C14" s="90">
        <v>9</v>
      </c>
      <c r="D14" s="90">
        <v>10</v>
      </c>
      <c r="E14" s="90">
        <v>24</v>
      </c>
      <c r="F14" s="90">
        <v>4</v>
      </c>
      <c r="G14" s="90">
        <v>0</v>
      </c>
      <c r="M14"/>
      <c r="N14"/>
      <c r="O14" s="21"/>
      <c r="P14" s="21"/>
    </row>
    <row r="15" spans="2:16">
      <c r="B15" s="90">
        <v>12</v>
      </c>
      <c r="C15" s="90">
        <v>9</v>
      </c>
      <c r="D15" s="90">
        <v>5</v>
      </c>
      <c r="E15" s="90">
        <v>33</v>
      </c>
      <c r="F15" s="90">
        <v>8</v>
      </c>
      <c r="G15" s="90">
        <v>1</v>
      </c>
      <c r="M15"/>
      <c r="N15"/>
      <c r="O15" s="21"/>
      <c r="P15" s="21"/>
    </row>
    <row r="16" spans="2:16">
      <c r="B16" s="90">
        <v>0</v>
      </c>
      <c r="C16" s="90">
        <v>2</v>
      </c>
      <c r="D16" s="90">
        <v>4</v>
      </c>
      <c r="E16" s="90">
        <v>21</v>
      </c>
      <c r="F16" s="90">
        <v>0</v>
      </c>
      <c r="G16" s="90">
        <v>4</v>
      </c>
      <c r="M16"/>
      <c r="N16"/>
      <c r="O16" s="21"/>
      <c r="P16" s="21"/>
    </row>
    <row r="17" spans="2:16">
      <c r="B17" s="90">
        <v>7</v>
      </c>
      <c r="C17" s="90">
        <v>7</v>
      </c>
      <c r="D17" s="90">
        <v>4</v>
      </c>
      <c r="E17" s="90">
        <v>12</v>
      </c>
      <c r="F17" s="90">
        <v>1</v>
      </c>
      <c r="G17" s="90">
        <v>0</v>
      </c>
      <c r="M17"/>
      <c r="N17"/>
      <c r="O17" s="21"/>
      <c r="P17" s="21"/>
    </row>
    <row r="18" spans="2:16">
      <c r="B18" s="90">
        <v>4</v>
      </c>
      <c r="C18" s="90">
        <v>9</v>
      </c>
      <c r="D18" s="90">
        <v>2</v>
      </c>
      <c r="E18" s="90">
        <v>19</v>
      </c>
      <c r="F18" s="90">
        <v>0</v>
      </c>
      <c r="G18" s="90">
        <v>0</v>
      </c>
      <c r="M18"/>
      <c r="N18"/>
      <c r="O18" s="21"/>
      <c r="P18" s="21"/>
    </row>
    <row r="19" spans="2:16">
      <c r="B19" s="90">
        <v>2</v>
      </c>
      <c r="C19" s="90">
        <v>11</v>
      </c>
      <c r="D19" s="90">
        <v>12</v>
      </c>
      <c r="E19" s="90">
        <v>25</v>
      </c>
      <c r="F19" s="90">
        <v>0</v>
      </c>
      <c r="G19" s="90">
        <v>1</v>
      </c>
      <c r="M19"/>
      <c r="N19"/>
      <c r="O19" s="21"/>
      <c r="P19" s="21"/>
    </row>
    <row r="20" spans="2:16">
      <c r="B20" s="90">
        <v>1</v>
      </c>
      <c r="C20" s="90">
        <v>2</v>
      </c>
      <c r="D20" s="90">
        <v>2</v>
      </c>
      <c r="E20" s="90">
        <v>15</v>
      </c>
      <c r="F20" s="90">
        <v>3</v>
      </c>
      <c r="G20" s="90">
        <v>1</v>
      </c>
      <c r="M20"/>
      <c r="N20"/>
      <c r="O20" s="21"/>
      <c r="P20" s="21"/>
    </row>
    <row r="21" spans="2:16">
      <c r="B21" s="90">
        <v>3</v>
      </c>
      <c r="C21" s="90">
        <v>1</v>
      </c>
      <c r="D21" s="90">
        <v>8</v>
      </c>
      <c r="E21" s="90">
        <v>14</v>
      </c>
      <c r="F21" s="90">
        <v>0</v>
      </c>
      <c r="G21" s="90">
        <v>0</v>
      </c>
      <c r="M21"/>
      <c r="N21"/>
      <c r="O21" s="21"/>
      <c r="P21" s="21"/>
    </row>
    <row r="22" spans="2:16">
      <c r="B22" s="90">
        <v>2</v>
      </c>
      <c r="C22" s="90">
        <v>2</v>
      </c>
      <c r="D22" s="90">
        <v>37</v>
      </c>
      <c r="E22" s="90">
        <v>16</v>
      </c>
      <c r="F22" s="90">
        <v>8</v>
      </c>
      <c r="G22" s="90">
        <v>0</v>
      </c>
      <c r="M22"/>
      <c r="N22"/>
      <c r="O22" s="21"/>
      <c r="P22" s="21"/>
    </row>
    <row r="23" spans="2:16">
      <c r="B23" s="90">
        <v>3</v>
      </c>
      <c r="C23" s="90">
        <v>4</v>
      </c>
      <c r="D23" s="90">
        <v>23</v>
      </c>
      <c r="E23" s="90">
        <v>11</v>
      </c>
      <c r="F23" s="90">
        <v>7</v>
      </c>
      <c r="G23" s="90">
        <v>0</v>
      </c>
      <c r="M23"/>
      <c r="N23"/>
      <c r="O23" s="21"/>
      <c r="P23" s="21"/>
    </row>
    <row r="24" spans="2:16">
      <c r="B24" s="90">
        <v>0</v>
      </c>
      <c r="C24" s="90">
        <v>1</v>
      </c>
      <c r="D24" s="90">
        <v>6</v>
      </c>
      <c r="E24" s="90">
        <v>8</v>
      </c>
      <c r="F24" s="90">
        <v>0</v>
      </c>
      <c r="G24" s="90">
        <v>2</v>
      </c>
      <c r="M24"/>
      <c r="N24"/>
      <c r="O24" s="21"/>
      <c r="P24" s="21"/>
    </row>
    <row r="25" spans="2:16">
      <c r="B25" s="90">
        <v>2</v>
      </c>
      <c r="C25" s="90">
        <v>3</v>
      </c>
      <c r="D25" s="90">
        <v>11</v>
      </c>
      <c r="E25" s="90">
        <v>19</v>
      </c>
      <c r="F25" s="90">
        <v>1</v>
      </c>
      <c r="G25" s="90">
        <v>0</v>
      </c>
      <c r="M25"/>
      <c r="N25"/>
      <c r="O25" s="21"/>
      <c r="P25" s="21"/>
    </row>
    <row r="26" spans="2:16">
      <c r="B26" s="90">
        <v>1</v>
      </c>
      <c r="C26" s="90">
        <v>6</v>
      </c>
      <c r="D26" s="90">
        <v>9</v>
      </c>
      <c r="E26" s="90">
        <v>15</v>
      </c>
      <c r="F26" s="90">
        <v>7</v>
      </c>
      <c r="G26" s="90">
        <v>0</v>
      </c>
      <c r="M26"/>
      <c r="N26"/>
      <c r="O26" s="21"/>
      <c r="P26" s="21"/>
    </row>
    <row r="27" spans="2:16">
      <c r="B27" s="90">
        <v>1</v>
      </c>
      <c r="C27" s="90">
        <v>4</v>
      </c>
      <c r="D27" s="90">
        <v>4</v>
      </c>
      <c r="E27" s="90">
        <v>18</v>
      </c>
      <c r="F27" s="90"/>
      <c r="G27" s="90">
        <v>7</v>
      </c>
      <c r="M27"/>
      <c r="N27"/>
      <c r="O27" s="21"/>
      <c r="P27" s="21"/>
    </row>
    <row r="28" spans="2:16">
      <c r="B28" s="90">
        <v>1</v>
      </c>
      <c r="C28" s="90">
        <v>4</v>
      </c>
      <c r="D28" s="90">
        <v>2</v>
      </c>
      <c r="E28" s="90">
        <v>8</v>
      </c>
      <c r="F28" s="90">
        <v>0</v>
      </c>
      <c r="G28" s="90">
        <v>2</v>
      </c>
      <c r="M28"/>
      <c r="N28"/>
      <c r="O28" s="21"/>
      <c r="P28" s="21"/>
    </row>
    <row r="29" spans="2:16">
      <c r="B29" s="90">
        <v>0</v>
      </c>
      <c r="C29" s="90">
        <v>3</v>
      </c>
      <c r="D29" s="90">
        <v>1</v>
      </c>
      <c r="E29" s="90">
        <v>8</v>
      </c>
      <c r="F29" s="90">
        <v>0</v>
      </c>
      <c r="G29" s="90">
        <v>3</v>
      </c>
      <c r="M29"/>
      <c r="N29"/>
      <c r="O29" s="113"/>
      <c r="P29" s="21"/>
    </row>
    <row r="32" spans="2:16">
      <c r="B32" s="141" t="s">
        <v>24</v>
      </c>
      <c r="C32" s="141"/>
      <c r="D32" s="141"/>
      <c r="E32" s="141"/>
      <c r="F32" s="141"/>
      <c r="G32" s="141"/>
      <c r="H32" s="141"/>
    </row>
    <row r="33" spans="2:8">
      <c r="B33" s="116"/>
      <c r="C33" s="111" t="s">
        <v>153</v>
      </c>
      <c r="D33" s="115" t="s">
        <v>199</v>
      </c>
      <c r="E33" s="90"/>
      <c r="F33" s="116"/>
      <c r="G33" s="111" t="s">
        <v>153</v>
      </c>
      <c r="H33" s="115" t="s">
        <v>199</v>
      </c>
    </row>
    <row r="34" spans="2:8">
      <c r="B34" s="118" t="s">
        <v>231</v>
      </c>
      <c r="C34" s="108">
        <f>AVERAGE(B4:B29)</f>
        <v>4.5384615384615383</v>
      </c>
      <c r="D34" s="108">
        <f>AVERAGE(C4:C29)</f>
        <v>6.7692307692307692</v>
      </c>
      <c r="E34" s="90"/>
      <c r="F34" s="118" t="s">
        <v>244</v>
      </c>
      <c r="G34" s="108">
        <v>0.05</v>
      </c>
      <c r="H34" s="108">
        <f>MIN(C4:C29)</f>
        <v>1</v>
      </c>
    </row>
    <row r="35" spans="2:8">
      <c r="B35" s="118" t="s">
        <v>232</v>
      </c>
      <c r="C35" s="108">
        <f>_xlfn.STDEV.S(B4:B29)/SQRT(COUNT(B4:B29))</f>
        <v>0.83983655778191879</v>
      </c>
      <c r="D35" s="108">
        <f>_xlfn.STDEV.S(C4:C29)/SQRT(COUNT(C4:C29))</f>
        <v>1.0157342055534808</v>
      </c>
      <c r="E35" s="90"/>
      <c r="F35" s="118" t="s">
        <v>245</v>
      </c>
      <c r="G35" s="108">
        <f>_xlfn.QUARTILE.INC(B4:B29,1)-G34</f>
        <v>1.2</v>
      </c>
      <c r="H35" s="108">
        <f>_xlfn.QUARTILE.INC(C4:C29,1)-H34</f>
        <v>2</v>
      </c>
    </row>
    <row r="36" spans="2:8">
      <c r="B36" s="118" t="s">
        <v>233</v>
      </c>
      <c r="C36" s="108">
        <f>MEDIAN(B4:B29)</f>
        <v>3</v>
      </c>
      <c r="D36" s="108">
        <f>MEDIAN(C4:C29)</f>
        <v>5.5</v>
      </c>
      <c r="E36" s="90"/>
      <c r="F36" s="118" t="s">
        <v>246</v>
      </c>
      <c r="G36" s="108">
        <f>MEDIAN(B4:B29)-_xlfn.QUARTILE.INC(B4:B29,1)</f>
        <v>1.75</v>
      </c>
      <c r="H36" s="108">
        <f>MEDIAN(C4:C29)-_xlfn.QUARTILE.INC(C4:C29,1)</f>
        <v>2.5</v>
      </c>
    </row>
    <row r="37" spans="2:8">
      <c r="B37" s="118" t="s">
        <v>234</v>
      </c>
      <c r="C37" s="108">
        <f>MODE(B4:B29)</f>
        <v>2</v>
      </c>
      <c r="D37" s="108">
        <f>MODE(C4:C29)</f>
        <v>9</v>
      </c>
      <c r="E37" s="90"/>
      <c r="F37" s="118" t="s">
        <v>247</v>
      </c>
      <c r="G37" s="108">
        <f>_xlfn.QUARTILE.INC(B4:B29,3)-MEDIAN(B4:B29)</f>
        <v>3.75</v>
      </c>
      <c r="H37" s="108">
        <f>_xlfn.QUARTILE.INC(C4:C29,3)-MEDIAN(C4:C29)</f>
        <v>3.5</v>
      </c>
    </row>
    <row r="38" spans="2:8">
      <c r="B38" s="118" t="s">
        <v>227</v>
      </c>
      <c r="C38" s="108">
        <f>_xlfn.STDEV.S(B4:B29)</f>
        <v>4.2823429963585982</v>
      </c>
      <c r="D38" s="108">
        <f>_xlfn.STDEV.S(C4:C29)</f>
        <v>5.1792485347408634</v>
      </c>
      <c r="E38" s="90"/>
      <c r="F38" s="118" t="s">
        <v>248</v>
      </c>
      <c r="G38" s="108">
        <f>MAX(B4:B29)-_xlfn.QUARTILE.INC(B4:B29,3)</f>
        <v>8.25</v>
      </c>
      <c r="H38" s="108">
        <f>MAX(C4:C29)-_xlfn.QUARTILE.INC(C4:C29,3)</f>
        <v>12</v>
      </c>
    </row>
    <row r="39" spans="2:8">
      <c r="B39" s="118" t="s">
        <v>235</v>
      </c>
      <c r="C39" s="108">
        <f>_xlfn.VAR.S(B4:B29)</f>
        <v>18.338461538461537</v>
      </c>
      <c r="D39" s="108">
        <f>_xlfn.VAR.S(C4:C29)</f>
        <v>26.824615384615381</v>
      </c>
      <c r="E39" s="90"/>
      <c r="F39" s="118" t="s">
        <v>231</v>
      </c>
      <c r="G39" s="108"/>
      <c r="H39" s="108"/>
    </row>
    <row r="40" spans="2:8">
      <c r="B40" s="118" t="s">
        <v>236</v>
      </c>
      <c r="C40" s="108">
        <f>KURT(B4:B29)</f>
        <v>0.58002503804176442</v>
      </c>
      <c r="D40" s="108">
        <f>KURT(C4:C29)</f>
        <v>1.5707341612441401</v>
      </c>
      <c r="E40" s="90"/>
      <c r="F40" s="118"/>
      <c r="G40" s="90"/>
      <c r="H40" s="90"/>
    </row>
    <row r="41" spans="2:8">
      <c r="B41" s="118" t="s">
        <v>237</v>
      </c>
      <c r="C41" s="108">
        <f>SKEW(B4:B29)</f>
        <v>1.1661354428066819</v>
      </c>
      <c r="D41" s="108">
        <f>SKEW(C4:C29)</f>
        <v>1.2827364578804028</v>
      </c>
      <c r="E41" s="90"/>
      <c r="F41" s="90"/>
      <c r="G41" s="90"/>
      <c r="H41" s="90"/>
    </row>
    <row r="42" spans="2:8">
      <c r="B42" s="118" t="s">
        <v>238</v>
      </c>
      <c r="C42" s="108">
        <f>C43-C44</f>
        <v>15</v>
      </c>
      <c r="D42" s="108">
        <f>D43-D44</f>
        <v>20</v>
      </c>
      <c r="E42" s="90"/>
      <c r="F42" s="90"/>
      <c r="G42" s="90"/>
      <c r="H42" s="90"/>
    </row>
    <row r="43" spans="2:8">
      <c r="B43" s="118" t="s">
        <v>226</v>
      </c>
      <c r="C43" s="108">
        <f>MAX(B4:B29)</f>
        <v>15</v>
      </c>
      <c r="D43" s="108">
        <f>MAX(C4:C29)</f>
        <v>21</v>
      </c>
      <c r="E43" s="90"/>
      <c r="F43" s="90"/>
      <c r="G43" s="90"/>
      <c r="H43" s="90"/>
    </row>
    <row r="44" spans="2:8">
      <c r="B44" s="118" t="s">
        <v>225</v>
      </c>
      <c r="C44" s="108">
        <f>MIN(B4:B29)</f>
        <v>0</v>
      </c>
      <c r="D44" s="108">
        <f>MIN(C4:C29)</f>
        <v>1</v>
      </c>
      <c r="E44" s="90"/>
      <c r="F44" s="90"/>
      <c r="G44" s="90"/>
      <c r="H44" s="90"/>
    </row>
    <row r="45" spans="2:8">
      <c r="B45" s="118" t="s">
        <v>239</v>
      </c>
      <c r="C45" s="108">
        <f>SUM(B4:B29)</f>
        <v>118</v>
      </c>
      <c r="D45" s="108">
        <f>SUM(C4:C29)</f>
        <v>176</v>
      </c>
      <c r="E45" s="90"/>
      <c r="F45" s="90"/>
      <c r="G45" s="90"/>
      <c r="H45" s="90"/>
    </row>
    <row r="46" spans="2:8">
      <c r="B46" s="118" t="s">
        <v>240</v>
      </c>
      <c r="C46" s="108">
        <f>COUNT(B4:B29)</f>
        <v>26</v>
      </c>
      <c r="D46" s="108">
        <f>COUNT(C4:C29)</f>
        <v>26</v>
      </c>
      <c r="E46" s="90"/>
      <c r="F46" s="90"/>
      <c r="G46" s="90"/>
      <c r="H46" s="90"/>
    </row>
    <row r="47" spans="2:8">
      <c r="B47" s="118" t="s">
        <v>241</v>
      </c>
      <c r="C47" s="108">
        <f>AVEDEV(B4:B29)</f>
        <v>3.3964497041420101</v>
      </c>
      <c r="D47" s="108">
        <f>AVEDEV(C4:C29)</f>
        <v>4.041420118343197</v>
      </c>
      <c r="E47" s="90"/>
      <c r="F47" s="90"/>
      <c r="G47" s="90"/>
      <c r="H47" s="90"/>
    </row>
    <row r="48" spans="2:8">
      <c r="B48" s="118" t="s">
        <v>242</v>
      </c>
      <c r="C48" s="108">
        <f>[1]!MAD(B4:B29)</f>
        <v>2</v>
      </c>
      <c r="D48" s="108">
        <f>[1]!MAD(C4:C29)</f>
        <v>3.5</v>
      </c>
      <c r="E48" s="90"/>
      <c r="F48" s="90"/>
      <c r="G48" s="90"/>
      <c r="H48" s="90"/>
    </row>
    <row r="49" spans="2:8">
      <c r="B49" s="118" t="s">
        <v>243</v>
      </c>
      <c r="C49" s="108">
        <f>[1]!IQR(B4:B29,FALSE)</f>
        <v>5.5</v>
      </c>
      <c r="D49" s="108">
        <f>[1]!IQR(C4:C29,FALSE)</f>
        <v>6</v>
      </c>
      <c r="E49" s="90"/>
      <c r="F49" s="90"/>
      <c r="G49" s="90"/>
      <c r="H49" s="90"/>
    </row>
    <row r="51" spans="2:8">
      <c r="B51" s="141" t="s">
        <v>229</v>
      </c>
      <c r="C51" s="141"/>
      <c r="D51" s="141"/>
      <c r="E51" s="141"/>
      <c r="F51" s="141"/>
      <c r="G51" s="141"/>
      <c r="H51" s="141"/>
    </row>
    <row r="52" spans="2:8">
      <c r="B52" s="116"/>
      <c r="C52" s="111" t="s">
        <v>153</v>
      </c>
      <c r="D52" s="115" t="s">
        <v>199</v>
      </c>
      <c r="E52" s="90"/>
      <c r="F52" s="116"/>
      <c r="G52" s="111" t="s">
        <v>153</v>
      </c>
      <c r="H52" s="115" t="s">
        <v>199</v>
      </c>
    </row>
    <row r="53" spans="2:8">
      <c r="B53" s="118" t="s">
        <v>231</v>
      </c>
      <c r="C53" s="108">
        <f>AVERAGE(D4:D29)</f>
        <v>10.346153846153847</v>
      </c>
      <c r="D53" s="108">
        <f>AVERAGE(E4:E29)</f>
        <v>14.846153846153847</v>
      </c>
      <c r="E53" s="90"/>
      <c r="F53" s="118" t="s">
        <v>244</v>
      </c>
      <c r="G53" s="108">
        <f>MIN(D4:D29)</f>
        <v>1</v>
      </c>
      <c r="H53" s="108">
        <f>MIN(E4:E29)</f>
        <v>7</v>
      </c>
    </row>
    <row r="54" spans="2:8">
      <c r="B54" s="118" t="s">
        <v>232</v>
      </c>
      <c r="C54" s="108">
        <f>_xlfn.STDEV.S(D4:D29)/SQRT(COUNT(D4:D29))</f>
        <v>1.7408594762290064</v>
      </c>
      <c r="D54" s="108">
        <f>_xlfn.STDEV.S(E4:E29)/SQRT(COUNT(E4:E29))</f>
        <v>1.2461538461538462</v>
      </c>
      <c r="E54" s="90"/>
      <c r="F54" s="118" t="s">
        <v>245</v>
      </c>
      <c r="G54" s="108">
        <f>_xlfn.QUARTILE.INC(D4:D29,1)-G53</f>
        <v>3</v>
      </c>
      <c r="H54" s="108">
        <f>_xlfn.QUARTILE.INC(E4:E29,1)-H53</f>
        <v>3.25</v>
      </c>
    </row>
    <row r="55" spans="2:8">
      <c r="B55" s="118" t="s">
        <v>233</v>
      </c>
      <c r="C55" s="108">
        <f>MEDIAN(D4:D29)</f>
        <v>8.5</v>
      </c>
      <c r="D55" s="108">
        <f>MEDIAN(E4:E29)</f>
        <v>14.5</v>
      </c>
      <c r="E55" s="90"/>
      <c r="F55" s="118" t="s">
        <v>246</v>
      </c>
      <c r="G55" s="108">
        <f>MEDIAN(D4:D29)-_xlfn.QUARTILE.INC(D4:D29,1)</f>
        <v>4.5</v>
      </c>
      <c r="H55" s="108">
        <f>MEDIAN(E4:E29)-_xlfn.QUARTILE.INC(E4:E29,1)</f>
        <v>4.25</v>
      </c>
    </row>
    <row r="56" spans="2:8">
      <c r="B56" s="118" t="s">
        <v>234</v>
      </c>
      <c r="C56" s="108">
        <f>MODE(D4:D29)</f>
        <v>4</v>
      </c>
      <c r="D56" s="108">
        <f>MODE(E4:E29)</f>
        <v>8</v>
      </c>
      <c r="E56" s="90"/>
      <c r="F56" s="118" t="s">
        <v>247</v>
      </c>
      <c r="G56" s="108">
        <f>_xlfn.QUARTILE.INC(D4:D29,3)-MEDIAN(D4:D29)</f>
        <v>3.25</v>
      </c>
      <c r="H56" s="108">
        <f>_xlfn.QUARTILE.INC(E4:E29,3)-MEDIAN(E4:E29)</f>
        <v>4.25</v>
      </c>
    </row>
    <row r="57" spans="2:8">
      <c r="B57" s="118" t="s">
        <v>227</v>
      </c>
      <c r="C57" s="108">
        <f>_xlfn.STDEV.S(D4:D29)</f>
        <v>8.8766764397146183</v>
      </c>
      <c r="D57" s="108">
        <f>_xlfn.STDEV.S(E4:E29)</f>
        <v>6.3541627784771624</v>
      </c>
      <c r="E57" s="90"/>
      <c r="F57" s="118" t="s">
        <v>248</v>
      </c>
      <c r="G57" s="108">
        <f>MAX(D4:D29)-_xlfn.QUARTILE.INC(D4:D29,3)</f>
        <v>25.25</v>
      </c>
      <c r="H57" s="108">
        <f>MAX(E4:E29)-_xlfn.QUARTILE.INC(E4:E29,3)</f>
        <v>14.25</v>
      </c>
    </row>
    <row r="58" spans="2:8">
      <c r="B58" s="118" t="s">
        <v>235</v>
      </c>
      <c r="C58" s="108">
        <f>_xlfn.VAR.S(D4:D29)</f>
        <v>78.795384615384606</v>
      </c>
      <c r="D58" s="108">
        <f>_xlfn.VAR.S(E4:E29)</f>
        <v>40.375384615384611</v>
      </c>
      <c r="E58" s="90"/>
      <c r="F58" s="118" t="s">
        <v>231</v>
      </c>
      <c r="G58" s="108"/>
      <c r="H58" s="108"/>
    </row>
    <row r="59" spans="2:8">
      <c r="B59" s="118" t="s">
        <v>236</v>
      </c>
      <c r="C59" s="108">
        <f>KURT(D4:D29)</f>
        <v>2.0436580055753431</v>
      </c>
      <c r="D59" s="108">
        <f>KURT(E4:E29)</f>
        <v>1.1775495263370472</v>
      </c>
      <c r="E59" s="90"/>
      <c r="F59" s="90"/>
      <c r="G59" s="90"/>
      <c r="H59" s="90"/>
    </row>
    <row r="60" spans="2:8">
      <c r="B60" s="118" t="s">
        <v>237</v>
      </c>
      <c r="C60" s="108">
        <f>SKEW(D4:D29)</f>
        <v>1.4402047753862715</v>
      </c>
      <c r="D60" s="108">
        <f>SKEW(E4:E29)</f>
        <v>0.98303147696987014</v>
      </c>
      <c r="E60" s="90"/>
      <c r="F60" s="90"/>
      <c r="G60" s="90"/>
      <c r="H60" s="90"/>
    </row>
    <row r="61" spans="2:8">
      <c r="B61" s="118" t="s">
        <v>238</v>
      </c>
      <c r="C61" s="108">
        <f>C62-C63</f>
        <v>36</v>
      </c>
      <c r="D61" s="108">
        <f>D62-D63</f>
        <v>26</v>
      </c>
      <c r="E61" s="90"/>
      <c r="F61" s="90"/>
      <c r="G61" s="90"/>
      <c r="H61" s="90"/>
    </row>
    <row r="62" spans="2:8">
      <c r="B62" s="118" t="s">
        <v>226</v>
      </c>
      <c r="C62" s="108">
        <f>MAX(D4:D29)</f>
        <v>37</v>
      </c>
      <c r="D62" s="108">
        <f>MAX(E4:E29)</f>
        <v>33</v>
      </c>
      <c r="E62" s="90"/>
      <c r="F62" s="90"/>
      <c r="G62" s="90"/>
      <c r="H62" s="90"/>
    </row>
    <row r="63" spans="2:8">
      <c r="B63" s="118" t="s">
        <v>225</v>
      </c>
      <c r="C63" s="108">
        <f>MIN(D4:D29)</f>
        <v>1</v>
      </c>
      <c r="D63" s="108">
        <f>MIN(E4:E29)</f>
        <v>7</v>
      </c>
      <c r="E63" s="90"/>
      <c r="F63" s="90"/>
      <c r="G63" s="90"/>
      <c r="H63" s="90"/>
    </row>
    <row r="64" spans="2:8">
      <c r="B64" s="118" t="s">
        <v>239</v>
      </c>
      <c r="C64" s="108">
        <f>SUM(D4:D29)</f>
        <v>269</v>
      </c>
      <c r="D64" s="108">
        <f>SUM(E4:E29)</f>
        <v>386</v>
      </c>
      <c r="E64" s="90"/>
      <c r="F64" s="90"/>
      <c r="G64" s="90"/>
      <c r="H64" s="90"/>
    </row>
    <row r="65" spans="2:8">
      <c r="B65" s="118" t="s">
        <v>240</v>
      </c>
      <c r="C65" s="108">
        <f>COUNT(D4:D29)</f>
        <v>26</v>
      </c>
      <c r="D65" s="108">
        <f>COUNT(E4:E29)</f>
        <v>26</v>
      </c>
      <c r="E65" s="90"/>
      <c r="F65" s="90"/>
      <c r="G65" s="90"/>
      <c r="H65" s="90"/>
    </row>
    <row r="66" spans="2:8">
      <c r="B66" s="118" t="s">
        <v>241</v>
      </c>
      <c r="C66" s="108">
        <f>AVEDEV(D4:D29)</f>
        <v>6.5295857988165675</v>
      </c>
      <c r="D66" s="108">
        <f>AVEDEV(E4:E29)</f>
        <v>4.8461538461538458</v>
      </c>
      <c r="E66" s="90"/>
      <c r="F66" s="90"/>
      <c r="G66" s="90"/>
      <c r="H66" s="90"/>
    </row>
    <row r="67" spans="2:8">
      <c r="B67" s="118" t="s">
        <v>242</v>
      </c>
      <c r="C67" s="108">
        <f>[1]!MAD(D4:D29)</f>
        <v>4.5</v>
      </c>
      <c r="D67" s="108">
        <f>[1]!MAD(E4:E29)</f>
        <v>4.5</v>
      </c>
      <c r="E67" s="90"/>
      <c r="F67" s="90"/>
      <c r="G67" s="90"/>
      <c r="H67" s="90"/>
    </row>
    <row r="68" spans="2:8">
      <c r="B68" s="118" t="s">
        <v>243</v>
      </c>
      <c r="C68" s="108">
        <f>[1]!IQR(D4:D29,FALSE)</f>
        <v>7.75</v>
      </c>
      <c r="D68" s="108">
        <f>[1]!IQR(E4:E29,FALSE)</f>
        <v>8.5</v>
      </c>
      <c r="E68" s="90"/>
      <c r="F68" s="90"/>
      <c r="G68" s="90"/>
      <c r="H68" s="90"/>
    </row>
    <row r="69" spans="2:8">
      <c r="B69" s="90"/>
      <c r="C69" s="90"/>
      <c r="D69" s="90"/>
      <c r="E69" s="90"/>
      <c r="F69" s="90"/>
      <c r="G69" s="90"/>
      <c r="H69" s="90"/>
    </row>
    <row r="70" spans="2:8">
      <c r="B70" s="141" t="s">
        <v>251</v>
      </c>
      <c r="C70" s="141"/>
      <c r="D70" s="141"/>
      <c r="E70" s="141"/>
      <c r="F70" s="141"/>
      <c r="G70" s="141"/>
      <c r="H70" s="141"/>
    </row>
    <row r="71" spans="2:8">
      <c r="B71" s="116"/>
      <c r="C71" s="111" t="s">
        <v>153</v>
      </c>
      <c r="D71" s="115" t="s">
        <v>199</v>
      </c>
      <c r="E71" s="90"/>
      <c r="F71" s="116"/>
      <c r="G71" s="111" t="s">
        <v>153</v>
      </c>
      <c r="H71" s="115" t="s">
        <v>199</v>
      </c>
    </row>
    <row r="72" spans="2:8">
      <c r="B72" s="118" t="s">
        <v>231</v>
      </c>
      <c r="C72" s="97">
        <f>AVERAGE(F4:F29)</f>
        <v>2.3199999999999998</v>
      </c>
      <c r="D72" s="97">
        <f>AVERAGE(G4:G29)</f>
        <v>2</v>
      </c>
      <c r="F72" s="118" t="s">
        <v>244</v>
      </c>
      <c r="G72" s="97">
        <v>0.05</v>
      </c>
      <c r="H72" s="97">
        <v>0.05</v>
      </c>
    </row>
    <row r="73" spans="2:8">
      <c r="B73" s="118" t="s">
        <v>232</v>
      </c>
      <c r="C73" s="97">
        <f>_xlfn.STDEV.S(F4:F29)/SQRT(COUNT(F4:F29))</f>
        <v>0.61838499334961228</v>
      </c>
      <c r="D73" s="97">
        <f>_xlfn.STDEV.S(G4:G29)/SQRT(COUNT(G4:G29))</f>
        <v>0.48989794855663565</v>
      </c>
      <c r="F73" s="118" t="s">
        <v>245</v>
      </c>
      <c r="G73" s="97">
        <f>_xlfn.QUARTILE.INC(F4:F29,1)-G72</f>
        <v>-0.05</v>
      </c>
      <c r="H73" s="97">
        <f>_xlfn.QUARTILE.INC(G4:G29,1)-H72</f>
        <v>-0.05</v>
      </c>
    </row>
    <row r="74" spans="2:8">
      <c r="B74" s="118" t="s">
        <v>233</v>
      </c>
      <c r="C74" s="97">
        <f>MEDIAN(F4:F29)</f>
        <v>0</v>
      </c>
      <c r="D74" s="97">
        <f>MEDIAN(G4:G29)</f>
        <v>1</v>
      </c>
      <c r="F74" s="118" t="s">
        <v>246</v>
      </c>
      <c r="G74" s="97">
        <f>MEDIAN(F4:F29)-_xlfn.QUARTILE.INC(F4:F29,1)</f>
        <v>0</v>
      </c>
      <c r="H74" s="97">
        <f>MEDIAN(G4:G29)-_xlfn.QUARTILE.INC(G4:G29,1)</f>
        <v>1</v>
      </c>
    </row>
    <row r="75" spans="2:8">
      <c r="B75" s="118" t="s">
        <v>234</v>
      </c>
      <c r="C75" s="97">
        <f>MODE(F4:F29)</f>
        <v>0</v>
      </c>
      <c r="D75" s="97">
        <f>MODE(G4:G29)</f>
        <v>0</v>
      </c>
      <c r="F75" s="118" t="s">
        <v>247</v>
      </c>
      <c r="G75" s="97">
        <f>_xlfn.QUARTILE.INC(F4:F29,3)-MEDIAN(F4:F29)</f>
        <v>5</v>
      </c>
      <c r="H75" s="97">
        <f>_xlfn.QUARTILE.INC(G4:G29,3)-MEDIAN(G4:G29)</f>
        <v>2</v>
      </c>
    </row>
    <row r="76" spans="2:8">
      <c r="B76" s="118" t="s">
        <v>227</v>
      </c>
      <c r="C76" s="97">
        <f>_xlfn.STDEV.S(F4:F29)</f>
        <v>3.0919249667480613</v>
      </c>
      <c r="D76" s="97">
        <f>_xlfn.STDEV.S(G4:G29)</f>
        <v>2.4979991993593593</v>
      </c>
      <c r="F76" s="118" t="s">
        <v>248</v>
      </c>
      <c r="G76" s="97">
        <f>MAX(F4:F29)-_xlfn.QUARTILE.INC(F4:F29,3)</f>
        <v>3</v>
      </c>
      <c r="H76" s="97">
        <f>MAX(G4:G29)-_xlfn.QUARTILE.INC(G4:G29,3)</f>
        <v>6</v>
      </c>
    </row>
    <row r="77" spans="2:8">
      <c r="B77" s="118" t="s">
        <v>235</v>
      </c>
      <c r="C77" s="97">
        <f>_xlfn.VAR.S(F4:F29)</f>
        <v>9.56</v>
      </c>
      <c r="D77" s="97">
        <f>_xlfn.VAR.S(G4:G29)</f>
        <v>6.24</v>
      </c>
      <c r="F77" s="118" t="s">
        <v>231</v>
      </c>
      <c r="G77" s="97"/>
      <c r="H77" s="97"/>
    </row>
    <row r="78" spans="2:8">
      <c r="B78" s="118" t="s">
        <v>236</v>
      </c>
      <c r="C78" s="97">
        <f>KURT(F4:F29)</f>
        <v>-0.98472917867368848</v>
      </c>
      <c r="D78" s="97">
        <f>KURT(G4:G29)</f>
        <v>1.6356605351170583</v>
      </c>
      <c r="F78"/>
    </row>
    <row r="79" spans="2:8">
      <c r="B79" s="118" t="s">
        <v>237</v>
      </c>
      <c r="C79" s="97">
        <f>SKEW(F4:F29)</f>
        <v>0.88701598358887623</v>
      </c>
      <c r="D79" s="97">
        <f>SKEW(G4:G29)</f>
        <v>1.467841409879965</v>
      </c>
      <c r="F79"/>
    </row>
    <row r="80" spans="2:8">
      <c r="B80" s="118" t="s">
        <v>238</v>
      </c>
      <c r="C80" s="97">
        <f>C81-C82</f>
        <v>8</v>
      </c>
      <c r="D80" s="97">
        <f>D81-D82</f>
        <v>9</v>
      </c>
      <c r="F80"/>
    </row>
    <row r="81" spans="2:6">
      <c r="B81" s="118" t="s">
        <v>226</v>
      </c>
      <c r="C81" s="97">
        <f>MAX(F4:F29)</f>
        <v>8</v>
      </c>
      <c r="D81" s="97">
        <f>MAX(G4:G29)</f>
        <v>9</v>
      </c>
      <c r="F81"/>
    </row>
    <row r="82" spans="2:6">
      <c r="B82" s="118" t="s">
        <v>225</v>
      </c>
      <c r="C82" s="97">
        <f>MIN(F4:F29)</f>
        <v>0</v>
      </c>
      <c r="D82" s="97">
        <f>MIN(G4:G29)</f>
        <v>0</v>
      </c>
      <c r="F82"/>
    </row>
    <row r="83" spans="2:6">
      <c r="B83" s="118" t="s">
        <v>239</v>
      </c>
      <c r="C83" s="97">
        <f>SUM(F4:F29)</f>
        <v>58</v>
      </c>
      <c r="D83" s="97">
        <f>SUM(G4:G29)</f>
        <v>52</v>
      </c>
      <c r="F83"/>
    </row>
    <row r="84" spans="2:6">
      <c r="B84" s="118" t="s">
        <v>240</v>
      </c>
      <c r="C84" s="97">
        <f>COUNT(F4:F29)</f>
        <v>25</v>
      </c>
      <c r="D84" s="97">
        <f>COUNT(G4:G29)</f>
        <v>26</v>
      </c>
      <c r="F84"/>
    </row>
    <row r="85" spans="2:6">
      <c r="B85" s="118" t="s">
        <v>241</v>
      </c>
      <c r="C85" s="97">
        <f>AVEDEV(F4:F29)</f>
        <v>2.7295999999999996</v>
      </c>
      <c r="D85" s="97">
        <f>AVEDEV(G4:G29)</f>
        <v>1.9230769230769231</v>
      </c>
      <c r="F85"/>
    </row>
    <row r="86" spans="2:6">
      <c r="B86" s="118" t="s">
        <v>242</v>
      </c>
      <c r="C86" s="97">
        <f>[1]!MAD(F4:F29)</f>
        <v>0</v>
      </c>
      <c r="D86" s="97">
        <f>[1]!MAD(G4:G29)</f>
        <v>1</v>
      </c>
      <c r="F86"/>
    </row>
    <row r="87" spans="2:6">
      <c r="B87" s="118" t="s">
        <v>243</v>
      </c>
      <c r="C87" s="97">
        <f>[1]!IQR(F4:F29,FALSE)</f>
        <v>5</v>
      </c>
      <c r="D87" s="97">
        <f>[1]!IQR(G4:G29,FALSE)</f>
        <v>3</v>
      </c>
      <c r="F87"/>
    </row>
    <row r="88" spans="2:6">
      <c r="B88"/>
      <c r="D88"/>
      <c r="F88"/>
    </row>
    <row r="89" spans="2:6">
      <c r="B89"/>
      <c r="D89"/>
      <c r="F89"/>
    </row>
  </sheetData>
  <mergeCells count="6">
    <mergeCell ref="B70:H70"/>
    <mergeCell ref="B32:H32"/>
    <mergeCell ref="B51:H51"/>
    <mergeCell ref="B2:C2"/>
    <mergeCell ref="D2:E2"/>
    <mergeCell ref="F2:G2"/>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756-C02C-4346-84B7-46C2E1CA3093}">
  <sheetPr>
    <tabColor theme="4" tint="0.59999389629810485"/>
  </sheetPr>
  <dimension ref="B2:H87"/>
  <sheetViews>
    <sheetView workbookViewId="0">
      <selection activeCell="T45" sqref="T45"/>
    </sheetView>
  </sheetViews>
  <sheetFormatPr defaultRowHeight="14.25"/>
  <cols>
    <col min="2" max="7" width="17.59765625" customWidth="1"/>
  </cols>
  <sheetData>
    <row r="2" spans="2:7" ht="40.049999999999997" customHeight="1">
      <c r="B2" s="146" t="s">
        <v>23</v>
      </c>
      <c r="C2" s="146"/>
      <c r="D2" s="147" t="s">
        <v>33</v>
      </c>
      <c r="E2" s="147"/>
      <c r="F2" s="146" t="s">
        <v>250</v>
      </c>
      <c r="G2" s="146"/>
    </row>
    <row r="3" spans="2:7">
      <c r="B3" s="111" t="s">
        <v>153</v>
      </c>
      <c r="C3" s="112" t="s">
        <v>199</v>
      </c>
      <c r="D3" s="111" t="s">
        <v>153</v>
      </c>
      <c r="E3" s="112" t="s">
        <v>199</v>
      </c>
      <c r="F3" s="111" t="s">
        <v>153</v>
      </c>
      <c r="G3" s="112" t="s">
        <v>199</v>
      </c>
    </row>
    <row r="4" spans="2:7">
      <c r="B4" s="68">
        <v>64</v>
      </c>
      <c r="C4" s="68">
        <v>24</v>
      </c>
      <c r="D4" s="68">
        <v>14</v>
      </c>
      <c r="E4" s="68">
        <v>8</v>
      </c>
      <c r="F4" s="114">
        <v>74.000000000000057</v>
      </c>
      <c r="G4" s="114">
        <v>104.99999999999994</v>
      </c>
    </row>
    <row r="5" spans="2:7">
      <c r="B5" s="68">
        <v>36</v>
      </c>
      <c r="C5" s="68">
        <v>33</v>
      </c>
      <c r="D5" s="68">
        <v>29</v>
      </c>
      <c r="E5" s="68">
        <v>14</v>
      </c>
      <c r="F5" s="114">
        <v>92</v>
      </c>
      <c r="G5" s="114">
        <v>81.000000000000028</v>
      </c>
    </row>
    <row r="6" spans="2:7">
      <c r="B6" s="68">
        <v>53</v>
      </c>
      <c r="C6" s="68">
        <v>47</v>
      </c>
      <c r="D6" s="68">
        <v>17</v>
      </c>
      <c r="E6" s="68">
        <v>28</v>
      </c>
      <c r="F6" s="114">
        <v>105.00000000000011</v>
      </c>
      <c r="G6" s="114">
        <v>105.00000000000003</v>
      </c>
    </row>
    <row r="7" spans="2:7">
      <c r="B7" s="68">
        <v>29</v>
      </c>
      <c r="C7" s="68">
        <v>50</v>
      </c>
      <c r="D7" s="68">
        <v>20</v>
      </c>
      <c r="E7" s="68">
        <v>23</v>
      </c>
      <c r="F7" s="114">
        <v>52.999999999999972</v>
      </c>
      <c r="G7" s="114">
        <v>104.99999999999994</v>
      </c>
    </row>
    <row r="8" spans="2:7">
      <c r="B8" s="68">
        <v>23</v>
      </c>
      <c r="C8" s="68">
        <v>22</v>
      </c>
      <c r="D8" s="68">
        <v>21</v>
      </c>
      <c r="E8" s="68">
        <v>33</v>
      </c>
      <c r="F8" s="114">
        <v>47.999999999999986</v>
      </c>
      <c r="G8" s="114">
        <v>104.99999999999994</v>
      </c>
    </row>
    <row r="9" spans="2:7">
      <c r="B9" s="68">
        <v>66</v>
      </c>
      <c r="C9" s="68">
        <v>25</v>
      </c>
      <c r="D9" s="68">
        <v>19</v>
      </c>
      <c r="E9" s="68">
        <v>25</v>
      </c>
      <c r="F9" s="114">
        <v>105.00000000000011</v>
      </c>
      <c r="G9" s="114">
        <v>34.999999999999957</v>
      </c>
    </row>
    <row r="10" spans="2:7">
      <c r="B10" s="68">
        <v>34</v>
      </c>
      <c r="C10" s="68">
        <v>46</v>
      </c>
      <c r="D10" s="68">
        <v>11</v>
      </c>
      <c r="E10" s="68">
        <v>20</v>
      </c>
      <c r="F10" s="114">
        <v>34.000000000000043</v>
      </c>
      <c r="G10" s="114">
        <v>87.000000000000014</v>
      </c>
    </row>
    <row r="11" spans="2:7">
      <c r="B11" s="68">
        <v>36</v>
      </c>
      <c r="C11" s="68">
        <v>37</v>
      </c>
      <c r="D11" s="68">
        <v>15</v>
      </c>
      <c r="E11" s="68">
        <v>35</v>
      </c>
      <c r="F11" s="114">
        <v>61.000000000000099</v>
      </c>
      <c r="G11" s="114">
        <v>89</v>
      </c>
    </row>
    <row r="12" spans="2:7">
      <c r="B12" s="68">
        <v>46</v>
      </c>
      <c r="C12" s="68">
        <v>38</v>
      </c>
      <c r="D12" s="68">
        <v>15</v>
      </c>
      <c r="E12" s="68">
        <v>13</v>
      </c>
      <c r="F12" s="114">
        <v>104.99999999999994</v>
      </c>
      <c r="G12" s="114">
        <v>105.00000000000011</v>
      </c>
    </row>
    <row r="13" spans="2:7">
      <c r="B13" s="68">
        <v>29</v>
      </c>
      <c r="C13" s="68">
        <v>34</v>
      </c>
      <c r="D13" s="68">
        <v>25</v>
      </c>
      <c r="E13" s="68">
        <v>21</v>
      </c>
      <c r="F13" s="114">
        <v>69.999999999999986</v>
      </c>
      <c r="G13" s="114">
        <v>104.99999999999994</v>
      </c>
    </row>
    <row r="14" spans="2:7">
      <c r="B14" s="68">
        <v>47</v>
      </c>
      <c r="C14" s="68">
        <v>55</v>
      </c>
      <c r="D14" s="68">
        <v>19</v>
      </c>
      <c r="E14" s="68">
        <v>31</v>
      </c>
      <c r="F14" s="114">
        <v>104.99999999999994</v>
      </c>
      <c r="G14" s="114">
        <v>104.99999999999994</v>
      </c>
    </row>
    <row r="15" spans="2:7" ht="15.75">
      <c r="B15" s="68">
        <v>46</v>
      </c>
      <c r="C15" s="80">
        <v>54</v>
      </c>
      <c r="D15" s="68">
        <v>17</v>
      </c>
      <c r="E15" s="68">
        <v>8</v>
      </c>
      <c r="F15" s="114">
        <v>84.999999999999943</v>
      </c>
      <c r="G15" s="114">
        <v>105.00000000000011</v>
      </c>
    </row>
    <row r="16" spans="2:7">
      <c r="B16" s="68">
        <v>9</v>
      </c>
      <c r="C16" s="68">
        <v>64</v>
      </c>
      <c r="D16" s="68">
        <v>18</v>
      </c>
      <c r="E16" s="68">
        <v>17</v>
      </c>
      <c r="F16" s="114">
        <v>42.000000000000014</v>
      </c>
      <c r="G16" s="114">
        <v>105.00000000000011</v>
      </c>
    </row>
    <row r="17" spans="2:8">
      <c r="B17" s="68">
        <v>27</v>
      </c>
      <c r="C17" s="68">
        <v>24</v>
      </c>
      <c r="D17" s="68">
        <v>22</v>
      </c>
      <c r="E17" s="68">
        <v>23</v>
      </c>
      <c r="F17" s="114">
        <v>54.999999999999964</v>
      </c>
      <c r="G17" s="114">
        <v>74.000000000000057</v>
      </c>
    </row>
    <row r="18" spans="2:8">
      <c r="B18" s="68">
        <v>35</v>
      </c>
      <c r="C18" s="68">
        <v>27</v>
      </c>
      <c r="D18" s="68">
        <v>11</v>
      </c>
      <c r="E18" s="68">
        <v>14</v>
      </c>
      <c r="F18" s="114">
        <v>66</v>
      </c>
      <c r="G18" s="114">
        <v>105.00000000000011</v>
      </c>
    </row>
    <row r="19" spans="2:8">
      <c r="B19" s="68">
        <v>24</v>
      </c>
      <c r="C19" s="68">
        <v>47</v>
      </c>
      <c r="D19" s="68">
        <v>15</v>
      </c>
      <c r="E19" s="68">
        <v>19</v>
      </c>
      <c r="F19" s="114">
        <v>31.00000000000005</v>
      </c>
      <c r="G19" s="114">
        <v>105.00000000000003</v>
      </c>
    </row>
    <row r="20" spans="2:8">
      <c r="B20" s="68">
        <v>23</v>
      </c>
      <c r="C20" s="68">
        <v>40</v>
      </c>
      <c r="D20" s="72">
        <f>8+5</f>
        <v>13</v>
      </c>
      <c r="E20" s="68">
        <v>23</v>
      </c>
      <c r="F20" s="114">
        <v>47.999999999999986</v>
      </c>
      <c r="G20" s="114">
        <v>92.000000000000071</v>
      </c>
    </row>
    <row r="21" spans="2:8">
      <c r="B21" s="68">
        <v>22</v>
      </c>
      <c r="C21" s="68">
        <v>34</v>
      </c>
      <c r="D21" s="68">
        <v>10</v>
      </c>
      <c r="E21" s="68">
        <v>21</v>
      </c>
      <c r="F21" s="114">
        <v>28.00000000000006</v>
      </c>
      <c r="G21" s="114">
        <v>70.000000000000071</v>
      </c>
    </row>
    <row r="22" spans="2:8">
      <c r="B22" s="68">
        <v>67</v>
      </c>
      <c r="C22" s="68">
        <v>24</v>
      </c>
      <c r="D22" s="72">
        <f>8+7</f>
        <v>15</v>
      </c>
      <c r="E22" s="68">
        <v>106</v>
      </c>
      <c r="F22" s="114">
        <v>93.999999999999986</v>
      </c>
      <c r="G22" s="114">
        <v>74.999999999999972</v>
      </c>
    </row>
    <row r="23" spans="2:8">
      <c r="B23" s="68">
        <v>85</v>
      </c>
      <c r="C23" s="68">
        <v>19</v>
      </c>
      <c r="D23" s="68">
        <v>17</v>
      </c>
      <c r="E23" s="68">
        <v>14</v>
      </c>
      <c r="F23" s="114">
        <v>104.99999999999994</v>
      </c>
      <c r="G23" s="114">
        <v>57.000000000000036</v>
      </c>
    </row>
    <row r="24" spans="2:8">
      <c r="B24" s="68">
        <v>21</v>
      </c>
      <c r="C24" s="68">
        <v>24</v>
      </c>
      <c r="D24" s="72">
        <f>9+6</f>
        <v>15</v>
      </c>
      <c r="E24" s="68">
        <v>20</v>
      </c>
      <c r="F24" s="114">
        <v>43.000000000000007</v>
      </c>
      <c r="G24" s="114">
        <v>104.99999999999994</v>
      </c>
    </row>
    <row r="25" spans="2:8">
      <c r="B25" s="88">
        <v>38</v>
      </c>
      <c r="C25" s="68">
        <v>45</v>
      </c>
      <c r="D25" s="72">
        <f>13+7</f>
        <v>20</v>
      </c>
      <c r="E25" s="68">
        <v>27</v>
      </c>
      <c r="F25" s="114">
        <v>78.000000000000043</v>
      </c>
      <c r="G25" s="114">
        <v>104.99999999999994</v>
      </c>
    </row>
    <row r="26" spans="2:8">
      <c r="B26" s="68">
        <v>41</v>
      </c>
      <c r="C26" s="68">
        <v>33</v>
      </c>
      <c r="D26" s="68">
        <f>9+4</f>
        <v>13</v>
      </c>
      <c r="E26" s="68">
        <v>39</v>
      </c>
      <c r="F26" s="114">
        <v>96.999999999999972</v>
      </c>
      <c r="G26" s="114">
        <v>104.99999999999994</v>
      </c>
    </row>
    <row r="27" spans="2:8">
      <c r="B27" s="68">
        <v>25</v>
      </c>
      <c r="C27" s="68">
        <v>51</v>
      </c>
      <c r="D27" s="68">
        <v>15</v>
      </c>
      <c r="E27" s="68">
        <v>25</v>
      </c>
      <c r="F27" s="114">
        <v>48.999999999999986</v>
      </c>
      <c r="G27" s="114">
        <v>89</v>
      </c>
    </row>
    <row r="28" spans="2:8">
      <c r="B28" s="68">
        <v>9</v>
      </c>
      <c r="C28" s="68">
        <v>31</v>
      </c>
      <c r="D28" s="72">
        <f>4+7</f>
        <v>11</v>
      </c>
      <c r="E28" s="68">
        <v>17</v>
      </c>
      <c r="F28" s="114">
        <v>32.000000000000043</v>
      </c>
      <c r="G28" s="114">
        <v>86.000000000000014</v>
      </c>
    </row>
    <row r="29" spans="2:8">
      <c r="B29" s="68">
        <v>13</v>
      </c>
      <c r="C29" s="68">
        <v>32</v>
      </c>
      <c r="D29" s="68">
        <v>8</v>
      </c>
      <c r="E29" s="68">
        <v>8</v>
      </c>
      <c r="F29" s="114">
        <v>36.000000000000028</v>
      </c>
      <c r="G29" s="114">
        <v>105.00000000000011</v>
      </c>
    </row>
    <row r="32" spans="2:8">
      <c r="B32" s="145" t="s">
        <v>23</v>
      </c>
      <c r="C32" s="145"/>
      <c r="D32" s="145"/>
      <c r="E32" s="145"/>
      <c r="F32" s="145"/>
      <c r="G32" s="145"/>
      <c r="H32" s="145"/>
    </row>
    <row r="33" spans="2:8">
      <c r="B33" s="116"/>
      <c r="C33" s="111" t="s">
        <v>153</v>
      </c>
      <c r="D33" s="115" t="s">
        <v>199</v>
      </c>
      <c r="E33" s="90"/>
      <c r="F33" s="116"/>
      <c r="G33" s="111" t="s">
        <v>153</v>
      </c>
      <c r="H33" s="115" t="s">
        <v>199</v>
      </c>
    </row>
    <row r="34" spans="2:8">
      <c r="B34" t="s">
        <v>231</v>
      </c>
      <c r="C34" s="107">
        <f>AVERAGE(B4:B29)</f>
        <v>36.46153846153846</v>
      </c>
      <c r="D34" s="107">
        <f>AVERAGE(C4:C29)</f>
        <v>36.92307692307692</v>
      </c>
      <c r="F34" t="s">
        <v>244</v>
      </c>
      <c r="G34" s="108">
        <f>MIN(B4:B29)</f>
        <v>9</v>
      </c>
      <c r="H34" s="108">
        <f>MIN(C4:C29)</f>
        <v>19</v>
      </c>
    </row>
    <row r="35" spans="2:8">
      <c r="B35" t="s">
        <v>232</v>
      </c>
      <c r="C35" s="107">
        <f>_xlfn.STDEV.S(B4:B29)/SQRT(COUNT(B4:B29))</f>
        <v>3.6949990191445643</v>
      </c>
      <c r="D35" s="107">
        <f>_xlfn.STDEV.S(C4:C29)/SQRT(COUNT(C4:C29))</f>
        <v>2.3670319466974661</v>
      </c>
      <c r="F35" t="s">
        <v>245</v>
      </c>
      <c r="G35" s="108">
        <f>_xlfn.QUARTILE.INC(B4:B29,1)-G34</f>
        <v>14.25</v>
      </c>
      <c r="H35" s="108">
        <f>_xlfn.QUARTILE.INC(C4:C29,1)-H34</f>
        <v>6.5</v>
      </c>
    </row>
    <row r="36" spans="2:8">
      <c r="B36" t="s">
        <v>233</v>
      </c>
      <c r="C36" s="107">
        <f>MEDIAN(B4:B29)</f>
        <v>34.5</v>
      </c>
      <c r="D36" s="107">
        <f>MEDIAN(C4:C29)</f>
        <v>34</v>
      </c>
      <c r="F36" t="s">
        <v>246</v>
      </c>
      <c r="G36" s="108">
        <f>MEDIAN(B4:B29)-_xlfn.QUARTILE.INC(B4:B29,1)</f>
        <v>11.25</v>
      </c>
      <c r="H36" s="108">
        <f>MEDIAN(C4:C29)-_xlfn.QUARTILE.INC(C4:C29,1)</f>
        <v>8.5</v>
      </c>
    </row>
    <row r="37" spans="2:8">
      <c r="B37" t="s">
        <v>234</v>
      </c>
      <c r="C37" s="107">
        <f>MODE(B4:B29)</f>
        <v>36</v>
      </c>
      <c r="D37" s="107">
        <f>MODE(C4:C29)</f>
        <v>24</v>
      </c>
      <c r="F37" t="s">
        <v>247</v>
      </c>
      <c r="G37" s="108">
        <f>_xlfn.QUARTILE.INC(B4:B29,3)-MEDIAN(B4:B29)</f>
        <v>11.5</v>
      </c>
      <c r="H37" s="108">
        <f>_xlfn.QUARTILE.INC(C4:C29,3)-MEDIAN(C4:C29)</f>
        <v>12.75</v>
      </c>
    </row>
    <row r="38" spans="2:8">
      <c r="B38" t="s">
        <v>227</v>
      </c>
      <c r="C38" s="107">
        <f>_xlfn.STDEV.S(B4:B29)</f>
        <v>18.840872101324333</v>
      </c>
      <c r="D38" s="107">
        <f>_xlfn.STDEV.S(C4:C29)</f>
        <v>12.069542085507894</v>
      </c>
      <c r="F38" t="s">
        <v>248</v>
      </c>
      <c r="G38" s="108">
        <f>MAX(B4:B29)-_xlfn.QUARTILE.INC(B4:B29,3)</f>
        <v>39</v>
      </c>
      <c r="H38" s="108">
        <f>MAX(C4:C29)-_xlfn.QUARTILE.INC(C4:C29,3)</f>
        <v>17.25</v>
      </c>
    </row>
    <row r="39" spans="2:8">
      <c r="B39" t="s">
        <v>235</v>
      </c>
      <c r="C39" s="107">
        <f>_xlfn.VAR.S(B4:B29)</f>
        <v>354.97846153846154</v>
      </c>
      <c r="D39" s="107">
        <f>_xlfn.VAR.S(C4:C29)</f>
        <v>145.67384615384626</v>
      </c>
      <c r="F39" t="s">
        <v>231</v>
      </c>
      <c r="G39" s="108"/>
      <c r="H39" s="108"/>
    </row>
    <row r="40" spans="2:8">
      <c r="B40" t="s">
        <v>236</v>
      </c>
      <c r="C40" s="107">
        <f>KURT(B4:B29)</f>
        <v>0.44787926112259147</v>
      </c>
      <c r="D40" s="107">
        <f>KURT(C4:C29)</f>
        <v>-0.69680570387687313</v>
      </c>
    </row>
    <row r="41" spans="2:8">
      <c r="B41" t="s">
        <v>237</v>
      </c>
      <c r="C41" s="107">
        <f>SKEW(B4:B29)</f>
        <v>0.81604916845398634</v>
      </c>
      <c r="D41" s="107">
        <f>SKEW(C4:C29)</f>
        <v>0.44936005045845318</v>
      </c>
    </row>
    <row r="42" spans="2:8">
      <c r="B42" t="s">
        <v>238</v>
      </c>
      <c r="C42" s="107">
        <f>C43-C44</f>
        <v>76</v>
      </c>
      <c r="D42" s="107">
        <f>D43-D44</f>
        <v>45</v>
      </c>
    </row>
    <row r="43" spans="2:8">
      <c r="B43" t="s">
        <v>226</v>
      </c>
      <c r="C43" s="107">
        <f>MAX(B4:B29)</f>
        <v>85</v>
      </c>
      <c r="D43" s="107">
        <f>MAX(C4:C29)</f>
        <v>64</v>
      </c>
    </row>
    <row r="44" spans="2:8">
      <c r="B44" t="s">
        <v>225</v>
      </c>
      <c r="C44" s="107">
        <f>MIN(B4:B29)</f>
        <v>9</v>
      </c>
      <c r="D44" s="107">
        <f>MIN(C4:C29)</f>
        <v>19</v>
      </c>
    </row>
    <row r="45" spans="2:8">
      <c r="B45" t="s">
        <v>239</v>
      </c>
      <c r="C45" s="107">
        <f>SUM(B4:B29)</f>
        <v>948</v>
      </c>
      <c r="D45" s="107">
        <f>SUM(C4:C29)</f>
        <v>960</v>
      </c>
    </row>
    <row r="46" spans="2:8">
      <c r="B46" t="s">
        <v>240</v>
      </c>
      <c r="C46" s="107">
        <f>COUNT(B4:B29)</f>
        <v>26</v>
      </c>
      <c r="D46" s="107">
        <f>COUNT(C4:C29)</f>
        <v>26</v>
      </c>
    </row>
    <row r="47" spans="2:8">
      <c r="B47" t="s">
        <v>241</v>
      </c>
      <c r="C47" s="107">
        <f>AVEDEV(B4:B29)</f>
        <v>14.491124260355027</v>
      </c>
      <c r="D47" s="107">
        <f>AVEDEV(C4:C29)</f>
        <v>10.071005917159759</v>
      </c>
    </row>
    <row r="48" spans="2:8">
      <c r="B48" t="s">
        <v>242</v>
      </c>
      <c r="C48" s="107">
        <f>[1]!MAD(B4:B29)</f>
        <v>11.5</v>
      </c>
      <c r="D48" s="107">
        <f>[1]!MAD(C4:C29)</f>
        <v>10</v>
      </c>
    </row>
    <row r="49" spans="2:8">
      <c r="B49" t="s">
        <v>243</v>
      </c>
      <c r="C49" s="107">
        <f>[1]!IQR(B4:B29,FALSE)</f>
        <v>22.75</v>
      </c>
      <c r="D49" s="107">
        <f>[1]!IQR(C4:C29,FALSE)</f>
        <v>21.25</v>
      </c>
    </row>
    <row r="50" spans="2:8">
      <c r="C50" s="90"/>
      <c r="D50" s="90"/>
    </row>
    <row r="51" spans="2:8">
      <c r="B51" s="145" t="s">
        <v>33</v>
      </c>
      <c r="C51" s="145"/>
      <c r="D51" s="145"/>
      <c r="E51" s="145"/>
      <c r="F51" s="145"/>
      <c r="G51" s="145"/>
      <c r="H51" s="145"/>
    </row>
    <row r="52" spans="2:8">
      <c r="B52" s="116"/>
      <c r="C52" s="111" t="s">
        <v>153</v>
      </c>
      <c r="D52" s="115" t="s">
        <v>199</v>
      </c>
      <c r="E52" s="90"/>
      <c r="F52" s="116"/>
      <c r="G52" s="111" t="s">
        <v>153</v>
      </c>
      <c r="H52" s="115" t="s">
        <v>199</v>
      </c>
    </row>
    <row r="53" spans="2:8">
      <c r="B53" t="s">
        <v>231</v>
      </c>
      <c r="C53" s="107">
        <f>AVERAGE(D4:D29)</f>
        <v>16.346153846153847</v>
      </c>
      <c r="D53" s="107">
        <f>AVERAGE(E4:E29)</f>
        <v>24.307692307692307</v>
      </c>
      <c r="F53" t="s">
        <v>244</v>
      </c>
      <c r="G53" s="108">
        <f>MIN(D4:D29)</f>
        <v>8</v>
      </c>
      <c r="H53" s="108">
        <f>MIN(E4:E29)</f>
        <v>8</v>
      </c>
    </row>
    <row r="54" spans="2:8">
      <c r="B54" t="s">
        <v>232</v>
      </c>
      <c r="C54" s="107">
        <f>_xlfn.STDEV.S(D4:D29)/SQRT(COUNT(D4:D29))</f>
        <v>0.93470243342641113</v>
      </c>
      <c r="D54" s="107">
        <f>_xlfn.STDEV.S(E4:E29)/SQRT(COUNT(E4:E29))</f>
        <v>3.6351993832818881</v>
      </c>
      <c r="F54" t="s">
        <v>245</v>
      </c>
      <c r="G54" s="108">
        <f>_xlfn.QUARTILE.INC(D4:D29,1)-G53</f>
        <v>5.25</v>
      </c>
      <c r="H54" s="108">
        <f>_xlfn.QUARTILE.INC(E4:E29,1)-H53</f>
        <v>6.75</v>
      </c>
    </row>
    <row r="55" spans="2:8">
      <c r="B55" t="s">
        <v>233</v>
      </c>
      <c r="C55" s="107">
        <f>MEDIAN(D4:D29)</f>
        <v>15</v>
      </c>
      <c r="D55" s="107">
        <f>MEDIAN(E4:E29)</f>
        <v>21</v>
      </c>
      <c r="F55" t="s">
        <v>246</v>
      </c>
      <c r="G55" s="108">
        <f>MEDIAN(D4:D29)-_xlfn.QUARTILE.INC(D4:D29,1)</f>
        <v>1.75</v>
      </c>
      <c r="H55" s="108">
        <f>MEDIAN(E4:E29)-_xlfn.QUARTILE.INC(E4:E29,1)</f>
        <v>6.25</v>
      </c>
    </row>
    <row r="56" spans="2:8">
      <c r="B56" t="s">
        <v>234</v>
      </c>
      <c r="C56" s="107">
        <f>MODE(D4:D29)</f>
        <v>15</v>
      </c>
      <c r="D56" s="107">
        <f>MODE(E4:E29)</f>
        <v>8</v>
      </c>
      <c r="F56" t="s">
        <v>247</v>
      </c>
      <c r="G56" s="108">
        <f>_xlfn.QUARTILE.INC(D4:D29,3)-MEDIAN(D4:D29)</f>
        <v>4</v>
      </c>
      <c r="H56" s="108">
        <f>_xlfn.QUARTILE.INC(E4:E29,3)-MEDIAN(E4:E29)</f>
        <v>5.5</v>
      </c>
    </row>
    <row r="57" spans="2:8">
      <c r="B57" t="s">
        <v>227</v>
      </c>
      <c r="C57" s="107">
        <f>_xlfn.STDEV.S(D4:D29)</f>
        <v>4.7660659474439306</v>
      </c>
      <c r="D57" s="107">
        <f>_xlfn.STDEV.S(E4:E29)</f>
        <v>18.535952591154803</v>
      </c>
      <c r="F57" t="s">
        <v>248</v>
      </c>
      <c r="G57" s="108">
        <f>MAX(D4:D29)-_xlfn.QUARTILE.INC(D4:D29,3)</f>
        <v>10</v>
      </c>
      <c r="H57" s="108">
        <f>MAX(E4:E29)-_xlfn.QUARTILE.INC(E4:E29,3)</f>
        <v>79.5</v>
      </c>
    </row>
    <row r="58" spans="2:8">
      <c r="B58" t="s">
        <v>235</v>
      </c>
      <c r="C58" s="107">
        <f>_xlfn.VAR.S(D4:D29)</f>
        <v>22.715384615384611</v>
      </c>
      <c r="D58" s="107">
        <f>_xlfn.VAR.S(E4:E29)</f>
        <v>343.58153846153846</v>
      </c>
      <c r="F58" t="s">
        <v>231</v>
      </c>
      <c r="G58" s="108"/>
      <c r="H58" s="108"/>
    </row>
    <row r="59" spans="2:8">
      <c r="B59" t="s">
        <v>236</v>
      </c>
      <c r="C59" s="107">
        <f>KURT(D4:D29)</f>
        <v>0.78599476327868745</v>
      </c>
      <c r="D59" s="107">
        <f>KURT(E4:E29)</f>
        <v>15.940796979703746</v>
      </c>
    </row>
    <row r="60" spans="2:8">
      <c r="B60" t="s">
        <v>237</v>
      </c>
      <c r="C60" s="107">
        <f>SKEW(D4:D29)</f>
        <v>0.67971926879377575</v>
      </c>
      <c r="D60" s="107">
        <f>SKEW(E4:E29)</f>
        <v>3.6177577679879604</v>
      </c>
    </row>
    <row r="61" spans="2:8">
      <c r="B61" t="s">
        <v>238</v>
      </c>
      <c r="C61" s="107">
        <f>C62-C63</f>
        <v>21</v>
      </c>
      <c r="D61" s="107">
        <f>D62-D63</f>
        <v>98</v>
      </c>
    </row>
    <row r="62" spans="2:8">
      <c r="B62" t="s">
        <v>226</v>
      </c>
      <c r="C62" s="107">
        <f>MAX(D4:D29)</f>
        <v>29</v>
      </c>
      <c r="D62" s="107">
        <f>MAX(E4:E29)</f>
        <v>106</v>
      </c>
    </row>
    <row r="63" spans="2:8">
      <c r="B63" t="s">
        <v>225</v>
      </c>
      <c r="C63" s="107">
        <f>MIN(D4:D29)</f>
        <v>8</v>
      </c>
      <c r="D63" s="107">
        <f>MIN(E4:E29)</f>
        <v>8</v>
      </c>
    </row>
    <row r="64" spans="2:8">
      <c r="B64" t="s">
        <v>239</v>
      </c>
      <c r="C64" s="107">
        <f>SUM(D4:D29)</f>
        <v>425</v>
      </c>
      <c r="D64" s="107">
        <f>SUM(E4:E29)</f>
        <v>632</v>
      </c>
    </row>
    <row r="65" spans="2:8">
      <c r="B65" t="s">
        <v>240</v>
      </c>
      <c r="C65" s="107">
        <f>COUNT(D4:D29)</f>
        <v>26</v>
      </c>
      <c r="D65" s="107">
        <f>COUNT(E4:E29)</f>
        <v>26</v>
      </c>
    </row>
    <row r="66" spans="2:8">
      <c r="B66" t="s">
        <v>241</v>
      </c>
      <c r="C66" s="107">
        <f>AVEDEV(D4:D29)</f>
        <v>3.6804733727810648</v>
      </c>
      <c r="D66" s="107">
        <f>AVEDEV(E4:E29)</f>
        <v>10.01775147928994</v>
      </c>
    </row>
    <row r="67" spans="2:8">
      <c r="B67" t="s">
        <v>242</v>
      </c>
      <c r="C67" s="107">
        <f>[1]!MAD(D4:D29)</f>
        <v>3.5</v>
      </c>
      <c r="D67" s="107">
        <f>[1]!MAD(E4:E29)</f>
        <v>6.5</v>
      </c>
    </row>
    <row r="68" spans="2:8">
      <c r="B68" t="s">
        <v>243</v>
      </c>
      <c r="C68" s="107">
        <f>[1]!IQR(D4:D29,FALSE)</f>
        <v>5.75</v>
      </c>
      <c r="D68" s="107">
        <f>[1]!IQR(E4:E29,FALSE)</f>
        <v>11.75</v>
      </c>
    </row>
    <row r="70" spans="2:8">
      <c r="B70" s="145" t="s">
        <v>253</v>
      </c>
      <c r="C70" s="145"/>
      <c r="D70" s="145"/>
      <c r="E70" s="145"/>
      <c r="F70" s="145"/>
      <c r="G70" s="145"/>
      <c r="H70" s="145"/>
    </row>
    <row r="71" spans="2:8">
      <c r="B71" s="116"/>
      <c r="C71" s="111" t="s">
        <v>153</v>
      </c>
      <c r="D71" s="115" t="s">
        <v>199</v>
      </c>
      <c r="E71" s="90"/>
      <c r="F71" s="116"/>
      <c r="G71" s="111" t="s">
        <v>153</v>
      </c>
      <c r="H71" s="115" t="s">
        <v>199</v>
      </c>
    </row>
    <row r="72" spans="2:8">
      <c r="B72" t="s">
        <v>231</v>
      </c>
      <c r="C72" s="107">
        <f>AVERAGE(F4:F29)</f>
        <v>66.961538461538467</v>
      </c>
      <c r="D72" s="107">
        <f>AVERAGE(G4:G29)</f>
        <v>92.692307692307693</v>
      </c>
      <c r="F72" t="s">
        <v>244</v>
      </c>
      <c r="G72" s="108">
        <f>MIN(F4:F29)</f>
        <v>28.00000000000006</v>
      </c>
      <c r="H72" s="108">
        <f>MIN(G4:G29)</f>
        <v>34.999999999999957</v>
      </c>
    </row>
    <row r="73" spans="2:8">
      <c r="B73" t="s">
        <v>232</v>
      </c>
      <c r="C73" s="107">
        <f>_xlfn.STDEV.S(F4:F29)/SQRT(COUNT(F4:F29))</f>
        <v>5.3626861148927834</v>
      </c>
      <c r="D73" s="107">
        <f>_xlfn.STDEV.S(G4:G29)/SQRT(COUNT(G4:G29))</f>
        <v>3.5720148293125193</v>
      </c>
      <c r="F73" t="s">
        <v>245</v>
      </c>
      <c r="G73" s="108">
        <f>_xlfn.QUARTILE.INC(F4:F29,1)-G72</f>
        <v>16.24999999999994</v>
      </c>
      <c r="H73" s="108">
        <f>_xlfn.QUARTILE.INC(G4:G29,1)-H72</f>
        <v>51.250000000000057</v>
      </c>
    </row>
    <row r="74" spans="2:8">
      <c r="B74" t="s">
        <v>233</v>
      </c>
      <c r="C74" s="107">
        <f>MEDIAN(F4:F29)</f>
        <v>63.50000000000005</v>
      </c>
      <c r="D74" s="107">
        <f>MEDIAN(G4:G29)</f>
        <v>104.99999999999994</v>
      </c>
      <c r="F74" t="s">
        <v>246</v>
      </c>
      <c r="G74" s="108">
        <f>MEDIAN(F4:F29)-_xlfn.QUARTILE.INC(F4:F29,1)</f>
        <v>19.25000000000005</v>
      </c>
      <c r="H74" s="108">
        <f>MEDIAN(G4:G29)-_xlfn.QUARTILE.INC(G4:G29,1)</f>
        <v>18.749999999999929</v>
      </c>
    </row>
    <row r="75" spans="2:8">
      <c r="B75" t="s">
        <v>234</v>
      </c>
      <c r="C75" s="107">
        <f>MODE(F4:F29)</f>
        <v>104.99999999999994</v>
      </c>
      <c r="D75" s="107">
        <f>MODE(G4:G29)</f>
        <v>104.99999999999994</v>
      </c>
      <c r="F75" t="s">
        <v>247</v>
      </c>
      <c r="G75" s="108">
        <f>_xlfn.QUARTILE.INC(F4:F29,3)-MEDIAN(F4:F29)</f>
        <v>29.999999999999936</v>
      </c>
      <c r="H75" s="108">
        <f>_xlfn.QUARTILE.INC(G4:G29,3)-MEDIAN(G4:G29)</f>
        <v>0</v>
      </c>
    </row>
    <row r="76" spans="2:8">
      <c r="B76" t="s">
        <v>227</v>
      </c>
      <c r="C76" s="107">
        <f>_xlfn.STDEV.S(F4:F29)</f>
        <v>27.344441145111379</v>
      </c>
      <c r="D76" s="107">
        <f>_xlfn.STDEV.S(G4:G29)</f>
        <v>18.213773317507336</v>
      </c>
      <c r="F76" t="s">
        <v>248</v>
      </c>
      <c r="G76" s="108">
        <f>MAX(F4:F29)-_xlfn.QUARTILE.INC(F4:F29,3)</f>
        <v>11.500000000000128</v>
      </c>
      <c r="H76" s="108">
        <f>MAX(G4:G29)-_xlfn.QUARTILE.INC(G4:G29,3)</f>
        <v>1.1368683772161603E-13</v>
      </c>
    </row>
    <row r="77" spans="2:8">
      <c r="B77" t="s">
        <v>235</v>
      </c>
      <c r="C77" s="107">
        <f>_xlfn.VAR.S(F4:F29)</f>
        <v>747.71846153846013</v>
      </c>
      <c r="D77" s="107">
        <f>_xlfn.VAR.S(G4:G29)</f>
        <v>331.74153846154223</v>
      </c>
      <c r="F77" t="s">
        <v>231</v>
      </c>
      <c r="G77" s="108"/>
      <c r="H77" s="108"/>
    </row>
    <row r="78" spans="2:8">
      <c r="B78" t="s">
        <v>236</v>
      </c>
      <c r="C78" s="107">
        <f>KURT(F4:F29)</f>
        <v>-1.4820628376530984</v>
      </c>
      <c r="D78" s="107">
        <f>KURT(G4:G29)</f>
        <v>2.8677376911807317</v>
      </c>
    </row>
    <row r="79" spans="2:8">
      <c r="B79" t="s">
        <v>237</v>
      </c>
      <c r="C79" s="107">
        <f>SKEW(F4:F29)</f>
        <v>0.16550870075093446</v>
      </c>
      <c r="D79" s="107">
        <f>SKEW(G4:G29)</f>
        <v>-1.688689920274645</v>
      </c>
    </row>
    <row r="80" spans="2:8">
      <c r="B80" t="s">
        <v>238</v>
      </c>
      <c r="C80" s="107">
        <f>C81-C82</f>
        <v>77.000000000000057</v>
      </c>
      <c r="D80" s="107">
        <f>D81-D82</f>
        <v>70.000000000000156</v>
      </c>
    </row>
    <row r="81" spans="2:4">
      <c r="B81" t="s">
        <v>226</v>
      </c>
      <c r="C81" s="107">
        <f>MAX(F4:F29)</f>
        <v>105.00000000000011</v>
      </c>
      <c r="D81" s="107">
        <f>MAX(G4:G29)</f>
        <v>105.00000000000011</v>
      </c>
    </row>
    <row r="82" spans="2:4">
      <c r="B82" t="s">
        <v>225</v>
      </c>
      <c r="C82" s="107">
        <f>MIN(F4:F29)</f>
        <v>28.00000000000006</v>
      </c>
      <c r="D82" s="107">
        <f>MIN(G4:G29)</f>
        <v>34.999999999999957</v>
      </c>
    </row>
    <row r="83" spans="2:4">
      <c r="B83" t="s">
        <v>239</v>
      </c>
      <c r="C83" s="107">
        <f>SUM(F4:F29)</f>
        <v>1741.0000000000002</v>
      </c>
      <c r="D83" s="107">
        <f>SUM(G4:G29)</f>
        <v>2410</v>
      </c>
    </row>
    <row r="84" spans="2:4">
      <c r="B84" t="s">
        <v>240</v>
      </c>
      <c r="C84" s="107">
        <f>COUNT(F4:F29)</f>
        <v>26</v>
      </c>
      <c r="D84" s="107">
        <f>COUNT(G4:G29)</f>
        <v>26</v>
      </c>
    </row>
    <row r="85" spans="2:4">
      <c r="B85" t="s">
        <v>241</v>
      </c>
      <c r="C85" s="107">
        <f>AVEDEV(F4:F29)</f>
        <v>23.958579881656799</v>
      </c>
      <c r="D85" s="107">
        <f>AVEDEV(G4:G29)</f>
        <v>14.201183431952664</v>
      </c>
    </row>
    <row r="86" spans="2:4">
      <c r="B86" t="s">
        <v>242</v>
      </c>
      <c r="C86" s="107">
        <f>[1]!MAD(F4:F29)</f>
        <v>24.500000000000028</v>
      </c>
      <c r="D86" s="107">
        <f>[1]!MAD(G4:G29)</f>
        <v>1.7053025658242404E-13</v>
      </c>
    </row>
    <row r="87" spans="2:4">
      <c r="B87" t="s">
        <v>243</v>
      </c>
      <c r="C87" s="107">
        <f>[1]!IQR(F4:F29,FALSE)</f>
        <v>49.249999999999986</v>
      </c>
      <c r="D87" s="107">
        <f>[1]!IQR(G4:G29,FALSE)</f>
        <v>18.749999999999986</v>
      </c>
    </row>
  </sheetData>
  <mergeCells count="6">
    <mergeCell ref="B70:H70"/>
    <mergeCell ref="B2:C2"/>
    <mergeCell ref="D2:E2"/>
    <mergeCell ref="F2:G2"/>
    <mergeCell ref="B32:H32"/>
    <mergeCell ref="B51:H5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60"/>
  <sheetViews>
    <sheetView workbookViewId="0"/>
  </sheetViews>
  <sheetFormatPr defaultColWidth="14.3984375" defaultRowHeight="15" customHeight="1"/>
  <cols>
    <col min="4" max="4" width="3" customWidth="1"/>
    <col min="11" max="11" width="3" customWidth="1"/>
  </cols>
  <sheetData>
    <row r="2" spans="1:29">
      <c r="A2" s="148" t="s">
        <v>200</v>
      </c>
      <c r="B2" s="125"/>
      <c r="C2" s="125"/>
    </row>
    <row r="4" spans="1:29">
      <c r="A4" s="148" t="s">
        <v>201</v>
      </c>
      <c r="B4" s="125"/>
      <c r="E4" s="149" t="s">
        <v>202</v>
      </c>
      <c r="F4" s="125"/>
      <c r="L4" s="149" t="s">
        <v>203</v>
      </c>
      <c r="M4" s="125"/>
    </row>
    <row r="5" spans="1:29">
      <c r="G5" s="22"/>
      <c r="Q5" s="23" t="s">
        <v>147</v>
      </c>
      <c r="R5" s="23" t="s">
        <v>148</v>
      </c>
      <c r="S5" s="23" t="s">
        <v>149</v>
      </c>
      <c r="T5" s="23" t="s">
        <v>150</v>
      </c>
      <c r="U5" s="24" t="s">
        <v>151</v>
      </c>
      <c r="V5" s="25" t="s">
        <v>152</v>
      </c>
      <c r="X5" s="23" t="s">
        <v>147</v>
      </c>
      <c r="Y5" s="23" t="s">
        <v>148</v>
      </c>
      <c r="Z5" s="23" t="s">
        <v>149</v>
      </c>
      <c r="AA5" s="23" t="s">
        <v>150</v>
      </c>
      <c r="AB5" s="24" t="s">
        <v>151</v>
      </c>
      <c r="AC5" s="25" t="s">
        <v>152</v>
      </c>
    </row>
    <row r="6" spans="1:29">
      <c r="A6" s="36">
        <v>7.2916666666666671E-2</v>
      </c>
      <c r="E6" s="30" t="s">
        <v>146</v>
      </c>
      <c r="F6" s="30"/>
      <c r="G6" s="22"/>
      <c r="H6" s="27" t="s">
        <v>154</v>
      </c>
      <c r="Q6" s="28" t="e">
        <f>AVERAGE(#REF!:#REF!)</f>
        <v>#REF!</v>
      </c>
      <c r="R6" s="28" t="e">
        <f>AVERAGE(#REF!:#REF!)</f>
        <v>#REF!</v>
      </c>
      <c r="S6" s="28" t="e">
        <f>AVERAGE(#REF!:#REF!)</f>
        <v>#REF!</v>
      </c>
      <c r="T6" s="28" t="e">
        <f>AVERAGE(#REF!:#REF!)</f>
        <v>#REF!</v>
      </c>
      <c r="U6" s="28" t="e">
        <f>AVERAGE(#REF!:#REF!)</f>
        <v>#REF!</v>
      </c>
      <c r="V6" s="28" t="e">
        <f>AVERAGE(#REF!:#REF!)</f>
        <v>#REF!</v>
      </c>
      <c r="X6" s="28" t="e">
        <f>AVERAGE(#REF!:#REF!)</f>
        <v>#REF!</v>
      </c>
      <c r="Y6" s="28" t="e">
        <f>AVERAGE(#REF!:#REF!)</f>
        <v>#REF!</v>
      </c>
      <c r="Z6" s="28" t="e">
        <f>AVERAGE(#REF!:#REF!)</f>
        <v>#REF!</v>
      </c>
      <c r="AA6" s="28" t="e">
        <f>AVERAGE(#REF!:#REF!)</f>
        <v>#REF!</v>
      </c>
      <c r="AB6" s="28" t="e">
        <f>AVERAGE(#REF!:#REF!)</f>
        <v>#REF!</v>
      </c>
      <c r="AC6" s="28" t="e">
        <f>AVERAGE(#REF!:#REF!)</f>
        <v>#REF!</v>
      </c>
    </row>
    <row r="7" spans="1:29">
      <c r="E7" s="30"/>
      <c r="F7" s="30"/>
      <c r="G7" s="22"/>
      <c r="L7" s="27" t="s">
        <v>146</v>
      </c>
      <c r="M7" s="29" t="e">
        <f>SUM('Duplo Data'!AL4:'Duplo Data'!#REF!)</f>
        <v>#REF!</v>
      </c>
      <c r="Q7" s="28" t="e">
        <f>AVERAGE(#REF!:#REF!)</f>
        <v>#REF!</v>
      </c>
      <c r="R7" s="28" t="e">
        <f>AVERAGE(#REF!:#REF!)</f>
        <v>#REF!</v>
      </c>
      <c r="S7" s="28" t="e">
        <f>AVERAGE(#REF!:#REF!)</f>
        <v>#REF!</v>
      </c>
      <c r="T7" s="28" t="e">
        <f>AVERAGE(#REF!:#REF!)</f>
        <v>#REF!</v>
      </c>
      <c r="U7" s="28" t="e">
        <f>AVERAGE(#REF!:#REF!)</f>
        <v>#REF!</v>
      </c>
      <c r="V7" s="28" t="e">
        <f>AVERAGE(#REF!:#REF!)</f>
        <v>#REF!</v>
      </c>
      <c r="X7" s="28" t="e">
        <f>AVERAGE(#REF!:#REF!)</f>
        <v>#REF!</v>
      </c>
      <c r="Y7" s="28" t="e">
        <f>AVERAGE(#REF!:#REF!)</f>
        <v>#REF!</v>
      </c>
      <c r="Z7" s="28" t="e">
        <f>AVERAGE(#REF!:#REF!)</f>
        <v>#REF!</v>
      </c>
      <c r="AA7" s="28" t="e">
        <f>AVERAGE(#REF!:#REF!)</f>
        <v>#REF!</v>
      </c>
      <c r="AB7" s="28" t="e">
        <f>AVERAGE(#REF!:#REF!)</f>
        <v>#REF!</v>
      </c>
      <c r="AC7" s="28" t="e">
        <f>AVERAGE(#REF!:#REF!)</f>
        <v>#REF!</v>
      </c>
    </row>
    <row r="8" spans="1:29">
      <c r="A8" s="37" t="e">
        <f>IF('Duplo Data'!AM4&gt;0,IF('Duplo Data'!#REF!=TRUE,'Duplo Data'!AM4,$A$6),"")</f>
        <v>#REF!</v>
      </c>
      <c r="B8" s="38" t="e">
        <f>IF('RSOY Data'!AM4&gt;0,IF('RSOY Data'!#REF!=TRUE,'RSOY Data'!AM4,$A$6),"")</f>
        <v>#REF!</v>
      </c>
      <c r="E8" s="27" t="s">
        <v>204</v>
      </c>
      <c r="F8" s="29" t="e">
        <f>COUNTIF(#REF!,"y")</f>
        <v>#REF!</v>
      </c>
      <c r="G8" s="22" t="e">
        <f>COUNTIF(#REF!,"y")</f>
        <v>#REF!</v>
      </c>
      <c r="H8" s="27" t="s">
        <v>204</v>
      </c>
      <c r="I8" s="39" t="e">
        <f>COUNTIF(#REF!,"y")</f>
        <v>#REF!</v>
      </c>
      <c r="J8" s="39" t="e">
        <f>COUNTIF(#REF!,"y")</f>
        <v>#REF!</v>
      </c>
      <c r="L8" s="27" t="s">
        <v>154</v>
      </c>
      <c r="M8" s="29" t="e">
        <f>SUM('RSOY Data'!AL4:'RSOY Data'!#REF!)</f>
        <v>#REF!</v>
      </c>
      <c r="Q8" s="40" t="e">
        <f t="shared" ref="Q8:V8" si="0">(Q7-Q6)/Q6</f>
        <v>#REF!</v>
      </c>
      <c r="R8" s="40" t="e">
        <f t="shared" si="0"/>
        <v>#REF!</v>
      </c>
      <c r="S8" s="40" t="e">
        <f t="shared" si="0"/>
        <v>#REF!</v>
      </c>
      <c r="T8" s="40" t="e">
        <f t="shared" si="0"/>
        <v>#REF!</v>
      </c>
      <c r="U8" s="40" t="e">
        <f t="shared" si="0"/>
        <v>#REF!</v>
      </c>
      <c r="V8" s="40" t="e">
        <f t="shared" si="0"/>
        <v>#REF!</v>
      </c>
      <c r="W8" s="40"/>
      <c r="X8" s="40" t="e">
        <f t="shared" ref="X8:AC8" si="1">(X7-X6)/X6</f>
        <v>#REF!</v>
      </c>
      <c r="Y8" s="40" t="e">
        <f t="shared" si="1"/>
        <v>#REF!</v>
      </c>
      <c r="Z8" s="40" t="e">
        <f t="shared" si="1"/>
        <v>#REF!</v>
      </c>
      <c r="AA8" s="40" t="e">
        <f t="shared" si="1"/>
        <v>#REF!</v>
      </c>
      <c r="AB8" s="40" t="e">
        <f t="shared" si="1"/>
        <v>#REF!</v>
      </c>
      <c r="AC8" s="40" t="e">
        <f t="shared" si="1"/>
        <v>#REF!</v>
      </c>
    </row>
    <row r="9" spans="1:29">
      <c r="A9" s="37" t="e">
        <f>IF('Duplo Data'!AM5&gt;0,IF('Duplo Data'!#REF!=TRUE,'Duplo Data'!AM5,$A$6),"")</f>
        <v>#REF!</v>
      </c>
      <c r="B9" s="38" t="e">
        <f>IF('RSOY Data'!AM5&gt;0,IF('RSOY Data'!#REF!=TRUE,'RSOY Data'!AM5,$A$6),"")</f>
        <v>#REF!</v>
      </c>
      <c r="E9" s="27" t="s">
        <v>205</v>
      </c>
      <c r="F9" s="29" t="e">
        <f>COUNTIF(#REF!,"N")</f>
        <v>#REF!</v>
      </c>
      <c r="G9" s="22" t="e">
        <f>COUNTIF(#REF!,"N")</f>
        <v>#REF!</v>
      </c>
      <c r="H9" s="27" t="s">
        <v>205</v>
      </c>
      <c r="I9" s="39" t="e">
        <f>COUNTIF(#REF!,"n")</f>
        <v>#REF!</v>
      </c>
      <c r="J9" s="39" t="e">
        <f>COUNTIF(#REF!,"n")</f>
        <v>#REF!</v>
      </c>
      <c r="Q9" s="41" t="e">
        <f t="shared" ref="Q9:V9" si="2">Q8*100</f>
        <v>#REF!</v>
      </c>
      <c r="R9" s="41" t="e">
        <f t="shared" si="2"/>
        <v>#REF!</v>
      </c>
      <c r="S9" s="41" t="e">
        <f t="shared" si="2"/>
        <v>#REF!</v>
      </c>
      <c r="T9" s="41" t="e">
        <f t="shared" si="2"/>
        <v>#REF!</v>
      </c>
      <c r="U9" s="41" t="e">
        <f t="shared" si="2"/>
        <v>#REF!</v>
      </c>
      <c r="V9" s="41" t="e">
        <f t="shared" si="2"/>
        <v>#REF!</v>
      </c>
      <c r="W9" s="41"/>
      <c r="X9" s="41" t="e">
        <f t="shared" ref="X9:AC9" si="3">X8*100</f>
        <v>#REF!</v>
      </c>
      <c r="Y9" s="41" t="e">
        <f t="shared" si="3"/>
        <v>#REF!</v>
      </c>
      <c r="Z9" s="41" t="e">
        <f t="shared" si="3"/>
        <v>#REF!</v>
      </c>
      <c r="AA9" s="41" t="e">
        <f t="shared" si="3"/>
        <v>#REF!</v>
      </c>
      <c r="AB9" s="41" t="e">
        <f t="shared" si="3"/>
        <v>#REF!</v>
      </c>
      <c r="AC9" s="41" t="e">
        <f t="shared" si="3"/>
        <v>#REF!</v>
      </c>
    </row>
    <row r="10" spans="1:29">
      <c r="A10" s="42" t="e">
        <f>IF('Duplo Data'!AM6&gt;0,IF('Duplo Data'!#REF!=TRUE,'Duplo Data'!AM6,$A$6),"")</f>
        <v>#REF!</v>
      </c>
      <c r="B10" s="43" t="e">
        <f>IF('RSOY Data'!AM6&gt;0,IF('RSOY Data'!#REF!=TRUE,'RSOY Data'!AM6,$A$6),"")</f>
        <v>#REF!</v>
      </c>
      <c r="E10" s="27" t="s">
        <v>206</v>
      </c>
      <c r="F10" s="29" t="e">
        <f t="shared" ref="F10:G10" si="4">SUM(F8:F9)</f>
        <v>#REF!</v>
      </c>
      <c r="G10" s="22" t="e">
        <f t="shared" si="4"/>
        <v>#REF!</v>
      </c>
      <c r="H10" s="27" t="s">
        <v>206</v>
      </c>
      <c r="I10" s="29" t="e">
        <f t="shared" ref="I10:J10" si="5">SUM(I8:I9)</f>
        <v>#REF!</v>
      </c>
      <c r="J10" s="29" t="e">
        <f t="shared" si="5"/>
        <v>#REF!</v>
      </c>
    </row>
    <row r="11" spans="1:29">
      <c r="A11" s="37" t="e">
        <f>IF('Duplo Data'!AM7&gt;0,IF('Duplo Data'!#REF!=TRUE,'Duplo Data'!AM7,$A$6),"")</f>
        <v>#REF!</v>
      </c>
      <c r="B11" s="43" t="e">
        <f>IF('RSOY Data'!AM7&gt;0,IF('RSOY Data'!#REF!=TRUE,'RSOY Data'!AM7,$A$6),"")</f>
        <v>#REF!</v>
      </c>
      <c r="E11" s="44" t="b">
        <v>1</v>
      </c>
      <c r="F11" s="39" t="e">
        <f>COUNTIFS(#REF!:#REF!,"TRUE")</f>
        <v>#REF!</v>
      </c>
      <c r="G11" s="22"/>
      <c r="H11" s="44" t="b">
        <v>1</v>
      </c>
      <c r="I11" s="39" t="e">
        <f>COUNTIFS(#REF!:#REF!,"TRUE")</f>
        <v>#REF!</v>
      </c>
    </row>
    <row r="12" spans="1:29">
      <c r="A12" s="37" t="e">
        <f>IF('Duplo Data'!AM8&gt;0,IF('Duplo Data'!#REF!=TRUE,'Duplo Data'!AM8,$A$6),"")</f>
        <v>#REF!</v>
      </c>
      <c r="B12" s="43" t="e">
        <f>IF('RSOY Data'!AM8&gt;0,IF('RSOY Data'!#REF!=TRUE,'RSOY Data'!AM8,$A$6),"")</f>
        <v>#REF!</v>
      </c>
      <c r="E12" s="27" t="s">
        <v>207</v>
      </c>
      <c r="F12" s="29" t="e">
        <f t="shared" ref="F12:G12" si="6">((F8-$F$11)/F10)*100</f>
        <v>#REF!</v>
      </c>
      <c r="G12" s="22" t="e">
        <f t="shared" si="6"/>
        <v>#REF!</v>
      </c>
      <c r="H12" s="27" t="s">
        <v>207</v>
      </c>
      <c r="I12" s="29" t="e">
        <f t="shared" ref="I12:J12" si="7">((I8-$I$11)/I10)*100</f>
        <v>#REF!</v>
      </c>
      <c r="J12" s="29" t="e">
        <f t="shared" si="7"/>
        <v>#REF!</v>
      </c>
      <c r="Q12" s="20" t="s">
        <v>14</v>
      </c>
      <c r="R12" s="20" t="s">
        <v>15</v>
      </c>
      <c r="S12" s="15" t="s">
        <v>17</v>
      </c>
      <c r="T12" s="15" t="s">
        <v>18</v>
      </c>
      <c r="U12" s="15" t="s">
        <v>20</v>
      </c>
      <c r="V12" s="15" t="s">
        <v>27</v>
      </c>
      <c r="X12" s="20" t="s">
        <v>14</v>
      </c>
      <c r="Y12" s="20" t="s">
        <v>15</v>
      </c>
      <c r="Z12" s="15" t="s">
        <v>17</v>
      </c>
      <c r="AA12" s="15" t="s">
        <v>18</v>
      </c>
      <c r="AB12" s="15" t="s">
        <v>20</v>
      </c>
      <c r="AC12" s="15" t="s">
        <v>27</v>
      </c>
    </row>
    <row r="13" spans="1:29">
      <c r="A13" s="42" t="e">
        <f>IF('Duplo Data'!AM9&gt;0,IF('Duplo Data'!#REF!=TRUE,'Duplo Data'!AM9,$A$6),"")</f>
        <v>#REF!</v>
      </c>
      <c r="B13" s="38" t="e">
        <f>IF('RSOY Data'!AM9&gt;0,IF('RSOY Data'!#REF!=TRUE,'RSOY Data'!AM9,$A$6),"")</f>
        <v>#REF!</v>
      </c>
      <c r="E13" s="45" t="s">
        <v>208</v>
      </c>
      <c r="F13" s="29" t="e">
        <f t="shared" ref="F13:G13" si="8">100-F12</f>
        <v>#REF!</v>
      </c>
      <c r="G13" s="22" t="e">
        <f t="shared" si="8"/>
        <v>#REF!</v>
      </c>
      <c r="H13" s="45" t="s">
        <v>208</v>
      </c>
      <c r="I13" s="29" t="e">
        <f t="shared" ref="I13:J13" si="9">100-I12</f>
        <v>#REF!</v>
      </c>
      <c r="J13" s="29" t="e">
        <f t="shared" si="9"/>
        <v>#REF!</v>
      </c>
      <c r="Q13" s="29" t="e">
        <f>COUNTIF(#REF!:#REF!,"y")</f>
        <v>#REF!</v>
      </c>
      <c r="R13" s="29" t="e">
        <f>COUNTIF(#REF!:#REF!,"y")</f>
        <v>#REF!</v>
      </c>
      <c r="S13" s="29" t="e">
        <f>COUNTIF(#REF!:#REF!,"y")</f>
        <v>#REF!</v>
      </c>
      <c r="T13" s="29" t="e">
        <f>COUNTIF(#REF!:#REF!,"y")</f>
        <v>#REF!</v>
      </c>
      <c r="U13" s="29" t="e">
        <f>COUNTIF(#REF!:#REF!,"y")</f>
        <v>#REF!</v>
      </c>
      <c r="V13" s="29" t="e">
        <f>COUNTIF(#REF!:#REF!,"y")</f>
        <v>#REF!</v>
      </c>
      <c r="X13" s="29" t="e">
        <f>COUNTIF(#REF!:#REF!,"y")</f>
        <v>#REF!</v>
      </c>
      <c r="Y13" s="29" t="e">
        <f>COUNTIF(#REF!:#REF!,"y")</f>
        <v>#REF!</v>
      </c>
      <c r="Z13" s="29" t="e">
        <f>COUNTIF(#REF!:#REF!,"y")</f>
        <v>#REF!</v>
      </c>
      <c r="AA13" s="29" t="e">
        <f>COUNTIF(#REF!:#REF!,"y")</f>
        <v>#REF!</v>
      </c>
      <c r="AB13" s="29" t="e">
        <f>COUNTIF(#REF!:#REF!,"y")</f>
        <v>#REF!</v>
      </c>
      <c r="AC13" s="29" t="e">
        <f>COUNTIF(#REF!:#REF!,"y")</f>
        <v>#REF!</v>
      </c>
    </row>
    <row r="14" spans="1:29">
      <c r="A14" s="37" t="e">
        <f>IF('Duplo Data'!AM10&gt;0,IF('Duplo Data'!#REF!=TRUE,'Duplo Data'!AM10,$A$6),"")</f>
        <v>#REF!</v>
      </c>
      <c r="B14" s="38" t="e">
        <f>IF('RSOY Data'!AM10&gt;0,IF('RSOY Data'!#REF!=TRUE,'RSOY Data'!AM10,$A$6),"")</f>
        <v>#REF!</v>
      </c>
      <c r="G14" s="22"/>
      <c r="Q14" s="46" t="e">
        <f>COUNTIF(#REF!:#REF!,"n")</f>
        <v>#REF!</v>
      </c>
      <c r="R14" s="46" t="e">
        <f>COUNTIF(#REF!:#REF!,"n")</f>
        <v>#REF!</v>
      </c>
      <c r="S14" s="46" t="e">
        <f>COUNTIF(#REF!:#REF!,"n")</f>
        <v>#REF!</v>
      </c>
      <c r="T14" s="46" t="e">
        <f>COUNTIF(#REF!:#REF!,"n")</f>
        <v>#REF!</v>
      </c>
      <c r="U14" s="46" t="e">
        <f>COUNTIF(#REF!:#REF!,"n")</f>
        <v>#REF!</v>
      </c>
      <c r="V14" s="46" t="e">
        <f>COUNTIF(#REF!:#REF!,"n")</f>
        <v>#REF!</v>
      </c>
      <c r="W14" s="47"/>
      <c r="X14" s="47" t="e">
        <f>COUNTIF(#REF!:#REF!,"n")</f>
        <v>#REF!</v>
      </c>
      <c r="Y14" s="47" t="e">
        <f>COUNTIF(#REF!:#REF!,"n")</f>
        <v>#REF!</v>
      </c>
      <c r="Z14" s="47" t="e">
        <f>COUNTIF(#REF!:#REF!,"n")</f>
        <v>#REF!</v>
      </c>
      <c r="AA14" s="47" t="e">
        <f>COUNTIF(#REF!:#REF!,"n")</f>
        <v>#REF!</v>
      </c>
      <c r="AB14" s="47" t="e">
        <f>COUNTIF(#REF!:#REF!,"n")</f>
        <v>#REF!</v>
      </c>
      <c r="AC14" s="47" t="e">
        <f>COUNTIF(#REF!:#REF!,"n")</f>
        <v>#REF!</v>
      </c>
    </row>
    <row r="15" spans="1:29">
      <c r="A15" s="37" t="e">
        <f>IF('Duplo Data'!AM11&gt;0,IF('Duplo Data'!#REF!=TRUE,'Duplo Data'!AM11,$A$6),"")</f>
        <v>#REF!</v>
      </c>
      <c r="B15" s="38" t="e">
        <f>IF('RSOY Data'!AM11&gt;0,IF('RSOY Data'!#REF!=TRUE,'RSOY Data'!AM11,$A$6),"")</f>
        <v>#REF!</v>
      </c>
      <c r="Q15" s="29" t="e">
        <f>COUNTIF(#REF!:#REF!,"y")</f>
        <v>#REF!</v>
      </c>
      <c r="R15" s="29" t="e">
        <f>COUNTIF(#REF!:#REF!,"y")</f>
        <v>#REF!</v>
      </c>
      <c r="S15" s="29" t="e">
        <f>COUNTIF(#REF!:#REF!,"y")</f>
        <v>#REF!</v>
      </c>
      <c r="T15" s="29" t="e">
        <f>COUNTIF(#REF!:#REF!,"y")</f>
        <v>#REF!</v>
      </c>
      <c r="U15" s="29" t="e">
        <f>COUNTIF(#REF!:#REF!,"y")</f>
        <v>#REF!</v>
      </c>
      <c r="V15" s="29" t="e">
        <f>COUNTIF(#REF!:#REF!,"y")</f>
        <v>#REF!</v>
      </c>
      <c r="X15" s="29" t="e">
        <f>COUNTIF(#REF!:#REF!,"y")</f>
        <v>#REF!</v>
      </c>
      <c r="Y15" s="29" t="e">
        <f>COUNTIF(#REF!:#REF!,"y")</f>
        <v>#REF!</v>
      </c>
      <c r="Z15" s="29" t="e">
        <f>COUNTIF(#REF!:#REF!,"y")</f>
        <v>#REF!</v>
      </c>
      <c r="AA15" s="29" t="e">
        <f>COUNTIF(#REF!:#REF!,"y")</f>
        <v>#REF!</v>
      </c>
      <c r="AB15" s="29" t="e">
        <f>COUNTIF(#REF!:#REF!,"y")</f>
        <v>#REF!</v>
      </c>
      <c r="AC15" s="29" t="e">
        <f>COUNTIF(#REF!:#REF!,"y")</f>
        <v>#REF!</v>
      </c>
    </row>
    <row r="16" spans="1:29">
      <c r="A16" s="42" t="e">
        <f>IF('Duplo Data'!AM12&gt;0,IF('Duplo Data'!#REF!=TRUE,'Duplo Data'!AM12,$A$6),"")</f>
        <v>#REF!</v>
      </c>
      <c r="B16" s="43" t="e">
        <f>IF('RSOY Data'!AM12&gt;0,IF('RSOY Data'!#REF!=TRUE,'RSOY Data'!AM12,$A$6),"")</f>
        <v>#REF!</v>
      </c>
      <c r="Q16" s="29" t="e">
        <f>COUNTIF(#REF!:#REF!,"n")</f>
        <v>#REF!</v>
      </c>
      <c r="R16" s="29" t="e">
        <f>COUNTIF(#REF!:#REF!,"n")</f>
        <v>#REF!</v>
      </c>
      <c r="S16" s="29" t="e">
        <f>COUNTIF(#REF!:#REF!,"n")</f>
        <v>#REF!</v>
      </c>
      <c r="T16" s="29" t="e">
        <f>COUNTIF(#REF!:#REF!,"n")</f>
        <v>#REF!</v>
      </c>
      <c r="U16" s="29" t="e">
        <f>COUNTIF(#REF!:#REF!,"n")</f>
        <v>#REF!</v>
      </c>
      <c r="V16" s="29" t="e">
        <f>COUNTIF(#REF!:#REF!,"n")</f>
        <v>#REF!</v>
      </c>
      <c r="X16" s="29" t="e">
        <f>COUNTIF(#REF!:#REF!,"n")</f>
        <v>#REF!</v>
      </c>
      <c r="Y16" s="29" t="e">
        <f>COUNTIF(#REF!:#REF!,"n")</f>
        <v>#REF!</v>
      </c>
      <c r="Z16" s="29" t="e">
        <f>COUNTIF(#REF!:#REF!,"n")</f>
        <v>#REF!</v>
      </c>
      <c r="AA16" s="29" t="e">
        <f>COUNTIF(#REF!:#REF!,"n")</f>
        <v>#REF!</v>
      </c>
      <c r="AB16" s="29" t="e">
        <f>COUNTIF(#REF!:#REF!,"n")</f>
        <v>#REF!</v>
      </c>
      <c r="AC16" s="29" t="e">
        <f>COUNTIF(#REF!:#REF!,"n")</f>
        <v>#REF!</v>
      </c>
    </row>
    <row r="17" spans="1:29">
      <c r="A17" s="37" t="e">
        <f>IF('Duplo Data'!AM13&gt;0,IF('Duplo Data'!#REF!=TRUE,'Duplo Data'!AM13,$A$6),"")</f>
        <v>#REF!</v>
      </c>
      <c r="B17" s="43" t="e">
        <f>IF('RSOY Data'!AM13&gt;0,IF('RSOY Data'!#REF!=TRUE,'RSOY Data'!AM13,$A$6),"")</f>
        <v>#REF!</v>
      </c>
    </row>
    <row r="18" spans="1:29">
      <c r="A18" s="42" t="e">
        <f>IF('Duplo Data'!AM14&gt;0,IF('Duplo Data'!#REF!=TRUE,'Duplo Data'!AM14,$A$6),"")</f>
        <v>#REF!</v>
      </c>
      <c r="B18" s="43" t="e">
        <f>IF('RSOY Data'!AM14&gt;0,IF('RSOY Data'!#REF!=TRUE,'RSOY Data'!AM14,$A$6),"")</f>
        <v>#REF!</v>
      </c>
      <c r="Q18" s="29" t="e">
        <f t="shared" ref="Q18:V18" si="10">(Q13/20)*100</f>
        <v>#REF!</v>
      </c>
      <c r="R18" s="29" t="e">
        <f t="shared" si="10"/>
        <v>#REF!</v>
      </c>
      <c r="S18" s="29" t="e">
        <f t="shared" si="10"/>
        <v>#REF!</v>
      </c>
      <c r="T18" s="29" t="e">
        <f t="shared" si="10"/>
        <v>#REF!</v>
      </c>
      <c r="U18" s="29" t="e">
        <f t="shared" si="10"/>
        <v>#REF!</v>
      </c>
      <c r="V18" s="29" t="e">
        <f t="shared" si="10"/>
        <v>#REF!</v>
      </c>
      <c r="X18" s="29" t="e">
        <f t="shared" ref="X18:AC18" si="11">(X13/20)*100</f>
        <v>#REF!</v>
      </c>
      <c r="Y18" s="29" t="e">
        <f t="shared" si="11"/>
        <v>#REF!</v>
      </c>
      <c r="Z18" s="29" t="e">
        <f t="shared" si="11"/>
        <v>#REF!</v>
      </c>
      <c r="AA18" s="29" t="e">
        <f t="shared" si="11"/>
        <v>#REF!</v>
      </c>
      <c r="AB18" s="29" t="e">
        <f t="shared" si="11"/>
        <v>#REF!</v>
      </c>
      <c r="AC18" s="29" t="e">
        <f t="shared" si="11"/>
        <v>#REF!</v>
      </c>
    </row>
    <row r="19" spans="1:29">
      <c r="A19" s="37" t="e">
        <f>IF('Duplo Data'!AM15&gt;0,IF('Duplo Data'!#REF!=TRUE,'Duplo Data'!AM15,$A$6),"")</f>
        <v>#REF!</v>
      </c>
      <c r="B19" s="43" t="e">
        <f>IF('RSOY Data'!AM15&gt;0,IF('RSOY Data'!#REF!=TRUE,'RSOY Data'!AM15,$A$6),"")</f>
        <v>#REF!</v>
      </c>
      <c r="Q19" s="48" t="e">
        <f t="shared" ref="Q19:V19" si="12">(Q15/24)*100</f>
        <v>#REF!</v>
      </c>
      <c r="R19" s="48" t="e">
        <f t="shared" si="12"/>
        <v>#REF!</v>
      </c>
      <c r="S19" s="48" t="e">
        <f t="shared" si="12"/>
        <v>#REF!</v>
      </c>
      <c r="T19" s="48" t="e">
        <f t="shared" si="12"/>
        <v>#REF!</v>
      </c>
      <c r="U19" s="48" t="e">
        <f t="shared" si="12"/>
        <v>#REF!</v>
      </c>
      <c r="V19" s="48" t="e">
        <f t="shared" si="12"/>
        <v>#REF!</v>
      </c>
      <c r="X19" s="48" t="e">
        <f t="shared" ref="X19:AC19" si="13">(X15/24)*100</f>
        <v>#REF!</v>
      </c>
      <c r="Y19" s="48" t="e">
        <f t="shared" si="13"/>
        <v>#REF!</v>
      </c>
      <c r="Z19" s="48" t="e">
        <f t="shared" si="13"/>
        <v>#REF!</v>
      </c>
      <c r="AA19" s="48" t="e">
        <f t="shared" si="13"/>
        <v>#REF!</v>
      </c>
      <c r="AB19" s="48" t="e">
        <f t="shared" si="13"/>
        <v>#REF!</v>
      </c>
      <c r="AC19" s="48" t="e">
        <f t="shared" si="13"/>
        <v>#REF!</v>
      </c>
    </row>
    <row r="20" spans="1:29">
      <c r="A20" s="37" t="e">
        <f>IF('Duplo Data'!AM16&gt;0,IF('Duplo Data'!#REF!=TRUE,'Duplo Data'!AM16,$A$6),"")</f>
        <v>#REF!</v>
      </c>
      <c r="B20" s="38" t="e">
        <f>IF('RSOY Data'!AM16&gt;0,IF('RSOY Data'!#REF!=TRUE,'RSOY Data'!AM16,$A$6),"")</f>
        <v>#REF!</v>
      </c>
      <c r="Q20" s="49" t="e">
        <f t="shared" ref="Q20:V20" si="14">Q18-Q19</f>
        <v>#REF!</v>
      </c>
      <c r="R20" s="49" t="e">
        <f t="shared" si="14"/>
        <v>#REF!</v>
      </c>
      <c r="S20" s="49" t="e">
        <f t="shared" si="14"/>
        <v>#REF!</v>
      </c>
      <c r="T20" s="49" t="e">
        <f t="shared" si="14"/>
        <v>#REF!</v>
      </c>
      <c r="U20" s="49" t="e">
        <f t="shared" si="14"/>
        <v>#REF!</v>
      </c>
      <c r="V20" s="49" t="e">
        <f t="shared" si="14"/>
        <v>#REF!</v>
      </c>
      <c r="W20" s="50"/>
      <c r="X20" s="49" t="e">
        <f t="shared" ref="X20:AC20" si="15">X18-X19</f>
        <v>#REF!</v>
      </c>
      <c r="Y20" s="49" t="e">
        <f t="shared" si="15"/>
        <v>#REF!</v>
      </c>
      <c r="Z20" s="49" t="e">
        <f t="shared" si="15"/>
        <v>#REF!</v>
      </c>
      <c r="AA20" s="49" t="e">
        <f t="shared" si="15"/>
        <v>#REF!</v>
      </c>
      <c r="AB20" s="49" t="e">
        <f t="shared" si="15"/>
        <v>#REF!</v>
      </c>
      <c r="AC20" s="49" t="e">
        <f t="shared" si="15"/>
        <v>#REF!</v>
      </c>
    </row>
    <row r="21" spans="1:29">
      <c r="A21" s="37" t="e">
        <f>IF('Duplo Data'!AM17&gt;0,IF('Duplo Data'!#REF!=TRUE,'Duplo Data'!AM17,$A$6),"")</f>
        <v>#REF!</v>
      </c>
      <c r="B21" s="38" t="e">
        <f>IF('RSOY Data'!AM17&gt;0,IF('RSOY Data'!#REF!=TRUE,'RSOY Data'!AM17,$A$6),"")</f>
        <v>#REF!</v>
      </c>
    </row>
    <row r="22" spans="1:29">
      <c r="A22" s="37" t="e">
        <f>IF('Duplo Data'!AM18&gt;0,IF('Duplo Data'!#REF!=TRUE,'Duplo Data'!AM18,$A$6),"")</f>
        <v>#REF!</v>
      </c>
      <c r="B22" s="43" t="e">
        <f>IF('RSOY Data'!AM18&gt;0,IF('RSOY Data'!#REF!=TRUE,'RSOY Data'!AM18,$A$6),"")</f>
        <v>#REF!</v>
      </c>
    </row>
    <row r="23" spans="1:29">
      <c r="A23" s="37" t="e">
        <f>IF('Duplo Data'!AM19&gt;0,IF('Duplo Data'!#REF!=TRUE,'Duplo Data'!AM19,$A$6),"")</f>
        <v>#REF!</v>
      </c>
      <c r="B23" s="43" t="e">
        <f>IF('RSOY Data'!AM19&gt;0,IF('RSOY Data'!#REF!=TRUE,'RSOY Data'!AM19,$A$6),"")</f>
        <v>#REF!</v>
      </c>
    </row>
    <row r="24" spans="1:29">
      <c r="A24" s="37" t="e">
        <f>IF('Duplo Data'!AM20&gt;0,IF('Duplo Data'!#REF!=TRUE,'Duplo Data'!AM20,$A$6),"")</f>
        <v>#REF!</v>
      </c>
      <c r="B24" s="38" t="e">
        <f>IF('RSOY Data'!AM20&gt;0,IF('RSOY Data'!#REF!=TRUE,'RSOY Data'!AM20,$A$6),"")</f>
        <v>#REF!</v>
      </c>
    </row>
    <row r="25" spans="1:29">
      <c r="A25" s="37" t="e">
        <f>IF('Duplo Data'!AM21&gt;0,IF('Duplo Data'!#REF!=TRUE,'Duplo Data'!AM21,$A$6),"")</f>
        <v>#REF!</v>
      </c>
      <c r="B25" s="38" t="e">
        <f>IF('RSOY Data'!AM21&gt;0,IF('RSOY Data'!#REF!=TRUE,'RSOY Data'!AM21,$A$6),"")</f>
        <v>#REF!</v>
      </c>
      <c r="P25" s="51"/>
    </row>
    <row r="26" spans="1:29">
      <c r="A26" s="37" t="e">
        <f>IF('Duplo Data'!AM22&gt;0,IF('Duplo Data'!#REF!=TRUE,'Duplo Data'!AM22,$A$6),"")</f>
        <v>#REF!</v>
      </c>
      <c r="B26" s="38" t="e">
        <f>IF('RSOY Data'!AM22&gt;0,IF('RSOY Data'!#REF!=TRUE,'RSOY Data'!AM22,$A$6),"")</f>
        <v>#REF!</v>
      </c>
    </row>
    <row r="27" spans="1:29">
      <c r="A27" s="42" t="e">
        <f>IF('Duplo Data'!AM23&gt;0,IF('Duplo Data'!#REF!=TRUE,'Duplo Data'!AM23,$A$6),"")</f>
        <v>#REF!</v>
      </c>
      <c r="B27" s="38" t="e">
        <f>IF('RSOY Data'!AM23&gt;0,IF('RSOY Data'!#REF!=TRUE,'RSOY Data'!AM23,$A$6),"")</f>
        <v>#REF!</v>
      </c>
    </row>
    <row r="28" spans="1:29">
      <c r="A28" s="37" t="e">
        <f>IF('Duplo Data'!AM24&gt;0,IF('Duplo Data'!#REF!=TRUE,'Duplo Data'!AM24,$A$6),"")</f>
        <v>#REF!</v>
      </c>
      <c r="B28" s="43" t="e">
        <f>IF('RSOY Data'!AM24&gt;0,IF('RSOY Data'!#REF!=TRUE,'RSOY Data'!AM24,$A$6),"")</f>
        <v>#REF!</v>
      </c>
    </row>
    <row r="29" spans="1:29">
      <c r="A29" s="37" t="e">
        <f>IF('Duplo Data'!AM25&gt;0,IF('Duplo Data'!#REF!=TRUE,'Duplo Data'!AM25,$A$6),"")</f>
        <v>#REF!</v>
      </c>
      <c r="B29" s="43" t="e">
        <f>IF('RSOY Data'!AM25&gt;0,IF('RSOY Data'!#REF!=TRUE,'RSOY Data'!AM25,$A$6),"")</f>
        <v>#REF!</v>
      </c>
    </row>
    <row r="30" spans="1:29">
      <c r="A30" s="37" t="e">
        <f>IF('Duplo Data'!AM26&gt;0,IF('Duplo Data'!#REF!=TRUE,'Duplo Data'!AM26,$A$6),"")</f>
        <v>#REF!</v>
      </c>
      <c r="B30" s="43" t="e">
        <f>IF('RSOY Data'!AM26&gt;0,IF('RSOY Data'!#REF!=TRUE,'RSOY Data'!AM26,$A$6),"")</f>
        <v>#REF!</v>
      </c>
    </row>
    <row r="31" spans="1:29">
      <c r="A31" s="37" t="e">
        <f>IF('Duplo Data'!AM27&gt;0,IF('Duplo Data'!#REF!=TRUE,'Duplo Data'!AM27,$A$6),"")</f>
        <v>#REF!</v>
      </c>
      <c r="B31" s="38" t="e">
        <f>IF('RSOY Data'!AM27&gt;0,IF('RSOY Data'!#REF!=TRUE,'RSOY Data'!AM27,$A$6),"")</f>
        <v>#REF!</v>
      </c>
    </row>
    <row r="32" spans="1:29">
      <c r="A32" s="37" t="e">
        <f>IF('Duplo Data'!AM28&gt;0,IF('Duplo Data'!#REF!=TRUE,'Duplo Data'!AM28,$A$6),"")</f>
        <v>#REF!</v>
      </c>
      <c r="B32" s="38" t="e">
        <f>IF('RSOY Data'!AM28&gt;0,IF('RSOY Data'!#REF!=TRUE,'RSOY Data'!AM28,$A$6),"")</f>
        <v>#REF!</v>
      </c>
    </row>
    <row r="33" spans="1:2">
      <c r="A33" s="37" t="e">
        <f>IF('Duplo Data'!AM29&gt;0,IF('Duplo Data'!#REF!=TRUE,'Duplo Data'!AM29,$A$6),"")</f>
        <v>#REF!</v>
      </c>
      <c r="B33" s="43" t="e">
        <f>IF('RSOY Data'!AM29&gt;0,IF('RSOY Data'!#REF!=TRUE,'RSOY Data'!AM29,$A$6),"")</f>
        <v>#REF!</v>
      </c>
    </row>
    <row r="34" spans="1:2">
      <c r="A34" s="52" t="e">
        <f>IF('Duplo Data'!#REF!&gt;0,IF('Duplo Data'!#REF!=TRUE,'Duplo Data'!#REF!,$A$6),"")</f>
        <v>#REF!</v>
      </c>
      <c r="B34" s="53" t="e">
        <f>IF('RSOY Data'!#REF!&gt;0,IF('RSOY Data'!#REF!=TRUE,'RSOY Data'!#REF!,$A$6),"")</f>
        <v>#REF!</v>
      </c>
    </row>
    <row r="35" spans="1:2">
      <c r="A35" s="52" t="e">
        <f>IF('Duplo Data'!#REF!&gt;0,IF('Duplo Data'!#REF!=TRUE,'Duplo Data'!#REF!,$A$6),"")</f>
        <v>#REF!</v>
      </c>
      <c r="B35" s="53" t="e">
        <f>IF('RSOY Data'!#REF!&gt;0,IF('RSOY Data'!#REF!=TRUE,'RSOY Data'!#REF!,$A$6),"")</f>
        <v>#REF!</v>
      </c>
    </row>
    <row r="36" spans="1:2">
      <c r="A36" s="52" t="e">
        <f>IF('Duplo Data'!#REF!&gt;0,IF('Duplo Data'!#REF!=TRUE,'Duplo Data'!#REF!,$A$6),"")</f>
        <v>#REF!</v>
      </c>
      <c r="B36" s="53" t="e">
        <f>IF('RSOY Data'!#REF!&gt;0,IF('RSOY Data'!#REF!=TRUE,'RSOY Data'!#REF!,$A$6),"")</f>
        <v>#REF!</v>
      </c>
    </row>
    <row r="37" spans="1:2">
      <c r="A37" s="52" t="e">
        <f>IF('Duplo Data'!#REF!&gt;0,IF('Duplo Data'!#REF!=TRUE,'Duplo Data'!#REF!,$A$6),"")</f>
        <v>#REF!</v>
      </c>
      <c r="B37" s="53" t="e">
        <f>IF('RSOY Data'!#REF!&gt;0,IF('RSOY Data'!#REF!=TRUE,'RSOY Data'!#REF!,$A$6),"")</f>
        <v>#REF!</v>
      </c>
    </row>
    <row r="38" spans="1:2">
      <c r="A38" s="52" t="e">
        <f>IF('Duplo Data'!#REF!&gt;0,IF('Duplo Data'!#REF!=TRUE,'Duplo Data'!#REF!,$A$6),"")</f>
        <v>#REF!</v>
      </c>
      <c r="B38" s="53" t="e">
        <f>IF('RSOY Data'!#REF!&gt;0,IF('RSOY Data'!#REF!=TRUE,'RSOY Data'!#REF!,$A$6),"")</f>
        <v>#REF!</v>
      </c>
    </row>
    <row r="39" spans="1:2">
      <c r="A39" s="52" t="e">
        <f>IF('Duplo Data'!#REF!&gt;0,IF('Duplo Data'!#REF!=TRUE,'Duplo Data'!#REF!,$A$6),"")</f>
        <v>#REF!</v>
      </c>
      <c r="B39" s="53" t="e">
        <f>IF('RSOY Data'!#REF!&gt;0,IF('RSOY Data'!#REF!=TRUE,'RSOY Data'!#REF!,$A$6),"")</f>
        <v>#REF!</v>
      </c>
    </row>
    <row r="40" spans="1:2">
      <c r="A40" s="52" t="e">
        <f>IF('Duplo Data'!#REF!&gt;0,IF('Duplo Data'!#REF!=TRUE,'Duplo Data'!#REF!,$A$6),"")</f>
        <v>#REF!</v>
      </c>
      <c r="B40" s="53" t="e">
        <f>IF('RSOY Data'!#REF!&gt;0,IF('RSOY Data'!#REF!=TRUE,'RSOY Data'!#REF!,$A$6),"")</f>
        <v>#REF!</v>
      </c>
    </row>
    <row r="41" spans="1:2">
      <c r="A41" s="52" t="e">
        <f>IF('Duplo Data'!#REF!&gt;0,IF('Duplo Data'!#REF!=TRUE,'Duplo Data'!#REF!,$A$6),"")</f>
        <v>#REF!</v>
      </c>
      <c r="B41" s="53" t="e">
        <f>IF('RSOY Data'!#REF!&gt;0,IF('RSOY Data'!#REF!=TRUE,'RSOY Data'!#REF!,$A$6),"")</f>
        <v>#REF!</v>
      </c>
    </row>
    <row r="42" spans="1:2">
      <c r="A42" s="52" t="e">
        <f>IF('Duplo Data'!#REF!&gt;0,IF('Duplo Data'!#REF!=TRUE,'Duplo Data'!#REF!,$A$6),"")</f>
        <v>#REF!</v>
      </c>
      <c r="B42" s="53" t="e">
        <f>IF('RSOY Data'!#REF!&gt;0,IF('RSOY Data'!#REF!=TRUE,'RSOY Data'!#REF!,$A$6),"")</f>
        <v>#REF!</v>
      </c>
    </row>
    <row r="43" spans="1:2">
      <c r="A43" s="54" t="e">
        <f>IF('Duplo Data'!AM23&gt;0,IF('Duplo Data'!#REF!=TRUE,'Duplo Data'!AM23,$A$6),"")</f>
        <v>#REF!</v>
      </c>
      <c r="B43" s="55" t="e">
        <f>IF('RSOY Data'!AM24&gt;0,IF('RSOY Data'!#REF!=TRUE,'RSOY Data'!AM24,$A$6),"")</f>
        <v>#REF!</v>
      </c>
    </row>
    <row r="44" spans="1:2">
      <c r="A44" s="56" t="e">
        <f>IF('Duplo Data'!AM24&gt;0,IF('Duplo Data'!#REF!=TRUE,'Duplo Data'!AM24,$A$6),"")</f>
        <v>#REF!</v>
      </c>
      <c r="B44" s="57" t="e">
        <f>IF('RSOY Data'!AM25&gt;0,IF('RSOY Data'!#REF!=TRUE,'RSOY Data'!AM25,$A$6),"")</f>
        <v>#REF!</v>
      </c>
    </row>
    <row r="45" spans="1:2">
      <c r="A45" s="56" t="e">
        <f>IF('Duplo Data'!AM25&gt;0,IF('Duplo Data'!#REF!=TRUE,'Duplo Data'!AM25,$A$6),"")</f>
        <v>#REF!</v>
      </c>
      <c r="B45" s="57" t="e">
        <f>IF('RSOY Data'!AM26&gt;0,IF('RSOY Data'!#REF!=TRUE,'RSOY Data'!AM26,$A$6),"")</f>
        <v>#REF!</v>
      </c>
    </row>
    <row r="46" spans="1:2">
      <c r="A46" s="56" t="e">
        <f>IF('Duplo Data'!AM26&gt;0,IF('Duplo Data'!#REF!=TRUE,'Duplo Data'!AM26,$A$6),"")</f>
        <v>#REF!</v>
      </c>
      <c r="B46" s="58" t="e">
        <f>IF('RSOY Data'!AM27&gt;0,IF('RSOY Data'!#REF!=TRUE,'RSOY Data'!AM27,$A$6),"")</f>
        <v>#REF!</v>
      </c>
    </row>
    <row r="47" spans="1:2">
      <c r="A47" s="56" t="e">
        <f>IF('Duplo Data'!AM27&gt;0,IF('Duplo Data'!#REF!=TRUE,'Duplo Data'!AM27,$A$6),"")</f>
        <v>#REF!</v>
      </c>
      <c r="B47" s="58" t="e">
        <f>IF('RSOY Data'!AM28&gt;0,IF('RSOY Data'!#REF!=TRUE,'RSOY Data'!AM28,$A$6),"")</f>
        <v>#REF!</v>
      </c>
    </row>
    <row r="48" spans="1:2">
      <c r="A48" s="56" t="e">
        <f>IF('Duplo Data'!AM28&gt;0,IF('Duplo Data'!#REF!=TRUE,'Duplo Data'!AM28,$A$6),"")</f>
        <v>#REF!</v>
      </c>
      <c r="B48" s="57" t="e">
        <f>IF('RSOY Data'!AM29&gt;0,IF('RSOY Data'!#REF!=TRUE,'RSOY Data'!AM29,$A$6),"")</f>
        <v>#REF!</v>
      </c>
    </row>
    <row r="49" spans="1:2">
      <c r="A49" s="56" t="e">
        <f>IF('Duplo Data'!AM29&gt;0,IF('Duplo Data'!#REF!=TRUE,'Duplo Data'!AM29,$A$6),"")</f>
        <v>#REF!</v>
      </c>
      <c r="B49" s="59" t="e">
        <f>IF('RSOY Data'!#REF!&gt;0,IF('RSOY Data'!#REF!=TRUE,'RSOY Data'!#REF!,$A$6),"")</f>
        <v>#REF!</v>
      </c>
    </row>
    <row r="50" spans="1:2">
      <c r="A50" s="60" t="e">
        <f>IF('Duplo Data'!#REF!&gt;0,IF('Duplo Data'!#REF!=TRUE,'Duplo Data'!#REF!,$A$6),"")</f>
        <v>#REF!</v>
      </c>
      <c r="B50" s="59" t="e">
        <f>IF('RSOY Data'!#REF!&gt;0,IF('RSOY Data'!#REF!=TRUE,'RSOY Data'!#REF!,$A$6),"")</f>
        <v>#REF!</v>
      </c>
    </row>
    <row r="51" spans="1:2">
      <c r="A51" s="60" t="e">
        <f>IF('Duplo Data'!#REF!&gt;0,IF('Duplo Data'!#REF!=TRUE,'Duplo Data'!#REF!,$A$6),"")</f>
        <v>#REF!</v>
      </c>
      <c r="B51" s="59" t="e">
        <f>IF('RSOY Data'!#REF!&gt;0,IF('RSOY Data'!#REF!=TRUE,'RSOY Data'!#REF!,$A$6),"")</f>
        <v>#REF!</v>
      </c>
    </row>
    <row r="52" spans="1:2">
      <c r="A52" s="60" t="e">
        <f>IF('Duplo Data'!#REF!&gt;0,IF('Duplo Data'!#REF!=TRUE,'Duplo Data'!#REF!,$A$6),"")</f>
        <v>#REF!</v>
      </c>
      <c r="B52" s="59" t="e">
        <f>IF('RSOY Data'!#REF!&gt;0,IF('RSOY Data'!#REF!=TRUE,'RSOY Data'!#REF!,$A$6),"")</f>
        <v>#REF!</v>
      </c>
    </row>
    <row r="53" spans="1:2">
      <c r="A53" s="60" t="e">
        <f>IF('Duplo Data'!#REF!&gt;0,IF('Duplo Data'!#REF!=TRUE,'Duplo Data'!#REF!,$A$6),"")</f>
        <v>#REF!</v>
      </c>
      <c r="B53" s="59" t="e">
        <f>IF('RSOY Data'!#REF!&gt;0,IF('RSOY Data'!#REF!=TRUE,'RSOY Data'!#REF!,$A$6),"")</f>
        <v>#REF!</v>
      </c>
    </row>
    <row r="54" spans="1:2">
      <c r="A54" s="60" t="e">
        <f>IF('Duplo Data'!#REF!&gt;0,IF('Duplo Data'!#REF!=TRUE,'Duplo Data'!#REF!,$A$6),"")</f>
        <v>#REF!</v>
      </c>
      <c r="B54" s="59" t="e">
        <f>IF('RSOY Data'!#REF!&gt;0,IF('RSOY Data'!#REF!=TRUE,'RSOY Data'!#REF!,$A$6),"")</f>
        <v>#REF!</v>
      </c>
    </row>
    <row r="55" spans="1:2">
      <c r="A55" s="60" t="e">
        <f>IF('Duplo Data'!#REF!&gt;0,IF('Duplo Data'!#REF!=TRUE,'Duplo Data'!#REF!,$A$6),"")</f>
        <v>#REF!</v>
      </c>
      <c r="B55" s="59" t="e">
        <f>IF('RSOY Data'!#REF!&gt;0,IF('RSOY Data'!#REF!=TRUE,'RSOY Data'!#REF!,$A$6),"")</f>
        <v>#REF!</v>
      </c>
    </row>
    <row r="56" spans="1:2">
      <c r="A56" s="60" t="e">
        <f>IF('Duplo Data'!#REF!&gt;0,IF('Duplo Data'!#REF!=TRUE,'Duplo Data'!#REF!,$A$6),"")</f>
        <v>#REF!</v>
      </c>
      <c r="B56" s="59" t="e">
        <f>IF('RSOY Data'!#REF!&gt;0,IF('RSOY Data'!#REF!=TRUE,'RSOY Data'!#REF!,$A$6),"")</f>
        <v>#REF!</v>
      </c>
    </row>
    <row r="57" spans="1:2">
      <c r="A57" s="60" t="e">
        <f>IF('Duplo Data'!#REF!&gt;0,IF('Duplo Data'!#REF!=TRUE,'Duplo Data'!#REF!,$A$6),"")</f>
        <v>#REF!</v>
      </c>
      <c r="B57" s="59" t="e">
        <f>IF('RSOY Data'!#REF!&gt;0,IF('RSOY Data'!#REF!=TRUE,'RSOY Data'!#REF!,$A$6),"")</f>
        <v>#REF!</v>
      </c>
    </row>
    <row r="58" spans="1:2">
      <c r="A58" s="61" t="e">
        <f>IF('Duplo Data'!#REF!&gt;0,IF('Duplo Data'!#REF!=TRUE,'Duplo Data'!#REF!,$A$6),"")</f>
        <v>#REF!</v>
      </c>
      <c r="B58" s="62"/>
    </row>
    <row r="60" spans="1:2">
      <c r="A60" s="63"/>
    </row>
  </sheetData>
  <mergeCells count="4">
    <mergeCell ref="A2:C2"/>
    <mergeCell ref="A4:B4"/>
    <mergeCell ref="E4:F4"/>
    <mergeCell ref="L4:M4"/>
  </mergeCells>
  <hyperlinks>
    <hyperlink ref="E13" r:id="rId1" xr:uid="{00000000-0004-0000-0400-000000000000}"/>
    <hyperlink ref="H13" r:id="rId2" xr:uid="{00000000-0004-0000-04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75"/>
  <sheetViews>
    <sheetView workbookViewId="0"/>
  </sheetViews>
  <sheetFormatPr defaultColWidth="14.3984375" defaultRowHeight="15" customHeight="1"/>
  <cols>
    <col min="2" max="2" width="19.7304687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Duplo Data</vt:lpstr>
      <vt:lpstr>RSOY Data</vt:lpstr>
      <vt:lpstr>Survey Data</vt:lpstr>
      <vt:lpstr>Demographics</vt:lpstr>
      <vt:lpstr>Success Rate</vt:lpstr>
      <vt:lpstr>Faults</vt:lpstr>
      <vt:lpstr>Performance</vt:lpstr>
      <vt:lpstr>CVS</vt:lpstr>
      <vt:lpstr>Analysis_duplo_vs_ORS_Total_Con</vt:lpstr>
      <vt:lpstr>Copy Analysis_duplo_vs_ORS_Tota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2022-06-27T16:42:37Z</dcterms:modified>
</cp:coreProperties>
</file>