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aspuentes/Documents/LABORAL/Impulso Verde/05 Marketing/Pagina WEB/"/>
    </mc:Choice>
  </mc:AlternateContent>
  <xr:revisionPtr revIDLastSave="0" documentId="13_ncr:1_{F5BCF131-669B-AD41-AA0F-EC746B91B67B}" xr6:coauthVersionLast="47" xr6:coauthVersionMax="47" xr10:uidLastSave="{00000000-0000-0000-0000-000000000000}"/>
  <bookViews>
    <workbookView xWindow="100" yWindow="540" windowWidth="28800" windowHeight="16520" activeTab="1" xr2:uid="{3202923E-1F82-2244-B68F-D6D64CDED3D0}"/>
  </bookViews>
  <sheets>
    <sheet name="INPUT" sheetId="1" r:id="rId1"/>
    <sheet name="CALCULADORA" sheetId="2" r:id="rId2"/>
  </sheets>
  <externalReferences>
    <externalReference r:id="rId3"/>
  </externalReferences>
  <definedNames>
    <definedName name="BACK3">[1]!Table_145678517[[#Headers],[BACK OFFICE (10%)]]</definedName>
    <definedName name="Conductores">#REF!</definedName>
    <definedName name="DCTOANWO">#REF!</definedName>
    <definedName name="DCTOCOSMOPLAS">#REF!</definedName>
    <definedName name="H07Z1_K">#REF!</definedName>
    <definedName name="PotenciaOUT">#REF!</definedName>
    <definedName name="psf_450">#REF!</definedName>
    <definedName name="RV_K">#REF!</definedName>
    <definedName name="RZ1_K">#REF!</definedName>
    <definedName name="USD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51" i="2" s="1"/>
  <c r="F44" i="2"/>
  <c r="F43" i="2"/>
  <c r="F41" i="2"/>
  <c r="F40" i="2"/>
  <c r="F39" i="2"/>
  <c r="F38" i="2"/>
  <c r="C24" i="2"/>
  <c r="C35" i="2" s="1"/>
  <c r="F35" i="2" s="1"/>
  <c r="C23" i="2"/>
  <c r="C36" i="2" s="1"/>
  <c r="F36" i="2" s="1"/>
  <c r="F17" i="2"/>
  <c r="F13" i="2"/>
  <c r="F12" i="2"/>
  <c r="F11" i="2"/>
  <c r="C2" i="2"/>
  <c r="C4" i="2" s="1"/>
  <c r="B20" i="1"/>
  <c r="B19" i="1"/>
  <c r="D18" i="1"/>
  <c r="B12" i="1"/>
  <c r="B11" i="1"/>
  <c r="B10" i="1"/>
  <c r="D9" i="1"/>
  <c r="C16" i="2" l="1"/>
  <c r="F16" i="2" s="1"/>
  <c r="C15" i="2"/>
  <c r="F15" i="2" s="1"/>
  <c r="C14" i="2"/>
  <c r="F14" i="2" s="1"/>
  <c r="C18" i="2"/>
  <c r="F18" i="2" s="1"/>
  <c r="C8" i="2"/>
  <c r="C34" i="2"/>
  <c r="F34" i="2" l="1"/>
  <c r="C37" i="2"/>
  <c r="F37" i="2" s="1"/>
  <c r="C42" i="2"/>
  <c r="F42" i="2" s="1"/>
  <c r="C10" i="2"/>
  <c r="F10" i="2" s="1"/>
  <c r="C9" i="2"/>
  <c r="F9" i="2" s="1"/>
  <c r="F8" i="2"/>
  <c r="F20" i="2" s="1"/>
  <c r="F46" i="2" l="1"/>
</calcChain>
</file>

<file path=xl/sharedStrings.xml><?xml version="1.0" encoding="utf-8"?>
<sst xmlns="http://schemas.openxmlformats.org/spreadsheetml/2006/main" count="104" uniqueCount="67">
  <si>
    <t>FOTOVOLTAICO</t>
  </si>
  <si>
    <t>Datos de contacto</t>
  </si>
  <si>
    <t>Nombre</t>
  </si>
  <si>
    <t>Correo</t>
  </si>
  <si>
    <t>Dirección</t>
  </si>
  <si>
    <t>Especifique PIN en Maps</t>
  </si>
  <si>
    <t>¿Vives en casa o departamento?</t>
  </si>
  <si>
    <t>Casa</t>
  </si>
  <si>
    <t>NO</t>
  </si>
  <si>
    <t>VERANO</t>
  </si>
  <si>
    <t>SI</t>
  </si>
  <si>
    <t>En pesos / N° de habitantes</t>
  </si>
  <si>
    <t>INVIERNO</t>
  </si>
  <si>
    <t>PAREJO</t>
  </si>
  <si>
    <t>BOMBA DE CALOR</t>
  </si>
  <si>
    <t>Buscas bomba de calor para</t>
  </si>
  <si>
    <t>Temperado de piscina</t>
  </si>
  <si>
    <t>N° de habitantes / m2</t>
  </si>
  <si>
    <t>metros</t>
  </si>
  <si>
    <t>AUDITORIA ENERGÉTICA</t>
  </si>
  <si>
    <t>⚡ Una buena auditoría energética comienza por conocerte.
Ya sea para una residencial, comercial o industrial, nuestra recomendación es agendar una breve reunión para levantar la información clave y ofrecerte un plan a medida.
👉Agenda una llamada con un especialista</t>
  </si>
  <si>
    <t>Existe suministro elecéctrico</t>
  </si>
  <si>
    <t>Consumo</t>
  </si>
  <si>
    <t>CLP</t>
  </si>
  <si>
    <t>Potencia</t>
  </si>
  <si>
    <t>kWp</t>
  </si>
  <si>
    <t>Qty</t>
  </si>
  <si>
    <t>UM</t>
  </si>
  <si>
    <t>CU</t>
  </si>
  <si>
    <t>CT</t>
  </si>
  <si>
    <t xml:space="preserve">Módulo Fotovoltaico </t>
  </si>
  <si>
    <t>UN</t>
  </si>
  <si>
    <t xml:space="preserve">Inversor </t>
  </si>
  <si>
    <t>Estructura Montaje</t>
  </si>
  <si>
    <t>GL</t>
  </si>
  <si>
    <t>Material Eléctrico</t>
  </si>
  <si>
    <t>Conductor CC</t>
  </si>
  <si>
    <t>Conductor CA</t>
  </si>
  <si>
    <t>Ingeniería</t>
  </si>
  <si>
    <t>Instalación + Puesta en Marcha</t>
  </si>
  <si>
    <t>Seguridad</t>
  </si>
  <si>
    <t>Tramitación</t>
  </si>
  <si>
    <t>Gastos Generales</t>
  </si>
  <si>
    <t>TOTAL NETO</t>
  </si>
  <si>
    <t>NO hay suministro elecéctrico</t>
  </si>
  <si>
    <t>N° habitantes</t>
  </si>
  <si>
    <t>Suministro de agua</t>
  </si>
  <si>
    <t>Paneles</t>
  </si>
  <si>
    <t>Inversor</t>
  </si>
  <si>
    <t>Baterias</t>
  </si>
  <si>
    <t>Menor o igual a 2 con suministro</t>
  </si>
  <si>
    <t>Menor o igual a 4 con suministro</t>
  </si>
  <si>
    <t>Menor o igual a 2 sin suministro</t>
  </si>
  <si>
    <t>Menor o igual a 4 sin suministro</t>
  </si>
  <si>
    <t>Mayor a 4 con suministro</t>
  </si>
  <si>
    <t>Mayor a 4 sin suministro</t>
  </si>
  <si>
    <t>kW</t>
  </si>
  <si>
    <t>kWh</t>
  </si>
  <si>
    <t>Bomba de calor</t>
  </si>
  <si>
    <t>Tecnología</t>
  </si>
  <si>
    <t>Bomba seleccionada</t>
  </si>
  <si>
    <t>BOMBA DE CALOR ACS ECO 300 LITROS</t>
  </si>
  <si>
    <t>BOMBA DE CALOR ECO 200 LITROS</t>
  </si>
  <si>
    <t>BOMBA DE CALOR PISCINA POOLTEMP NEO INVERTER 7</t>
  </si>
  <si>
    <t>BOMBA DE CALOR PISCINA POOLTEMP NEO INVERTER 9</t>
  </si>
  <si>
    <t>BOMBA DE CALOR PISCINA POOLTEMP NEO INVERTER 13</t>
  </si>
  <si>
    <t>BOMBA DE CALOR PISCINA POOLTEMP NEO INVERTER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</si>
</sst>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42" formatCode="_ &quot;$&quot;* #,##0_ ;_ &quot;$&quot;* \-#,##0_ ;_ &quot;$&quot;* &quot;-&quot;_ ;_ @_ 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0" applyNumberFormat="1"/>
    <xf numFmtId="42" fontId="0" fillId="0" borderId="0" xfId="1" applyFont="1"/>
    <xf numFmtId="42" fontId="0" fillId="0" borderId="0" xfId="0" applyNumberFormat="1"/>
    <xf numFmtId="0" fontId="2" fillId="0" borderId="0" xfId="0" applyFont="1"/>
    <xf numFmtId="42" fontId="2" fillId="0" borderId="0" xfId="0" applyNumberFormat="1" applyFont="1"/>
    <xf numFmtId="0" fontId="0" fillId="2" borderId="0" xfId="0" applyFill="1" applyAlignment="1">
      <alignment horizontal="center"/>
    </xf>
    <xf numFmtId="6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iaspuentes/Documents/LABORAL/Impulso%20Verde/01%20Proyectos/PPTO%20FV_CALCULADORA.xlsx" TargetMode="External"/><Relationship Id="rId1" Type="http://schemas.openxmlformats.org/officeDocument/2006/relationships/externalLinkPath" Target="/Users/matiaspuentes/Documents/LABORAL/Impulso%20Verde/01%20Proyectos/PPTO%20FV_CALCULADO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TIZACION"/>
      <sheetName val="Generación Proyectada"/>
      <sheetName val="PARAMETROS"/>
      <sheetName val="INPUT"/>
      <sheetName val="CALCULADORA"/>
      <sheetName val="Hoja5"/>
      <sheetName val="KIT FV"/>
      <sheetName val="PRODUCTOS"/>
      <sheetName val="MATERIALES 6 kW"/>
      <sheetName val="ESTRUCTURA"/>
      <sheetName val="PIPE-CAN-COND"/>
      <sheetName val="ESTR"/>
      <sheetName val="TD"/>
      <sheetName val="IDET_Sección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761B-65CF-3846-9D01-11BA5364F3E1}">
  <dimension ref="B3:G23"/>
  <sheetViews>
    <sheetView workbookViewId="0">
      <selection activeCell="B24" sqref="B24"/>
    </sheetView>
  </sheetViews>
  <sheetFormatPr baseColWidth="10" defaultRowHeight="15" x14ac:dyDescent="0.2"/>
  <cols>
    <col min="2" max="2" width="53.6640625" customWidth="1"/>
    <col min="3" max="3" width="19.6640625" customWidth="1"/>
    <col min="4" max="4" width="65.5" customWidth="1"/>
    <col min="5" max="6" width="15.6640625" customWidth="1"/>
  </cols>
  <sheetData>
    <row r="3" spans="2:7" x14ac:dyDescent="0.2">
      <c r="B3" s="1"/>
      <c r="C3" s="1"/>
      <c r="D3" s="1"/>
    </row>
    <row r="4" spans="2:7" x14ac:dyDescent="0.2">
      <c r="C4" s="2"/>
      <c r="D4" s="2"/>
      <c r="E4" s="2"/>
      <c r="F4" s="2"/>
    </row>
    <row r="5" spans="2:7" x14ac:dyDescent="0.2">
      <c r="B5" s="3" t="s">
        <v>0</v>
      </c>
      <c r="C5" s="3"/>
      <c r="D5" s="3"/>
    </row>
    <row r="6" spans="2:7" x14ac:dyDescent="0.2">
      <c r="B6" s="4" t="s">
        <v>1</v>
      </c>
      <c r="C6" s="5" t="s">
        <v>2</v>
      </c>
      <c r="D6" s="5"/>
    </row>
    <row r="7" spans="2:7" x14ac:dyDescent="0.2">
      <c r="B7" s="4"/>
      <c r="C7" s="5" t="s">
        <v>3</v>
      </c>
      <c r="D7" s="5"/>
    </row>
    <row r="8" spans="2:7" x14ac:dyDescent="0.2">
      <c r="B8" s="6" t="s">
        <v>4</v>
      </c>
      <c r="C8" s="5" t="s">
        <v>5</v>
      </c>
      <c r="D8" s="5"/>
    </row>
    <row r="9" spans="2:7" ht="68" customHeight="1" x14ac:dyDescent="0.2">
      <c r="B9" s="7" t="s">
        <v>6</v>
      </c>
      <c r="C9" s="5" t="s">
        <v>7</v>
      </c>
      <c r="D9" s="8" t="str">
        <f>IF(C9="Casa","AVANZAMOS",_xlfn.CONCAT("¡Gracias por tu interés! Instalamos paneles solares en casas y en edificios completos,","pero no en departamentos individuales.
Si tu comunidad busca ahorrar en gastos comunes o en el total de la factura, podemos cotizar un proyecto colectivo. 👉Agenda una llamada con un especialista"))</f>
        <v>AVANZAMOS</v>
      </c>
    </row>
    <row r="10" spans="2:7" x14ac:dyDescent="0.2">
      <c r="B10" s="7" t="str">
        <f>IF(C9="Casa","¿Cuentas con suministro eléctrico?","-")</f>
        <v>¿Cuentas con suministro eléctrico?</v>
      </c>
      <c r="C10" s="5" t="s">
        <v>8</v>
      </c>
      <c r="D10" s="5"/>
      <c r="F10" t="s">
        <v>9</v>
      </c>
      <c r="G10" t="s">
        <v>10</v>
      </c>
    </row>
    <row r="11" spans="2:7" x14ac:dyDescent="0.2">
      <c r="B11" s="6" t="str">
        <f>IF(C10="si","¿Cuánto gastas al mes","¿Cuantas personas viven en la casa?")</f>
        <v>¿Cuantas personas viven en la casa?</v>
      </c>
      <c r="C11" s="5">
        <v>4</v>
      </c>
      <c r="D11" s="5" t="s">
        <v>11</v>
      </c>
      <c r="F11" t="s">
        <v>12</v>
      </c>
      <c r="G11" t="s">
        <v>8</v>
      </c>
    </row>
    <row r="12" spans="2:7" x14ac:dyDescent="0.2">
      <c r="B12" s="6" t="str">
        <f>IF(C10="si","¿Consumes más en verano, inverno o es un consumo parejo en el año?","¿cuentas con suministro de agua o tienes agua de pozo?")</f>
        <v>¿cuentas con suministro de agua o tienes agua de pozo?</v>
      </c>
      <c r="C12" s="5" t="s">
        <v>10</v>
      </c>
      <c r="D12" s="5"/>
      <c r="F12" t="s">
        <v>13</v>
      </c>
    </row>
    <row r="13" spans="2:7" x14ac:dyDescent="0.2">
      <c r="B13" s="9"/>
    </row>
    <row r="14" spans="2:7" x14ac:dyDescent="0.2">
      <c r="B14" s="3" t="s">
        <v>14</v>
      </c>
      <c r="C14" s="3"/>
      <c r="D14" s="3"/>
    </row>
    <row r="15" spans="2:7" x14ac:dyDescent="0.2">
      <c r="B15" s="4" t="s">
        <v>1</v>
      </c>
      <c r="C15" s="5" t="s">
        <v>2</v>
      </c>
      <c r="D15" s="5"/>
    </row>
    <row r="16" spans="2:7" x14ac:dyDescent="0.2">
      <c r="B16" s="4"/>
      <c r="C16" s="5" t="s">
        <v>3</v>
      </c>
      <c r="D16" s="5"/>
    </row>
    <row r="17" spans="2:4" x14ac:dyDescent="0.2">
      <c r="B17" s="6" t="s">
        <v>4</v>
      </c>
      <c r="C17" s="5" t="s">
        <v>5</v>
      </c>
      <c r="D17" s="5"/>
    </row>
    <row r="18" spans="2:4" ht="62" customHeight="1" x14ac:dyDescent="0.2">
      <c r="B18" s="6" t="s">
        <v>15</v>
      </c>
      <c r="C18" s="5" t="s">
        <v>16</v>
      </c>
      <c r="D18" s="8" t="str">
        <f>IF(C18="Calefacción","🌡️ Cada hogar tiene condiciones únicas para calefacción.
Por eso, nos gusta conversar primero antes de cotizar una bomba de calor. 👉 Agenda una llamada con un especialista.","AVANZAMOS")</f>
        <v>AVANZAMOS</v>
      </c>
    </row>
    <row r="19" spans="2:4" x14ac:dyDescent="0.2">
      <c r="B19" s="6" t="str">
        <f>IF(C18="Agua caliente sanitaria","¿Cuantas personas viven en la casa?",IF(C18="Temperado de piscina","Superficie de piscina","-"))</f>
        <v>Superficie de piscina</v>
      </c>
      <c r="C19" s="5">
        <v>50</v>
      </c>
      <c r="D19" s="5" t="s">
        <v>17</v>
      </c>
    </row>
    <row r="20" spans="2:4" x14ac:dyDescent="0.2">
      <c r="B20" s="5" t="str">
        <f>IF(C18="Temperado de piscina","Profundidad media","-")</f>
        <v>Profundidad media</v>
      </c>
      <c r="C20" s="5">
        <v>1.5</v>
      </c>
      <c r="D20" s="5" t="s">
        <v>18</v>
      </c>
    </row>
    <row r="22" spans="2:4" x14ac:dyDescent="0.2">
      <c r="B22" s="3" t="s">
        <v>19</v>
      </c>
      <c r="C22" s="3"/>
      <c r="D22" s="3"/>
    </row>
    <row r="23" spans="2:4" ht="52" customHeight="1" x14ac:dyDescent="0.2">
      <c r="B23" s="10" t="s">
        <v>20</v>
      </c>
      <c r="C23" s="10"/>
      <c r="D23" s="10"/>
    </row>
  </sheetData>
  <dataConsolidate/>
  <mergeCells count="8">
    <mergeCell ref="B22:D22"/>
    <mergeCell ref="B23:D23"/>
    <mergeCell ref="B3:D3"/>
    <mergeCell ref="C4:F4"/>
    <mergeCell ref="B5:D5"/>
    <mergeCell ref="B6:B7"/>
    <mergeCell ref="B14:D14"/>
    <mergeCell ref="B15:B16"/>
  </mergeCells>
  <dataValidations disablePrompts="1" count="4">
    <dataValidation type="list" allowBlank="1" showInputMessage="1" showErrorMessage="1" sqref="C12" xr:uid="{0C53AEAD-DC7A-C644-862B-2526E1F06D60}">
      <formula1>IF($C$10="SI",$F$10:$F$12,$G$10:$G$11)</formula1>
    </dataValidation>
    <dataValidation type="list" allowBlank="1" showInputMessage="1" showErrorMessage="1" sqref="C18" xr:uid="{B8B31781-0465-7349-9938-1A72088ED47A}">
      <formula1>"Agua caliente sanitaria,Temperado de piscina,Calefacción"</formula1>
    </dataValidation>
    <dataValidation type="list" allowBlank="1" showInputMessage="1" showErrorMessage="1" sqref="C10" xr:uid="{0782F184-435F-6F41-8CE4-FD6F682DFB77}">
      <formula1>"SI,NO"</formula1>
    </dataValidation>
    <dataValidation type="list" allowBlank="1" showInputMessage="1" showErrorMessage="1" sqref="C9" xr:uid="{FB112427-CD6B-BC42-9175-1EA5ECD5CE41}">
      <formula1>"Casa,Departamento"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7566-48D2-5A43-927B-855808AA065F}">
  <dimension ref="A1:J59"/>
  <sheetViews>
    <sheetView tabSelected="1" topLeftCell="A34" workbookViewId="0">
      <selection activeCell="H56" sqref="H56"/>
    </sheetView>
  </sheetViews>
  <sheetFormatPr baseColWidth="10" defaultRowHeight="15" outlineLevelCol="1" x14ac:dyDescent="0.2"/>
  <cols>
    <col min="2" max="2" width="31.6640625" customWidth="1"/>
    <col min="3" max="3" width="17.33203125" customWidth="1"/>
    <col min="7" max="7" width="13.33203125" customWidth="1"/>
    <col min="8" max="8" width="47" customWidth="1"/>
    <col min="9" max="10" width="10.83203125" customWidth="1" outlineLevel="1"/>
  </cols>
  <sheetData>
    <row r="1" spans="1:7" x14ac:dyDescent="0.2">
      <c r="B1" s="11" t="s">
        <v>21</v>
      </c>
      <c r="C1" s="11"/>
      <c r="D1" s="11"/>
    </row>
    <row r="2" spans="1:7" x14ac:dyDescent="0.2">
      <c r="B2" t="s">
        <v>22</v>
      </c>
      <c r="C2">
        <f>IF(INPUT!C10="SI",INPUT!C11,0)</f>
        <v>0</v>
      </c>
      <c r="D2" t="s">
        <v>23</v>
      </c>
    </row>
    <row r="4" spans="1:7" x14ac:dyDescent="0.2">
      <c r="B4" t="s">
        <v>24</v>
      </c>
      <c r="C4">
        <f>C2*12/1.4/200000*1.1</f>
        <v>0</v>
      </c>
      <c r="D4" t="s">
        <v>25</v>
      </c>
    </row>
    <row r="7" spans="1:7" x14ac:dyDescent="0.2">
      <c r="C7" t="s">
        <v>26</v>
      </c>
      <c r="D7" t="s">
        <v>27</v>
      </c>
      <c r="E7" t="s">
        <v>28</v>
      </c>
      <c r="F7" t="s">
        <v>29</v>
      </c>
    </row>
    <row r="8" spans="1:7" x14ac:dyDescent="0.2">
      <c r="A8">
        <v>1</v>
      </c>
      <c r="B8" s="12" t="s">
        <v>30</v>
      </c>
      <c r="C8" s="13">
        <f>ROUNDUP(C4*1000/435,0)</f>
        <v>0</v>
      </c>
      <c r="D8" t="s">
        <v>31</v>
      </c>
      <c r="E8" s="14">
        <v>71458.75</v>
      </c>
      <c r="F8" s="14">
        <f>E8*C8</f>
        <v>0</v>
      </c>
      <c r="G8" s="15"/>
    </row>
    <row r="9" spans="1:7" x14ac:dyDescent="0.2">
      <c r="A9">
        <v>2</v>
      </c>
      <c r="B9" s="12" t="s">
        <v>32</v>
      </c>
      <c r="C9" s="13">
        <f>ROUNDDOWN(C8*0.435,0)</f>
        <v>0</v>
      </c>
      <c r="D9" t="s">
        <v>31</v>
      </c>
      <c r="E9" s="14">
        <v>194385</v>
      </c>
      <c r="F9" s="14">
        <f t="shared" ref="F9:F18" si="0">E9*C9</f>
        <v>0</v>
      </c>
      <c r="G9" s="15"/>
    </row>
    <row r="10" spans="1:7" x14ac:dyDescent="0.2">
      <c r="A10">
        <v>3</v>
      </c>
      <c r="B10" s="12" t="s">
        <v>33</v>
      </c>
      <c r="C10" s="13">
        <f>C8</f>
        <v>0</v>
      </c>
      <c r="D10" t="s">
        <v>34</v>
      </c>
      <c r="E10" s="14">
        <v>17756.25</v>
      </c>
      <c r="F10" s="14">
        <f t="shared" si="0"/>
        <v>0</v>
      </c>
      <c r="G10" s="15"/>
    </row>
    <row r="11" spans="1:7" x14ac:dyDescent="0.2">
      <c r="A11">
        <v>4</v>
      </c>
      <c r="B11" s="12" t="s">
        <v>35</v>
      </c>
      <c r="C11" s="13">
        <v>1</v>
      </c>
      <c r="D11" t="s">
        <v>34</v>
      </c>
      <c r="E11" s="14">
        <v>280513.75</v>
      </c>
      <c r="F11" s="14">
        <f t="shared" si="0"/>
        <v>280513.75</v>
      </c>
      <c r="G11" s="15"/>
    </row>
    <row r="12" spans="1:7" x14ac:dyDescent="0.2">
      <c r="A12">
        <v>5</v>
      </c>
      <c r="B12" s="12" t="s">
        <v>36</v>
      </c>
      <c r="C12" s="13">
        <v>1</v>
      </c>
      <c r="D12" t="s">
        <v>34</v>
      </c>
      <c r="E12" s="14">
        <v>183133.75</v>
      </c>
      <c r="F12" s="14">
        <f t="shared" si="0"/>
        <v>183133.75</v>
      </c>
      <c r="G12" s="15"/>
    </row>
    <row r="13" spans="1:7" x14ac:dyDescent="0.2">
      <c r="A13">
        <v>6</v>
      </c>
      <c r="B13" s="12" t="s">
        <v>37</v>
      </c>
      <c r="C13" s="13">
        <v>1</v>
      </c>
      <c r="D13" t="s">
        <v>34</v>
      </c>
      <c r="E13" s="14">
        <v>68181.25</v>
      </c>
      <c r="F13" s="14">
        <f t="shared" si="0"/>
        <v>68181.25</v>
      </c>
      <c r="G13" s="15"/>
    </row>
    <row r="14" spans="1:7" x14ac:dyDescent="0.2">
      <c r="A14">
        <v>7</v>
      </c>
      <c r="B14" s="12" t="s">
        <v>38</v>
      </c>
      <c r="C14" s="13">
        <f>C4</f>
        <v>0</v>
      </c>
      <c r="D14" t="s">
        <v>34</v>
      </c>
      <c r="E14" s="14">
        <v>87500</v>
      </c>
      <c r="F14" s="14">
        <f t="shared" si="0"/>
        <v>0</v>
      </c>
      <c r="G14" s="15"/>
    </row>
    <row r="15" spans="1:7" x14ac:dyDescent="0.2">
      <c r="A15">
        <v>8</v>
      </c>
      <c r="B15" s="12" t="s">
        <v>39</v>
      </c>
      <c r="C15" s="13">
        <f>C4</f>
        <v>0</v>
      </c>
      <c r="D15" t="s">
        <v>34</v>
      </c>
      <c r="E15" s="14">
        <v>281250</v>
      </c>
      <c r="F15" s="14">
        <f t="shared" si="0"/>
        <v>0</v>
      </c>
      <c r="G15" s="15"/>
    </row>
    <row r="16" spans="1:7" x14ac:dyDescent="0.2">
      <c r="A16">
        <v>9</v>
      </c>
      <c r="B16" s="12" t="s">
        <v>40</v>
      </c>
      <c r="C16" s="13">
        <f>C4</f>
        <v>0</v>
      </c>
      <c r="D16" t="s">
        <v>34</v>
      </c>
      <c r="E16" s="14">
        <v>12500</v>
      </c>
      <c r="F16" s="14">
        <f t="shared" si="0"/>
        <v>0</v>
      </c>
      <c r="G16" s="15"/>
    </row>
    <row r="17" spans="1:9" x14ac:dyDescent="0.2">
      <c r="A17">
        <v>10</v>
      </c>
      <c r="B17" s="12" t="s">
        <v>41</v>
      </c>
      <c r="C17" s="13">
        <v>1</v>
      </c>
      <c r="D17" t="s">
        <v>34</v>
      </c>
      <c r="E17" s="14">
        <v>250000</v>
      </c>
      <c r="F17" s="14">
        <f t="shared" si="0"/>
        <v>250000</v>
      </c>
      <c r="G17" s="15"/>
    </row>
    <row r="18" spans="1:9" x14ac:dyDescent="0.2">
      <c r="A18">
        <v>11</v>
      </c>
      <c r="B18" s="12" t="s">
        <v>42</v>
      </c>
      <c r="C18" s="13">
        <f>C4</f>
        <v>0</v>
      </c>
      <c r="D18" t="s">
        <v>34</v>
      </c>
      <c r="E18" s="14">
        <v>50000</v>
      </c>
      <c r="F18" s="14">
        <f t="shared" si="0"/>
        <v>0</v>
      </c>
      <c r="G18" s="15"/>
    </row>
    <row r="20" spans="1:9" x14ac:dyDescent="0.2">
      <c r="E20" s="16" t="s">
        <v>43</v>
      </c>
      <c r="F20" s="17">
        <f>SUM(F8:F18)</f>
        <v>781828.75</v>
      </c>
    </row>
    <row r="21" spans="1:9" x14ac:dyDescent="0.2">
      <c r="F21" s="15"/>
    </row>
    <row r="22" spans="1:9" x14ac:dyDescent="0.2">
      <c r="B22" s="11" t="s">
        <v>44</v>
      </c>
      <c r="C22" s="11"/>
      <c r="D22" s="11"/>
    </row>
    <row r="23" spans="1:9" x14ac:dyDescent="0.2">
      <c r="B23" t="s">
        <v>45</v>
      </c>
      <c r="C23">
        <f>INPUT!C11</f>
        <v>4</v>
      </c>
    </row>
    <row r="24" spans="1:9" x14ac:dyDescent="0.2">
      <c r="B24" t="s">
        <v>46</v>
      </c>
      <c r="C24" t="str">
        <f>INPUT!C10</f>
        <v>NO</v>
      </c>
    </row>
    <row r="26" spans="1:9" x14ac:dyDescent="0.2">
      <c r="C26" t="s">
        <v>47</v>
      </c>
      <c r="D26" t="s">
        <v>48</v>
      </c>
      <c r="E26" t="s">
        <v>49</v>
      </c>
      <c r="G26" s="16"/>
    </row>
    <row r="27" spans="1:9" x14ac:dyDescent="0.2">
      <c r="B27" t="s">
        <v>50</v>
      </c>
      <c r="C27">
        <v>8</v>
      </c>
      <c r="D27">
        <v>5</v>
      </c>
      <c r="E27">
        <v>5</v>
      </c>
      <c r="F27" s="14"/>
      <c r="G27" s="15"/>
      <c r="I27" s="14"/>
    </row>
    <row r="28" spans="1:9" x14ac:dyDescent="0.2">
      <c r="B28" t="s">
        <v>51</v>
      </c>
      <c r="C28">
        <v>8</v>
      </c>
      <c r="D28">
        <v>5</v>
      </c>
      <c r="E28">
        <v>10</v>
      </c>
      <c r="F28" s="14"/>
      <c r="G28" s="15"/>
      <c r="I28" s="14"/>
    </row>
    <row r="29" spans="1:9" x14ac:dyDescent="0.2">
      <c r="B29" t="s">
        <v>52</v>
      </c>
      <c r="C29">
        <v>10</v>
      </c>
      <c r="D29">
        <v>8</v>
      </c>
      <c r="E29">
        <v>10</v>
      </c>
      <c r="F29" s="14"/>
      <c r="G29" s="15"/>
      <c r="I29" s="14"/>
    </row>
    <row r="30" spans="1:9" x14ac:dyDescent="0.2">
      <c r="B30" t="s">
        <v>53</v>
      </c>
      <c r="C30">
        <v>12</v>
      </c>
      <c r="D30">
        <v>10</v>
      </c>
      <c r="E30">
        <v>10</v>
      </c>
      <c r="F30" s="14"/>
      <c r="G30" s="15"/>
      <c r="I30" s="14"/>
    </row>
    <row r="31" spans="1:9" x14ac:dyDescent="0.2">
      <c r="B31" t="s">
        <v>54</v>
      </c>
      <c r="C31">
        <v>10</v>
      </c>
      <c r="D31">
        <v>8</v>
      </c>
      <c r="E31">
        <v>10</v>
      </c>
      <c r="F31" s="14"/>
      <c r="G31" s="15"/>
    </row>
    <row r="32" spans="1:9" x14ac:dyDescent="0.2">
      <c r="B32" t="s">
        <v>55</v>
      </c>
      <c r="C32">
        <v>16</v>
      </c>
      <c r="D32">
        <v>10</v>
      </c>
      <c r="E32">
        <v>15</v>
      </c>
      <c r="F32" s="14"/>
      <c r="G32" s="15"/>
    </row>
    <row r="34" spans="1:10" x14ac:dyDescent="0.2">
      <c r="A34">
        <v>1</v>
      </c>
      <c r="B34" s="12" t="s">
        <v>30</v>
      </c>
      <c r="C34" s="13">
        <f>IF(AND(C23&lt;=2,UPPER(C24)="SI"),8,
IF(AND(C23&lt;=4,UPPER(C24)="SI"),8,
IF(AND(C23&lt;=2,UPPER(C24)="NO"),10,
IF(AND(C23&lt;=4,UPPER(C24)="NO"),12,
IF(AND(C23&gt;4,UPPER(C24)="SI"),10,
IF(AND(C23&gt;4,UPPER(C24)="NO"),16,""))))))</f>
        <v>12</v>
      </c>
      <c r="D34" t="s">
        <v>31</v>
      </c>
      <c r="E34" s="14">
        <v>106097.56097560975</v>
      </c>
      <c r="F34" s="14">
        <f>E34*C34</f>
        <v>1273170.7317073171</v>
      </c>
      <c r="G34" s="17"/>
    </row>
    <row r="35" spans="1:10" x14ac:dyDescent="0.2">
      <c r="A35">
        <v>2</v>
      </c>
      <c r="B35" s="12" t="s">
        <v>32</v>
      </c>
      <c r="C35" s="13">
        <f>IF(AND(C23&lt;=2,UPPER(C24)="SI"),5,
IF(AND(C23&lt;=4,UPPER(C24)="SI"),5,
IF(AND(C23&lt;=2,UPPER(C24)="NO"),8,
IF(AND(C23&lt;=4,UPPER(C24)="NO"),10,
IF(AND(C23&gt;4,UPPER(C24)="SI"),8,
IF(AND(C23&gt;4,UPPER(C24)="NO"),10,""))))))</f>
        <v>10</v>
      </c>
      <c r="D35" t="s">
        <v>56</v>
      </c>
      <c r="E35" s="14">
        <v>150000</v>
      </c>
      <c r="F35" s="14">
        <f t="shared" ref="F35:F44" si="1">E35*C35</f>
        <v>1500000</v>
      </c>
      <c r="J35" s="14"/>
    </row>
    <row r="36" spans="1:10" x14ac:dyDescent="0.2">
      <c r="A36">
        <v>3</v>
      </c>
      <c r="B36" s="12" t="s">
        <v>49</v>
      </c>
      <c r="C36" s="13">
        <f>IF(AND(C23&lt;=2,UPPER(C24)="SI"),5,
IF(AND(C23&lt;=4,UPPER(C24)="SI"),10,
IF(AND(C23&lt;=2,UPPER(C24)="NO"),10,
IF(AND(C23&lt;=4,UPPER(C24)="NO"),10,
IF(AND(C23&gt;4,UPPER(C24)="SI"),10,
IF(AND(C23&gt;4,UPPER(C24)="NO"),15,""))))))</f>
        <v>10</v>
      </c>
      <c r="D36" t="s">
        <v>57</v>
      </c>
      <c r="E36" s="14">
        <v>212000</v>
      </c>
      <c r="F36" s="14">
        <f t="shared" si="1"/>
        <v>2120000</v>
      </c>
      <c r="J36" s="14"/>
    </row>
    <row r="37" spans="1:10" x14ac:dyDescent="0.2">
      <c r="A37">
        <v>4</v>
      </c>
      <c r="B37" s="12" t="s">
        <v>33</v>
      </c>
      <c r="C37" s="13">
        <f>C34</f>
        <v>12</v>
      </c>
      <c r="D37" t="s">
        <v>34</v>
      </c>
      <c r="E37" s="14">
        <v>17756.25</v>
      </c>
      <c r="F37" s="14">
        <f t="shared" si="1"/>
        <v>213075</v>
      </c>
      <c r="J37" s="14"/>
    </row>
    <row r="38" spans="1:10" x14ac:dyDescent="0.2">
      <c r="A38">
        <v>5</v>
      </c>
      <c r="B38" s="12" t="s">
        <v>35</v>
      </c>
      <c r="C38" s="13">
        <v>1</v>
      </c>
      <c r="D38" t="s">
        <v>34</v>
      </c>
      <c r="E38" s="14">
        <v>280513.75</v>
      </c>
      <c r="F38" s="14">
        <f t="shared" si="1"/>
        <v>280513.75</v>
      </c>
      <c r="J38" s="14"/>
    </row>
    <row r="39" spans="1:10" x14ac:dyDescent="0.2">
      <c r="A39">
        <v>6</v>
      </c>
      <c r="B39" s="12" t="s">
        <v>36</v>
      </c>
      <c r="C39" s="13">
        <v>1</v>
      </c>
      <c r="D39" t="s">
        <v>34</v>
      </c>
      <c r="E39" s="14">
        <v>183133.75</v>
      </c>
      <c r="F39" s="14">
        <f t="shared" si="1"/>
        <v>183133.75</v>
      </c>
      <c r="J39" s="14"/>
    </row>
    <row r="40" spans="1:10" x14ac:dyDescent="0.2">
      <c r="A40">
        <v>7</v>
      </c>
      <c r="B40" s="12" t="s">
        <v>37</v>
      </c>
      <c r="C40" s="13">
        <v>1</v>
      </c>
      <c r="D40" t="s">
        <v>34</v>
      </c>
      <c r="E40" s="14">
        <v>68181.25</v>
      </c>
      <c r="F40" s="14">
        <f t="shared" si="1"/>
        <v>68181.25</v>
      </c>
      <c r="J40" s="14"/>
    </row>
    <row r="41" spans="1:10" x14ac:dyDescent="0.2">
      <c r="A41">
        <v>8</v>
      </c>
      <c r="B41" s="12" t="s">
        <v>38</v>
      </c>
      <c r="C41" s="13">
        <v>1</v>
      </c>
      <c r="D41" t="s">
        <v>34</v>
      </c>
      <c r="E41" s="14">
        <v>320000</v>
      </c>
      <c r="F41" s="14">
        <f t="shared" si="1"/>
        <v>320000</v>
      </c>
      <c r="J41" s="14"/>
    </row>
    <row r="42" spans="1:10" x14ac:dyDescent="0.2">
      <c r="A42">
        <v>9</v>
      </c>
      <c r="B42" s="12" t="s">
        <v>39</v>
      </c>
      <c r="C42" s="13">
        <f>C34</f>
        <v>12</v>
      </c>
      <c r="D42" t="s">
        <v>34</v>
      </c>
      <c r="E42" s="14">
        <v>112352.89634146342</v>
      </c>
      <c r="F42" s="14">
        <f t="shared" si="1"/>
        <v>1348234.756097561</v>
      </c>
      <c r="J42" s="14"/>
    </row>
    <row r="43" spans="1:10" x14ac:dyDescent="0.2">
      <c r="A43">
        <v>10</v>
      </c>
      <c r="B43" s="12" t="s">
        <v>40</v>
      </c>
      <c r="C43" s="13">
        <v>1</v>
      </c>
      <c r="D43" t="s">
        <v>34</v>
      </c>
      <c r="E43" s="14">
        <v>50000</v>
      </c>
      <c r="F43" s="14">
        <f t="shared" si="1"/>
        <v>50000</v>
      </c>
      <c r="J43" s="14"/>
    </row>
    <row r="44" spans="1:10" x14ac:dyDescent="0.2">
      <c r="A44">
        <v>11</v>
      </c>
      <c r="B44" s="12" t="s">
        <v>42</v>
      </c>
      <c r="C44" s="13">
        <v>1</v>
      </c>
      <c r="D44" t="s">
        <v>34</v>
      </c>
      <c r="E44" s="14">
        <v>300000</v>
      </c>
      <c r="F44" s="14">
        <f t="shared" si="1"/>
        <v>300000</v>
      </c>
      <c r="J44" s="14"/>
    </row>
    <row r="45" spans="1:10" x14ac:dyDescent="0.2">
      <c r="J45" s="14"/>
    </row>
    <row r="46" spans="1:10" x14ac:dyDescent="0.2">
      <c r="E46" s="16" t="s">
        <v>43</v>
      </c>
      <c r="F46" s="17">
        <f>SUM(F34:F44)</f>
        <v>7656309.2378048776</v>
      </c>
    </row>
    <row r="48" spans="1:10" x14ac:dyDescent="0.2">
      <c r="B48" s="18" t="s">
        <v>58</v>
      </c>
      <c r="C48" s="18"/>
      <c r="D48" s="18"/>
    </row>
    <row r="50" spans="2:10" x14ac:dyDescent="0.2">
      <c r="B50" t="s">
        <v>59</v>
      </c>
      <c r="C50" t="str">
        <f>INPUT!C18</f>
        <v>Temperado de piscina</v>
      </c>
    </row>
    <row r="51" spans="2:10" x14ac:dyDescent="0.2">
      <c r="B51" t="s">
        <v>60</v>
      </c>
      <c r="C51" t="str">
        <f>IF(UPPER(C50)="AGUA CALIENTE SANITARIA",
    IF(INPUT!C19&lt;3,"BOMBA DE CALOR ECO 200 LITROS","BOMBA DE CALOR ACS ECO 300 LITROS"),
    IF(INPUT!C19*INPUT!C20&lt;=22,"POOLTEMP NEO 7",
    IF(INPUT!C19*INPUT!C20&lt;=30,"POOLTEMP NEO 9",
    IF(INPUT!C19*INPUT!C20&lt;=50,"POOLTEMP NEO 13",
    IF(INPUT!C19*INPUT!C20&lt;=75,"POOLTEMP NEO 18","Necesita una bomba más grande")))))</f>
        <v>POOLTEMP NEO 18</v>
      </c>
    </row>
    <row r="53" spans="2:10" x14ac:dyDescent="0.2">
      <c r="B53" t="s">
        <v>61</v>
      </c>
      <c r="E53" s="14">
        <v>2604515</v>
      </c>
      <c r="H53" s="16"/>
      <c r="I53" s="16"/>
    </row>
    <row r="54" spans="2:10" x14ac:dyDescent="0.2">
      <c r="B54" t="s">
        <v>62</v>
      </c>
      <c r="E54" s="14">
        <v>2160500</v>
      </c>
      <c r="I54" s="19"/>
      <c r="J54" s="19"/>
    </row>
    <row r="55" spans="2:10" x14ac:dyDescent="0.2">
      <c r="B55" t="s">
        <v>63</v>
      </c>
      <c r="E55" s="14">
        <v>1654100</v>
      </c>
      <c r="I55" s="19"/>
      <c r="J55" s="19"/>
    </row>
    <row r="56" spans="2:10" x14ac:dyDescent="0.2">
      <c r="B56" t="s">
        <v>64</v>
      </c>
      <c r="E56" s="14">
        <v>1713500</v>
      </c>
      <c r="I56" s="19"/>
      <c r="J56" s="19"/>
    </row>
    <row r="57" spans="2:10" x14ac:dyDescent="0.2">
      <c r="B57" t="s">
        <v>65</v>
      </c>
      <c r="E57" s="14">
        <v>1853900</v>
      </c>
      <c r="I57" s="19"/>
      <c r="J57" s="19"/>
    </row>
    <row r="58" spans="2:10" x14ac:dyDescent="0.2">
      <c r="B58" t="s">
        <v>66</v>
      </c>
      <c r="E58" s="14">
        <v>2375000</v>
      </c>
      <c r="I58" s="19"/>
      <c r="J58" s="19"/>
    </row>
    <row r="59" spans="2:10" x14ac:dyDescent="0.2">
      <c r="E59" s="14"/>
      <c r="I59" s="19"/>
      <c r="J59" s="19"/>
    </row>
  </sheetData>
  <mergeCells count="3">
    <mergeCell ref="B1:D1"/>
    <mergeCell ref="B22:D22"/>
    <mergeCell ref="B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Puentes</dc:creator>
  <cp:lastModifiedBy>Matias Puentes</cp:lastModifiedBy>
  <dcterms:created xsi:type="dcterms:W3CDTF">2025-05-09T02:10:27Z</dcterms:created>
  <dcterms:modified xsi:type="dcterms:W3CDTF">2025-05-09T02:14:18Z</dcterms:modified>
</cp:coreProperties>
</file>