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nsheet1" sheetId="1" state="visible" r:id="rId2"/>
    <sheet name="fansheet2" sheetId="2" state="visible" r:id="rId3"/>
    <sheet name="discussion_data" sheetId="3" state="visible" r:id="rId4"/>
  </sheets>
  <definedNames>
    <definedName function="false" hidden="false" localSheetId="0" name="Z_11E0908A_8A33_41DF_9E2D_91AB48CD2B25_.wvu.FilterData" vbProcedure="false">fansheet1!$A$1:$G$100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<sst xmlns="http://schemas.openxmlformats.org/spreadsheetml/2006/main" count="5323" uniqueCount="1253">
  <si>
    <t xml:space="preserve">Episode</t>
  </si>
  <si>
    <t xml:space="preserve">First Film</t>
  </si>
  <si>
    <t xml:space="preserve">Second Film</t>
  </si>
  <si>
    <t xml:space="preserve">Third Film</t>
  </si>
  <si>
    <t xml:space="preserve">Theme / Gimmick</t>
  </si>
  <si>
    <t xml:space="preserve">Non-Reviewed / Extra Videos</t>
  </si>
  <si>
    <t xml:space="preserve"># Gimmik</t>
  </si>
  <si>
    <t xml:space="preserve">Mike</t>
  </si>
  <si>
    <t xml:space="preserve">Jay</t>
  </si>
  <si>
    <t xml:space="preserve">Rich</t>
  </si>
  <si>
    <t xml:space="preserve">Jack</t>
  </si>
  <si>
    <t xml:space="preserve">Josh</t>
  </si>
  <si>
    <t xml:space="preserve">Jessi</t>
  </si>
  <si>
    <t xml:space="preserve">Tim</t>
  </si>
  <si>
    <t xml:space="preserve">Guests</t>
  </si>
  <si>
    <t xml:space="preserve">Editor</t>
  </si>
  <si>
    <t xml:space="preserve">Best of the Worst</t>
  </si>
  <si>
    <t xml:space="preserve">Unanimous Win</t>
  </si>
  <si>
    <t xml:space="preserve">Worst of the Worst</t>
  </si>
  <si>
    <t xml:space="preserve">Method of Destruction</t>
  </si>
  <si>
    <t xml:space="preserve">YouTube Links</t>
  </si>
  <si>
    <t xml:space="preserve">Length</t>
  </si>
  <si>
    <t xml:space="preserve">Date Released</t>
  </si>
  <si>
    <t xml:space="preserve">X</t>
  </si>
  <si>
    <t xml:space="preserve">✓</t>
  </si>
  <si>
    <t xml:space="preserve">Russian Terminator</t>
  </si>
  <si>
    <t xml:space="preserve">Ninja Vengeance</t>
  </si>
  <si>
    <t xml:space="preserve">Cinder block dropped on</t>
  </si>
  <si>
    <t xml:space="preserve">Post-Apocalypse / Dystopia</t>
  </si>
  <si>
    <t xml:space="preserve">The Aftermath</t>
  </si>
  <si>
    <t xml:space="preserve">Exterminator 2</t>
  </si>
  <si>
    <t xml:space="preserve">No Destruction</t>
  </si>
  <si>
    <t xml:space="preserve">Aliens / Monsters</t>
  </si>
  <si>
    <t xml:space="preserve">Xtro</t>
  </si>
  <si>
    <t xml:space="preserve">They Bite</t>
  </si>
  <si>
    <t xml:space="preserve">Blown up</t>
  </si>
  <si>
    <t xml:space="preserve">80s Action</t>
  </si>
  <si>
    <t xml:space="preserve">Miami Connection</t>
  </si>
  <si>
    <t xml:space="preserve">None</t>
  </si>
  <si>
    <t xml:space="preserve">Wheel of the Worst</t>
  </si>
  <si>
    <t xml:space="preserve">Not Listed</t>
  </si>
  <si>
    <t xml:space="preserve">N/A</t>
  </si>
  <si>
    <t xml:space="preserve">Candid Candid Camera Vol. 6</t>
  </si>
  <si>
    <t xml:space="preserve">Lit on fire (Along with Dance of Birth)</t>
  </si>
  <si>
    <t xml:space="preserve">Robots / Cyborgs</t>
  </si>
  <si>
    <t xml:space="preserve">Cyber Tracker</t>
  </si>
  <si>
    <t xml:space="preserve">Spinning disk thrown against cinder block</t>
  </si>
  <si>
    <t xml:space="preserve">Children's Movies</t>
  </si>
  <si>
    <t xml:space="preserve">Thunderpants</t>
  </si>
  <si>
    <t xml:space="preserve">Playing Dangerous</t>
  </si>
  <si>
    <t xml:space="preserve">Put in toilet and dropped from ladder</t>
  </si>
  <si>
    <t xml:space="preserve">Key Matters</t>
  </si>
  <si>
    <t xml:space="preserve">The Family Guide to the Internet</t>
  </si>
  <si>
    <t xml:space="preserve">Gary Coleman For Safety's Sake</t>
  </si>
  <si>
    <t xml:space="preserve">Dragged behind car</t>
  </si>
  <si>
    <t xml:space="preserve">Special Effects</t>
  </si>
  <si>
    <t xml:space="preserve">Colin from Canada</t>
  </si>
  <si>
    <t xml:space="preserve">Gymkata</t>
  </si>
  <si>
    <t xml:space="preserve">The Amazing Bulk</t>
  </si>
  <si>
    <t xml:space="preserve">Shot in horrible CGI fashion</t>
  </si>
  <si>
    <t xml:space="preserve">Bloody Birthday</t>
  </si>
  <si>
    <t xml:space="preserve">Horror</t>
  </si>
  <si>
    <t xml:space="preserve">Gillian</t>
  </si>
  <si>
    <t xml:space="preserve">Crazy Fat Ethel II / Bloody Birthday</t>
  </si>
  <si>
    <t xml:space="preserve">Psycho from Texas</t>
  </si>
  <si>
    <t xml:space="preserve">Stripped and have beer poured on</t>
  </si>
  <si>
    <t xml:space="preserve">Halloween Spooktacular</t>
  </si>
  <si>
    <t xml:space="preserve">Skull Forest</t>
  </si>
  <si>
    <t xml:space="preserve">Night Beast</t>
  </si>
  <si>
    <t xml:space="preserve">Sawn in half with reciprocating saw</t>
  </si>
  <si>
    <t xml:space="preserve">Tree Stand Safety</t>
  </si>
  <si>
    <t xml:space="preserve">Where Did I Come From? / Instant Adoring Boyfriend</t>
  </si>
  <si>
    <t xml:space="preserve">Lit on fire</t>
  </si>
  <si>
    <t xml:space="preserve">Sequels / Prequels</t>
  </si>
  <si>
    <t xml:space="preserve">The Deadliest Prey</t>
  </si>
  <si>
    <t xml:space="preserve">Playing Dangerous 2</t>
  </si>
  <si>
    <t xml:space="preserve">Shot in shooting range</t>
  </si>
  <si>
    <t xml:space="preserve">Santa Claus</t>
  </si>
  <si>
    <t xml:space="preserve">Christmas Episode</t>
  </si>
  <si>
    <t xml:space="preserve">Elves (Thanks to offscreen vote from Jay)</t>
  </si>
  <si>
    <t xml:space="preserve">Christmas Vacation 2</t>
  </si>
  <si>
    <t xml:space="preserve">Shredded and mailed to Warner Bros.</t>
  </si>
  <si>
    <t xml:space="preserve">Sci-Fi</t>
  </si>
  <si>
    <t xml:space="preserve">Jay &amp; Mike</t>
  </si>
  <si>
    <t xml:space="preserve">Yor: The Hunter From the Future</t>
  </si>
  <si>
    <t xml:space="preserve">Alien Seed</t>
  </si>
  <si>
    <t xml:space="preserve">Put in pan, frozen solid, and hit by sledgehammer</t>
  </si>
  <si>
    <t xml:space="preserve">Kitten Komotion</t>
  </si>
  <si>
    <t xml:space="preserve">Dunkin' Donuts: Finishing Video</t>
  </si>
  <si>
    <t xml:space="preserve">The Shoji Tabuchi Show</t>
  </si>
  <si>
    <t xml:space="preserve">Looking Great, Feeling Great</t>
  </si>
  <si>
    <t xml:space="preserve"> Mike</t>
  </si>
  <si>
    <t xml:space="preserve">The Wheel of the Worst</t>
  </si>
  <si>
    <t xml:space="preserve">Thrown in dumpster</t>
  </si>
  <si>
    <t xml:space="preserve">Superhero Movies</t>
  </si>
  <si>
    <t xml:space="preserve">Fantastic Four</t>
  </si>
  <si>
    <t xml:space="preserve">Ninja Movies</t>
  </si>
  <si>
    <t xml:space="preserve">Len Kabazinski</t>
  </si>
  <si>
    <t xml:space="preserve">Lethal Ninja</t>
  </si>
  <si>
    <t xml:space="preserve">Fred Levine's Cleared for Takeoff</t>
  </si>
  <si>
    <t xml:space="preserve">Tales from Genesis Space</t>
  </si>
  <si>
    <t xml:space="preserve">SOS</t>
  </si>
  <si>
    <t xml:space="preserve">Cleared for Takeoff</t>
  </si>
  <si>
    <t xml:space="preserve">Flown into fire and burned</t>
  </si>
  <si>
    <t xml:space="preserve">Colin &amp; Jim</t>
  </si>
  <si>
    <t xml:space="preserve">Terror in Beverly Hills</t>
  </si>
  <si>
    <t xml:space="preserve">Killing American Style</t>
  </si>
  <si>
    <t xml:space="preserve">Breakdance'd (Ghetto Blaster Destroyed)</t>
  </si>
  <si>
    <t xml:space="preserve">Battle of the Genres</t>
  </si>
  <si>
    <t xml:space="preserve">High Voltage</t>
  </si>
  <si>
    <t xml:space="preserve">Space Mutiny</t>
  </si>
  <si>
    <t xml:space="preserve">Shot dual-wield by Rich Evans</t>
  </si>
  <si>
    <t xml:space="preserve">WHEN ANIMALS ATTACK!!!</t>
  </si>
  <si>
    <t xml:space="preserve">Beaks: The Movie</t>
  </si>
  <si>
    <t xml:space="preserve">Python 2</t>
  </si>
  <si>
    <t xml:space="preserve">Covered in birdseed and left to Seagulls</t>
  </si>
  <si>
    <t xml:space="preserve">The Osteoporosis Dance</t>
  </si>
  <si>
    <t xml:space="preserve">How Can I Tell If I'm Really in Love</t>
  </si>
  <si>
    <t xml:space="preserve">American Flatulators</t>
  </si>
  <si>
    <t xml:space="preserve">Stomped on, hit with sledgehammer, etc.</t>
  </si>
  <si>
    <t xml:space="preserve">Dinosaur Movies!</t>
  </si>
  <si>
    <t xml:space="preserve">Tammy and the T-Rex</t>
  </si>
  <si>
    <t xml:space="preserve">Theodore Rex</t>
  </si>
  <si>
    <t xml:space="preserve">2 copies run over with car</t>
  </si>
  <si>
    <t xml:space="preserve">Bloodlock / The Crawlers</t>
  </si>
  <si>
    <t xml:space="preserve">The Item</t>
  </si>
  <si>
    <t xml:space="preserve">Cooked on a grill</t>
  </si>
  <si>
    <t xml:space="preserve">Ice Dams: Causes Combats &amp; Cures</t>
  </si>
  <si>
    <t xml:space="preserve">Kid Sand Airbags</t>
  </si>
  <si>
    <t xml:space="preserve">How to Become a Teenage Ninja</t>
  </si>
  <si>
    <t xml:space="preserve">Dog Sitter</t>
  </si>
  <si>
    <t xml:space="preserve">Freddie Williams</t>
  </si>
  <si>
    <t xml:space="preserve">Sent to Len Kabazinski and karate chopped</t>
  </si>
  <si>
    <t xml:space="preserve">Weird Things on the Left Arm Sci-Fi</t>
  </si>
  <si>
    <t xml:space="preserve">Alienator</t>
  </si>
  <si>
    <t xml:space="preserve">Hands of Steel</t>
  </si>
  <si>
    <t xml:space="preserve">Undefeatable</t>
  </si>
  <si>
    <t xml:space="preserve">The Tomb</t>
  </si>
  <si>
    <t xml:space="preserve">Reels inverted and unwatched</t>
  </si>
  <si>
    <t xml:space="preserve">Let's Sing &amp; Dance Music Video</t>
  </si>
  <si>
    <t xml:space="preserve">20th Anniversary Geritol Follies</t>
  </si>
  <si>
    <t xml:space="preserve">Learn Gun Safety with Eddie Eagle</t>
  </si>
  <si>
    <t xml:space="preserve">Lost in Dinosaur World</t>
  </si>
  <si>
    <t xml:space="preserve">Low Blow / Lady Terminator</t>
  </si>
  <si>
    <t xml:space="preserve">Case melted with clothes iron</t>
  </si>
  <si>
    <t xml:space="preserve">America Online for Internet</t>
  </si>
  <si>
    <t xml:space="preserve">Backyard Stunting: Hits &amp; Misses</t>
  </si>
  <si>
    <t xml:space="preserve">Rainbow Remedy with Rainbow the Clown</t>
  </si>
  <si>
    <t xml:space="preserve">Who's in Charge?</t>
  </si>
  <si>
    <t xml:space="preserve">Future War</t>
  </si>
  <si>
    <t xml:space="preserve">The Jar</t>
  </si>
  <si>
    <t xml:space="preserve">Dissolved in jar of Acetone</t>
  </si>
  <si>
    <t xml:space="preserve">Mystics in Bali</t>
  </si>
  <si>
    <t xml:space="preserve">KISS Meets the Phantom of the Park</t>
  </si>
  <si>
    <t xml:space="preserve">Destroyed by ghost Rich Evans</t>
  </si>
  <si>
    <t xml:space="preserve">Max Landis</t>
  </si>
  <si>
    <t xml:space="preserve">Double Down</t>
  </si>
  <si>
    <t xml:space="preserve">How I Saved the President</t>
  </si>
  <si>
    <t xml:space="preserve">Soul sucked out by Macualy Culkin</t>
  </si>
  <si>
    <t xml:space="preserve">A Very Cannon Christmas</t>
  </si>
  <si>
    <t xml:space="preserve">Death Wish 3</t>
  </si>
  <si>
    <t xml:space="preserve">Motherlode</t>
  </si>
  <si>
    <t xml:space="preserve">Exploding Varmints Part 1</t>
  </si>
  <si>
    <t xml:space="preserve">The Order of the Black Eagle</t>
  </si>
  <si>
    <t xml:space="preserve">Raiders of Atlantis</t>
  </si>
  <si>
    <t xml:space="preserve">Decapitated on RC Car</t>
  </si>
  <si>
    <t xml:space="preserve">Plinketto</t>
  </si>
  <si>
    <t xml:space="preserve">Double Dragon [due to only Josh voting]</t>
  </si>
  <si>
    <t xml:space="preserve">How to Seduce Women Through Hypnosis</t>
  </si>
  <si>
    <t xml:space="preserve">UPC Codes &amp; 666</t>
  </si>
  <si>
    <t xml:space="preserve">How to Get Revenge</t>
  </si>
  <si>
    <t xml:space="preserve">Excercised to hell</t>
  </si>
  <si>
    <t xml:space="preserve">Dangerous Men [including Jay's post-drunk vote]</t>
  </si>
  <si>
    <t xml:space="preserve">Pocket Ninjas</t>
  </si>
  <si>
    <t xml:space="preserve">Blown up by karate master Rich Evans</t>
  </si>
  <si>
    <t xml:space="preserve">My Twinn</t>
  </si>
  <si>
    <t xml:space="preserve">(Magic) Trick(s) You Can Do!</t>
  </si>
  <si>
    <t xml:space="preserve">Come and Learn the Alphabet</t>
  </si>
  <si>
    <t xml:space="preserve">The Skateboard Kid</t>
  </si>
  <si>
    <t xml:space="preserve">Mutant Species</t>
  </si>
  <si>
    <t xml:space="preserve">Killed by Armus</t>
  </si>
  <si>
    <t xml:space="preserve">Parole Violators</t>
  </si>
  <si>
    <t xml:space="preserve">Films merged together by Mike's fist</t>
  </si>
  <si>
    <t xml:space="preserve">Chopping Mall</t>
  </si>
  <si>
    <t xml:space="preserve">Scary Or Die</t>
  </si>
  <si>
    <t xml:space="preserve">Brutally murdered with an axe 80's slasher style</t>
  </si>
  <si>
    <t xml:space="preserve">Get Street Smart: A Kid's Guide To Stranger Dangers</t>
  </si>
  <si>
    <t xml:space="preserve">Safe Crossing: An Egg-celent Idea!</t>
  </si>
  <si>
    <t xml:space="preserve">Traveling With Ooga Booga</t>
  </si>
  <si>
    <t xml:space="preserve">The Entire Fucking Wheel</t>
  </si>
  <si>
    <t xml:space="preserve">Every tape except "How to Spot Counterfiet Beanie Babies"</t>
  </si>
  <si>
    <t xml:space="preserve">Used as bowling pins</t>
  </si>
  <si>
    <t xml:space="preserve">Christmas or Crocodile</t>
  </si>
  <si>
    <t xml:space="preserve">Legend of Gator Face</t>
  </si>
  <si>
    <t xml:space="preserve">Johnson Family Christmas Dinner</t>
  </si>
  <si>
    <t xml:space="preserve">Repligator</t>
  </si>
  <si>
    <t xml:space="preserve">Destroyed by Rich in an attempt to save Christmas</t>
  </si>
  <si>
    <t xml:space="preserve">Space Raiders</t>
  </si>
  <si>
    <t xml:space="preserve">Sequels</t>
  </si>
  <si>
    <t xml:space="preserve">All tapes destroyed by Rich(?) in gorilla suit 2001 style</t>
  </si>
  <si>
    <t xml:space="preserve">Selection Series</t>
  </si>
  <si>
    <t xml:space="preserve">Slaughter High / Killpoint</t>
  </si>
  <si>
    <t xml:space="preserve">Biohazard</t>
  </si>
  <si>
    <t xml:space="preserve">Hospital Clowning</t>
  </si>
  <si>
    <t xml:space="preserve">Wormania!</t>
  </si>
  <si>
    <t xml:space="preserve">A Day Full of Joy</t>
  </si>
  <si>
    <t xml:space="preserve">Octopuff and Kumkuat</t>
  </si>
  <si>
    <t xml:space="preserve">Raw Force</t>
  </si>
  <si>
    <t xml:space="preserve">Bigfoot vs. D.B. Cooper</t>
  </si>
  <si>
    <t xml:space="preserve">Left at a gay bar</t>
  </si>
  <si>
    <t xml:space="preserve">Golden Road: Today's Senior Drivers</t>
  </si>
  <si>
    <t xml:space="preserve">Telepathic Communication with Animals</t>
  </si>
  <si>
    <t xml:space="preserve">Hangin' with Leo!</t>
  </si>
  <si>
    <t xml:space="preserve">Smashed over discussion table into bits by Rich</t>
  </si>
  <si>
    <t xml:space="preserve">Empire of the Dark [technically]</t>
  </si>
  <si>
    <t xml:space="preserve">Turbulence 3: Heavy Metal</t>
  </si>
  <si>
    <t xml:space="preserve">Feeders</t>
  </si>
  <si>
    <t xml:space="preserve">Buried in a time capsule in the middle of the woods</t>
  </si>
  <si>
    <t xml:space="preserve">Hack-O-Lantern</t>
  </si>
  <si>
    <t xml:space="preserve">Vampire Assassin</t>
  </si>
  <si>
    <t xml:space="preserve">Sacrificed in satanic ritual</t>
  </si>
  <si>
    <t xml:space="preserve">Manners: Who Needs Them?</t>
  </si>
  <si>
    <t xml:space="preserve">Top Slots - Spotting the Best</t>
  </si>
  <si>
    <t xml:space="preserve">Surviving Edged Weapons</t>
  </si>
  <si>
    <t xml:space="preserve">Merry Kick-mas</t>
  </si>
  <si>
    <t xml:space="preserve">Night of the Kickfighters</t>
  </si>
  <si>
    <t xml:space="preserve">Karate Cop</t>
  </si>
  <si>
    <t xml:space="preserve">Unsuccessfully high kicked by everyone</t>
  </si>
  <si>
    <t xml:space="preserve">Deathstalker II</t>
  </si>
  <si>
    <t xml:space="preserve">Princess Warrior</t>
  </si>
  <si>
    <t xml:space="preserve">Shot with a nail gun and slashed with a sword</t>
  </si>
  <si>
    <t xml:space="preserve">Blackstreetboyz</t>
  </si>
  <si>
    <t xml:space="preserve">Don Beveridge: Customerization Seminar</t>
  </si>
  <si>
    <t xml:space="preserve">Plymouth International Ice Spectacular</t>
  </si>
  <si>
    <t xml:space="preserve">Black Spine Edition</t>
  </si>
  <si>
    <t xml:space="preserve">Faust / Blood Street</t>
  </si>
  <si>
    <t xml:space="preserve">Simon Barrett</t>
  </si>
  <si>
    <t xml:space="preserve">The Pit</t>
  </si>
  <si>
    <t xml:space="preserve">Mankillers</t>
  </si>
  <si>
    <t xml:space="preserve">Thrown into a dumpster in Beaver Dam, WI</t>
  </si>
  <si>
    <t xml:space="preserve">Ryan's Babe</t>
  </si>
  <si>
    <t xml:space="preserve">Celebration of Age - The Croning Ceremony</t>
  </si>
  <si>
    <t xml:space="preserve">Hug a Tree and Survive Canada</t>
  </si>
  <si>
    <t xml:space="preserve">Mr. Wiggles Sessions Vol. One</t>
  </si>
  <si>
    <t xml:space="preserve">World Wide WEB of Deceit</t>
  </si>
  <si>
    <t xml:space="preserve">Celebration of Age / Hug a Tree and Survive Canada</t>
  </si>
  <si>
    <t xml:space="preserve">Tape stomped by Mr. Jiggles</t>
  </si>
  <si>
    <t xml:space="preserve">Shot on VHS / HD Movie Transfers</t>
  </si>
  <si>
    <t xml:space="preserve">Pass Thru</t>
  </si>
  <si>
    <t xml:space="preserve">Silk</t>
  </si>
  <si>
    <t xml:space="preserve">Stepped on and snapped in half in the worst way possible</t>
  </si>
  <si>
    <t xml:space="preserve">Carnivore / HauntedWeen / Black Roses</t>
  </si>
  <si>
    <t xml:space="preserve">Stolen by haunted Scarecrow</t>
  </si>
  <si>
    <t xml:space="preserve">Leap to the Future! Girl Scout Cookie Sale 2000 - Troop Training</t>
  </si>
  <si>
    <t xml:space="preserve">Table Manners: Tots to Teens</t>
  </si>
  <si>
    <t xml:space="preserve">Kimo's Fierce Fighting! No Holds Barred Vol. 8</t>
  </si>
  <si>
    <t xml:space="preserve">Table Manners - Tots to Teens</t>
  </si>
  <si>
    <t xml:space="preserve">Every tape on the black spine smashed by Jay and Rich</t>
  </si>
  <si>
    <t xml:space="preserve">Macaulay Culkin</t>
  </si>
  <si>
    <t xml:space="preserve">Quigley</t>
  </si>
  <si>
    <t xml:space="preserve">Prototype X29A / Home Alone 4: Taking Back the House</t>
  </si>
  <si>
    <t xml:space="preserve">Destroyed Home Alone style</t>
  </si>
  <si>
    <t xml:space="preserve">Christmas or Cats</t>
  </si>
  <si>
    <t xml:space="preserve">Uninvited</t>
  </si>
  <si>
    <t xml:space="preserve">Cybernator</t>
  </si>
  <si>
    <t xml:space="preserve">Preventing Disaster at the Crossing</t>
  </si>
  <si>
    <t xml:space="preserve">Creating Rem Lezar</t>
  </si>
  <si>
    <t xml:space="preserve">Law Enforcement Guide to Satanic Cults</t>
  </si>
  <si>
    <t xml:space="preserve">Spookies</t>
  </si>
  <si>
    <t xml:space="preserve">Action USA</t>
  </si>
  <si>
    <t xml:space="preserve">Alien Private Eye</t>
  </si>
  <si>
    <t xml:space="preserve">Alien Private Eye [Jay's suggestion after tie]</t>
  </si>
  <si>
    <t xml:space="preserve">Episode 76</t>
  </si>
  <si>
    <t xml:space="preserve">Experience the Freedom of Naturist Lifestyle</t>
  </si>
  <si>
    <t xml:space="preserve">Hostage Officer Survival</t>
  </si>
  <si>
    <t xml:space="preserve">Aggregate Training for the Safety Impaired</t>
  </si>
  <si>
    <t xml:space="preserve">Everything Else</t>
  </si>
  <si>
    <t xml:space="preserve">Destroyed during a fight between Rich Evans and "Mushu"</t>
  </si>
  <si>
    <t xml:space="preserve">Chairobics</t>
  </si>
  <si>
    <t xml:space="preserve">Riding Mower Safety</t>
  </si>
  <si>
    <t xml:space="preserve">California Big Hunks</t>
  </si>
  <si>
    <t xml:space="preserve">Black Spine Junka</t>
  </si>
  <si>
    <t xml:space="preserve">A Touch of Magic / Can't Fool Me</t>
  </si>
  <si>
    <t xml:space="preserve">Can't Fool Me / Tricky People [Original version of Can't Fool Me]</t>
  </si>
  <si>
    <t xml:space="preserve">Rich Evans smashs with a brick and then flips the table over</t>
  </si>
  <si>
    <t xml:space="preserve">Macaulay &amp; Shawn</t>
  </si>
  <si>
    <t xml:space="preserve">ROAR</t>
  </si>
  <si>
    <t xml:space="preserve">Patton Oswalt</t>
  </si>
  <si>
    <t xml:space="preserve">Demon Cop / Game(s) of Survival</t>
  </si>
  <si>
    <t xml:space="preserve">Twisted Pair</t>
  </si>
  <si>
    <t xml:space="preserve">Energy and Me</t>
  </si>
  <si>
    <t xml:space="preserve">Christmas with Dennis</t>
  </si>
  <si>
    <t xml:space="preserve">The Thing About Money</t>
  </si>
  <si>
    <t xml:space="preserve">Shape Up America</t>
  </si>
  <si>
    <t xml:space="preserve">Destroyed by dropping a safe on it (and the Wheel of the Misfortune)</t>
  </si>
  <si>
    <t xml:space="preserve">Rock n' Roll Nightmare</t>
  </si>
  <si>
    <t xml:space="preserve">Shark Exorcist</t>
  </si>
  <si>
    <t xml:space="preserve">Thrown into ocean and eaten by CGI shark</t>
  </si>
  <si>
    <t xml:space="preserve">A Very Scary Christmas</t>
  </si>
  <si>
    <t xml:space="preserve">Silent Night Deadly Night Part 2</t>
  </si>
  <si>
    <t xml:space="preserve">Kelly Bear Teaches Respectfulness and Friendship Skills</t>
  </si>
  <si>
    <t xml:space="preserve">The Gospel According to St. Bernard</t>
  </si>
  <si>
    <t xml:space="preserve">Fire Safety for Older Adults</t>
  </si>
  <si>
    <t xml:space="preserve">If You Love Me... Show Me!</t>
  </si>
  <si>
    <t xml:space="preserve">Showdown</t>
  </si>
  <si>
    <t xml:space="preserve">Robot in the Family</t>
  </si>
  <si>
    <t xml:space="preserve">Bloodz vs. Wolvez</t>
  </si>
  <si>
    <t xml:space="preserve">Max Magicician and the Legend of the Rings</t>
  </si>
  <si>
    <t xml:space="preserve">Max Magicician and the Legend of the Rings [Because it wouldn't play]</t>
  </si>
  <si>
    <t xml:space="preserve">Mike goes to get a sledgehammer, but discovers the Wheel of the Worst</t>
  </si>
  <si>
    <t xml:space="preserve">Bad Movie Scavenger Hunt</t>
  </si>
  <si>
    <t xml:space="preserve">Computer Beach Party</t>
  </si>
  <si>
    <t xml:space="preserve">Mission: Killfast</t>
  </si>
  <si>
    <t xml:space="preserve">Cooked in a toaster oven</t>
  </si>
  <si>
    <t xml:space="preserve">Meredith Monk: Turtle Dreams</t>
  </si>
  <si>
    <t xml:space="preserve">Safe Food Attitude</t>
  </si>
  <si>
    <t xml:space="preserve">How to Host a Princess Party</t>
  </si>
  <si>
    <t xml:space="preserve">Massaging the Elderly</t>
  </si>
  <si>
    <t xml:space="preserve">Meredith Monk: Turtle Dreams / How to Host a Princess Party</t>
  </si>
  <si>
    <t xml:space="preserve">Rich joins Meredith Monk in a "performance" and crushes the tape and set</t>
  </si>
  <si>
    <t xml:space="preserve">American Rickshaw</t>
  </si>
  <si>
    <t xml:space="preserve">Twin Dragon Encounter</t>
  </si>
  <si>
    <t xml:space="preserve">Sawn in half with a "Ricksaw"</t>
  </si>
  <si>
    <t xml:space="preserve">The Satan Killer</t>
  </si>
  <si>
    <t xml:space="preserve">It Ain't Worth It / Second Chance Vs. Magnum Force</t>
  </si>
  <si>
    <t xml:space="preserve">How To Carve Great Faces For Halloween / Small Change</t>
  </si>
  <si>
    <t xml:space="preserve">How To Develop Your Psychic Powers / 90 Degrees In the Pool</t>
  </si>
  <si>
    <t xml:space="preserve">Your Alcohol I.Q. / Dream Bunny</t>
  </si>
  <si>
    <t xml:space="preserve">Second Chance Vs. Magnum Force</t>
  </si>
  <si>
    <t xml:space="preserve">✓**</t>
  </si>
  <si>
    <t xml:space="preserve">**Unanimous best but Rich and Mike also voted How to Carve Pumpkins as co-best </t>
  </si>
  <si>
    <t xml:space="preserve">Spacejacked</t>
  </si>
  <si>
    <t xml:space="preserve">The Dungeonmaster</t>
  </si>
  <si>
    <t xml:space="preserve">The Suckling</t>
  </si>
  <si>
    <t xml:space="preserve">Ice Cream Man</t>
  </si>
  <si>
    <t xml:space="preserve">The Dungeonmaster </t>
  </si>
  <si>
    <t xml:space="preserve">Space Rich blasts it out an air lock</t>
  </si>
  <si>
    <t xml:space="preserve">L.A. Wars</t>
  </si>
  <si>
    <t xml:space="preserve">Unmasking the Idol</t>
  </si>
  <si>
    <t xml:space="preserve">Robowoman</t>
  </si>
  <si>
    <t xml:space="preserve">Mad scientist Rich accidentally melts it in his tarp lab</t>
  </si>
  <si>
    <t xml:space="preserve">How To Have Cybersex On the Internet (1996)</t>
  </si>
  <si>
    <t xml:space="preserve">Four Line Conics / Computer Symposium: The Journey Begins / Monsters of Rock and Roar / SCAIHS</t>
  </si>
  <si>
    <t xml:space="preserve">Arranging a Funeral (What Really Happens)</t>
  </si>
  <si>
    <t xml:space="preserve">Wheel of the Black Spine Plinketto</t>
  </si>
  <si>
    <t xml:space="preserve">Fateful Findings</t>
  </si>
  <si>
    <t xml:space="preserve">Fateful Findings [but also...nothing?]</t>
  </si>
  <si>
    <t xml:space="preserve">A*P*E*</t>
  </si>
  <si>
    <t xml:space="preserve">Easy Kill</t>
  </si>
  <si>
    <t xml:space="preserve">Honorable Men</t>
  </si>
  <si>
    <t xml:space="preserve">In Search of the Wow Wow Wibble Woggle Wazzie Woodle Woo</t>
  </si>
  <si>
    <t xml:space="preserve">T-Bone's World of Clowning</t>
  </si>
  <si>
    <t xml:space="preserve">Spiral Fitness Beginnings</t>
  </si>
  <si>
    <t xml:space="preserve">T-Bone's World of Clowning / Spiral Fitness</t>
  </si>
  <si>
    <t xml:space="preserve">Sensei Evans knocks over the pedestal it was standing on</t>
  </si>
  <si>
    <t xml:space="preserve">Dragon Hunt</t>
  </si>
  <si>
    <t xml:space="preserve">Tartarus</t>
  </si>
  <si>
    <t xml:space="preserve">Born Into Mafia</t>
  </si>
  <si>
    <t xml:space="preserve">Second Bests</t>
  </si>
  <si>
    <t xml:space="preserve">Reverse destruction! TDE (Ep93) is re-tapeified by Colin from Canada</t>
  </si>
  <si>
    <t xml:space="preserve">The Self-Levitation Video</t>
  </si>
  <si>
    <t xml:space="preserve">Freedom From Pain</t>
  </si>
  <si>
    <t xml:space="preserve">The ABC of Safety Part 1</t>
  </si>
  <si>
    <t xml:space="preserve">Black Spine Raffle</t>
  </si>
  <si>
    <t xml:space="preserve">Armed Robbery: Is it Worth Your Life? / Meditation: The Art of Ecstasy / Milton Berle's Low Impact High Comedy Workout For Seniors</t>
  </si>
  <si>
    <t xml:space="preserve">Milton Berle's Low Impact High Comedy Workout For Seniors</t>
  </si>
  <si>
    <t xml:space="preserve">Primal Rage</t>
  </si>
  <si>
    <t xml:space="preserve">Dorm of the Dead</t>
  </si>
  <si>
    <t xml:space="preserve">Don't Panic</t>
  </si>
  <si>
    <t xml:space="preserve">A pajama-clad Jay throws it into the TV "fireplace"</t>
  </si>
  <si>
    <t xml:space="preserve">Episode 105</t>
  </si>
  <si>
    <t xml:space="preserve">Feeders 2: Slay Bells</t>
  </si>
  <si>
    <t xml:space="preserve">Fay's 12 Days of Christmas</t>
  </si>
  <si>
    <t xml:space="preserve">Safety Awareness for Forklift Equipment</t>
  </si>
  <si>
    <t xml:space="preserve">Santa with Muscles</t>
  </si>
  <si>
    <t xml:space="preserve">Safety Awareness for Forklift Equipment / Fay's 12 Days of Christmas</t>
  </si>
  <si>
    <t xml:space="preserve">Rich buries each tape in the woods and beats them with a shovel</t>
  </si>
  <si>
    <t xml:space="preserve">Episode 107</t>
  </si>
  <si>
    <t xml:space="preserve">The Incredible Melting Man</t>
  </si>
  <si>
    <t xml:space="preserve">Starship </t>
  </si>
  <si>
    <t xml:space="preserve">Lady Avenger</t>
  </si>
  <si>
    <t xml:space="preserve">Blindfold Picks!</t>
  </si>
  <si>
    <t xml:space="preserve">Starship</t>
  </si>
  <si>
    <t xml:space="preserve">Rich tosses each into the trash before walking into the MIL sunset</t>
  </si>
  <si>
    <t xml:space="preserve">Episode 108</t>
  </si>
  <si>
    <t xml:space="preserve">The Manners Club ft. General Manners </t>
  </si>
  <si>
    <t xml:space="preserve">High-Impact Hand Safety </t>
  </si>
  <si>
    <r>
      <rPr>
        <sz val="9"/>
        <color rgb="FF000000"/>
        <rFont val="Microsoft YaHei"/>
        <family val="2"/>
        <charset val="1"/>
      </rPr>
      <t xml:space="preserve">未来からのメッセージ　知ってほしいエイズのこと
</t>
    </r>
    <r>
      <rPr>
        <sz val="9"/>
        <color rgb="FF000000"/>
        <rFont val="Trebuchet MS"/>
        <family val="0"/>
        <charset val="1"/>
      </rPr>
      <t xml:space="preserve">(Message from the Future: Things to know about AIDS)</t>
    </r>
  </si>
  <si>
    <t xml:space="preserve">Episode 109</t>
  </si>
  <si>
    <t xml:space="preserve">100 Million BC</t>
  </si>
  <si>
    <t xml:space="preserve">Stone Cold</t>
  </si>
  <si>
    <t xml:space="preserve">Bog</t>
  </si>
  <si>
    <t xml:space="preserve">Interface, Dark Universe, After Last Season, Black Scorpion, Stone Cold, Interceptor Force, Bog, Thunder Run, 100 Million BC, Without Warning</t>
  </si>
  <si>
    <t xml:space="preserve">Jack Quaid</t>
  </si>
  <si>
    <t xml:space="preserve">Episode 110</t>
  </si>
  <si>
    <t xml:space="preserve"> Episode</t>
  </si>
  <si>
    <t xml:space="preserve">Film</t>
  </si>
  <si>
    <t xml:space="preserve">New York Ninja</t>
  </si>
  <si>
    <t xml:space="preserve">Episode 106</t>
  </si>
  <si>
    <t xml:space="preserve">Clash in the College</t>
  </si>
  <si>
    <t xml:space="preserve">Episode 111</t>
  </si>
  <si>
    <t xml:space="preserve">ep_num</t>
  </si>
  <si>
    <t xml:space="preserve">movie</t>
  </si>
  <si>
    <t xml:space="preserve">readers</t>
  </si>
  <si>
    <t xml:space="preserve">non-panelists</t>
  </si>
  <si>
    <t xml:space="preserve">format</t>
  </si>
  <si>
    <t xml:space="preserve">table host</t>
  </si>
  <si>
    <t xml:space="preserve">assigned_to</t>
  </si>
  <si>
    <t xml:space="preserve">votes_best</t>
  </si>
  <si>
    <t xml:space="preserve">votes_worst</t>
  </si>
  <si>
    <t xml:space="preserve">start_end</t>
  </si>
  <si>
    <t xml:space="preserve">spinner/picker</t>
  </si>
  <si>
    <t xml:space="preserve">wheel movies</t>
  </si>
  <si>
    <t xml:space="preserve">phone_call</t>
  </si>
  <si>
    <t xml:space="preserve">misc</t>
  </si>
  <si>
    <t xml:space="preserve">russian terminator</t>
  </si>
  <si>
    <t xml:space="preserve">[josh, jay]</t>
  </si>
  <si>
    <t xml:space="preserve">rich</t>
  </si>
  <si>
    <t xml:space="preserve">vhs</t>
  </si>
  <si>
    <t xml:space="preserve">mike</t>
  </si>
  <si>
    <t xml:space="preserve">josh</t>
  </si>
  <si>
    <t xml:space="preserve">jay, josh, mike</t>
  </si>
  <si>
    <t xml:space="preserve">none</t>
  </si>
  <si>
    <t xml:space="preserve">6:35 - 15:00</t>
  </si>
  <si>
    <t xml:space="preserve">ninja vengeance</t>
  </si>
  <si>
    <t xml:space="preserve">jay</t>
  </si>
  <si>
    <t xml:space="preserve">unanimous</t>
  </si>
  <si>
    <t xml:space="preserve">15:05 - 21:53</t>
  </si>
  <si>
    <t xml:space="preserve">Josh establishes "Most entertaining for any reason" criteria</t>
  </si>
  <si>
    <t xml:space="preserve">never too young to die</t>
  </si>
  <si>
    <t xml:space="preserve">jessi</t>
  </si>
  <si>
    <t xml:space="preserve">21:55 - 30:55</t>
  </si>
  <si>
    <t xml:space="preserve">the new gladiators</t>
  </si>
  <si>
    <t xml:space="preserve">[jack, josh]</t>
  </si>
  <si>
    <t xml:space="preserve">6:13 - 11:57</t>
  </si>
  <si>
    <t xml:space="preserve">exterminator</t>
  </si>
  <si>
    <t xml:space="preserve">[josh, jack]</t>
  </si>
  <si>
    <t xml:space="preserve">12:03 - 21:32</t>
  </si>
  <si>
    <t xml:space="preserve">aftermath</t>
  </si>
  <si>
    <t xml:space="preserve">jack</t>
  </si>
  <si>
    <t xml:space="preserve">rich, jay, jack</t>
  </si>
  <si>
    <t xml:space="preserve">21:40 - 28:16</t>
  </si>
  <si>
    <t xml:space="preserve">The Killer Eye</t>
  </si>
  <si>
    <t xml:space="preserve">[rich, josh]</t>
  </si>
  <si>
    <t xml:space="preserve">jay, rich</t>
  </si>
  <si>
    <t xml:space="preserve">5:30 - 13:18</t>
  </si>
  <si>
    <t xml:space="preserve">dvd</t>
  </si>
  <si>
    <t xml:space="preserve">13:22 - 20:14</t>
  </si>
  <si>
    <t xml:space="preserve">1-877-315-6666 (porno line)</t>
  </si>
  <si>
    <t xml:space="preserve">[josh, rich]</t>
  </si>
  <si>
    <t xml:space="preserve">20:16 - 29:52</t>
  </si>
  <si>
    <t xml:space="preserve">Deadly Prey</t>
  </si>
  <si>
    <t xml:space="preserve">5:16 - 17:48</t>
  </si>
  <si>
    <t xml:space="preserve">Hard Ticket to Hawaii</t>
  </si>
  <si>
    <t xml:space="preserve">[jay, josh]</t>
  </si>
  <si>
    <t xml:space="preserve">movie pack</t>
  </si>
  <si>
    <t xml:space="preserve">17:53 - 28:22</t>
  </si>
  <si>
    <t xml:space="preserve">rich, josh, jack</t>
  </si>
  <si>
    <t xml:space="preserve">28:24 - 38:33</t>
  </si>
  <si>
    <t xml:space="preserve">Candid Camera Vol. 6</t>
  </si>
  <si>
    <t xml:space="preserve">[mike, rich]</t>
  </si>
  <si>
    <t xml:space="preserve">jay, rich, jessi</t>
  </si>
  <si>
    <t xml:space="preserve">6:45 - 14:06</t>
  </si>
  <si>
    <t xml:space="preserve">Family Guide to the Internet, Let's Rap Fire Safety, Candid Camera Vol. 6, Gay Coleman: For Safety's Sake, Dancing Grannies: Mature Fitness for Beginners, Tree Stand Safety, The Dance of Birth, The Shoji Tabuchi Show</t>
  </si>
  <si>
    <t xml:space="preserve">Let's Rap Fire Safety</t>
  </si>
  <si>
    <t xml:space="preserve">[jessi, rich]</t>
  </si>
  <si>
    <t xml:space="preserve">14:11 - 17:02</t>
  </si>
  <si>
    <t xml:space="preserve">The Dance of Birth</t>
  </si>
  <si>
    <t xml:space="preserve">[jay, jessi]</t>
  </si>
  <si>
    <t xml:space="preserve">17:03 - 22:52</t>
  </si>
  <si>
    <t xml:space="preserve">(both destroyed)</t>
  </si>
  <si>
    <t xml:space="preserve">Robot Jox</t>
  </si>
  <si>
    <t xml:space="preserve">10:45 - 20:46</t>
  </si>
  <si>
    <t xml:space="preserve">R.O.T.O.R.</t>
  </si>
  <si>
    <t xml:space="preserve">20:49 - 42:50</t>
  </si>
  <si>
    <t xml:space="preserve">N/A (boring)</t>
  </si>
  <si>
    <t xml:space="preserve">The Vindicator</t>
  </si>
  <si>
    <t xml:space="preserve">Class of 1999 II</t>
  </si>
  <si>
    <t xml:space="preserve">N/A (technical)</t>
  </si>
  <si>
    <t xml:space="preserve">mike, rich</t>
  </si>
  <si>
    <t xml:space="preserve">7:57 - 14:25</t>
  </si>
  <si>
    <t xml:space="preserve">Shapeshifter</t>
  </si>
  <si>
    <t xml:space="preserve">[rich, mike]</t>
  </si>
  <si>
    <t xml:space="preserve">jay, jessi</t>
  </si>
  <si>
    <t xml:space="preserve">14:31 - 22:40</t>
  </si>
  <si>
    <t xml:space="preserve">[rich, jessi]</t>
  </si>
  <si>
    <t xml:space="preserve">22:42 - 31:50</t>
  </si>
  <si>
    <t xml:space="preserve">8:07 - 13:21</t>
  </si>
  <si>
    <t xml:space="preserve">Dancin' Grannies: Mature Fitness for Beginners, The Family Guide to the Internet, Tree Stand, Gary Coleman: For Safety's Sake, Cat Sitter, Massage...the Touch of Love, Key Matters, The Shoji Tabuchi Show</t>
  </si>
  <si>
    <t xml:space="preserve">Gary Coleman: For Safety's Sake</t>
  </si>
  <si>
    <t xml:space="preserve">[jack, rich]</t>
  </si>
  <si>
    <t xml:space="preserve">mike, rich, josh</t>
  </si>
  <si>
    <t xml:space="preserve">13:27 - 21:35</t>
  </si>
  <si>
    <t xml:space="preserve">Dancin' Grannies: Mature Fitness for Beginners, The Family Guide to the Internet, Tree Stand, Gary Coleman: For Safety's Sake, Cat Sitter, Massage...the Touch of Love, Key Matters, The Shoji Tabuchi</t>
  </si>
  <si>
    <t xml:space="preserve">[mike,rich, josh]</t>
  </si>
  <si>
    <t xml:space="preserve">21:40 - 27:50</t>
  </si>
  <si>
    <t xml:space="preserve">V-World Matrix</t>
  </si>
  <si>
    <t xml:space="preserve">[mike, colin]</t>
  </si>
  <si>
    <t xml:space="preserve">7:45 - 15:27</t>
  </si>
  <si>
    <t xml:space="preserve">Hollywood Cop, Aladdin (1986), Partners, Alienator, Terror in Beverly Hills, Crazy Fat Ethel II</t>
  </si>
  <si>
    <t xml:space="preserve">[colin, mike]</t>
  </si>
  <si>
    <t xml:space="preserve">15:32 - 26:44</t>
  </si>
  <si>
    <t xml:space="preserve">26:53 - 35:50</t>
  </si>
  <si>
    <t xml:space="preserve">mike (fraud)</t>
  </si>
  <si>
    <t xml:space="preserve">Sing Along with Mike Whirley, Transmorphers</t>
  </si>
  <si>
    <t xml:space="preserve">N/A (prank)</t>
  </si>
  <si>
    <t xml:space="preserve">[jay, gillian]</t>
  </si>
  <si>
    <t xml:space="preserve">jessi, josh, rich</t>
  </si>
  <si>
    <t xml:space="preserve">6:48 - 15:16</t>
  </si>
  <si>
    <t xml:space="preserve">Crazy Fat Ethel II</t>
  </si>
  <si>
    <t xml:space="preserve">[gillian, jay]</t>
  </si>
  <si>
    <t xml:space="preserve">gillian</t>
  </si>
  <si>
    <t xml:space="preserve">jay, gillian, jack</t>
  </si>
  <si>
    <t xml:space="preserve">15:31 - 26:17</t>
  </si>
  <si>
    <t xml:space="preserve">Psycho From Texas</t>
  </si>
  <si>
    <t xml:space="preserve">26:22 - 38:50</t>
  </si>
  <si>
    <t xml:space="preserve">12:16 - 20:03</t>
  </si>
  <si>
    <t xml:space="preserve">Trick or Treat</t>
  </si>
  <si>
    <t xml:space="preserve">20:09 - 29:13</t>
  </si>
  <si>
    <t xml:space="preserve">Dick the birthday boy</t>
  </si>
  <si>
    <t xml:space="preserve">rich, jack, mike</t>
  </si>
  <si>
    <t xml:space="preserve">29:19 - 44:30</t>
  </si>
  <si>
    <t xml:space="preserve">[rich, jay]</t>
  </si>
  <si>
    <t xml:space="preserve">7:49 - 14:12; 30:20 - 30:36</t>
  </si>
  <si>
    <t xml:space="preserve">Traveling Alone in America, Where Did I Come From?, Diabetes: A Positive Approach, Instant Adoring Boyfriend, Kitten Kommotion, Tree Stand Safety, Dunkin' Donuts 1994 Fall Donut Event Finishing Video with Bob Rosenberg, The Shoji Tabuchi Show</t>
  </si>
  <si>
    <t xml:space="preserve">Where Did I Come From?</t>
  </si>
  <si>
    <t xml:space="preserve">14:17 - 20:00</t>
  </si>
  <si>
    <t xml:space="preserve">"that's a good reason!" -- rich evans</t>
  </si>
  <si>
    <t xml:space="preserve">Instant Adoring Boyfriend</t>
  </si>
  <si>
    <t xml:space="preserve">[jessi, mike]</t>
  </si>
  <si>
    <t xml:space="preserve">mike, jessi</t>
  </si>
  <si>
    <t xml:space="preserve">20:07 - 28:30</t>
  </si>
  <si>
    <t xml:space="preserve">6:21 - 17:27</t>
  </si>
  <si>
    <t xml:space="preserve">destroyed previous one as well -- again</t>
  </si>
  <si>
    <t xml:space="preserve">The Exterminator</t>
  </si>
  <si>
    <t xml:space="preserve">17:30 - 27:20</t>
  </si>
  <si>
    <t xml:space="preserve">27:39 - 38:09</t>
  </si>
  <si>
    <t xml:space="preserve">Elves</t>
  </si>
  <si>
    <t xml:space="preserve">rich, mike, jay (tiebreak)</t>
  </si>
  <si>
    <t xml:space="preserve">11:02 - 23:51</t>
  </si>
  <si>
    <t xml:space="preserve">[mike, jack]</t>
  </si>
  <si>
    <t xml:space="preserve">movepack</t>
  </si>
  <si>
    <t xml:space="preserve">jack, jessi</t>
  </si>
  <si>
    <t xml:space="preserve">23:57 - 34:36</t>
  </si>
  <si>
    <t xml:space="preserve">34:40 - 47:40</t>
  </si>
  <si>
    <t xml:space="preserve">"how could you say that after seeing things?"</t>
  </si>
  <si>
    <t xml:space="preserve">Robo-C.H.I.C.</t>
  </si>
  <si>
    <t xml:space="preserve">jessi, jack</t>
  </si>
  <si>
    <t xml:space="preserve">9:20 - 22:05</t>
  </si>
  <si>
    <t xml:space="preserve">rich, mike, jay</t>
  </si>
  <si>
    <t xml:space="preserve">22:11 - 32:37</t>
  </si>
  <si>
    <t xml:space="preserve">Yor: The Hunter from the Future</t>
  </si>
  <si>
    <t xml:space="preserve">32:42 - 39:55</t>
  </si>
  <si>
    <t xml:space="preserve">Kitten Kommotion</t>
  </si>
  <si>
    <t xml:space="preserve">[jessi, rich ]</t>
  </si>
  <si>
    <t xml:space="preserve">12:01 - 18:02</t>
  </si>
  <si>
    <t xml:space="preserve">The Shoji Tabuchi Show, Dunkin' Donuts 1994 Fall Donut Event Finishing Video with Bob Rosenberg, Florence Henderson's Looking Great Feeling Great, Kitten Kommotion, SOS, Diabetes: a Positive Approach, Tales from Genisis Space, The Art of Dining: The Business Lunch</t>
  </si>
  <si>
    <t xml:space="preserve">"okay shut if off"</t>
  </si>
  <si>
    <t xml:space="preserve">Dunkin' Donuts 1994 Fall Donut Event Finishing Video with Bob Rosenberg + Uniformity (DD)</t>
  </si>
  <si>
    <t xml:space="preserve">18:07 - 25:05</t>
  </si>
  <si>
    <t xml:space="preserve">"shortest"</t>
  </si>
  <si>
    <t xml:space="preserve">mike, jessi, rich</t>
  </si>
  <si>
    <t xml:space="preserve">25:10 - 37:33</t>
  </si>
  <si>
    <t xml:space="preserve">SOS is first time on the wheel but Jessi says it's a fan favorite that's always passed over?</t>
  </si>
  <si>
    <t xml:space="preserve">Florence Henderson's Looking Great Feeling Great</t>
  </si>
  <si>
    <t xml:space="preserve">[jay, rich]</t>
  </si>
  <si>
    <t xml:space="preserve">Supergirl</t>
  </si>
  <si>
    <t xml:space="preserve">8:58 - 18:48</t>
  </si>
  <si>
    <t xml:space="preserve">Captain America (1990)</t>
  </si>
  <si>
    <t xml:space="preserve">[rich, jack]</t>
  </si>
  <si>
    <t xml:space="preserve">18:51 - 30:34</t>
  </si>
  <si>
    <t xml:space="preserve">Roger Corman's Fantastic Four</t>
  </si>
  <si>
    <t xml:space="preserve">30:40 - 40:58</t>
  </si>
  <si>
    <t xml:space="preserve">Ninja III: The Domination</t>
  </si>
  <si>
    <t xml:space="preserve">[len, mike]</t>
  </si>
  <si>
    <t xml:space="preserve">josh, jessi</t>
  </si>
  <si>
    <t xml:space="preserve">blu-ray</t>
  </si>
  <si>
    <t xml:space="preserve">11:13 - 22:17</t>
  </si>
  <si>
    <t xml:space="preserve">len</t>
  </si>
  <si>
    <t xml:space="preserve">First and Only Choose N Lose</t>
  </si>
  <si>
    <t xml:space="preserve">Ninja Warriors</t>
  </si>
  <si>
    <t xml:space="preserve">[len, jack]</t>
  </si>
  <si>
    <t xml:space="preserve">22:18 - 29:43</t>
  </si>
  <si>
    <t xml:space="preserve">has bill from blood debts</t>
  </si>
  <si>
    <t xml:space="preserve">[len, jay]</t>
  </si>
  <si>
    <t xml:space="preserve">rich, mike, len, jack</t>
  </si>
  <si>
    <t xml:space="preserve">rich, mike</t>
  </si>
  <si>
    <t xml:space="preserve">29:49 - 42:49</t>
  </si>
  <si>
    <t xml:space="preserve">Only movie to get votes as both best and worst from the same panelist</t>
  </si>
  <si>
    <t xml:space="preserve">11:15 - 16:56</t>
  </si>
  <si>
    <t xml:space="preserve">SOS, Practical Solutions for Home Preparedness: Y2K, Tales from Genesis Space, Access Denied Computer Crime: Deter Detect Defend, Cleared for Takeoff, Farm Safety Family Style, American Flatulators, Kids and Airbags</t>
  </si>
  <si>
    <t xml:space="preserve">rich 747 prank call</t>
  </si>
  <si>
    <t xml:space="preserve">rich invented wheel, mike decided to watch non movies</t>
  </si>
  <si>
    <t xml:space="preserve">[jack, mike]</t>
  </si>
  <si>
    <t xml:space="preserve">17:01 - 26:20</t>
  </si>
  <si>
    <t xml:space="preserve">jack shoved wheel over</t>
  </si>
  <si>
    <t xml:space="preserve">[jack, jay]</t>
  </si>
  <si>
    <t xml:space="preserve">26:24 - 37:47</t>
  </si>
  <si>
    <t xml:space="preserve">Ghetto Blaster</t>
  </si>
  <si>
    <t xml:space="preserve">jessi, mike, josh</t>
  </si>
  <si>
    <t xml:space="preserve">colin</t>
  </si>
  <si>
    <t xml:space="preserve">9:26 - 18:13</t>
  </si>
  <si>
    <t xml:space="preserve">[jim, rich]</t>
  </si>
  <si>
    <t xml:space="preserve">18:18 - 35:18</t>
  </si>
  <si>
    <t xml:space="preserve">[jay, colin]</t>
  </si>
  <si>
    <t xml:space="preserve">jim, colin, rich</t>
  </si>
  <si>
    <t xml:space="preserve">35:23 - 51:50; 52:52 - 53:36</t>
  </si>
  <si>
    <t xml:space="preserve">jessi, jack, josh</t>
  </si>
  <si>
    <t xml:space="preserve">unanimous (by genre)</t>
  </si>
  <si>
    <t xml:space="preserve">10:25 - 21:40</t>
  </si>
  <si>
    <t xml:space="preserve">Death Spa</t>
  </si>
  <si>
    <t xml:space="preserve">unanimous (by entertainment)</t>
  </si>
  <si>
    <t xml:space="preserve">21:45 - 34:58</t>
  </si>
  <si>
    <t xml:space="preserve">35:04 - 45:55</t>
  </si>
  <si>
    <t xml:space="preserve">Shakma</t>
  </si>
  <si>
    <t xml:space="preserve">[jay, mike]</t>
  </si>
  <si>
    <t xml:space="preserve">10:16 - 23:28</t>
  </si>
  <si>
    <t xml:space="preserve">Python II</t>
  </si>
  <si>
    <t xml:space="preserve">[mike, jay]</t>
  </si>
  <si>
    <t xml:space="preserve">mike, jack, jay</t>
  </si>
  <si>
    <t xml:space="preserve">23:35 - 32:06</t>
  </si>
  <si>
    <t xml:space="preserve">rich, jack</t>
  </si>
  <si>
    <t xml:space="preserve">32:13 - 41:45</t>
  </si>
  <si>
    <t xml:space="preserve">How Can I Tell if I'm Really in Love?</t>
  </si>
  <si>
    <t xml:space="preserve">[mike, jim, colin]</t>
  </si>
  <si>
    <t xml:space="preserve">rich, josh, jay</t>
  </si>
  <si>
    <t xml:space="preserve">jessi, colin, jim</t>
  </si>
  <si>
    <t xml:space="preserve">13:40 - 25:15</t>
  </si>
  <si>
    <t xml:space="preserve">jim</t>
  </si>
  <si>
    <t xml:space="preserve">Software Made Easy, Kids and Airbags, Road Construction Ahead, The Osteoporosis Dance, Farm Safety Family Style, Laugh: Jest for the Health of It!, How Can I Tell if I'm Really in Love?, Ameican Flatulators,</t>
  </si>
  <si>
    <t xml:space="preserve">[jim, mike]</t>
  </si>
  <si>
    <t xml:space="preserve">25:30 - 37:33</t>
  </si>
  <si>
    <t xml:space="preserve">37:37 - 45:19</t>
  </si>
  <si>
    <t xml:space="preserve">jessi (fraud)</t>
  </si>
  <si>
    <t xml:space="preserve">"worst thing I've ever seen" -- mike stoklasa</t>
  </si>
  <si>
    <t xml:space="preserve">josh, jay, rich</t>
  </si>
  <si>
    <t xml:space="preserve">10:30 - 23:51</t>
  </si>
  <si>
    <t xml:space="preserve">Carnosaur</t>
  </si>
  <si>
    <t xml:space="preserve">[jay, jack]</t>
  </si>
  <si>
    <t xml:space="preserve">23:55 - 33:38</t>
  </si>
  <si>
    <t xml:space="preserve">rich, jay</t>
  </si>
  <si>
    <t xml:space="preserve">33:44 - 48:17</t>
  </si>
  <si>
    <t xml:space="preserve">15:14 - 25:19</t>
  </si>
  <si>
    <t xml:space="preserve">The Crawlers</t>
  </si>
  <si>
    <t xml:space="preserve">jay, mike</t>
  </si>
  <si>
    <t xml:space="preserve">25:26 - 38:15</t>
  </si>
  <si>
    <t xml:space="preserve">Blood Lock</t>
  </si>
  <si>
    <t xml:space="preserve">jessi, josh</t>
  </si>
  <si>
    <t xml:space="preserve">38:21 - 46:29</t>
  </si>
  <si>
    <t xml:space="preserve">Ice Dams: Causes Combats Concerns</t>
  </si>
  <si>
    <t xml:space="preserve">[mike, freddie]</t>
  </si>
  <si>
    <t xml:space="preserve">14:06 - 19:04</t>
  </si>
  <si>
    <t xml:space="preserve">freddie</t>
  </si>
  <si>
    <t xml:space="preserve">Dog Sitter, Laugh: Jest for the Health of It!, Software Made Easy, Kids and Airbags, Cat Sitter, How to Become a Teenage Ninja, Farm Safety: Family Style, Ice Dams: Causes Combats Concerns</t>
  </si>
  <si>
    <t xml:space="preserve">Kids and Airbags</t>
  </si>
  <si>
    <t xml:space="preserve">[rich, freddie]</t>
  </si>
  <si>
    <t xml:space="preserve">19:05 - 23:43</t>
  </si>
  <si>
    <t xml:space="preserve">How to Be a Teenage Ninja</t>
  </si>
  <si>
    <t xml:space="preserve">23:50 - 33:53</t>
  </si>
  <si>
    <t xml:space="preserve">N/A (bonus)</t>
  </si>
  <si>
    <t xml:space="preserve">34:02 - 46:28</t>
  </si>
  <si>
    <t xml:space="preserve">jay (bonus)</t>
  </si>
  <si>
    <t xml:space="preserve">Don Wilson prank call</t>
  </si>
  <si>
    <t xml:space="preserve">The Star Wars Holiday Special</t>
  </si>
  <si>
    <t xml:space="preserve">N/A (spotlight)</t>
  </si>
  <si>
    <t xml:space="preserve">00:00 - 42:54</t>
  </si>
  <si>
    <t xml:space="preserve">Two Part Episode, 1st part has nothing to do with the movie</t>
  </si>
  <si>
    <t xml:space="preserve">00:00 - 43:40</t>
  </si>
  <si>
    <t xml:space="preserve">13:46 - 27:24</t>
  </si>
  <si>
    <t xml:space="preserve">Alien from the Deep</t>
  </si>
  <si>
    <t xml:space="preserve">[mike, jack[</t>
  </si>
  <si>
    <t xml:space="preserve">27:30 - 40:06</t>
  </si>
  <si>
    <t xml:space="preserve">40:11 - 55:45</t>
  </si>
  <si>
    <t xml:space="preserve">Blood Debts</t>
  </si>
  <si>
    <t xml:space="preserve">mike (undefeatable too good)</t>
  </si>
  <si>
    <t xml:space="preserve">12:42 - 27:34</t>
  </si>
  <si>
    <t xml:space="preserve">27:37 - 37:46</t>
  </si>
  <si>
    <t xml:space="preserve">Worst thing they ever watched on the show!</t>
  </si>
  <si>
    <t xml:space="preserve">37:54 - 52:50</t>
  </si>
  <si>
    <t xml:space="preserve">Let's Sing and Dance</t>
  </si>
  <si>
    <t xml:space="preserve">13:45 - 26:41</t>
  </si>
  <si>
    <t xml:space="preserve">Farm Safety: Family Style, Let's Sing and Dance Music Video, Multiplication Rap, Home Alone: A Kid's Guide to Playing it Safe When You're On Your Own, Unique Birthday Party Fun and Variety Show, Y2K Family Survival Guide with Leonard Nemoy, Learn Gun Safety with Eddie Eagle, Twentieth Anniversary: Geritol Follies</t>
  </si>
  <si>
    <t xml:space="preserve">Wendy's Ad</t>
  </si>
  <si>
    <t xml:space="preserve">Twentieth Anniversary: Geritol Follies</t>
  </si>
  <si>
    <t xml:space="preserve">26:55 - 39:18</t>
  </si>
  <si>
    <t xml:space="preserve">39:37 - 48:03</t>
  </si>
  <si>
    <t xml:space="preserve">"7 minutes long"</t>
  </si>
  <si>
    <t xml:space="preserve">Lady Terminator</t>
  </si>
  <si>
    <t xml:space="preserve">[colin, jay]</t>
  </si>
  <si>
    <t xml:space="preserve">10:10 - 24:16</t>
  </si>
  <si>
    <t xml:space="preserve">24:22 - 31:55</t>
  </si>
  <si>
    <t xml:space="preserve">Low Blow</t>
  </si>
  <si>
    <t xml:space="preserve">colin, jack</t>
  </si>
  <si>
    <t xml:space="preserve">31:56 - 46:69</t>
  </si>
  <si>
    <t xml:space="preserve">17:02 - 24:48</t>
  </si>
  <si>
    <t xml:space="preserve">Fearsome and Female: Practical Rape Defense Tactics for Every Woman, Your Cat Wants a Massage, America Online for Internet, Courtship After Marriage: Romance Can Last a Lifetime, Rainbow's Remedy with Rainbow the Clown, Randy Butcher's Backyard Stunting: "Hits and Misses", Safe Food Attitude, Who's in Charge? Dog Training</t>
  </si>
  <si>
    <t xml:space="preserve">racist phone call</t>
  </si>
  <si>
    <t xml:space="preserve">Randy Butcher's Backyard Stunting: "Hits and Misses"</t>
  </si>
  <si>
    <t xml:space="preserve">[rich, jim, colin]</t>
  </si>
  <si>
    <t xml:space="preserve">jim, colin, mike</t>
  </si>
  <si>
    <t xml:space="preserve">24:57 - 33:49</t>
  </si>
  <si>
    <t xml:space="preserve">wendy's ad</t>
  </si>
  <si>
    <t xml:space="preserve">Rainbow's Remedy</t>
  </si>
  <si>
    <t xml:space="preserve">N/A (replacement)</t>
  </si>
  <si>
    <t xml:space="preserve">33:54 - 47:24</t>
  </si>
  <si>
    <t xml:space="preserve">[jay, jim, colin]</t>
  </si>
  <si>
    <t xml:space="preserve">"you gotta know how to vote on this show"</t>
  </si>
  <si>
    <t xml:space="preserve">[mike, josh]</t>
  </si>
  <si>
    <t xml:space="preserve">13:46 - 27:45</t>
  </si>
  <si>
    <t xml:space="preserve">One of the most amazing, baffling movies ever watched</t>
  </si>
  <si>
    <t xml:space="preserve">[josh, mike]</t>
  </si>
  <si>
    <t xml:space="preserve">27:46 - 38:11</t>
  </si>
  <si>
    <t xml:space="preserve">White Fire</t>
  </si>
  <si>
    <t xml:space="preserve">38:16 - 54:37</t>
  </si>
  <si>
    <t xml:space="preserve">Love Butcher</t>
  </si>
  <si>
    <t xml:space="preserve">Kiss Meets Phantom of the Park</t>
  </si>
  <si>
    <t xml:space="preserve">12:55 - 27:47</t>
  </si>
  <si>
    <t xml:space="preserve">Killer Workout</t>
  </si>
  <si>
    <t xml:space="preserve">27:52 - 46:32</t>
  </si>
  <si>
    <t xml:space="preserve">47:02 - 55:51</t>
  </si>
  <si>
    <t xml:space="preserve">The Photon Effect</t>
  </si>
  <si>
    <t xml:space="preserve">[mike, max]</t>
  </si>
  <si>
    <t xml:space="preserve">josh, jack</t>
  </si>
  <si>
    <t xml:space="preserve">max</t>
  </si>
  <si>
    <t xml:space="preserve">19:07 - 34:12</t>
  </si>
  <si>
    <t xml:space="preserve">[max, mike]</t>
  </si>
  <si>
    <t xml:space="preserve">34:13 - 44:52</t>
  </si>
  <si>
    <t xml:space="preserve">director of flyin ryan</t>
  </si>
  <si>
    <t xml:space="preserve">44:59 - 56:46</t>
  </si>
  <si>
    <t xml:space="preserve">"most amazing thing they've ever watched"</t>
  </si>
  <si>
    <t xml:space="preserve">jay, rich, mike</t>
  </si>
  <si>
    <t xml:space="preserve">13:05 - 32:34</t>
  </si>
  <si>
    <t xml:space="preserve">The Christmas Tree</t>
  </si>
  <si>
    <t xml:space="preserve">32:40 - 47:35; 1:01:16 - 1:02:05</t>
  </si>
  <si>
    <t xml:space="preserve">"region coded"</t>
  </si>
  <si>
    <t xml:space="preserve">Invasion USA</t>
  </si>
  <si>
    <t xml:space="preserve">47:41 - 1:01:15</t>
  </si>
  <si>
    <t xml:space="preserve">rich walk off</t>
  </si>
  <si>
    <t xml:space="preserve">Show Off! How to Be Cool at Parties</t>
  </si>
  <si>
    <t xml:space="preserve">16:52 - 26:10</t>
  </si>
  <si>
    <t xml:space="preserve">BabyVision, HIV/AIDS and Older Americans, Hangin' with Leo!!, Motherlode: Beautiful Morel Mushrooms and Lots of them!, The Single's Guide to Los Angeles, Show Off! How to Be Cool at Parties, How to Seduce Women Through Hypnosis, Exploding Varmints,</t>
  </si>
  <si>
    <t xml:space="preserve">26:12 - 37:05</t>
  </si>
  <si>
    <t xml:space="preserve">Exploding Varmints</t>
  </si>
  <si>
    <t xml:space="preserve">37:11 - 47:50</t>
  </si>
  <si>
    <t xml:space="preserve">rich (fraud)</t>
  </si>
  <si>
    <t xml:space="preserve">Order of the Black Eagle</t>
  </si>
  <si>
    <t xml:space="preserve">11:18 - 30:13</t>
  </si>
  <si>
    <t xml:space="preserve">Wired to Kill</t>
  </si>
  <si>
    <t xml:space="preserve">30:18 - 46:40</t>
  </si>
  <si>
    <t xml:space="preserve">rich, josh, mike</t>
  </si>
  <si>
    <t xml:space="preserve">46:45 - 58:49</t>
  </si>
  <si>
    <t xml:space="preserve">Double Dragon</t>
  </si>
  <si>
    <t xml:space="preserve">15:54 - 27:58</t>
  </si>
  <si>
    <t xml:space="preserve">Dr. Butcher MD, Star Crystal, Striker, Voodoo Black Exorcist, Deathstalker, Alien Chasers, Double Dragon, Going Overboard, Viking Massacre, Project Metalbeast</t>
  </si>
  <si>
    <t xml:space="preserve">Deathstalker</t>
  </si>
  <si>
    <t xml:space="preserve">28:17 - 38:45</t>
  </si>
  <si>
    <t xml:space="preserve">Dr. Butcher MD</t>
  </si>
  <si>
    <t xml:space="preserve">38:51 - 52:27</t>
  </si>
  <si>
    <t xml:space="preserve">15:20 - 27:33</t>
  </si>
  <si>
    <t xml:space="preserve">California Chase Road Race, Strong Kids Safe Kids, Mr. T's Be Somebody or Be Somebody's Fool, BabyVision, How to Seduce Women Through Hypnosis, How Can I Make Real Friends?, How to Get Revenge, UPC Codes and 666: Beware the Mark of the Beast,</t>
  </si>
  <si>
    <t xml:space="preserve">27:54 - 42:40</t>
  </si>
  <si>
    <t xml:space="preserve">"maybe most baffling thing on wotw"</t>
  </si>
  <si>
    <t xml:space="preserve">UPC Codes and 666: Beware the Mark of the Beast</t>
  </si>
  <si>
    <t xml:space="preserve">42:54 - 54:18</t>
  </si>
  <si>
    <t xml:space="preserve">9:28 - 31:32</t>
  </si>
  <si>
    <t xml:space="preserve">Cyclone</t>
  </si>
  <si>
    <t xml:space="preserve">31:39 - 50:56</t>
  </si>
  <si>
    <t xml:space="preserve">Dangerous Men</t>
  </si>
  <si>
    <t xml:space="preserve">jay, josh, rich</t>
  </si>
  <si>
    <t xml:space="preserve">51:30 - 1:14:00</t>
  </si>
  <si>
    <t xml:space="preserve">[mike, colin, jim]</t>
  </si>
  <si>
    <t xml:space="preserve">13:47 - 27:35</t>
  </si>
  <si>
    <t xml:space="preserve">Come and Learn the Alphabet with Ms.Udderly, Massage with Siri, Kid Escape! From Child Abductors, Ouch! Warning: Selling Errors are Hazardous to Your Wealth,Wormania: Live Worms and Song, Danger Zone: Pedestrian Safety Video, Magic Tricks You Can Do! By Magician Doug Anderson, My Twinn</t>
  </si>
  <si>
    <t xml:space="preserve">Magic Tricks You Can Do! By Magician Doug Anderson</t>
  </si>
  <si>
    <t xml:space="preserve">[jay, colin, jim]</t>
  </si>
  <si>
    <t xml:space="preserve">27:39 - 41:40</t>
  </si>
  <si>
    <t xml:space="preserve">Come and Learn the Alphabet with Ms. Udderly</t>
  </si>
  <si>
    <t xml:space="preserve">[rich, colin, jim]</t>
  </si>
  <si>
    <t xml:space="preserve">jay/josh</t>
  </si>
  <si>
    <t xml:space="preserve">41:45 - 51:00</t>
  </si>
  <si>
    <t xml:space="preserve">12:50 - 26:20</t>
  </si>
  <si>
    <t xml:space="preserve">mike (player's choice)</t>
  </si>
  <si>
    <t xml:space="preserve">Abraxas, Asylum of Terror, The Skateboard Kid, Death Kick, Repo Jake Mutant Species, Big and Hairy, Deathstalker II, Dark Future, Back from Hell</t>
  </si>
  <si>
    <t xml:space="preserve">26:25 - 45:52</t>
  </si>
  <si>
    <t xml:space="preserve">Repo Jake</t>
  </si>
  <si>
    <t xml:space="preserve">45:58 - 55:27</t>
  </si>
  <si>
    <t xml:space="preserve">[colin, rich]</t>
  </si>
  <si>
    <t xml:space="preserve">14:10 - 28:48</t>
  </si>
  <si>
    <t xml:space="preserve">Future Force</t>
  </si>
  <si>
    <t xml:space="preserve">28:53 - 42:38</t>
  </si>
  <si>
    <t xml:space="preserve">Geteven</t>
  </si>
  <si>
    <t xml:space="preserve">42:43 - 1:00:35</t>
  </si>
  <si>
    <t xml:space="preserve">Scary or Die</t>
  </si>
  <si>
    <t xml:space="preserve">10:30 - 25:48</t>
  </si>
  <si>
    <t xml:space="preserve">25:56 - 40:57</t>
  </si>
  <si>
    <t xml:space="preserve">Exorcist II: The Heretic</t>
  </si>
  <si>
    <t xml:space="preserve">41:01 - 58:43</t>
  </si>
  <si>
    <t xml:space="preserve">Get Street Smart: A Kid's Guide to Stranger Dangers (1st) (1 vote)</t>
  </si>
  <si>
    <t xml:space="preserve">18:02 - 25:12</t>
  </si>
  <si>
    <t xml:space="preserve">Get Street Smart: A Kid's Guide to Stranger Dangers, Safe Crossing: An Egg-cellent Idea, Travel with Ooga Booga, Amazing Things to Make and Do, Nightmare on Drug Street, The Best of Just Kidding: Rude Pranks and Dirty Gags, Bear Attacks, How to Spot Counterfeit Beanie Babies</t>
  </si>
  <si>
    <t xml:space="preserve">Safe Crossing: An Egg-cellent Idea (1st) (3 votes, winner)</t>
  </si>
  <si>
    <t xml:space="preserve">josh, mike, jay</t>
  </si>
  <si>
    <t xml:space="preserve">25:14 - 29:55</t>
  </si>
  <si>
    <t xml:space="preserve">Travel with Ooga Booga on Trains, Trucks, and Airplanes (1st) (burned)</t>
  </si>
  <si>
    <t xml:space="preserve">35:17 - 38:05</t>
  </si>
  <si>
    <t xml:space="preserve">Amazing Things to Make and Do (burned)</t>
  </si>
  <si>
    <t xml:space="preserve">N/A (frauds)</t>
  </si>
  <si>
    <t xml:space="preserve">29:56 - 32:36</t>
  </si>
  <si>
    <t xml:space="preserve">Nightmare on Drug Street (1st) (burned)</t>
  </si>
  <si>
    <t xml:space="preserve">32:37 - 35:16</t>
  </si>
  <si>
    <t xml:space="preserve">The Best of Just Kidding: Rude Pranks and Dirty Gags (1st) (burned)</t>
  </si>
  <si>
    <t xml:space="preserve">38:12 - 42:43</t>
  </si>
  <si>
    <t xml:space="preserve">Bear Attacks (1st) (burned)</t>
  </si>
  <si>
    <t xml:space="preserve">43:27 - 46:04</t>
  </si>
  <si>
    <t xml:space="preserve">How to Spot Counterfeit Beanie Babies (1st) (honorable mention)</t>
  </si>
  <si>
    <t xml:space="preserve">46:07 - 52:06</t>
  </si>
  <si>
    <t xml:space="preserve">honorable mention</t>
  </si>
  <si>
    <t xml:space="preserve">RepliGATOR</t>
  </si>
  <si>
    <t xml:space="preserve">13:15 - 27:19</t>
  </si>
  <si>
    <t xml:space="preserve">27:24 - 44:03</t>
  </si>
  <si>
    <t xml:space="preserve">Alligator</t>
  </si>
  <si>
    <t xml:space="preserve">44:10 - 54:03</t>
  </si>
  <si>
    <t xml:space="preserve">The Legend of Gator Face</t>
  </si>
  <si>
    <t xml:space="preserve">The Survivor</t>
  </si>
  <si>
    <t xml:space="preserve">20:40 - 31:46</t>
  </si>
  <si>
    <t xml:space="preserve">Invasion Force, Keaton's Cop, Cryptz, Living to Die, Space Raiders,The Survivor, Deathstalker II, Cyborg Soldier, Ice Cream Man, Magic Kid</t>
  </si>
  <si>
    <t xml:space="preserve">"Two of the most mind numbing boring movies ever"</t>
  </si>
  <si>
    <t xml:space="preserve">Keaton's Cop</t>
  </si>
  <si>
    <t xml:space="preserve">31:50 - 43:49</t>
  </si>
  <si>
    <t xml:space="preserve">43:55 - 54:02</t>
  </si>
  <si>
    <t xml:space="preserve">Carnosaur 2</t>
  </si>
  <si>
    <t xml:space="preserve">9:57 - 24:17</t>
  </si>
  <si>
    <t xml:space="preserve">Skateboard Kid 2</t>
  </si>
  <si>
    <t xml:space="preserve">24:22 - 41:00</t>
  </si>
  <si>
    <t xml:space="preserve">Future Zone</t>
  </si>
  <si>
    <t xml:space="preserve">41:05 - 51:00</t>
  </si>
  <si>
    <t xml:space="preserve">14:23 - 30:50</t>
  </si>
  <si>
    <t xml:space="preserve">Slaughter High</t>
  </si>
  <si>
    <t xml:space="preserve">[freddie, jay]</t>
  </si>
  <si>
    <t xml:space="preserve">30:53 - 48:03</t>
  </si>
  <si>
    <t xml:space="preserve">Killpoint</t>
  </si>
  <si>
    <t xml:space="preserve">mike, freddie</t>
  </si>
  <si>
    <t xml:space="preserve">48:09 - 1:05:58</t>
  </si>
  <si>
    <t xml:space="preserve">14:36 - 22:02</t>
  </si>
  <si>
    <t xml:space="preserve">Wormania!, Surfing for Seniors: An Introduction to the Internet, Riding Mower Safety, Hospital Clowning, The Rejection Connection, Casual Slipcovers, A Day Full of Joy, Octopuff in Kumquat</t>
  </si>
  <si>
    <t xml:space="preserve">Wormania</t>
  </si>
  <si>
    <t xml:space="preserve">22:06 - 30:02</t>
  </si>
  <si>
    <t xml:space="preserve">N/A (backup)</t>
  </si>
  <si>
    <t xml:space="preserve">30:25 - 39:29</t>
  </si>
  <si>
    <t xml:space="preserve">Octopuff in Kumquat</t>
  </si>
  <si>
    <t xml:space="preserve">Bigfoot vs D.B. Cooper</t>
  </si>
  <si>
    <t xml:space="preserve">13:25 - 27:31</t>
  </si>
  <si>
    <t xml:space="preserve">Black Cougar</t>
  </si>
  <si>
    <t xml:space="preserve">[mike, len]</t>
  </si>
  <si>
    <t xml:space="preserve">27:36 - 45:18</t>
  </si>
  <si>
    <t xml:space="preserve">45:53 - 56:43</t>
  </si>
  <si>
    <t xml:space="preserve">"cameron mitchell up there, moving"</t>
  </si>
  <si>
    <t xml:space="preserve">Hollywood Cop</t>
  </si>
  <si>
    <t xml:space="preserve">00:00 - 29:43</t>
  </si>
  <si>
    <t xml:space="preserve">[jim, colin, rich]</t>
  </si>
  <si>
    <t xml:space="preserve">14:37 - 25:50</t>
  </si>
  <si>
    <t xml:space="preserve">jim and colin</t>
  </si>
  <si>
    <t xml:space="preserve">Tricky People, Couch Potato Workout with Larry "Bud" Melman, Lights...Camera...Bubbles!, Hangin' with Leo!!, Unique Birthday Party Fun and Variety Show, Magic Star Traveler, Golden Road: Today's Senior Drivers, Telepathic Communication with Animals, Your Cat Wants a Massage!, Mr. Wiggles Sessions Vol. 1: King Tut Style</t>
  </si>
  <si>
    <t xml:space="preserve">Again, someone inaccurately says it was a "favorite" that appeared earlier in the show</t>
  </si>
  <si>
    <t xml:space="preserve">Hangin' with Leo!!</t>
  </si>
  <si>
    <t xml:space="preserve">25:57 - 35:10</t>
  </si>
  <si>
    <t xml:space="preserve">colin, jim, mike</t>
  </si>
  <si>
    <t xml:space="preserve">35:16 - 52:09</t>
  </si>
  <si>
    <t xml:space="preserve">The Sweeper</t>
  </si>
  <si>
    <t xml:space="preserve">10:18 - 28:01</t>
  </si>
  <si>
    <t xml:space="preserve">Empire of the Dark</t>
  </si>
  <si>
    <t xml:space="preserve">mike, josh, jay, rich</t>
  </si>
  <si>
    <t xml:space="preserve">28:07 - 51:19</t>
  </si>
  <si>
    <t xml:space="preserve">Mad Foxes</t>
  </si>
  <si>
    <t xml:space="preserve">51:34 - 1:01:58</t>
  </si>
  <si>
    <t xml:space="preserve">The Last Vampire on Earth</t>
  </si>
  <si>
    <t xml:space="preserve">00:00 - 38:52</t>
  </si>
  <si>
    <t xml:space="preserve">12:29 - 26:13</t>
  </si>
  <si>
    <t xml:space="preserve">Deathstalker II, Hell Squad, Steele Justice, Feeders, Time Burst, Little Big Foot, Turbulence 3: Heavy Metal, Virtual Combat, Twin Dragon Encounter, Alien Warrior</t>
  </si>
  <si>
    <t xml:space="preserve">Little Big Foot</t>
  </si>
  <si>
    <t xml:space="preserve">26:19 - 39:14</t>
  </si>
  <si>
    <t xml:space="preserve">39:21 - 52:09</t>
  </si>
  <si>
    <t xml:space="preserve">josh, jay, jack</t>
  </si>
  <si>
    <t xml:space="preserve">12:20 - 27:45</t>
  </si>
  <si>
    <t xml:space="preserve">jay, jack</t>
  </si>
  <si>
    <t xml:space="preserve">28:38 - 45:01</t>
  </si>
  <si>
    <t xml:space="preserve">#HarveyWeinstein</t>
  </si>
  <si>
    <t xml:space="preserve">Cathy's Curse</t>
  </si>
  <si>
    <t xml:space="preserve">45:07 - 57:45</t>
  </si>
  <si>
    <t xml:space="preserve">Suburban Sasquatch</t>
  </si>
  <si>
    <t xml:space="preserve">00:00 - 39:20</t>
  </si>
  <si>
    <t xml:space="preserve">josh, mike]</t>
  </si>
  <si>
    <t xml:space="preserve">13:53 - 24:02</t>
  </si>
  <si>
    <t xml:space="preserve">The Shocking Truth: What You Should Know About Electrical Safety, Lights...Camera...Bubbles!, When Mom + Dad Break Up, Top Slots - Spotting the Best, How Can I Make Real Friends?, High Impact Forklift Safety, Dog Lovers Care Guide Presents Emergency First Aid: An Introductory Course, Y2K Survival Guide with Leonard Nemoy, Athletes for Abstinence: It Ain't Worth It!, Video 5: Agitation...It's a Sign, Manners: Who Needs Them?, Surviving Edged Weapons</t>
  </si>
  <si>
    <t xml:space="preserve">again, mike mistakenly thinks this was on the wheel before</t>
  </si>
  <si>
    <t xml:space="preserve">24:04 - 31:35</t>
  </si>
  <si>
    <t xml:space="preserve">31:42 - 51:17</t>
  </si>
  <si>
    <t xml:space="preserve">Hall of Fame</t>
  </si>
  <si>
    <t xml:space="preserve">12:10 - 24:28</t>
  </si>
  <si>
    <t xml:space="preserve">The Christmas Light</t>
  </si>
  <si>
    <t xml:space="preserve">24:38 - 34:26</t>
  </si>
  <si>
    <t xml:space="preserve">34:31 - 54:19</t>
  </si>
  <si>
    <t xml:space="preserve">Nail Gun Massacre</t>
  </si>
  <si>
    <t xml:space="preserve">19:10 - 33:58</t>
  </si>
  <si>
    <t xml:space="preserve">A Gnome Named Gnorm, Twin Dragon Encounter, Deathstalker II, Project Metalbeast: DNA Overload, Nail Gun Massacre, Princess Warrior, Vibrations, Cryptz, Slithis, Bio Kids</t>
  </si>
  <si>
    <t xml:space="preserve">33:59 - 47:07</t>
  </si>
  <si>
    <t xml:space="preserve">47:30 - 1:03:43</t>
  </si>
  <si>
    <t xml:space="preserve">13:56 - 21:23</t>
  </si>
  <si>
    <t xml:space="preserve">Cryptz</t>
  </si>
  <si>
    <t xml:space="preserve">21:34 - 30:44</t>
  </si>
  <si>
    <t xml:space="preserve">30:57 - 31:45</t>
  </si>
  <si>
    <t xml:space="preserve">Partners</t>
  </si>
  <si>
    <t xml:space="preserve">31:50 - 1:09:14</t>
  </si>
  <si>
    <t xml:space="preserve">Hologram Man</t>
  </si>
  <si>
    <t xml:space="preserve">9:06 - 26:25</t>
  </si>
  <si>
    <t xml:space="preserve">Faust</t>
  </si>
  <si>
    <t xml:space="preserve">26:37 - 41:38</t>
  </si>
  <si>
    <t xml:space="preserve">Blood Street</t>
  </si>
  <si>
    <t xml:space="preserve">41:48 - 58:51</t>
  </si>
  <si>
    <t xml:space="preserve">Rocktober Blood</t>
  </si>
  <si>
    <t xml:space="preserve">[simon, jay]</t>
  </si>
  <si>
    <t xml:space="preserve">simon</t>
  </si>
  <si>
    <t xml:space="preserve">15:37 - 33:29</t>
  </si>
  <si>
    <t xml:space="preserve">2020 Texas Gladiators, Nightmare Weekend, The Grave Digger, The Pit, Twin Dragon Encounter, Unmasking the Idol, Rocktober Blood, Deathstalker III, Death Train, Mankillers, Roller Gator</t>
  </si>
  <si>
    <t xml:space="preserve">[jack, simon]</t>
  </si>
  <si>
    <t xml:space="preserve">rich, simon, jay</t>
  </si>
  <si>
    <t xml:space="preserve">33:30 - 49:10</t>
  </si>
  <si>
    <t xml:space="preserve">[simon, rich]</t>
  </si>
  <si>
    <t xml:space="preserve">49:17 - 1:01:35</t>
  </si>
  <si>
    <t xml:space="preserve">Kill Squad</t>
  </si>
  <si>
    <t xml:space="preserve">7:44 - 21:25</t>
  </si>
  <si>
    <t xml:space="preserve">rich, jack, jay</t>
  </si>
  <si>
    <t xml:space="preserve">21:28 - 47:28</t>
  </si>
  <si>
    <t xml:space="preserve">Demonwarp</t>
  </si>
  <si>
    <t xml:space="preserve">47:40 - 58:05</t>
  </si>
  <si>
    <t xml:space="preserve">Celebration of Age: The Croning Ceremony</t>
  </si>
  <si>
    <t xml:space="preserve">17:22 - 31:39</t>
  </si>
  <si>
    <t xml:space="preserve">World Wide Web of Deceit, Mr. Wiggles Sessions Vol. 1: King Tut Style, Richie Derwald From Branson to Broadway, Hug-a-Tree and Survive Canada, Rent-A-Friend: America's Original Video Companion, David Carradine's Tai Chi Workout, Celebration of Age: The Croning Ceremony, Arranging a Funeral (What Really Happens), Stand2Pee.com, S&amp;M Sweat and Muscle: The Dominatrix Workout, Open Flame (Grades 789), Brawlin Broads!,</t>
  </si>
  <si>
    <t xml:space="preserve">Hug-a-Tree and Surive Canada</t>
  </si>
  <si>
    <t xml:space="preserve">jim, colin</t>
  </si>
  <si>
    <t xml:space="preserve">31:45 - 36:13</t>
  </si>
  <si>
    <t xml:space="preserve">Mr. Wiggles Sessions Vol. 1: King Tut Style</t>
  </si>
  <si>
    <t xml:space="preserve">36:15 - 45:22; 56:57 - 59:00</t>
  </si>
  <si>
    <t xml:space="preserve">World Wide Web of Deceit</t>
  </si>
  <si>
    <t xml:space="preserve">[rich, jim]</t>
  </si>
  <si>
    <t xml:space="preserve">45:28 - 56:52</t>
  </si>
  <si>
    <t xml:space="preserve">Night of the Lepus</t>
  </si>
  <si>
    <t xml:space="preserve">11:11 - 26:22</t>
  </si>
  <si>
    <t xml:space="preserve">Zombie 3</t>
  </si>
  <si>
    <t xml:space="preserve">26:28 - 38:50</t>
  </si>
  <si>
    <t xml:space="preserve">40:25 - 59:19</t>
  </si>
  <si>
    <t xml:space="preserve">N/A (too boring)</t>
  </si>
  <si>
    <t xml:space="preserve">Lycan Colony</t>
  </si>
  <si>
    <t xml:space="preserve">00:00 - 42:43</t>
  </si>
  <si>
    <t xml:space="preserve">Carnivore</t>
  </si>
  <si>
    <t xml:space="preserve">16:10 - 29:00</t>
  </si>
  <si>
    <t xml:space="preserve">HauntedWeen</t>
  </si>
  <si>
    <t xml:space="preserve">32:14 - 46:58</t>
  </si>
  <si>
    <t xml:space="preserve">Black Roses</t>
  </si>
  <si>
    <t xml:space="preserve">47:59 - 1:03:12</t>
  </si>
  <si>
    <t xml:space="preserve">Leap to the Future! Girl Scout Cookie Sale Troop Training 2000</t>
  </si>
  <si>
    <t xml:space="preserve">[tim, mike]</t>
  </si>
  <si>
    <t xml:space="preserve">tim</t>
  </si>
  <si>
    <t xml:space="preserve">7:08 - 16:31</t>
  </si>
  <si>
    <t xml:space="preserve">16:48 - 27:10; 31:20 - 36:04</t>
  </si>
  <si>
    <t xml:space="preserve">Kimo's Fierce Fighting No Holds Barred Vol. 8</t>
  </si>
  <si>
    <t xml:space="preserve">27:19 - 30:30</t>
  </si>
  <si>
    <t xml:space="preserve">Prototype X29A</t>
  </si>
  <si>
    <t xml:space="preserve">10:52 - 24:55</t>
  </si>
  <si>
    <t xml:space="preserve">Deathstalker III: The Warriors from Hell, Prototype X29A, Twin Dragon Encounter, Roar, Vibrations, Killing Spree, Winterbeast, The Instructor, Quigley, Abraxas, Home Alone 4: Taking Back the House</t>
  </si>
  <si>
    <t xml:space="preserve">25:13 - 43:41</t>
  </si>
  <si>
    <t xml:space="preserve">Home Alone 4: Taking Back the House</t>
  </si>
  <si>
    <t xml:space="preserve">[mac, rich]</t>
  </si>
  <si>
    <t xml:space="preserve">josh, shawn</t>
  </si>
  <si>
    <t xml:space="preserve">mac</t>
  </si>
  <si>
    <t xml:space="preserve">43:47 - 57:44</t>
  </si>
  <si>
    <t xml:space="preserve">Two Front Teeth</t>
  </si>
  <si>
    <t xml:space="preserve">11:22 - 22:08</t>
  </si>
  <si>
    <t xml:space="preserve">The Uninvited</t>
  </si>
  <si>
    <t xml:space="preserve">22:13 - 35:32</t>
  </si>
  <si>
    <t xml:space="preserve">Mutiny!</t>
  </si>
  <si>
    <t xml:space="preserve">Christy</t>
  </si>
  <si>
    <t xml:space="preserve">35:37 - 50:31</t>
  </si>
  <si>
    <t xml:space="preserve">[freddie, rich]</t>
  </si>
  <si>
    <t xml:space="preserve">jay, mike, rich</t>
  </si>
  <si>
    <t xml:space="preserve">10:03 - 31:03</t>
  </si>
  <si>
    <t xml:space="preserve">Panther Squad</t>
  </si>
  <si>
    <t xml:space="preserve">31:21 - 48:30</t>
  </si>
  <si>
    <t xml:space="preserve">Project Metalbeast: DNA Overload</t>
  </si>
  <si>
    <t xml:space="preserve">48:35 - 1:02:23</t>
  </si>
  <si>
    <t xml:space="preserve">"Everything was pitiable but nothing was disgusting"</t>
  </si>
  <si>
    <t xml:space="preserve">15:30 - 25:42</t>
  </si>
  <si>
    <t xml:space="preserve">Rent-a-Friend, Run Through the Warehouse, Experience the Freedom of the Naturist Lifestyle, Law Enforcement Guide to Satanic Cults, Preventing Disaster at the Crossing, Chickens Gone Wild!, Orgasmic Birth: The Best Kept Secret, Creating Rem Lezar, How to Sell Thousands of Dollars Worth of Plants from Home Even if Your House is Surrounded by Huge Discount Stores and Home Improvement Stores, To Have And To Hold: Humorous Glimpses at the Ties That Bind...And Sometimes Knot, How to Have Fun with Billy Bob Teeth, How to Play to Win Blackjack</t>
  </si>
  <si>
    <t xml:space="preserve">25:50 - 31:09</t>
  </si>
  <si>
    <t xml:space="preserve">31:11 - 51:36</t>
  </si>
  <si>
    <t xml:space="preserve">jay (fraud)</t>
  </si>
  <si>
    <t xml:space="preserve">11:48 - 31:44</t>
  </si>
  <si>
    <t xml:space="preserve">31:51 - 47:53</t>
  </si>
  <si>
    <t xml:space="preserve">47:59 - 1:15:18</t>
  </si>
  <si>
    <t xml:space="preserve">Twister's Revenge</t>
  </si>
  <si>
    <t xml:space="preserve">00:00 - 36:29</t>
  </si>
  <si>
    <t xml:space="preserve">Experience the Freedom of the Naturist Lifestyle</t>
  </si>
  <si>
    <t xml:space="preserve">[mac, mike]</t>
  </si>
  <si>
    <t xml:space="preserve">jack, shawn</t>
  </si>
  <si>
    <t xml:space="preserve">13:09 - 20:33</t>
  </si>
  <si>
    <t xml:space="preserve">Shape Up America! With the Silver Foxes, Orgasmic Birth: The Best Kept Secret, Aggregate Training for the Safety Impaired, Arranging a Funeral: What Really Happens, I Gotta Go! Help Your Child Become a Potty Pro!, Safe at Home with Louis Awerbuck: A Thinking Man's Guide to Home Defense, Massage with Siri, Action Games Series Indoor Games Hours of Fun for Rainy Days, Experience the Freedom of the Naturist Lifestyle, Hostage Officer Survival, How to Have Fun with Billy Bob Teeth, Carnival in Rio Hosted by Arnold Schwarzenegger</t>
  </si>
  <si>
    <t xml:space="preserve">Orgasmic Birth: The Best Kept Secret</t>
  </si>
  <si>
    <t xml:space="preserve">20:39 - 27:34</t>
  </si>
  <si>
    <t xml:space="preserve">N/A (fraud)</t>
  </si>
  <si>
    <t xml:space="preserve">28:19 - 38:40</t>
  </si>
  <si>
    <t xml:space="preserve">[jack, shawn]</t>
  </si>
  <si>
    <t xml:space="preserve">38:49 - 55:09</t>
  </si>
  <si>
    <t xml:space="preserve">20:33 - 26:55</t>
  </si>
  <si>
    <t xml:space="preserve">Riding Mower Safety Presented by Toro</t>
  </si>
  <si>
    <t xml:space="preserve">28:23 - 32:49</t>
  </si>
  <si>
    <t xml:space="preserve">rich, jay, mike</t>
  </si>
  <si>
    <t xml:space="preserve">32:52 - 46:17; 1:02:16 - 1:04:54</t>
  </si>
  <si>
    <t xml:space="preserve">A Touch of Magic for Cats and Kittens</t>
  </si>
  <si>
    <t xml:space="preserve">46:22 - 53:26</t>
  </si>
  <si>
    <t xml:space="preserve">Yellow Dino's Can't Fool Me! (Aka Tricky People)</t>
  </si>
  <si>
    <t xml:space="preserve">53:27 - 1:00:18; 1:05:09 - 1:06:12</t>
  </si>
  <si>
    <t xml:space="preserve">Pro Sports Bloopers (blank)</t>
  </si>
  <si>
    <t xml:space="preserve">Becoming a Cop with Officer Jim Wagner, ___, GPN Flirting or Hurting Sexual Harrassment in Schools, Chairobics, Beautiful Hair, Potty Training, Dancin' Grannies Workout Beginners, No Brainers On the Internet, ___, Riding Mower Safety Presented by Toro, Herman and Friends, National Restaraunt Association, Be Cool Play it Safe, Lenny Alquerro: Action Talent, ___, California Big Hunks, Word Perfect 5.0, How to Eat Lobster, Develop Your Psychic Powers, Ladies' Right to Survive: International Police Tactical Training Agency, Values of the 90s, Follow That Bunny!, ___, A Touch of Magic for Cats and Kittens, Dino and Rocco Present Blarney It Ain't No Picnic, Christian Counseling and Educational Foundation Promotional Video Jan 1992, Bicycle Safety Camp from the Makers of Tri-a-Minic Cough and Cold Products, Yellow Dino's Can't Fool Me!, Play Senior Golf, ___, Open Flame, Learn to Play Golf with Toby and His Friends, The Brothers: Fact and Reality, Growing Up Family Series The (Compilation),___, Weird NJ Video Adventures, How to Reawaken Your Sexual Powers, ___, ___, Cucumbers Are Better Than Men Because..., House Clearing and Cornering: Tactics and Techniques, Resist-a-Ball, My First Magic Video, Venison Processing: The E-Z Way, How to Build a Haunted House</t>
  </si>
  <si>
    <t xml:space="preserve">Losin' It: Sex and the American Teenager (blank)</t>
  </si>
  <si>
    <t xml:space="preserve">The Internet</t>
  </si>
  <si>
    <t xml:space="preserve">Potty Training</t>
  </si>
  <si>
    <t xml:space="preserve">"Oh my god...I just want to see a kid take a shit."</t>
  </si>
  <si>
    <t xml:space="preserve">National Resaurant Association</t>
  </si>
  <si>
    <t xml:space="preserve">Cucumbers Are Better Than Men Because...</t>
  </si>
  <si>
    <t xml:space="preserve">Resist-a-Ball</t>
  </si>
  <si>
    <t xml:space="preserve">Christian Counseling and Educational Foundation</t>
  </si>
  <si>
    <t xml:space="preserve">How to Eat Lobster</t>
  </si>
  <si>
    <t xml:space="preserve">Golf with Toby</t>
  </si>
  <si>
    <t xml:space="preserve">Ladies' Right to Survive</t>
  </si>
  <si>
    <t xml:space="preserve">Venision Processing the E-Z Way</t>
  </si>
  <si>
    <t xml:space="preserve">Hawk Jones</t>
  </si>
  <si>
    <t xml:space="preserve">josh, jay</t>
  </si>
  <si>
    <t xml:space="preserve">shawn</t>
  </si>
  <si>
    <t xml:space="preserve">9:56 - 23:26</t>
  </si>
  <si>
    <t xml:space="preserve">Winterbeast</t>
  </si>
  <si>
    <t xml:space="preserve">23:31 - 44:44</t>
  </si>
  <si>
    <t xml:space="preserve">Roar</t>
  </si>
  <si>
    <t xml:space="preserve">[rich, mac]</t>
  </si>
  <si>
    <t xml:space="preserve">rich, mac, mike</t>
  </si>
  <si>
    <t xml:space="preserve">44:49 - 1:04:30</t>
  </si>
  <si>
    <t xml:space="preserve">Demon Cop</t>
  </si>
  <si>
    <t xml:space="preserve">[patton, rich]</t>
  </si>
  <si>
    <t xml:space="preserve">jack, josh</t>
  </si>
  <si>
    <t xml:space="preserve">19:07 - 34:01; 1:01:16 - 1:02:34</t>
  </si>
  <si>
    <t xml:space="preserve">patton</t>
  </si>
  <si>
    <t xml:space="preserve">Blood Rage, Alien Force, Demon Cop, Mission Kill, Monster Dog, Gone with the Pope, Ratatoing, Killing Spree, Twin Dragon Encounter, Game of Survival</t>
  </si>
  <si>
    <t xml:space="preserve">"You came here for literally the worst episode"</t>
  </si>
  <si>
    <t xml:space="preserve">Alien Force</t>
  </si>
  <si>
    <t xml:space="preserve">[rich, patton]</t>
  </si>
  <si>
    <t xml:space="preserve">34:07 - 47:24</t>
  </si>
  <si>
    <t xml:space="preserve">"Demon Cop is the worst thing we've ever watched on BotW." "It's Up there"</t>
  </si>
  <si>
    <t xml:space="preserve">Game of Survival</t>
  </si>
  <si>
    <t xml:space="preserve">patton, rich</t>
  </si>
  <si>
    <t xml:space="preserve">47:30 - 58:07</t>
  </si>
  <si>
    <t xml:space="preserve">Ratatoing</t>
  </si>
  <si>
    <t xml:space="preserve">Petey Wheatstraw</t>
  </si>
  <si>
    <t xml:space="preserve">The Instructor</t>
  </si>
  <si>
    <t xml:space="preserve">[colin, jim]</t>
  </si>
  <si>
    <t xml:space="preserve">9:49 - 33:34</t>
  </si>
  <si>
    <t xml:space="preserve">Through Dead Eyes</t>
  </si>
  <si>
    <t xml:space="preserve">[rich, colin]</t>
  </si>
  <si>
    <t xml:space="preserve">33:40 - 52:23</t>
  </si>
  <si>
    <t xml:space="preserve">[mike, jim]</t>
  </si>
  <si>
    <t xml:space="preserve">52:30 - 1:17:35</t>
  </si>
  <si>
    <t xml:space="preserve">Energy and Me with Billy B and PLT</t>
  </si>
  <si>
    <t xml:space="preserve">16:49 - 26:37</t>
  </si>
  <si>
    <t xml:space="preserve">The Thing About Money: Earn it Save it Spend it Share it, Don't Let AIDS Catch You!, Christmas with Dennis, Allies in Transition: How to Prepare for a Peaceful Death, Exercise Can Beat Arthritis, Survival Guide for Adults: Help My Teenager is Driving Me Crazy, The Magic Video, Shape Up America! with the Silver Foxes, Energy and Me with Billy B and PLT, Be Cool Play it Safe!, Strong Against Crime: Protect Your Family, Charlotte Diamond: Diamonds and Dragons</t>
  </si>
  <si>
    <t xml:space="preserve">26:42 - 41:13</t>
  </si>
  <si>
    <t xml:space="preserve">The Thing About Money: Earn it Save it Spend it Share it</t>
  </si>
  <si>
    <t xml:space="preserve">41:20 - 47:10</t>
  </si>
  <si>
    <t xml:space="preserve">Shape Up America! with the Silver Foxes</t>
  </si>
  <si>
    <t xml:space="preserve">47:16 - 1:06:21</t>
  </si>
  <si>
    <t xml:space="preserve">fraud</t>
  </si>
  <si>
    <t xml:space="preserve">Jack-O</t>
  </si>
  <si>
    <t xml:space="preserve">15:47 - 30:27</t>
  </si>
  <si>
    <t xml:space="preserve">rich, jay, jack, josh</t>
  </si>
  <si>
    <t xml:space="preserve">30:31 - 52:38</t>
  </si>
  <si>
    <t xml:space="preserve">"We've done it every year"</t>
  </si>
  <si>
    <t xml:space="preserve">52:43 - 1:19:17</t>
  </si>
  <si>
    <t xml:space="preserve">mike and rich</t>
  </si>
  <si>
    <t xml:space="preserve">Santa Claws</t>
  </si>
  <si>
    <t xml:space="preserve">[mac, jay]</t>
  </si>
  <si>
    <t xml:space="preserve">12:35 - 27:00</t>
  </si>
  <si>
    <t xml:space="preserve">Iced</t>
  </si>
  <si>
    <t xml:space="preserve">[jay, mac]</t>
  </si>
  <si>
    <t xml:space="preserve">27:07 - 42:49</t>
  </si>
  <si>
    <t xml:space="preserve">"Ron Cology -- which sounds like some kind of medical terminology"</t>
  </si>
  <si>
    <t xml:space="preserve">jay, rich, mac</t>
  </si>
  <si>
    <t xml:space="preserve">42:58 - 1:03:05</t>
  </si>
  <si>
    <t xml:space="preserve">Wicked World</t>
  </si>
  <si>
    <t xml:space="preserve">00:00 - 39:21</t>
  </si>
  <si>
    <t xml:space="preserve">N/A (black spine)</t>
  </si>
  <si>
    <t xml:space="preserve">shawn, jay</t>
  </si>
  <si>
    <t xml:space="preserve">24:12 - 33:15</t>
  </si>
  <si>
    <t xml:space="preserve">True Lies: Sex and Drugs, The Funk Factor with David Gray, Countdown to Y2K: The Coming Storm, Develop Your Psychic Powers, Kelly Bear Teaches Respectfulness and Friendship Skills, Your Cat Wants a Massage, To Have and To Hold: Humorous Glimpses Into the Ties That Bind And Sometimes Knot, Values of the 90s, The Gospel According to Saint Bernard, Lights...Camera...Bubbles!, Dancin' Grannies Workout Program Beginners, Mastodons The First Encounter: Do the Mastodon Quake!, Put Your Career in Motion: On the Move -- Schneider National, Line Dancing for Seniors, Fred Garbo Inflatable Theater Company On Broadway, Enter the Yo-Zone, True Lies: Violence and Suicide, Your Alcohol I.Q.: A Fast-Paced Star-Studded Quiz About Responsible Drinking, Pocket Pet Series: Ferrets, Safety Awareness for Forklift Equipment: Danger Zone, Magic City: A Kinofist Film Kinofist Imageworks 2000, Shana Banana Yoga, Carol Dickman's Seated Yoga: Simple Relaxation Techniques for Cancer Patients, ___, UFO Report: Alien Implant, S&amp;M The Dominatrix Workout, Fire Safety for Older Adults, ___ No Blood: Medicine Meets the Challenge, How to Build a Haunted House, If You Love Me...Show Me!, Here Comes Jesus Produced by Kids International Inc, Planetary Traveler, Oxycise: Introduction to Oxycise, Secret to the Bible Revealed: Vol. 2, Seven Signs of Christ's Return, Sports Blooper Mania, How to Carve Great Faces for Halloween, ___, Tao the Lion, ___, Measuring Success with Standardized Recipes</t>
  </si>
  <si>
    <t xml:space="preserve">The Gospel According to Saint Bernard</t>
  </si>
  <si>
    <t xml:space="preserve">33:21 - 44:53</t>
  </si>
  <si>
    <t xml:space="preserve">45:55 - 59:04</t>
  </si>
  <si>
    <t xml:space="preserve">If You Love Me...Show Me!</t>
  </si>
  <si>
    <t xml:space="preserve">59:05 - 1:14:22</t>
  </si>
  <si>
    <t xml:space="preserve">8:42 - 29:41</t>
  </si>
  <si>
    <t xml:space="preserve">N/A (technical replacement)</t>
  </si>
  <si>
    <t xml:space="preserve">29:58 - 54:52; 1:08:08 - 1:09:56</t>
  </si>
  <si>
    <t xml:space="preserve">"Every once in a while you get a Ryan's Babe, a Dangerous Men..."</t>
  </si>
  <si>
    <t xml:space="preserve">55:01 - 1:08:00</t>
  </si>
  <si>
    <t xml:space="preserve">Max Magician and the Legend of the Rings</t>
  </si>
  <si>
    <t xml:space="preserve">N/A (broken)</t>
  </si>
  <si>
    <t xml:space="preserve">16:11 - 19:05; 19:36 - 38:13</t>
  </si>
  <si>
    <t xml:space="preserve">Warriors of the Apocalypse, My Mom's a Werewolf, Party in Rio, The Danger Zone, Real Cancun, Future Huntress, Leonard 6, Crash and Burn, Ravenhawk, Computer Beach Party, Seasons of the Heart, Programmed to Kill, Her Name is Cat, Mission Killfast</t>
  </si>
  <si>
    <t xml:space="preserve">Mission Killfast</t>
  </si>
  <si>
    <t xml:space="preserve">38:17 - 52:11</t>
  </si>
  <si>
    <t xml:space="preserve">Chihuahua the Movie</t>
  </si>
  <si>
    <t xml:space="preserve">14:18 - 15:48</t>
  </si>
  <si>
    <t xml:space="preserve">Her Name is Cat</t>
  </si>
  <si>
    <t xml:space="preserve">Meredith Monk Turtle Dreams</t>
  </si>
  <si>
    <t xml:space="preserve">12:28 - 26:43</t>
  </si>
  <si>
    <t xml:space="preserve">Get with a Safe Food Attitude, Why Does Mom Drink So Much?, Menopause Metamorphosis by Susun S. Weed, Meredith Monk Turtle Dreams, Massaging the Elderly: Geriatric Massage Techniques with Dietrich W. Miesler, EVN, Writing for Results, Gwendolyn The Fairy PrincessL How to Host a Princess Party</t>
  </si>
  <si>
    <t xml:space="preserve">Get with a Safe Food Attitude</t>
  </si>
  <si>
    <t xml:space="preserve">27:00 - 42:21</t>
  </si>
  <si>
    <t xml:space="preserve">Gwendolyn The Fairy Princess</t>
  </si>
  <si>
    <t xml:space="preserve">mike, josh</t>
  </si>
  <si>
    <t xml:space="preserve">42:27 - 55:18</t>
  </si>
  <si>
    <t xml:space="preserve">Massaging the Elderly with Dietrich W. Miesler</t>
  </si>
  <si>
    <t xml:space="preserve">josh, rich, jay</t>
  </si>
  <si>
    <t xml:space="preserve">55:48 - 1:06:24; 1:06:45 - 1:07:14</t>
  </si>
  <si>
    <t xml:space="preserve">Diamond Cobra vs the White Fox</t>
  </si>
  <si>
    <t xml:space="preserve">00:00 - 1:03:24</t>
  </si>
  <si>
    <t xml:space="preserve">9:03 - 30:10</t>
  </si>
  <si>
    <t xml:space="preserve">30:13 - 49:15</t>
  </si>
  <si>
    <t xml:space="preserve">Phobe</t>
  </si>
  <si>
    <t xml:space="preserve">49:21 - 51:33</t>
  </si>
  <si>
    <t xml:space="preserve">Infested</t>
  </si>
  <si>
    <t xml:space="preserve">N/A (boring replacement)</t>
  </si>
  <si>
    <t xml:space="preserve">51:50 - 1:13:00</t>
  </si>
  <si>
    <t xml:space="preserve">Shock Em Dead</t>
  </si>
  <si>
    <t xml:space="preserve">15:56 - 34:01</t>
  </si>
  <si>
    <t xml:space="preserve">Hollow Gate</t>
  </si>
  <si>
    <t xml:space="preserve">34:08 - 1:00:41</t>
  </si>
  <si>
    <t xml:space="preserve">1:01:26 - 1:26:15</t>
  </si>
  <si>
    <t xml:space="preserve">It's Pat</t>
  </si>
  <si>
    <t xml:space="preserve">Ben and Arthur</t>
  </si>
  <si>
    <t xml:space="preserve">00:00 - 1:12:36</t>
  </si>
  <si>
    <t xml:space="preserve">It Ain't Worth It!</t>
  </si>
  <si>
    <t xml:space="preserve">5:18 - 15:24</t>
  </si>
  <si>
    <t xml:space="preserve">Second Chance vs. Magnum Force</t>
  </si>
  <si>
    <t xml:space="preserve">15:37 - 36:18</t>
  </si>
  <si>
    <t xml:space="preserve">How to Carve Great Faces for Halloween</t>
  </si>
  <si>
    <t xml:space="preserve">36:47 - 47:50</t>
  </si>
  <si>
    <t xml:space="preserve">Small Change</t>
  </si>
  <si>
    <t xml:space="preserve">48:15 - 53:54</t>
  </si>
  <si>
    <t xml:space="preserve">Develop Your Psychic Powers with Litany Burns</t>
  </si>
  <si>
    <t xml:space="preserve">54:16 - 1:00:55</t>
  </si>
  <si>
    <t xml:space="preserve">90 Degrees in the Pool</t>
  </si>
  <si>
    <t xml:space="preserve">1:01:16 - 1:09:27</t>
  </si>
  <si>
    <t xml:space="preserve">Your Alcohol I.Q.: A Fast-Paced Star-Studded Quiz About Responsible Drinking</t>
  </si>
  <si>
    <t xml:space="preserve">1:09:44 - 1:18:38</t>
  </si>
  <si>
    <t xml:space="preserve">Dream Bunny</t>
  </si>
  <si>
    <t xml:space="preserve">1:18:48 - 1:28:46</t>
  </si>
  <si>
    <t xml:space="preserve">Who Killed Captain Alex?, The Suckling, Evil Spawn, Howling, Stone Cold (1991), Spacejacked, Ice Cream Man, The Dungeonmaster, Disintegration (2007), Blood Shack</t>
  </si>
  <si>
    <t xml:space="preserve">14:38 - 30:20</t>
  </si>
  <si>
    <t xml:space="preserve">Dungeonmaster</t>
  </si>
  <si>
    <t xml:space="preserve">30:25 - 44:42</t>
  </si>
  <si>
    <t xml:space="preserve">44:43 - 1:06:24</t>
  </si>
  <si>
    <t xml:space="preserve">The Chooper aka Blood Shack</t>
  </si>
  <si>
    <t xml:space="preserve">00:00 - 36:49</t>
  </si>
  <si>
    <t xml:space="preserve">LA Wars</t>
  </si>
  <si>
    <t xml:space="preserve">11:06 - 36:28</t>
  </si>
  <si>
    <t xml:space="preserve">[mike, tim]</t>
  </si>
  <si>
    <t xml:space="preserve">36:35 - 57:48</t>
  </si>
  <si>
    <t xml:space="preserve">57:50 - 1:17:37</t>
  </si>
  <si>
    <t xml:space="preserve">Anklebiters</t>
  </si>
  <si>
    <t xml:space="preserve">How to Have Cybersex on the Internet</t>
  </si>
  <si>
    <t xml:space="preserve">18:10 - 32:50</t>
  </si>
  <si>
    <t xml:space="preserve">Shinkoh's Twisting Arm Illusion, Unique Birthday Party Fun and Variety Show, Flirting with Magic, Difficult People: How to Deal with Them, Magic Academy Course of Magic Volume 34: Rubber Band Magic by Joe Rindfleisch, "It's Your Party!": A Visual Adventure in Libations and Hilarity, How to Have Cybersex on the Internet: Safe Sex Encounters Taped Live!, Richard Simmons and the SIlver Foxes</t>
  </si>
  <si>
    <t xml:space="preserve">Four-Line Conics</t>
  </si>
  <si>
    <t xml:space="preserve">33:03 - 34:51</t>
  </si>
  <si>
    <t xml:space="preserve">95000 Basic Computer Literacy</t>
  </si>
  <si>
    <t xml:space="preserve">35:06 - 45:57</t>
  </si>
  <si>
    <t xml:space="preserve">Monsters of Rock and Roar</t>
  </si>
  <si>
    <t xml:space="preserve">46:24 - 46:32</t>
  </si>
  <si>
    <t xml:space="preserve">SCAIHS: New Member Orientation</t>
  </si>
  <si>
    <t xml:space="preserve">46:57 - 50:15</t>
  </si>
  <si>
    <t xml:space="preserve">Arranging a Funeral: What Really Happens</t>
  </si>
  <si>
    <t xml:space="preserve">50:17 - 55:45</t>
  </si>
  <si>
    <t xml:space="preserve">55:53 - 1:17:00</t>
  </si>
  <si>
    <t xml:space="preserve">Nukie</t>
  </si>
  <si>
    <t xml:space="preserve">A*P*E</t>
  </si>
  <si>
    <t xml:space="preserve">15:49 - 40:12</t>
  </si>
  <si>
    <t xml:space="preserve">I Dismember Mama</t>
  </si>
  <si>
    <t xml:space="preserve">40:17 - 1:01:42</t>
  </si>
  <si>
    <t xml:space="preserve">1:02:00 - 1:29:02</t>
  </si>
  <si>
    <t xml:space="preserve">Tim Noah In Search of the Wow Wow Wibble Woggle Wazzie Woodle Woo</t>
  </si>
  <si>
    <t xml:space="preserve">[tim, rich]</t>
  </si>
  <si>
    <t xml:space="preserve">11:16 - 24:31</t>
  </si>
  <si>
    <t xml:space="preserve">Come See What First Aid You Can Do, Dino and Rocco Present Blarney It Ain't No Picnic, Tim Noah In Search of the Wow Wow Wibble Woggle Wazzie Woodle Woo!, High Impact Forklift Safety, Aerobic Self-Defense: A Complete Workout Program for Everyone, David Carradine's Spiral Fitness Beginnings, Charlotte Diamond: 10 Crunchy Carrots, T-Bone's World of Clowning</t>
  </si>
  <si>
    <t xml:space="preserve">jay, tim</t>
  </si>
  <si>
    <t xml:space="preserve">24:39 - 45:14</t>
  </si>
  <si>
    <t xml:space="preserve">David Carradine's Spiral Fitness Beginnings</t>
  </si>
  <si>
    <t xml:space="preserve">[jay, tim]</t>
  </si>
  <si>
    <t xml:space="preserve">45:21 - 1:08:50</t>
  </si>
  <si>
    <t xml:space="preserve">17:41 - 42:11</t>
  </si>
  <si>
    <t xml:space="preserve">jack, jay, rich</t>
  </si>
  <si>
    <t xml:space="preserve">42:26 - 1:05:05</t>
  </si>
  <si>
    <t xml:space="preserve">Born into Mafia</t>
  </si>
  <si>
    <t xml:space="preserve">1:05:11 - 1:33:52</t>
  </si>
  <si>
    <t xml:space="preserve">The Self Levitation Video</t>
  </si>
  <si>
    <t xml:space="preserve">12:41 - 21:28</t>
  </si>
  <si>
    <t xml:space="preserve">Train Gun Dogs with Dellar Smith</t>
  </si>
  <si>
    <t xml:space="preserve">Therapy Plus: Freedom from Pain</t>
  </si>
  <si>
    <t xml:space="preserve">21:55 - 28:20</t>
  </si>
  <si>
    <t xml:space="preserve">The ABC of Safety (part 1): Safety 4 Kids</t>
  </si>
  <si>
    <t xml:space="preserve">28:25 - 40:00</t>
  </si>
  <si>
    <t xml:space="preserve">Armed Robbery: Is it Worth Your Life?</t>
  </si>
  <si>
    <t xml:space="preserve">40:05 - 46:20</t>
  </si>
  <si>
    <t xml:space="preserve">Meditation: The Art of Ecstasy</t>
  </si>
  <si>
    <t xml:space="preserve">46:29 - 58:58</t>
  </si>
  <si>
    <t xml:space="preserve">(unknown)</t>
  </si>
  <si>
    <t xml:space="preserve">Milton Berle's Low Impact High Comedy Workout for Seniors</t>
  </si>
  <si>
    <t xml:space="preserve">59:03 - 1:16:33; 1:19:02 - 1:20:14</t>
  </si>
  <si>
    <t xml:space="preserve">14:31 - 39:26</t>
  </si>
  <si>
    <t xml:space="preserve">39:31 - 1:03:11</t>
  </si>
  <si>
    <t xml:space="preserve">1:03:14 - 1:27:02</t>
  </si>
  <si>
    <t xml:space="preserve">00:00 - 52:03</t>
  </si>
  <si>
    <t xml:space="preserve">14:40 - 31:01</t>
  </si>
  <si>
    <t xml:space="preserve">Fay's Twelve Days of Christmas</t>
  </si>
  <si>
    <t xml:space="preserve">31:08 - 42:00</t>
  </si>
  <si>
    <t xml:space="preserve">High Impact Forklift Safety</t>
  </si>
  <si>
    <t xml:space="preserve">42:22 - 53:55</t>
  </si>
  <si>
    <t xml:space="preserve">54:05 - 1:10:20</t>
  </si>
  <si>
    <t xml:space="preserve">16:00 - 35:52</t>
  </si>
  <si>
    <t xml:space="preserve">36:10 - 51:30</t>
  </si>
  <si>
    <t xml:space="preserve">"Starship is proof that I will never pick a winner"</t>
  </si>
  <si>
    <t xml:space="preserve">51:41 - 1:07:00</t>
  </si>
  <si>
    <t xml:space="preserve">The Manners Club ft. General Manners</t>
  </si>
  <si>
    <t xml:space="preserve">10:40 - 27:14</t>
  </si>
  <si>
    <r>
      <rPr>
        <sz val="11"/>
        <color rgb="FF000000"/>
        <rFont val="Calibri"/>
        <family val="0"/>
        <charset val="1"/>
      </rPr>
      <t xml:space="preserve">The Manners Club ft. General Manners, High-Impact Hand Safety, </t>
    </r>
    <r>
      <rPr>
        <sz val="11"/>
        <color rgb="FF000000"/>
        <rFont val="Microsoft YaHei"/>
        <family val="2"/>
        <charset val="1"/>
      </rPr>
      <t xml:space="preserve">未来からのメッセージ 知ってほしいエイズのこと </t>
    </r>
    <r>
      <rPr>
        <sz val="11"/>
        <color rgb="FF000000"/>
        <rFont val="Calibri"/>
        <family val="0"/>
        <charset val="1"/>
      </rPr>
      <t xml:space="preserve">(Message from the Future: Things to know about AIDS), Introducing The Baldy Man: New Look Delegate Keep Fit Ill, Action Games Series Indoor Games Hours of Fun for Rainy Days, More Proof by Cold Steel, Guerilla Driving: Counter Ambush Tactics for Today's Mean Streets - Defensive Use of Your Car, Risky Business</t>
    </r>
  </si>
  <si>
    <t xml:space="preserve">High-Impact Hand Safety</t>
  </si>
  <si>
    <t xml:space="preserve">27:37 - 39:30</t>
  </si>
  <si>
    <t xml:space="preserve">plinkett prank call</t>
  </si>
  <si>
    <r>
      <rPr>
        <sz val="11"/>
        <color rgb="FF000000"/>
        <rFont val="Microsoft YaHei"/>
        <family val="2"/>
        <charset val="1"/>
      </rPr>
      <t xml:space="preserve">未来からのメッセージ 知ってほしいエイズのこと
 </t>
    </r>
    <r>
      <rPr>
        <sz val="11"/>
        <color rgb="FF000000"/>
        <rFont val="Calibri"/>
        <family val="0"/>
        <charset val="1"/>
      </rPr>
      <t xml:space="preserve">(Message from the Future: Things to know about AIDS)</t>
    </r>
  </si>
  <si>
    <t xml:space="preserve">39:41 - 49:32</t>
  </si>
  <si>
    <t xml:space="preserve">[jack quaid, mike]</t>
  </si>
  <si>
    <t xml:space="preserve">jack quaid</t>
  </si>
  <si>
    <t xml:space="preserve">17:00 - 31:08 </t>
  </si>
  <si>
    <t xml:space="preserve">[mike, jack quaid]</t>
  </si>
  <si>
    <t xml:space="preserve">32:38 - 59:25</t>
  </si>
  <si>
    <t xml:space="preserve">1:00:47 - 1:15:32</t>
  </si>
  <si>
    <t xml:space="preserve">00:00 - 57:59</t>
  </si>
</sst>
</file>

<file path=xl/styles.xml><?xml version="1.0" encoding="utf-8"?>
<styleSheet xmlns="http://schemas.openxmlformats.org/spreadsheetml/2006/main">
  <numFmts count="7">
    <numFmt numFmtId="164" formatCode="General"/>
    <numFmt numFmtId="165" formatCode="mm\/dd\/yyyy"/>
    <numFmt numFmtId="166" formatCode="General"/>
    <numFmt numFmtId="167" formatCode="[h]:mm:ss"/>
    <numFmt numFmtId="168" formatCode="h:mm:ss"/>
    <numFmt numFmtId="169" formatCode="mm/dd/yyyy"/>
    <numFmt numFmtId="170" formatCode="m/d/yyyy"/>
  </numFmts>
  <fonts count="22">
    <font>
      <sz val="10"/>
      <color rgb="FF000000"/>
      <name val="Arial"/>
      <family val="0"/>
      <charset val="1"/>
    </font>
    <font>
      <sz val="10"/>
      <name val="Arial"/>
      <family val="0"/>
    </font>
    <font>
      <sz val="10"/>
      <name val="Arial"/>
      <family val="0"/>
    </font>
    <font>
      <sz val="10"/>
      <name val="Arial"/>
      <family val="0"/>
    </font>
    <font>
      <b val="true"/>
      <sz val="9"/>
      <color rgb="FF000000"/>
      <name val="&quot;Trebuchet MS&quot;"/>
      <family val="0"/>
      <charset val="1"/>
    </font>
    <font>
      <b val="true"/>
      <sz val="9"/>
      <color rgb="FF000000"/>
      <name val="Trebuchet MS"/>
      <family val="0"/>
      <charset val="1"/>
    </font>
    <font>
      <i val="true"/>
      <sz val="9"/>
      <color rgb="FF000000"/>
      <name val="&quot;Trebuchet MS&quot;"/>
      <family val="0"/>
      <charset val="1"/>
    </font>
    <font>
      <u val="single"/>
      <sz val="9"/>
      <color rgb="FF1155CC"/>
      <name val="&quot;Trebuchet MS&quot;"/>
      <family val="0"/>
      <charset val="1"/>
    </font>
    <font>
      <sz val="11"/>
      <color rgb="FF000000"/>
      <name val="Arial"/>
      <family val="0"/>
      <charset val="1"/>
    </font>
    <font>
      <sz val="11"/>
      <color rgb="FF000000"/>
      <name val="Trebuchet MS"/>
      <family val="0"/>
      <charset val="1"/>
    </font>
    <font>
      <sz val="9"/>
      <color rgb="FF000000"/>
      <name val="&quot;Trebuchet MS&quot;"/>
      <family val="0"/>
      <charset val="1"/>
    </font>
    <font>
      <sz val="9"/>
      <color rgb="FF000000"/>
      <name val="Trebuchet MS"/>
      <family val="0"/>
      <charset val="1"/>
    </font>
    <font>
      <strike val="true"/>
      <u val="single"/>
      <sz val="11"/>
      <color rgb="FF1155CC"/>
      <name val="Arial"/>
      <family val="0"/>
      <charset val="1"/>
    </font>
    <font>
      <u val="single"/>
      <sz val="9"/>
      <color rgb="FF1155CC"/>
      <name val="Trebuchet MS"/>
      <family val="0"/>
      <charset val="1"/>
    </font>
    <font>
      <i val="true"/>
      <sz val="9"/>
      <color rgb="FF000000"/>
      <name val="Arial"/>
      <family val="0"/>
      <charset val="1"/>
    </font>
    <font>
      <i val="true"/>
      <sz val="9"/>
      <color rgb="FF000000"/>
      <name val="Trebuchet MS"/>
      <family val="0"/>
      <charset val="1"/>
    </font>
    <font>
      <sz val="9"/>
      <color rgb="FF000000"/>
      <name val="Arial"/>
      <family val="0"/>
      <charset val="1"/>
    </font>
    <font>
      <sz val="9"/>
      <color rgb="FF000000"/>
      <name val="Microsoft YaHei"/>
      <family val="2"/>
      <charset val="1"/>
    </font>
    <font>
      <b val="true"/>
      <sz val="11"/>
      <color rgb="FF000000"/>
      <name val="Calibri"/>
      <family val="0"/>
      <charset val="1"/>
    </font>
    <font>
      <sz val="11"/>
      <color rgb="FF000000"/>
      <name val="Calibri"/>
      <family val="0"/>
      <charset val="1"/>
    </font>
    <font>
      <sz val="11"/>
      <color rgb="FF000000"/>
      <name val="Microsoft YaHei"/>
      <family val="2"/>
      <charset val="1"/>
    </font>
    <font>
      <sz val="11"/>
      <color rgb="FF000000"/>
      <name val="&quot;Arial&quot;"/>
      <family val="0"/>
      <charset val="1"/>
    </font>
  </fonts>
  <fills count="7">
    <fill>
      <patternFill patternType="none"/>
    </fill>
    <fill>
      <patternFill patternType="gray125"/>
    </fill>
    <fill>
      <patternFill patternType="solid">
        <fgColor rgb="FFEA9999"/>
        <bgColor rgb="FFCC99FF"/>
      </patternFill>
    </fill>
    <fill>
      <patternFill patternType="solid">
        <fgColor rgb="FFB6D7A8"/>
        <bgColor rgb="FF9FC5E8"/>
      </patternFill>
    </fill>
    <fill>
      <patternFill patternType="solid">
        <fgColor rgb="FFE06666"/>
        <bgColor rgb="FFFF6600"/>
      </patternFill>
    </fill>
    <fill>
      <patternFill patternType="solid">
        <fgColor rgb="FF9FC5E8"/>
        <bgColor rgb="FFCCCCFF"/>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7" fontId="10"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8" fontId="10" fillId="0" borderId="0" xfId="0" applyFont="true" applyBorder="false" applyAlignment="true" applyProtection="false">
      <alignment horizontal="center" vertical="bottom" textRotation="0" wrapText="false" indent="0" shrinkToFit="false"/>
      <protection locked="true" hidden="false"/>
    </xf>
    <xf numFmtId="164" fontId="10" fillId="5"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9" fontId="10" fillId="0" borderId="0" xfId="0" applyFont="true" applyBorder="false" applyAlignment="true" applyProtection="false">
      <alignment horizontal="center"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false" indent="0" shrinkToFit="false"/>
      <protection locked="true" hidden="false"/>
    </xf>
    <xf numFmtId="170" fontId="11"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8" fontId="16"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9" fontId="11"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EA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imdb.com/title/tt0090057/" TargetMode="External"/><Relationship Id="rId2" Type="http://schemas.openxmlformats.org/officeDocument/2006/relationships/hyperlink" Target="https://www.imdb.com/title/tt0096757/?ref_=fn_al_tt_1" TargetMode="External"/><Relationship Id="rId3" Type="http://schemas.openxmlformats.org/officeDocument/2006/relationships/hyperlink" Target="https://www.imdb.com/title/tt0092531/?ref_=fn_al_tt_1" TargetMode="External"/><Relationship Id="rId4" Type="http://schemas.openxmlformats.org/officeDocument/2006/relationships/hyperlink" Target="https://www.youtube.com/watch?v=6hHyn29O81k" TargetMode="External"/><Relationship Id="rId5" Type="http://schemas.openxmlformats.org/officeDocument/2006/relationships/hyperlink" Target="https://www.imdb.com/title/tt0800202/" TargetMode="External"/><Relationship Id="rId6" Type="http://schemas.openxmlformats.org/officeDocument/2006/relationships/hyperlink" Target="https://www.imdb.com/title/tt0108124/" TargetMode="External"/><Relationship Id="rId7" Type="http://schemas.openxmlformats.org/officeDocument/2006/relationships/hyperlink" Target="https://www.imdb.com/title/tt0294880/" TargetMode="External"/><Relationship Id="rId8" Type="http://schemas.openxmlformats.org/officeDocument/2006/relationships/hyperlink" Target="https://www.imdb.com/title/tt0958827/" TargetMode="External"/><Relationship Id="rId9" Type="http://schemas.openxmlformats.org/officeDocument/2006/relationships/hyperlink" Target="https://www.imdb.com/title/tt0360784/" TargetMode="External"/><Relationship Id="rId10" Type="http://schemas.openxmlformats.org/officeDocument/2006/relationships/hyperlink" Target="https://www.imdb.com/title/tt12867492/" TargetMode="External"/><Relationship Id="rId11" Type="http://schemas.openxmlformats.org/officeDocument/2006/relationships/hyperlink" Target="https://www.imdb.com/title/tt0120174/" TargetMode="External"/><Relationship Id="rId12" Type="http://schemas.openxmlformats.org/officeDocument/2006/relationships/hyperlink" Target="https://www.imdb.com/title/tt0089060/" TargetMode="External"/><Relationship Id="rId13" Type="http://schemas.openxmlformats.org/officeDocument/2006/relationships/hyperlink" Target="https://www.imdb.com/title/tt0140581/" TargetMode="External"/><Relationship Id="rId14" Type="http://schemas.openxmlformats.org/officeDocument/2006/relationships/hyperlink" Target="https://www.imdb.com/title/tt0113376/?ref_=nv_sr_srsg_0" TargetMode="External"/><Relationship Id="rId15" Type="http://schemas.openxmlformats.org/officeDocument/2006/relationships/hyperlink" Target="https://www.imdb.com/title/tt0185408/" TargetMode="External"/><Relationship Id="rId16" Type="http://schemas.openxmlformats.org/officeDocument/2006/relationships/hyperlink" Target="https://www.imdb.com/title/tt0202046/" TargetMode="External"/><Relationship Id="rId17" Type="http://schemas.openxmlformats.org/officeDocument/2006/relationships/hyperlink" Target="https://www.imdb.com/title/tt8375936/" TargetMode="External"/><Relationship Id="rId18" Type="http://schemas.openxmlformats.org/officeDocument/2006/relationships/hyperlink" Target="https://www.imdb.com/title/tt2332623/?ref_=nv_sr_srsg_0" TargetMode="External"/><Relationship Id="rId19" Type="http://schemas.openxmlformats.org/officeDocument/2006/relationships/hyperlink" Target="https://www.imdb.com/title/tt0074148/" TargetMode="External"/><Relationship Id="rId20" Type="http://schemas.openxmlformats.org/officeDocument/2006/relationships/hyperlink" Target="https://www.imdb.com/title/tt0097259/" TargetMode="External"/><Relationship Id="rId21" Type="http://schemas.openxmlformats.org/officeDocument/2006/relationships/hyperlink" Target="https://www.imdb.com/title/tt0401487/" TargetMode="External"/><Relationship Id="rId22" Type="http://schemas.openxmlformats.org/officeDocument/2006/relationships/hyperlink" Target="https://www.imdb.com/title/tt0312805/" TargetMode="External"/><Relationship Id="rId23" Type="http://schemas.openxmlformats.org/officeDocument/2006/relationships/hyperlink" Target="https://www.imdb.com/title/tt0092926/" TargetMode="External"/><Relationship Id="rId24" Type="http://schemas.openxmlformats.org/officeDocument/2006/relationships/hyperlink" Target="https://www.imdb.com/title/tt0872339/" TargetMode="External"/><Relationship Id="rId25" Type="http://schemas.openxmlformats.org/officeDocument/2006/relationships/hyperlink" Target="https://www.imdb.com/title/tt1087431/" TargetMode="External"/><Relationship Id="rId26" Type="http://schemas.openxmlformats.org/officeDocument/2006/relationships/hyperlink" Target="https://www.imdb.com/title/tt0102709" TargetMode="External"/><Relationship Id="rId27" Type="http://schemas.openxmlformats.org/officeDocument/2006/relationships/hyperlink" Target="https://www.imdb.com/title/tt0800011" TargetMode="External"/><Relationship Id="rId28" Type="http://schemas.openxmlformats.org/officeDocument/2006/relationships/hyperlink" Target="https://www.imdb.com/title/tt0193879" TargetMode="External"/><Relationship Id="rId29" Type="http://schemas.openxmlformats.org/officeDocument/2006/relationships/hyperlink" Target="https://www.youtube.com/watch?v=R5xa7r6oIBQ" TargetMode="External"/><Relationship Id="rId30" Type="http://schemas.openxmlformats.org/officeDocument/2006/relationships/hyperlink" Target="https://www.imdb.com/title/tt0366436" TargetMode="External"/><Relationship Id="rId31" Type="http://schemas.openxmlformats.org/officeDocument/2006/relationships/hyperlink" Target="https://www.imdb.com/title/tt1139659" TargetMode="External"/><Relationship Id="rId32" Type="http://schemas.openxmlformats.org/officeDocument/2006/relationships/hyperlink" Target="https://www.imdb.com/title/tt0117550" TargetMode="External"/><Relationship Id="rId33" Type="http://schemas.openxmlformats.org/officeDocument/2006/relationships/hyperlink" Target="https://www.youtube.com/watch?v=FBEYOlXNAC8" TargetMode="External"/><Relationship Id="rId34" Type="http://schemas.openxmlformats.org/officeDocument/2006/relationships/hyperlink" Target="https://www.imdb.com/title/tt0076191/?ref_=nv_sr_srsg_0" TargetMode="External"/><Relationship Id="rId35" Type="http://schemas.openxmlformats.org/officeDocument/2006/relationships/hyperlink" Target="https://letterboxd.com/film/starship-1984/" TargetMode="External"/><Relationship Id="rId36" Type="http://schemas.openxmlformats.org/officeDocument/2006/relationships/hyperlink" Target="https://www.imdb.com/title/tt0097703/?ref_=nv_sr_srsg_0" TargetMode="External"/><Relationship Id="rId37" Type="http://schemas.openxmlformats.org/officeDocument/2006/relationships/hyperlink" Target="https://www.youtube.com/watch?v=HgNKJhT74jU&amp;list=PLJ_TJFLc25JR3VZ7Xe-cmt4k3bMKBZ5Tm" TargetMode="External"/><Relationship Id="rId38" Type="http://schemas.openxmlformats.org/officeDocument/2006/relationships/hyperlink" Target="https://www.youtube.com/watch?v=Khcf1hWX1B4" TargetMode="External"/><Relationship Id="rId39" Type="http://schemas.openxmlformats.org/officeDocument/2006/relationships/hyperlink" Target="https://www.youtube.com/watch?v=At1EOyY5Hpo&amp;list=PLJ_TJFLc25JR3VZ7Xe-cmt4k3bMKBZ5Tm&amp;index=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imdb.com/title/tt15358226/?ref_=nv_sr_srsg_0" TargetMode="External"/><Relationship Id="rId2" Type="http://schemas.openxmlformats.org/officeDocument/2006/relationships/hyperlink" Target="https://www.youtube.com/watch?v=5jPtkjxU5jg" TargetMode="External"/><Relationship Id="rId3" Type="http://schemas.openxmlformats.org/officeDocument/2006/relationships/hyperlink" Target="https://www.imdb.com/title/tt1986794/" TargetMode="External"/><Relationship Id="rId4" Type="http://schemas.openxmlformats.org/officeDocument/2006/relationships/hyperlink" Target="https://www.youtube.com/watch?v=X1nspyaDEEU&amp;list=PLJ_TJFLc25JR3VZ7Xe-cmt4k3bMKBZ5Tm&amp;index=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X3" activePane="bottomRight" state="frozen"/>
      <selection pane="topLeft" activeCell="A1" activeCellId="0" sqref="A1"/>
      <selection pane="topRight" activeCell="X1" activeCellId="0" sqref="X1"/>
      <selection pane="bottomLeft" activeCell="A3" activeCellId="0" sqref="A3"/>
      <selection pane="bottomRight" activeCell="AB27" activeCellId="0" sqref="AB27"/>
    </sheetView>
  </sheetViews>
  <sheetFormatPr defaultColWidth="12.66015625" defaultRowHeight="15.75" zeroHeight="false" outlineLevelRow="0" outlineLevelCol="0"/>
  <cols>
    <col collapsed="false" customWidth="true" hidden="false" outlineLevel="0" max="1" min="1" style="0" width="6.38"/>
    <col collapsed="false" customWidth="true" hidden="false" outlineLevel="0" max="2" min="2" style="0" width="44"/>
    <col collapsed="false" customWidth="true" hidden="false" outlineLevel="0" max="3" min="3" style="0" width="28.38"/>
    <col collapsed="false" customWidth="true" hidden="false" outlineLevel="0" max="4" min="4" style="0" width="31.88"/>
    <col collapsed="false" customWidth="true" hidden="false" outlineLevel="0" max="5" min="5" style="0" width="25.87"/>
    <col collapsed="false" customWidth="true" hidden="false" outlineLevel="0" max="6" min="6" style="0" width="29.25"/>
    <col collapsed="false" customWidth="true" hidden="false" outlineLevel="0" max="7" min="7" style="0" width="9.25"/>
    <col collapsed="false" customWidth="true" hidden="false" outlineLevel="0" max="8" min="8" style="0" width="5.01"/>
    <col collapsed="false" customWidth="true" hidden="false" outlineLevel="0" max="9" min="9" style="0" width="14.13"/>
    <col collapsed="false" customWidth="true" hidden="false" outlineLevel="0" max="16" min="16" style="0" width="15.27"/>
    <col collapsed="false" customWidth="true" hidden="false" outlineLevel="0" max="18" min="18" style="0" width="3.37"/>
    <col collapsed="false" customWidth="true" hidden="false" outlineLevel="0" max="19" min="19" style="0" width="36.5"/>
    <col collapsed="false" customWidth="true" hidden="false" outlineLevel="0" max="21" min="21" style="0" width="37.88"/>
    <col collapsed="false" customWidth="true" hidden="false" outlineLevel="0" max="22" min="22" style="0" width="48.13"/>
    <col collapsed="false" customWidth="true" hidden="false" outlineLevel="0" max="23" min="23" style="0" width="3.98"/>
    <col collapsed="false" customWidth="true" hidden="false" outlineLevel="0" max="24" min="24" style="0" width="23.62"/>
  </cols>
  <sheetData>
    <row r="1" customFormat="false" ht="15.75" hidden="false" customHeight="false" outlineLevel="0" collapsed="false">
      <c r="A1" s="1" t="s">
        <v>0</v>
      </c>
      <c r="B1" s="1" t="s">
        <v>1</v>
      </c>
      <c r="C1" s="1" t="s">
        <v>2</v>
      </c>
      <c r="D1" s="1" t="s">
        <v>3</v>
      </c>
      <c r="E1" s="2" t="s">
        <v>4</v>
      </c>
      <c r="F1" s="2" t="s">
        <v>5</v>
      </c>
      <c r="G1" s="2" t="s">
        <v>6</v>
      </c>
      <c r="H1" s="2"/>
      <c r="I1" s="2" t="s">
        <v>7</v>
      </c>
      <c r="J1" s="2" t="s">
        <v>8</v>
      </c>
      <c r="K1" s="2" t="s">
        <v>9</v>
      </c>
      <c r="L1" s="2" t="s">
        <v>10</v>
      </c>
      <c r="M1" s="2" t="s">
        <v>11</v>
      </c>
      <c r="N1" s="2" t="s">
        <v>12</v>
      </c>
      <c r="O1" s="2" t="s">
        <v>13</v>
      </c>
      <c r="P1" s="2" t="s">
        <v>14</v>
      </c>
      <c r="Q1" s="3" t="s">
        <v>15</v>
      </c>
      <c r="R1" s="2"/>
      <c r="S1" s="2" t="s">
        <v>16</v>
      </c>
      <c r="T1" s="2" t="s">
        <v>17</v>
      </c>
      <c r="U1" s="2" t="s">
        <v>18</v>
      </c>
      <c r="V1" s="2" t="s">
        <v>19</v>
      </c>
      <c r="W1" s="2"/>
      <c r="X1" s="2" t="s">
        <v>20</v>
      </c>
      <c r="Y1" s="2" t="s">
        <v>21</v>
      </c>
      <c r="Z1" s="4" t="s">
        <v>22</v>
      </c>
    </row>
    <row r="2" customFormat="false" ht="15.75" hidden="false" customHeight="false" outlineLevel="0" collapsed="false">
      <c r="A2" s="5" t="n">
        <v>1</v>
      </c>
      <c r="B2" s="6" t="str">
        <f aca="false">HYPERLINK("http://www.imdb.com/title/tt0100531/?ref_=fn_al_tt_1","Russian Terminator")</f>
        <v>Russian Terminator</v>
      </c>
      <c r="C2" s="6" t="str">
        <f aca="false">HYPERLINK("http://www.imdb.com/find?ref_=nv_sr_fn&amp;q=ninja+vengeance&amp;s=all","Ninja Vengeance")</f>
        <v>Ninja Vengeance</v>
      </c>
      <c r="D2" s="6" t="str">
        <f aca="false">HYPERLINK("http://www.imdb.com/title/tt0091621/?ref_=fn_al_tt_1","Never Too Young to Die")</f>
        <v>Never Too Young to Die</v>
      </c>
      <c r="E2" s="7" t="s">
        <v>23</v>
      </c>
      <c r="F2" s="8"/>
      <c r="G2" s="9" t="n">
        <f aca="false">COUNTIF($E$2:E2, E2)</f>
        <v>1</v>
      </c>
      <c r="H2" s="8"/>
      <c r="I2" s="10" t="s">
        <v>24</v>
      </c>
      <c r="J2" s="10" t="s">
        <v>24</v>
      </c>
      <c r="K2" s="7" t="s">
        <v>23</v>
      </c>
      <c r="L2" s="7" t="s">
        <v>23</v>
      </c>
      <c r="M2" s="10" t="s">
        <v>24</v>
      </c>
      <c r="N2" s="10" t="s">
        <v>24</v>
      </c>
      <c r="O2" s="7" t="s">
        <v>23</v>
      </c>
      <c r="P2" s="7" t="s">
        <v>23</v>
      </c>
      <c r="Q2" s="11" t="s">
        <v>7</v>
      </c>
      <c r="R2" s="8"/>
      <c r="S2" s="12" t="s">
        <v>25</v>
      </c>
      <c r="T2" s="7" t="s">
        <v>23</v>
      </c>
      <c r="U2" s="12" t="s">
        <v>26</v>
      </c>
      <c r="V2" s="12" t="s">
        <v>27</v>
      </c>
      <c r="W2" s="8"/>
      <c r="X2" s="13" t="str">
        <f aca="false">HYPERLINK("https://www.youtube.com/watch?v=q6TY-nBkxqY","Episode 1")</f>
        <v>Episode 1</v>
      </c>
      <c r="Y2" s="14" t="n">
        <v>0.0224537037037037</v>
      </c>
      <c r="Z2" s="15" t="n">
        <v>41297</v>
      </c>
    </row>
    <row r="3" customFormat="false" ht="15.75" hidden="false" customHeight="false" outlineLevel="0" collapsed="false">
      <c r="A3" s="5" t="n">
        <v>2</v>
      </c>
      <c r="B3" s="6" t="str">
        <f aca="false">HYPERLINK("http://www.imdb.com/title/tt0085627/?ref_=tt_rec_tt","The New Gladiators")</f>
        <v>The New Gladiators</v>
      </c>
      <c r="C3" s="6" t="str">
        <f aca="false">HYPERLINK("http://www.imdb.com/title/tt0087229/?ref_=fn_al_tt_1","Exterminator 2")</f>
        <v>Exterminator 2</v>
      </c>
      <c r="D3" s="6" t="str">
        <f aca="false">HYPERLINK("http://www.imdb.com/title/tt0083526/?ref_=fn_al_tt_2","The Aftermath")</f>
        <v>The Aftermath</v>
      </c>
      <c r="E3" s="10" t="s">
        <v>28</v>
      </c>
      <c r="F3" s="8"/>
      <c r="G3" s="9" t="n">
        <f aca="false">COUNTIF($E$2:E3, E3)</f>
        <v>1</v>
      </c>
      <c r="H3" s="8"/>
      <c r="I3" s="7" t="s">
        <v>23</v>
      </c>
      <c r="J3" s="10" t="s">
        <v>24</v>
      </c>
      <c r="K3" s="10" t="s">
        <v>24</v>
      </c>
      <c r="L3" s="10" t="s">
        <v>24</v>
      </c>
      <c r="M3" s="10" t="s">
        <v>24</v>
      </c>
      <c r="N3" s="7" t="s">
        <v>23</v>
      </c>
      <c r="O3" s="7" t="s">
        <v>23</v>
      </c>
      <c r="P3" s="7" t="s">
        <v>23</v>
      </c>
      <c r="Q3" s="11" t="s">
        <v>7</v>
      </c>
      <c r="R3" s="8"/>
      <c r="S3" s="12" t="s">
        <v>29</v>
      </c>
      <c r="T3" s="7" t="s">
        <v>23</v>
      </c>
      <c r="U3" s="12" t="s">
        <v>30</v>
      </c>
      <c r="V3" s="16" t="s">
        <v>31</v>
      </c>
      <c r="W3" s="8"/>
      <c r="X3" s="13" t="str">
        <f aca="false">HYPERLINK("https://www.youtube.com/watch?v=cnDJa_HZVP0","Episode 2")</f>
        <v>Episode 2</v>
      </c>
      <c r="Y3" s="17" t="n">
        <v>0.0217708333333333</v>
      </c>
      <c r="Z3" s="15" t="n">
        <v>41306</v>
      </c>
    </row>
    <row r="4" customFormat="false" ht="15.75" hidden="false" customHeight="false" outlineLevel="0" collapsed="false">
      <c r="A4" s="5" t="n">
        <v>3</v>
      </c>
      <c r="B4" s="6" t="str">
        <f aca="false">HYPERLINK("http://www.imdb.com/title/tt0177886/?ref_=fn_al_tt_1","The Killer Eye")</f>
        <v>The Killer Eye</v>
      </c>
      <c r="C4" s="6" t="str">
        <f aca="false">HYPERLINK("http://www.imdb.com/title/tt0140614/?ref_=fn_al_tt_1","They Bite")</f>
        <v>They Bite</v>
      </c>
      <c r="D4" s="6" t="str">
        <f aca="false">HYPERLINK("http://www.imdb.com/title/tt0086610/?ref_=nv_sr_1","Xtro")</f>
        <v>Xtro</v>
      </c>
      <c r="E4" s="10" t="s">
        <v>32</v>
      </c>
      <c r="F4" s="8"/>
      <c r="G4" s="9" t="n">
        <f aca="false">COUNTIF($E$2:E4, E4)</f>
        <v>1</v>
      </c>
      <c r="H4" s="8"/>
      <c r="I4" s="10" t="s">
        <v>24</v>
      </c>
      <c r="J4" s="7" t="s">
        <v>23</v>
      </c>
      <c r="K4" s="7" t="s">
        <v>23</v>
      </c>
      <c r="L4" s="10" t="s">
        <v>24</v>
      </c>
      <c r="M4" s="10" t="s">
        <v>24</v>
      </c>
      <c r="N4" s="10" t="s">
        <v>24</v>
      </c>
      <c r="O4" s="7" t="s">
        <v>23</v>
      </c>
      <c r="P4" s="7" t="s">
        <v>23</v>
      </c>
      <c r="Q4" s="11" t="s">
        <v>8</v>
      </c>
      <c r="R4" s="8"/>
      <c r="S4" s="12" t="s">
        <v>33</v>
      </c>
      <c r="T4" s="10" t="s">
        <v>24</v>
      </c>
      <c r="U4" s="12" t="s">
        <v>34</v>
      </c>
      <c r="V4" s="12" t="s">
        <v>35</v>
      </c>
      <c r="W4" s="8"/>
      <c r="X4" s="13" t="str">
        <f aca="false">HYPERLINK("https://www.youtube.com/watch?v=vcBkm1nOI5k","Episode 3")</f>
        <v>Episode 3</v>
      </c>
      <c r="Y4" s="17" t="n">
        <v>0.0216203703703704</v>
      </c>
      <c r="Z4" s="15" t="n">
        <v>41326</v>
      </c>
    </row>
    <row r="5" customFormat="false" ht="15.75" hidden="false" customHeight="false" outlineLevel="0" collapsed="false">
      <c r="A5" s="5" t="n">
        <v>4</v>
      </c>
      <c r="B5" s="6" t="str">
        <f aca="false">HYPERLINK("http://www.imdb.com/title/tt0092848/?ref_=fn_al_tt_1","Deadly Prey")</f>
        <v>Deadly Prey</v>
      </c>
      <c r="C5" s="6" t="str">
        <f aca="false">HYPERLINK("http://www.imdb.com/title/tt0093146/?ref_=nv_sr_1","Hard Ticket to Hawaii")</f>
        <v>Hard Ticket to Hawaii</v>
      </c>
      <c r="D5" s="6" t="str">
        <f aca="false">HYPERLINK("http://www.imdb.com/title/tt0092549/?ref_=nv_sr_1","Miami Connection")</f>
        <v>Miami Connection</v>
      </c>
      <c r="E5" s="10" t="s">
        <v>36</v>
      </c>
      <c r="F5" s="8"/>
      <c r="G5" s="9" t="n">
        <f aca="false">COUNTIF($E$2:E5, E5)</f>
        <v>1</v>
      </c>
      <c r="H5" s="8"/>
      <c r="I5" s="7" t="s">
        <v>23</v>
      </c>
      <c r="J5" s="10" t="s">
        <v>24</v>
      </c>
      <c r="K5" s="10" t="s">
        <v>24</v>
      </c>
      <c r="L5" s="10" t="s">
        <v>24</v>
      </c>
      <c r="M5" s="10" t="s">
        <v>24</v>
      </c>
      <c r="N5" s="7" t="s">
        <v>23</v>
      </c>
      <c r="O5" s="7" t="s">
        <v>23</v>
      </c>
      <c r="P5" s="7" t="s">
        <v>23</v>
      </c>
      <c r="Q5" s="11" t="s">
        <v>8</v>
      </c>
      <c r="R5" s="8"/>
      <c r="S5" s="12" t="s">
        <v>37</v>
      </c>
      <c r="T5" s="7" t="s">
        <v>23</v>
      </c>
      <c r="U5" s="18" t="s">
        <v>38</v>
      </c>
      <c r="V5" s="16" t="s">
        <v>31</v>
      </c>
      <c r="W5" s="8"/>
      <c r="X5" s="13" t="str">
        <f aca="false">HYPERLINK("https://www.youtube.com/watch?v=mbWTthXfdBc","Episode 4")</f>
        <v>Episode 4</v>
      </c>
      <c r="Y5" s="17" t="n">
        <v>0.0286458333333333</v>
      </c>
      <c r="Z5" s="15" t="n">
        <v>41376</v>
      </c>
    </row>
    <row r="6" customFormat="false" ht="15.75" hidden="false" customHeight="false" outlineLevel="0" collapsed="false">
      <c r="A6" s="5" t="n">
        <v>5</v>
      </c>
      <c r="B6" s="6" t="str">
        <f aca="false">HYPERLINK("http://www.imdb.com/title/tt0305349/?ref_=fn_al_tt_1","Candid Candid Camera Vol. 6")</f>
        <v>Candid Candid Camera Vol. 6</v>
      </c>
      <c r="C6" s="6" t="str">
        <f aca="false">HYPERLINK("http://www.imdb.com/title/tt2902566/?ref_=fn_al_tt_1","Let's Rap Fire Safety")</f>
        <v>Let's Rap Fire Safety</v>
      </c>
      <c r="D6" s="6" t="str">
        <f aca="false">HYPERLINK("http://www.imdb.com/title/tt3157470/?ref_=fn_al_tt_1","The Dance of Birth")</f>
        <v>The Dance of Birth</v>
      </c>
      <c r="E6" s="10" t="s">
        <v>39</v>
      </c>
      <c r="F6" s="8"/>
      <c r="G6" s="9" t="n">
        <f aca="false">COUNTIF($E$2:E6, E6)</f>
        <v>1</v>
      </c>
      <c r="H6" s="8"/>
      <c r="I6" s="10" t="s">
        <v>24</v>
      </c>
      <c r="J6" s="10" t="s">
        <v>24</v>
      </c>
      <c r="K6" s="10" t="s">
        <v>24</v>
      </c>
      <c r="L6" s="7" t="s">
        <v>23</v>
      </c>
      <c r="M6" s="7" t="s">
        <v>23</v>
      </c>
      <c r="N6" s="10" t="s">
        <v>24</v>
      </c>
      <c r="O6" s="7" t="s">
        <v>23</v>
      </c>
      <c r="P6" s="7" t="s">
        <v>23</v>
      </c>
      <c r="Q6" s="19" t="s">
        <v>40</v>
      </c>
      <c r="R6" s="8"/>
      <c r="S6" s="18" t="s">
        <v>38</v>
      </c>
      <c r="T6" s="20" t="s">
        <v>41</v>
      </c>
      <c r="U6" s="12" t="s">
        <v>42</v>
      </c>
      <c r="V6" s="12" t="s">
        <v>43</v>
      </c>
      <c r="W6" s="8"/>
      <c r="X6" s="13" t="str">
        <f aca="false">HYPERLINK("https://www.youtube.com/watch?v=JkWk_chVcJk","Episode 5")</f>
        <v>Episode 5</v>
      </c>
      <c r="Y6" s="17" t="n">
        <v>0.0202199074074074</v>
      </c>
      <c r="Z6" s="15" t="n">
        <v>41400</v>
      </c>
    </row>
    <row r="7" customFormat="false" ht="15.75" hidden="false" customHeight="false" outlineLevel="0" collapsed="false">
      <c r="A7" s="5" t="n">
        <v>6</v>
      </c>
      <c r="B7" s="6" t="str">
        <f aca="false">HYPERLINK("http://www.imdb.com/title/tt0102800/?ref_=nv_sr_1","Robot Jox")</f>
        <v>Robot Jox</v>
      </c>
      <c r="C7" s="6" t="str">
        <f aca="false">HYPERLINK("http://www.imdb.com/title/tt0098156/?ref_=fn_al_tt_1","R.O.T.O.R.")</f>
        <v>R.O.T.O.R.</v>
      </c>
      <c r="D7" s="6" t="str">
        <f aca="false">HYPERLINK("http://www.imdb.com/title/tt0092172/?ref_=fn_al_tt_1","The Vindicator (sort of)")</f>
        <v>The Vindicator (sort of)</v>
      </c>
      <c r="E7" s="10" t="s">
        <v>44</v>
      </c>
      <c r="F7" s="6" t="str">
        <f aca="false">HYPERLINK("http://www.imdb.com/title/tt0109515/?ref_=fn_al_tt_1","Cyber Tracker")</f>
        <v>Cyber Tracker</v>
      </c>
      <c r="G7" s="9" t="n">
        <f aca="false">COUNTIF($E$2:E7, E7)</f>
        <v>1</v>
      </c>
      <c r="H7" s="8"/>
      <c r="I7" s="7" t="s">
        <v>23</v>
      </c>
      <c r="J7" s="10" t="s">
        <v>24</v>
      </c>
      <c r="K7" s="10" t="s">
        <v>24</v>
      </c>
      <c r="L7" s="10" t="s">
        <v>24</v>
      </c>
      <c r="M7" s="10" t="s">
        <v>24</v>
      </c>
      <c r="N7" s="7" t="s">
        <v>23</v>
      </c>
      <c r="O7" s="7" t="s">
        <v>23</v>
      </c>
      <c r="P7" s="7" t="s">
        <v>23</v>
      </c>
      <c r="Q7" s="11" t="s">
        <v>8</v>
      </c>
      <c r="R7" s="8"/>
      <c r="S7" s="18" t="s">
        <v>38</v>
      </c>
      <c r="T7" s="20" t="s">
        <v>41</v>
      </c>
      <c r="U7" s="12" t="s">
        <v>45</v>
      </c>
      <c r="V7" s="12" t="s">
        <v>46</v>
      </c>
      <c r="W7" s="8"/>
      <c r="X7" s="13" t="str">
        <f aca="false">HYPERLINK("https://www.youtube.com/watch?v=s76vZATqLrE","Episode 6")</f>
        <v>Episode 6</v>
      </c>
      <c r="Y7" s="17" t="n">
        <v>0.0315277777777778</v>
      </c>
      <c r="Z7" s="15" t="n">
        <v>41416</v>
      </c>
    </row>
    <row r="8" customFormat="false" ht="15.75" hidden="false" customHeight="false" outlineLevel="0" collapsed="false">
      <c r="A8" s="5" t="n">
        <v>7</v>
      </c>
      <c r="B8" s="6" t="str">
        <f aca="false">HYPERLINK("http://www.imdb.com/title/tt0110847/?ref_=fn_al_tt_1","Playing Dangerous")</f>
        <v>Playing Dangerous</v>
      </c>
      <c r="C8" s="6" t="str">
        <f aca="false">HYPERLINK("http://www.imdb.com/title/tt0202586/?ref_=fn_al_tt_1","Shapeshifter")</f>
        <v>Shapeshifter</v>
      </c>
      <c r="D8" s="6" t="str">
        <f aca="false">HYPERLINK("http://www.imdb.com/title/tt0283054/?ref_=tt_rec_tt","Thunderpants")</f>
        <v>Thunderpants</v>
      </c>
      <c r="E8" s="10" t="s">
        <v>47</v>
      </c>
      <c r="F8" s="8"/>
      <c r="G8" s="9" t="n">
        <f aca="false">COUNTIF($E$2:E8, E8)</f>
        <v>1</v>
      </c>
      <c r="H8" s="8"/>
      <c r="I8" s="10" t="s">
        <v>24</v>
      </c>
      <c r="J8" s="10" t="s">
        <v>24</v>
      </c>
      <c r="K8" s="10" t="s">
        <v>24</v>
      </c>
      <c r="L8" s="7" t="s">
        <v>23</v>
      </c>
      <c r="M8" s="7" t="s">
        <v>23</v>
      </c>
      <c r="N8" s="10" t="s">
        <v>24</v>
      </c>
      <c r="O8" s="7" t="s">
        <v>23</v>
      </c>
      <c r="P8" s="7" t="s">
        <v>23</v>
      </c>
      <c r="Q8" s="11" t="s">
        <v>8</v>
      </c>
      <c r="R8" s="8"/>
      <c r="S8" s="12" t="s">
        <v>48</v>
      </c>
      <c r="T8" s="7" t="s">
        <v>23</v>
      </c>
      <c r="U8" s="12" t="s">
        <v>49</v>
      </c>
      <c r="V8" s="12" t="s">
        <v>50</v>
      </c>
      <c r="W8" s="8"/>
      <c r="X8" s="13" t="str">
        <f aca="false">HYPERLINK("https://www.youtube.com/watch?v=WGI-BKctOK8","Episode 7")</f>
        <v>Episode 7</v>
      </c>
      <c r="Y8" s="17" t="n">
        <v>0.0247916666666667</v>
      </c>
      <c r="Z8" s="15" t="n">
        <v>41428</v>
      </c>
    </row>
    <row r="9" customFormat="false" ht="15.75" hidden="false" customHeight="false" outlineLevel="0" collapsed="false">
      <c r="A9" s="5" t="n">
        <v>8</v>
      </c>
      <c r="B9" s="12" t="s">
        <v>51</v>
      </c>
      <c r="C9" s="6" t="str">
        <f aca="false">HYPERLINK("http://www.imdb.com/title/tt1856696/?ref_=fn_tt_tt_1","Gary Coleman For Safety's Sake")</f>
        <v>Gary Coleman For Safety's Sake</v>
      </c>
      <c r="D9" s="12" t="s">
        <v>52</v>
      </c>
      <c r="E9" s="10" t="s">
        <v>39</v>
      </c>
      <c r="F9" s="8"/>
      <c r="G9" s="9" t="n">
        <f aca="false">COUNTIF($E$2:E9, E9)</f>
        <v>2</v>
      </c>
      <c r="H9" s="8"/>
      <c r="I9" s="10" t="s">
        <v>24</v>
      </c>
      <c r="J9" s="7" t="s">
        <v>23</v>
      </c>
      <c r="K9" s="10" t="s">
        <v>24</v>
      </c>
      <c r="L9" s="10" t="s">
        <v>24</v>
      </c>
      <c r="M9" s="10" t="s">
        <v>24</v>
      </c>
      <c r="N9" s="7" t="s">
        <v>23</v>
      </c>
      <c r="O9" s="7" t="s">
        <v>23</v>
      </c>
      <c r="P9" s="7" t="s">
        <v>23</v>
      </c>
      <c r="Q9" s="19" t="s">
        <v>40</v>
      </c>
      <c r="R9" s="8"/>
      <c r="S9" s="12" t="s">
        <v>53</v>
      </c>
      <c r="T9" s="7" t="s">
        <v>23</v>
      </c>
      <c r="U9" s="12" t="s">
        <v>51</v>
      </c>
      <c r="V9" s="12" t="s">
        <v>54</v>
      </c>
      <c r="W9" s="8"/>
      <c r="X9" s="13" t="str">
        <f aca="false">HYPERLINK("https://www.youtube.com/watch?v=7Kf00CUxMto","Episode 8")</f>
        <v>Episode 8</v>
      </c>
      <c r="Y9" s="17" t="n">
        <v>0.0225694444444444</v>
      </c>
      <c r="Z9" s="15" t="n">
        <v>41497</v>
      </c>
    </row>
    <row r="10" customFormat="false" ht="15.75" hidden="false" customHeight="false" outlineLevel="0" collapsed="false">
      <c r="A10" s="5" t="n">
        <v>9</v>
      </c>
      <c r="B10" s="6" t="str">
        <f aca="false">HYPERLINK("http://www.imdb.com/title/tt0211096/?ref_=fn_tt_tt_1","V-World Matrix")</f>
        <v>V-World Matrix</v>
      </c>
      <c r="C10" s="6" t="str">
        <f aca="false">HYPERLINK("http://www.imdb.com/title/tt1788453/?ref_=fn_tt_tt_1","The Amazing Bulk")</f>
        <v>The Amazing Bulk</v>
      </c>
      <c r="D10" s="6" t="str">
        <f aca="false">HYPERLINK("http://www.imdb.com/title/tt0089243/?ref_=fn_al_tt_1","Gymkata")</f>
        <v>Gymkata</v>
      </c>
      <c r="E10" s="10" t="s">
        <v>55</v>
      </c>
      <c r="F10" s="8"/>
      <c r="G10" s="9" t="n">
        <f aca="false">COUNTIF($E$2:E10, E10)</f>
        <v>1</v>
      </c>
      <c r="H10" s="8"/>
      <c r="I10" s="10" t="s">
        <v>24</v>
      </c>
      <c r="J10" s="10" t="s">
        <v>24</v>
      </c>
      <c r="K10" s="10" t="s">
        <v>24</v>
      </c>
      <c r="L10" s="7" t="s">
        <v>23</v>
      </c>
      <c r="M10" s="7" t="s">
        <v>23</v>
      </c>
      <c r="N10" s="7" t="s">
        <v>23</v>
      </c>
      <c r="O10" s="7" t="s">
        <v>23</v>
      </c>
      <c r="P10" s="21" t="s">
        <v>56</v>
      </c>
      <c r="Q10" s="11" t="s">
        <v>8</v>
      </c>
      <c r="R10" s="8"/>
      <c r="S10" s="12" t="s">
        <v>57</v>
      </c>
      <c r="T10" s="10" t="s">
        <v>24</v>
      </c>
      <c r="U10" s="12" t="s">
        <v>58</v>
      </c>
      <c r="V10" s="12" t="s">
        <v>59</v>
      </c>
      <c r="W10" s="8"/>
      <c r="X10" s="13" t="str">
        <f aca="false">HYPERLINK("https://www.youtube.com/watch?v=o4HOlhADlZo","Episode 9")</f>
        <v>Episode 9</v>
      </c>
      <c r="Y10" s="17" t="n">
        <v>0.0265625</v>
      </c>
      <c r="Z10" s="15" t="n">
        <v>41518</v>
      </c>
    </row>
    <row r="11" customFormat="false" ht="15.75" hidden="false" customHeight="false" outlineLevel="0" collapsed="false">
      <c r="A11" s="5" t="n">
        <v>10</v>
      </c>
      <c r="B11" s="6" t="s">
        <v>60</v>
      </c>
      <c r="C11" s="6" t="str">
        <f aca="false">HYPERLINK("http://www.imdb.com/title/tt0088959/?ref_=fn_al_tt_5","Crazy Fat Ethel II")</f>
        <v>Crazy Fat Ethel II</v>
      </c>
      <c r="D11" s="6" t="str">
        <f aca="false">HYPERLINK("http://www.imdb.com/title/tt0082955/?ref_=fn_al_tt_1","Psycho from Texas")</f>
        <v>Psycho from Texas</v>
      </c>
      <c r="E11" s="10" t="s">
        <v>61</v>
      </c>
      <c r="F11" s="8"/>
      <c r="G11" s="9" t="n">
        <f aca="false">COUNTIF($E$2:E11, E11)</f>
        <v>1</v>
      </c>
      <c r="H11" s="8"/>
      <c r="I11" s="10" t="s">
        <v>24</v>
      </c>
      <c r="J11" s="10" t="s">
        <v>24</v>
      </c>
      <c r="K11" s="7" t="s">
        <v>23</v>
      </c>
      <c r="L11" s="10" t="s">
        <v>24</v>
      </c>
      <c r="M11" s="7" t="s">
        <v>23</v>
      </c>
      <c r="N11" s="7" t="s">
        <v>23</v>
      </c>
      <c r="O11" s="7" t="s">
        <v>23</v>
      </c>
      <c r="P11" s="21" t="s">
        <v>62</v>
      </c>
      <c r="Q11" s="11" t="s">
        <v>8</v>
      </c>
      <c r="R11" s="8"/>
      <c r="S11" s="12" t="s">
        <v>63</v>
      </c>
      <c r="T11" s="7" t="s">
        <v>23</v>
      </c>
      <c r="U11" s="12" t="s">
        <v>64</v>
      </c>
      <c r="V11" s="12" t="s">
        <v>65</v>
      </c>
      <c r="W11" s="8"/>
      <c r="X11" s="13" t="str">
        <f aca="false">HYPERLINK("https://www.youtube.com/watch?v=x94zXO02VPU","Episode 10")</f>
        <v>Episode 10</v>
      </c>
      <c r="Y11" s="17" t="n">
        <v>0.029525462962963</v>
      </c>
      <c r="Z11" s="15" t="n">
        <v>41540</v>
      </c>
    </row>
    <row r="12" customFormat="false" ht="15.75" hidden="false" customHeight="false" outlineLevel="0" collapsed="false">
      <c r="A12" s="5" t="n">
        <v>11</v>
      </c>
      <c r="B12" s="6" t="str">
        <f aca="false">HYPERLINK("http://www.imdb.com/title/tt0086013/?ref_=fn_al_tt_1","Night Beast")</f>
        <v>Night Beast</v>
      </c>
      <c r="C12" s="6" t="str">
        <f aca="false">HYPERLINK("http://www.imdb.com/title/tt0092112/?ref_=fn_al_tt_2","Trick or Treat")</f>
        <v>Trick or Treat</v>
      </c>
      <c r="D12" s="6" t="str">
        <f aca="false">HYPERLINK("http://www.imdb.com/title/tt2369305/?ref_=fn_al_tt_1","Skull Forest")</f>
        <v>Skull Forest</v>
      </c>
      <c r="E12" s="10" t="s">
        <v>66</v>
      </c>
      <c r="F12" s="8"/>
      <c r="G12" s="9" t="n">
        <f aca="false">COUNTIF($E$2:E12, E12)</f>
        <v>1</v>
      </c>
      <c r="H12" s="8"/>
      <c r="I12" s="10" t="s">
        <v>24</v>
      </c>
      <c r="J12" s="10" t="s">
        <v>24</v>
      </c>
      <c r="K12" s="10" t="s">
        <v>24</v>
      </c>
      <c r="L12" s="10" t="s">
        <v>24</v>
      </c>
      <c r="M12" s="7" t="s">
        <v>23</v>
      </c>
      <c r="N12" s="7" t="s">
        <v>23</v>
      </c>
      <c r="O12" s="7" t="s">
        <v>23</v>
      </c>
      <c r="P12" s="7" t="s">
        <v>23</v>
      </c>
      <c r="Q12" s="11" t="s">
        <v>7</v>
      </c>
      <c r="R12" s="8"/>
      <c r="S12" s="12" t="s">
        <v>67</v>
      </c>
      <c r="T12" s="7" t="s">
        <v>23</v>
      </c>
      <c r="U12" s="12" t="s">
        <v>68</v>
      </c>
      <c r="V12" s="12" t="s">
        <v>69</v>
      </c>
      <c r="W12" s="8"/>
      <c r="X12" s="13" t="str">
        <f aca="false">HYPERLINK("https://www.youtube.com/watch?v=J7eSdXLmj9A","Episode 11")</f>
        <v>Episode 11</v>
      </c>
      <c r="Y12" s="17" t="n">
        <v>0.0335300925925926</v>
      </c>
      <c r="Z12" s="15" t="n">
        <v>41583</v>
      </c>
    </row>
    <row r="13" customFormat="false" ht="15.75" hidden="false" customHeight="false" outlineLevel="0" collapsed="false">
      <c r="A13" s="5" t="n">
        <v>12</v>
      </c>
      <c r="B13" s="12" t="s">
        <v>70</v>
      </c>
      <c r="C13" s="6" t="str">
        <f aca="false">HYPERLINK("http://www.imdb.com/title/tt0368436/?ref_=fn_al_tt_1","Where Did I Come From?")</f>
        <v>Where Did I Come From?</v>
      </c>
      <c r="D13" s="6" t="str">
        <f aca="false">HYPERLINK("http://www.imdb.com/title/tt9601738/?ref_=fn_al_tt_1","Incredible Instant Adoring Boyfriend")</f>
        <v>Incredible Instant Adoring Boyfriend</v>
      </c>
      <c r="E13" s="10" t="s">
        <v>39</v>
      </c>
      <c r="F13" s="8"/>
      <c r="G13" s="9" t="n">
        <f aca="false">COUNTIF($E$2:E13, E13)</f>
        <v>3</v>
      </c>
      <c r="H13" s="8"/>
      <c r="I13" s="10" t="s">
        <v>24</v>
      </c>
      <c r="J13" s="10" t="s">
        <v>24</v>
      </c>
      <c r="K13" s="10" t="s">
        <v>24</v>
      </c>
      <c r="L13" s="7" t="s">
        <v>23</v>
      </c>
      <c r="M13" s="7" t="s">
        <v>23</v>
      </c>
      <c r="N13" s="10" t="s">
        <v>24</v>
      </c>
      <c r="O13" s="7" t="s">
        <v>23</v>
      </c>
      <c r="P13" s="7" t="s">
        <v>23</v>
      </c>
      <c r="Q13" s="11" t="s">
        <v>7</v>
      </c>
      <c r="R13" s="8"/>
      <c r="S13" s="12" t="s">
        <v>71</v>
      </c>
      <c r="T13" s="7" t="s">
        <v>23</v>
      </c>
      <c r="U13" s="12" t="s">
        <v>70</v>
      </c>
      <c r="V13" s="12" t="s">
        <v>72</v>
      </c>
      <c r="W13" s="8"/>
      <c r="X13" s="13" t="str">
        <f aca="false">HYPERLINK("https://www.youtube.com/watch?v=5fkjMstO-t0","Episode 12")</f>
        <v>Episode 12</v>
      </c>
      <c r="Y13" s="17" t="n">
        <v>0.0232175925925926</v>
      </c>
      <c r="Z13" s="15" t="n">
        <v>41607</v>
      </c>
    </row>
    <row r="14" customFormat="false" ht="15.75" hidden="false" customHeight="false" outlineLevel="0" collapsed="false">
      <c r="A14" s="5" t="n">
        <v>13</v>
      </c>
      <c r="B14" s="6" t="str">
        <f aca="false">HYPERLINK("http://www.imdb.com/title/tt0117349/?ref_=fn_al_tt_1","Playing Dangerous 2")</f>
        <v>Playing Dangerous 2</v>
      </c>
      <c r="C14" s="6" t="str">
        <f aca="false">HYPERLINK("http://www.imdb.com/title/tt0080707/?ref_=fn_al_tt_1","The Exterminator")</f>
        <v>The Exterminator</v>
      </c>
      <c r="D14" s="6" t="str">
        <f aca="false">HYPERLINK("http://www.imdb.com/title/tt2385047/?ref_=fn_al_tt_1","The Deadliest Prey")</f>
        <v>The Deadliest Prey</v>
      </c>
      <c r="E14" s="10" t="s">
        <v>73</v>
      </c>
      <c r="F14" s="8"/>
      <c r="G14" s="9" t="n">
        <f aca="false">COUNTIF($E$2:E14, E14)</f>
        <v>1</v>
      </c>
      <c r="H14" s="8"/>
      <c r="I14" s="7" t="s">
        <v>23</v>
      </c>
      <c r="J14" s="10" t="s">
        <v>24</v>
      </c>
      <c r="K14" s="10" t="s">
        <v>24</v>
      </c>
      <c r="L14" s="10" t="s">
        <v>24</v>
      </c>
      <c r="M14" s="10" t="s">
        <v>24</v>
      </c>
      <c r="N14" s="7" t="s">
        <v>23</v>
      </c>
      <c r="O14" s="7" t="s">
        <v>23</v>
      </c>
      <c r="P14" s="7" t="s">
        <v>23</v>
      </c>
      <c r="Q14" s="11" t="s">
        <v>8</v>
      </c>
      <c r="R14" s="8"/>
      <c r="S14" s="12" t="s">
        <v>74</v>
      </c>
      <c r="T14" s="10" t="s">
        <v>24</v>
      </c>
      <c r="U14" s="12" t="s">
        <v>75</v>
      </c>
      <c r="V14" s="12" t="s">
        <v>76</v>
      </c>
      <c r="W14" s="8"/>
      <c r="X14" s="13" t="str">
        <f aca="false">HYPERLINK("https://www.youtube.com/watch?v=kdGfGjusufo","Episode 13")</f>
        <v>Episode 13</v>
      </c>
      <c r="Y14" s="17" t="n">
        <v>0.0289236111111111</v>
      </c>
      <c r="Z14" s="15" t="n">
        <v>41613</v>
      </c>
    </row>
    <row r="15" customFormat="false" ht="15.75" hidden="false" customHeight="false" outlineLevel="0" collapsed="false">
      <c r="A15" s="5" t="n">
        <v>14</v>
      </c>
      <c r="B15" s="6" t="str">
        <f aca="false">HYPERLINK("http://www.imdb.com/title/tt0099496/?ref_=fn_al_tt_1","Elves")</f>
        <v>Elves</v>
      </c>
      <c r="C15" s="12" t="s">
        <v>77</v>
      </c>
      <c r="D15" s="6" t="str">
        <f aca="false">HYPERLINK("http://www.imdb.com/title/tt0367623/?ref_=fn_tt_tt_9","Christmas Vacation 2")</f>
        <v>Christmas Vacation 2</v>
      </c>
      <c r="E15" s="10" t="s">
        <v>78</v>
      </c>
      <c r="F15" s="8"/>
      <c r="G15" s="9" t="n">
        <f aca="false">COUNTIF($E$2:E15, E15)</f>
        <v>1</v>
      </c>
      <c r="H15" s="8"/>
      <c r="I15" s="10" t="s">
        <v>24</v>
      </c>
      <c r="J15" s="7" t="s">
        <v>23</v>
      </c>
      <c r="K15" s="10" t="s">
        <v>24</v>
      </c>
      <c r="L15" s="10" t="s">
        <v>24</v>
      </c>
      <c r="M15" s="7" t="s">
        <v>23</v>
      </c>
      <c r="N15" s="10" t="s">
        <v>24</v>
      </c>
      <c r="O15" s="7" t="s">
        <v>23</v>
      </c>
      <c r="P15" s="7" t="s">
        <v>23</v>
      </c>
      <c r="Q15" s="19" t="s">
        <v>40</v>
      </c>
      <c r="R15" s="8"/>
      <c r="S15" s="12" t="s">
        <v>79</v>
      </c>
      <c r="T15" s="7" t="s">
        <v>23</v>
      </c>
      <c r="U15" s="12" t="s">
        <v>80</v>
      </c>
      <c r="V15" s="12" t="s">
        <v>81</v>
      </c>
      <c r="W15" s="8"/>
      <c r="X15" s="13" t="str">
        <f aca="false">HYPERLINK("https://www.youtube.com/watch?v=3plH6M1LadY","Episode 14")</f>
        <v>Episode 14</v>
      </c>
      <c r="Y15" s="17" t="n">
        <v>0.0372569444444444</v>
      </c>
      <c r="Z15" s="15" t="n">
        <v>41635</v>
      </c>
    </row>
    <row r="16" customFormat="false" ht="15.75" hidden="false" customHeight="false" outlineLevel="0" collapsed="false">
      <c r="A16" s="5" t="n">
        <v>15</v>
      </c>
      <c r="B16" s="6" t="str">
        <f aca="false">HYPERLINK("http://www.imdb.com/title/tt0098211/?ref_=fn_tt_tt_25","Robo-C.H.I.C.")</f>
        <v>Robo-C.H.I.C.</v>
      </c>
      <c r="C16" s="6" t="str">
        <f aca="false">HYPERLINK("http://www.imdb.com/title/tt0096784/?ref_=fn_al_tt_1","Alien Seed")</f>
        <v>Alien Seed</v>
      </c>
      <c r="D16" s="6" t="str">
        <f aca="false">HYPERLINK("http://www.imdb.com/title/tt0084935/?ref_=tt_rec_tt","Yor: The Hunter From the Future")</f>
        <v>Yor: The Hunter From the Future</v>
      </c>
      <c r="E16" s="10" t="s">
        <v>82</v>
      </c>
      <c r="F16" s="8"/>
      <c r="G16" s="9" t="n">
        <f aca="false">COUNTIF($E$2:E16, E16)</f>
        <v>1</v>
      </c>
      <c r="H16" s="8"/>
      <c r="I16" s="10" t="s">
        <v>24</v>
      </c>
      <c r="J16" s="10" t="s">
        <v>24</v>
      </c>
      <c r="K16" s="10" t="s">
        <v>24</v>
      </c>
      <c r="L16" s="7" t="s">
        <v>23</v>
      </c>
      <c r="M16" s="10" t="s">
        <v>24</v>
      </c>
      <c r="N16" s="7" t="s">
        <v>23</v>
      </c>
      <c r="O16" s="7" t="s">
        <v>23</v>
      </c>
      <c r="P16" s="7" t="s">
        <v>23</v>
      </c>
      <c r="Q16" s="11" t="s">
        <v>83</v>
      </c>
      <c r="R16" s="8"/>
      <c r="S16" s="12" t="s">
        <v>84</v>
      </c>
      <c r="T16" s="10" t="s">
        <v>24</v>
      </c>
      <c r="U16" s="12" t="s">
        <v>85</v>
      </c>
      <c r="V16" s="12" t="s">
        <v>86</v>
      </c>
      <c r="W16" s="8"/>
      <c r="X16" s="13" t="str">
        <f aca="false">HYPERLINK("https://www.youtube.com/watch?v=Hb_VwaOT4QQ","Episode 15")</f>
        <v>Episode 15</v>
      </c>
      <c r="Y16" s="17" t="n">
        <v>0.0316782407407407</v>
      </c>
      <c r="Z16" s="15" t="n">
        <v>41675</v>
      </c>
    </row>
    <row r="17" customFormat="false" ht="15.75" hidden="false" customHeight="false" outlineLevel="0" collapsed="false">
      <c r="A17" s="5" t="n">
        <v>16</v>
      </c>
      <c r="B17" s="12" t="s">
        <v>87</v>
      </c>
      <c r="C17" s="12" t="s">
        <v>88</v>
      </c>
      <c r="D17" s="12" t="s">
        <v>89</v>
      </c>
      <c r="E17" s="10" t="s">
        <v>39</v>
      </c>
      <c r="F17" s="12" t="s">
        <v>90</v>
      </c>
      <c r="G17" s="9" t="n">
        <f aca="false">COUNTIF($E$2:E17, E17)</f>
        <v>4</v>
      </c>
      <c r="H17" s="8"/>
      <c r="I17" s="10" t="s">
        <v>24</v>
      </c>
      <c r="J17" s="10" t="s">
        <v>24</v>
      </c>
      <c r="K17" s="10" t="s">
        <v>24</v>
      </c>
      <c r="L17" s="7" t="s">
        <v>23</v>
      </c>
      <c r="M17" s="7" t="s">
        <v>23</v>
      </c>
      <c r="N17" s="10" t="s">
        <v>24</v>
      </c>
      <c r="O17" s="7" t="s">
        <v>23</v>
      </c>
      <c r="P17" s="7" t="s">
        <v>23</v>
      </c>
      <c r="Q17" s="11" t="s">
        <v>91</v>
      </c>
      <c r="R17" s="8"/>
      <c r="S17" s="12" t="s">
        <v>89</v>
      </c>
      <c r="T17" s="7" t="s">
        <v>23</v>
      </c>
      <c r="U17" s="12" t="s">
        <v>92</v>
      </c>
      <c r="V17" s="12" t="s">
        <v>93</v>
      </c>
      <c r="W17" s="8"/>
      <c r="X17" s="13" t="str">
        <f aca="false">HYPERLINK("https://www.youtube.com/watch?v=kakU6kQDmU4","Episode 16")</f>
        <v>Episode 16</v>
      </c>
      <c r="Y17" s="17" t="n">
        <v>0.0276041666666667</v>
      </c>
      <c r="Z17" s="15" t="n">
        <v>41703</v>
      </c>
    </row>
    <row r="18" customFormat="false" ht="15.75" hidden="false" customHeight="false" outlineLevel="0" collapsed="false">
      <c r="A18" s="5" t="n">
        <v>17</v>
      </c>
      <c r="B18" s="6" t="str">
        <f aca="false">HYPERLINK("http://www.imdb.com/title/tt0088206/?ref_=fn_al_tt_2","Supergirl")</f>
        <v>Supergirl</v>
      </c>
      <c r="C18" s="6" t="str">
        <f aca="false">HYPERLINK("http://www.imdb.com/title/tt0103923/?ref_=fn_al_tt_2","Captain America")</f>
        <v>Captain America</v>
      </c>
      <c r="D18" s="6" t="str">
        <f aca="false">HYPERLINK("http://www.imdb.com/title/tt0109770/?ref_=nm_flmg_prd_144","The Fantastic Four")</f>
        <v>The Fantastic Four</v>
      </c>
      <c r="E18" s="10" t="s">
        <v>94</v>
      </c>
      <c r="F18" s="8"/>
      <c r="G18" s="9" t="n">
        <f aca="false">COUNTIF($E$2:E18, E18)</f>
        <v>1</v>
      </c>
      <c r="H18" s="8"/>
      <c r="I18" s="7" t="s">
        <v>23</v>
      </c>
      <c r="J18" s="10" t="s">
        <v>24</v>
      </c>
      <c r="K18" s="10" t="s">
        <v>24</v>
      </c>
      <c r="L18" s="10" t="s">
        <v>24</v>
      </c>
      <c r="M18" s="10" t="s">
        <v>24</v>
      </c>
      <c r="N18" s="7" t="s">
        <v>23</v>
      </c>
      <c r="O18" s="7" t="s">
        <v>23</v>
      </c>
      <c r="P18" s="7" t="s">
        <v>23</v>
      </c>
      <c r="Q18" s="11" t="s">
        <v>8</v>
      </c>
      <c r="R18" s="8"/>
      <c r="S18" s="12" t="s">
        <v>95</v>
      </c>
      <c r="T18" s="10" t="s">
        <v>24</v>
      </c>
      <c r="U18" s="18" t="s">
        <v>38</v>
      </c>
      <c r="V18" s="16" t="s">
        <v>31</v>
      </c>
      <c r="W18" s="8"/>
      <c r="X18" s="13" t="str">
        <f aca="false">HYPERLINK("https://www.youtube.com/watch?v=d-O_RzwrZPw","Episode 17")</f>
        <v>Episode 17</v>
      </c>
      <c r="Y18" s="17" t="n">
        <v>0.0313310185185185</v>
      </c>
      <c r="Z18" s="15" t="n">
        <v>41712</v>
      </c>
    </row>
    <row r="19" customFormat="false" ht="15.75" hidden="false" customHeight="false" outlineLevel="0" collapsed="false">
      <c r="A19" s="5" t="n">
        <v>18</v>
      </c>
      <c r="B19" s="6" t="str">
        <f aca="false">HYPERLINK("http://www.imdb.com/title/tt0087805/?ref_=fn_al_tt_1","Ninja III: The Domination")</f>
        <v>Ninja III: The Domination</v>
      </c>
      <c r="C19" s="6" t="str">
        <f aca="false">HYPERLINK("http://www.imdb.com/title/tt0199854/?ref_=fn_al_tt_2","Ninja Warriors")</f>
        <v>Ninja Warriors</v>
      </c>
      <c r="D19" s="6" t="str">
        <f aca="false">HYPERLINK("http://www.imdb.com/title/tt0107392/?ref_=fn_al_tt_1","Lethal Ninja")</f>
        <v>Lethal Ninja</v>
      </c>
      <c r="E19" s="10" t="s">
        <v>96</v>
      </c>
      <c r="F19" s="8"/>
      <c r="G19" s="9" t="n">
        <f aca="false">COUNTIF($E$2:E19, E19)</f>
        <v>1</v>
      </c>
      <c r="H19" s="8"/>
      <c r="I19" s="10" t="s">
        <v>24</v>
      </c>
      <c r="J19" s="10" t="s">
        <v>24</v>
      </c>
      <c r="K19" s="10" t="s">
        <v>24</v>
      </c>
      <c r="L19" s="10" t="s">
        <v>24</v>
      </c>
      <c r="M19" s="7" t="s">
        <v>23</v>
      </c>
      <c r="N19" s="7" t="s">
        <v>23</v>
      </c>
      <c r="O19" s="7" t="s">
        <v>23</v>
      </c>
      <c r="P19" s="21" t="s">
        <v>97</v>
      </c>
      <c r="Q19" s="11" t="s">
        <v>7</v>
      </c>
      <c r="R19" s="8"/>
      <c r="S19" s="12" t="s">
        <v>98</v>
      </c>
      <c r="T19" s="7" t="s">
        <v>23</v>
      </c>
      <c r="U19" s="18" t="s">
        <v>38</v>
      </c>
      <c r="V19" s="16" t="s">
        <v>31</v>
      </c>
      <c r="W19" s="8"/>
      <c r="X19" s="13" t="str">
        <f aca="false">HYPERLINK("https://www.youtube.com/watch?v=ZERv4Q92vXA","Episode 18")</f>
        <v>Episode 18</v>
      </c>
      <c r="Y19" s="17" t="n">
        <v>0.0345486111111111</v>
      </c>
      <c r="Z19" s="15" t="n">
        <v>41768</v>
      </c>
    </row>
    <row r="20" customFormat="false" ht="15.75" hidden="false" customHeight="false" outlineLevel="0" collapsed="false">
      <c r="A20" s="5" t="n">
        <v>19</v>
      </c>
      <c r="B20" s="12" t="s">
        <v>99</v>
      </c>
      <c r="C20" s="12" t="s">
        <v>100</v>
      </c>
      <c r="D20" s="12" t="s">
        <v>101</v>
      </c>
      <c r="E20" s="10" t="s">
        <v>39</v>
      </c>
      <c r="F20" s="8"/>
      <c r="G20" s="9" t="n">
        <f aca="false">COUNTIF($E$2:E20, E20)</f>
        <v>5</v>
      </c>
      <c r="H20" s="8"/>
      <c r="I20" s="10" t="s">
        <v>24</v>
      </c>
      <c r="J20" s="10" t="s">
        <v>24</v>
      </c>
      <c r="K20" s="10" t="s">
        <v>24</v>
      </c>
      <c r="L20" s="10" t="s">
        <v>24</v>
      </c>
      <c r="M20" s="7" t="s">
        <v>23</v>
      </c>
      <c r="N20" s="7" t="s">
        <v>23</v>
      </c>
      <c r="O20" s="7" t="s">
        <v>23</v>
      </c>
      <c r="P20" s="7" t="s">
        <v>23</v>
      </c>
      <c r="Q20" s="11" t="s">
        <v>8</v>
      </c>
      <c r="R20" s="8"/>
      <c r="S20" s="12" t="s">
        <v>101</v>
      </c>
      <c r="T20" s="10" t="s">
        <v>24</v>
      </c>
      <c r="U20" s="12" t="s">
        <v>102</v>
      </c>
      <c r="V20" s="12" t="s">
        <v>103</v>
      </c>
      <c r="W20" s="8"/>
      <c r="X20" s="13" t="str">
        <f aca="false">HYPERLINK("https://www.youtube.com/watch?v=ceUSZBMeREY","Episode 19")</f>
        <v>Episode 19</v>
      </c>
      <c r="Y20" s="17" t="n">
        <v>0.0288541666666667</v>
      </c>
      <c r="Z20" s="15" t="n">
        <v>41798</v>
      </c>
    </row>
    <row r="21" customFormat="false" ht="15.75" hidden="false" customHeight="false" outlineLevel="0" collapsed="false">
      <c r="A21" s="5" t="n">
        <v>20</v>
      </c>
      <c r="B21" s="6" t="str">
        <f aca="false">HYPERLINK("http://www.imdb.com/title/tt0097426/?ref_=fn_tt_tt_2","Ghetto Blaster")</f>
        <v>Ghetto Blaster</v>
      </c>
      <c r="C21" s="6" t="str">
        <f aca="false">HYPERLINK("http://www.imdb.com/title/tt0103067/?ref_=fn_al_tt_1","Terror in Beverly Hills")</f>
        <v>Terror in Beverly Hills</v>
      </c>
      <c r="D21" s="6" t="str">
        <f aca="false">HYPERLINK("http://www.imdb.com/title/tt0293324/?ref_=fn_al_tt_1","Killing American Style")</f>
        <v>Killing American Style</v>
      </c>
      <c r="E21" s="7" t="s">
        <v>23</v>
      </c>
      <c r="F21" s="8"/>
      <c r="G21" s="9" t="n">
        <f aca="false">COUNTIF($E$2:E21, E21)</f>
        <v>2</v>
      </c>
      <c r="H21" s="8"/>
      <c r="I21" s="7" t="s">
        <v>23</v>
      </c>
      <c r="J21" s="10" t="s">
        <v>24</v>
      </c>
      <c r="K21" s="10" t="s">
        <v>24</v>
      </c>
      <c r="L21" s="7" t="s">
        <v>23</v>
      </c>
      <c r="M21" s="7" t="s">
        <v>23</v>
      </c>
      <c r="N21" s="7" t="s">
        <v>23</v>
      </c>
      <c r="O21" s="7" t="s">
        <v>23</v>
      </c>
      <c r="P21" s="21" t="s">
        <v>104</v>
      </c>
      <c r="Q21" s="19" t="s">
        <v>40</v>
      </c>
      <c r="R21" s="8"/>
      <c r="S21" s="12" t="s">
        <v>105</v>
      </c>
      <c r="T21" s="10" t="s">
        <v>24</v>
      </c>
      <c r="U21" s="12" t="s">
        <v>106</v>
      </c>
      <c r="V21" s="12" t="s">
        <v>107</v>
      </c>
      <c r="W21" s="8"/>
      <c r="X21" s="13" t="str">
        <f aca="false">HYPERLINK("https://www.youtube.com/watch?v=AND1YZSp6YI","Episode 20")</f>
        <v>Episode 20</v>
      </c>
      <c r="Y21" s="17" t="n">
        <v>0.0396412037037037</v>
      </c>
      <c r="Z21" s="15" t="n">
        <v>41825</v>
      </c>
    </row>
    <row r="22" customFormat="false" ht="15.75" hidden="false" customHeight="false" outlineLevel="0" collapsed="false">
      <c r="A22" s="5" t="n">
        <v>21</v>
      </c>
      <c r="B22" s="6" t="str">
        <f aca="false">HYPERLINK("http://www.imdb.com/title/tt0129992/?ref_=fn_al_tt_2","High Voltage")</f>
        <v>High Voltage</v>
      </c>
      <c r="C22" s="6" t="str">
        <f aca="false">HYPERLINK("http://www.imdb.com/title/tt0099384/?ref_=fn_al_tt_1","Death Spa")</f>
        <v>Death Spa</v>
      </c>
      <c r="D22" s="6" t="str">
        <f aca="false">HYPERLINK("http://www.imdb.com/title/tt0096149/?ref_=fn_al_tt_1","Space Mutiny")</f>
        <v>Space Mutiny</v>
      </c>
      <c r="E22" s="10" t="s">
        <v>108</v>
      </c>
      <c r="F22" s="8"/>
      <c r="G22" s="9" t="n">
        <f aca="false">COUNTIF($E$2:E22, E22)</f>
        <v>1</v>
      </c>
      <c r="H22" s="8"/>
      <c r="I22" s="10" t="s">
        <v>24</v>
      </c>
      <c r="J22" s="10" t="s">
        <v>24</v>
      </c>
      <c r="K22" s="10" t="s">
        <v>24</v>
      </c>
      <c r="L22" s="7" t="s">
        <v>23</v>
      </c>
      <c r="M22" s="10" t="s">
        <v>24</v>
      </c>
      <c r="N22" s="7" t="s">
        <v>23</v>
      </c>
      <c r="O22" s="7" t="s">
        <v>23</v>
      </c>
      <c r="P22" s="7" t="s">
        <v>23</v>
      </c>
      <c r="Q22" s="11" t="s">
        <v>7</v>
      </c>
      <c r="R22" s="8"/>
      <c r="S22" s="12" t="s">
        <v>109</v>
      </c>
      <c r="T22" s="10" t="s">
        <v>24</v>
      </c>
      <c r="U22" s="12" t="s">
        <v>110</v>
      </c>
      <c r="V22" s="12" t="s">
        <v>111</v>
      </c>
      <c r="W22" s="8"/>
      <c r="X22" s="13" t="str">
        <f aca="false">HYPERLINK("https://www.youtube.com/watch?v=6pgbB9ORqRg","Episode 21")</f>
        <v>Episode 21</v>
      </c>
      <c r="Y22" s="17" t="n">
        <v>0.0350578703703704</v>
      </c>
      <c r="Z22" s="15" t="n">
        <v>41851</v>
      </c>
    </row>
    <row r="23" customFormat="false" ht="15.75" hidden="false" customHeight="false" outlineLevel="0" collapsed="false">
      <c r="A23" s="5" t="n">
        <v>22</v>
      </c>
      <c r="B23" s="6" t="str">
        <f aca="false">HYPERLINK("http://www.imdb.com/title/tt0100589/?ref_=fn_al_tt_1","Shakma")</f>
        <v>Shakma</v>
      </c>
      <c r="C23" s="6" t="str">
        <f aca="false">HYPERLINK("http://www.imdb.com/title/tt0330795/?ref_=fn_al_tt_1","Python 2")</f>
        <v>Python 2</v>
      </c>
      <c r="D23" s="6" t="str">
        <f aca="false">HYPERLINK("http://www.imdb.com/title/tt0092625/?ref_=nm_flmg_act_76","Beaks: The Movie")</f>
        <v>Beaks: The Movie</v>
      </c>
      <c r="E23" s="10" t="s">
        <v>112</v>
      </c>
      <c r="F23" s="8"/>
      <c r="G23" s="9" t="n">
        <f aca="false">COUNTIF($E$2:E23, E23)</f>
        <v>1</v>
      </c>
      <c r="H23" s="8"/>
      <c r="I23" s="10" t="s">
        <v>24</v>
      </c>
      <c r="J23" s="10" t="s">
        <v>24</v>
      </c>
      <c r="K23" s="10" t="s">
        <v>24</v>
      </c>
      <c r="L23" s="10" t="s">
        <v>24</v>
      </c>
      <c r="M23" s="7" t="s">
        <v>23</v>
      </c>
      <c r="N23" s="7" t="s">
        <v>23</v>
      </c>
      <c r="O23" s="7" t="s">
        <v>23</v>
      </c>
      <c r="P23" s="7" t="s">
        <v>23</v>
      </c>
      <c r="Q23" s="11" t="s">
        <v>7</v>
      </c>
      <c r="R23" s="8"/>
      <c r="S23" s="12" t="s">
        <v>113</v>
      </c>
      <c r="T23" s="7" t="s">
        <v>23</v>
      </c>
      <c r="U23" s="12" t="s">
        <v>114</v>
      </c>
      <c r="V23" s="12" t="s">
        <v>115</v>
      </c>
      <c r="W23" s="8"/>
      <c r="X23" s="13" t="str">
        <f aca="false">HYPERLINK("https://www.youtube.com/watch?v=QAzZceRTmpc","Episode 22")</f>
        <v>Episode 22</v>
      </c>
      <c r="Y23" s="17" t="n">
        <v>0.0329282407407407</v>
      </c>
      <c r="Z23" s="15" t="n">
        <v>41879</v>
      </c>
    </row>
    <row r="24" customFormat="false" ht="15.75" hidden="false" customHeight="false" outlineLevel="0" collapsed="false">
      <c r="A24" s="5" t="n">
        <v>23</v>
      </c>
      <c r="B24" s="6" t="str">
        <f aca="false">HYPERLINK("http://www.imdb.com/title/tt3663602/?ref_=nm_flmg_act_61","How Can I Tell If I'm Really in Love")</f>
        <v>How Can I Tell If I'm Really in Love</v>
      </c>
      <c r="C24" s="12" t="s">
        <v>116</v>
      </c>
      <c r="D24" s="6" t="str">
        <f aca="false">HYPERLINK("http://www.imdb.com/title/tt0142080/?ref_=fn_al_tt_1","American Flatulators")</f>
        <v>American Flatulators</v>
      </c>
      <c r="E24" s="10" t="s">
        <v>39</v>
      </c>
      <c r="F24" s="8"/>
      <c r="G24" s="9" t="n">
        <f aca="false">COUNTIF($E$2:E24, E24)</f>
        <v>6</v>
      </c>
      <c r="H24" s="8"/>
      <c r="I24" s="10" t="s">
        <v>24</v>
      </c>
      <c r="J24" s="7" t="s">
        <v>23</v>
      </c>
      <c r="K24" s="7" t="s">
        <v>23</v>
      </c>
      <c r="L24" s="7" t="s">
        <v>23</v>
      </c>
      <c r="M24" s="7" t="s">
        <v>23</v>
      </c>
      <c r="N24" s="10" t="s">
        <v>24</v>
      </c>
      <c r="O24" s="7" t="s">
        <v>23</v>
      </c>
      <c r="P24" s="21" t="s">
        <v>104</v>
      </c>
      <c r="Q24" s="11" t="s">
        <v>7</v>
      </c>
      <c r="R24" s="8"/>
      <c r="S24" s="12" t="s">
        <v>117</v>
      </c>
      <c r="T24" s="7" t="s">
        <v>23</v>
      </c>
      <c r="U24" s="12" t="s">
        <v>118</v>
      </c>
      <c r="V24" s="12" t="s">
        <v>119</v>
      </c>
      <c r="W24" s="8"/>
      <c r="X24" s="13" t="str">
        <f aca="false">HYPERLINK("https://www.youtube.com/watch?v=aA2Z16QiNsE","Episode 23")</f>
        <v>Episode 23</v>
      </c>
      <c r="Y24" s="17" t="n">
        <v>0.0369212962962963</v>
      </c>
      <c r="Z24" s="15" t="n">
        <v>41900</v>
      </c>
    </row>
    <row r="25" customFormat="false" ht="15.75" hidden="false" customHeight="false" outlineLevel="0" collapsed="false">
      <c r="A25" s="5" t="n">
        <v>24</v>
      </c>
      <c r="B25" s="6" t="str">
        <f aca="false">HYPERLINK("http://www.imdb.com/title/tt0114658/?ref_=fn_tt_tt_1","Theodore Rex")</f>
        <v>Theodore Rex</v>
      </c>
      <c r="C25" s="6" t="str">
        <f aca="false">HYPERLINK("http://www.imdb.com/title/tt0106521/?ref_=fn_al_tt_1","Carnosaur")</f>
        <v>Carnosaur</v>
      </c>
      <c r="D25" s="6" t="str">
        <f aca="false">HYPERLINK("http://www.imdb.com/title/tt0111361/?ref_=fn_al_tt_1","Tammy and the T-Rex")</f>
        <v>Tammy and the T-Rex</v>
      </c>
      <c r="E25" s="10" t="s">
        <v>120</v>
      </c>
      <c r="F25" s="8"/>
      <c r="G25" s="9" t="n">
        <f aca="false">COUNTIF($E$2:E25, E25)</f>
        <v>1</v>
      </c>
      <c r="H25" s="8"/>
      <c r="I25" s="7" t="s">
        <v>23</v>
      </c>
      <c r="J25" s="10" t="s">
        <v>24</v>
      </c>
      <c r="K25" s="10" t="s">
        <v>24</v>
      </c>
      <c r="L25" s="10" t="s">
        <v>24</v>
      </c>
      <c r="M25" s="10" t="s">
        <v>24</v>
      </c>
      <c r="N25" s="7" t="s">
        <v>23</v>
      </c>
      <c r="O25" s="7" t="s">
        <v>23</v>
      </c>
      <c r="P25" s="7" t="s">
        <v>23</v>
      </c>
      <c r="Q25" s="19" t="s">
        <v>40</v>
      </c>
      <c r="R25" s="8"/>
      <c r="S25" s="12" t="s">
        <v>121</v>
      </c>
      <c r="T25" s="7" t="s">
        <v>23</v>
      </c>
      <c r="U25" s="12" t="s">
        <v>122</v>
      </c>
      <c r="V25" s="12" t="s">
        <v>123</v>
      </c>
      <c r="W25" s="8"/>
      <c r="X25" s="13" t="str">
        <f aca="false">HYPERLINK("https://www.youtube.com/watch?v=t4pJL1eAh00","Episode 24")</f>
        <v>Episode 24</v>
      </c>
      <c r="Y25" s="17" t="n">
        <v>0.0373611111111111</v>
      </c>
      <c r="Z25" s="15" t="n">
        <v>41917</v>
      </c>
    </row>
    <row r="26" customFormat="false" ht="15.75" hidden="false" customHeight="false" outlineLevel="0" collapsed="false">
      <c r="A26" s="5" t="n">
        <v>25</v>
      </c>
      <c r="B26" s="6" t="str">
        <f aca="false">HYPERLINK("http://www.imdb.com/title/tt0181602/?ref_=fn_al_tt_1","The Item")</f>
        <v>The Item</v>
      </c>
      <c r="C26" s="6" t="str">
        <f aca="false">HYPERLINK("http://www.imdb.com/title/tt0106620/?ref_=fn_al_tt_1","The Crawlers")</f>
        <v>The Crawlers</v>
      </c>
      <c r="D26" s="6" t="str">
        <f aca="false">HYPERLINK("http://www.imdb.com/title/tt1337589/?ref_=fn_al_tt_1","Bloodlock")</f>
        <v>Bloodlock</v>
      </c>
      <c r="E26" s="10" t="s">
        <v>66</v>
      </c>
      <c r="F26" s="8"/>
      <c r="G26" s="9" t="n">
        <f aca="false">COUNTIF($E$2:E26, E26)</f>
        <v>2</v>
      </c>
      <c r="H26" s="8"/>
      <c r="I26" s="10" t="s">
        <v>24</v>
      </c>
      <c r="J26" s="10" t="s">
        <v>24</v>
      </c>
      <c r="K26" s="7" t="s">
        <v>23</v>
      </c>
      <c r="L26" s="7" t="s">
        <v>23</v>
      </c>
      <c r="M26" s="10" t="s">
        <v>24</v>
      </c>
      <c r="N26" s="10" t="s">
        <v>24</v>
      </c>
      <c r="O26" s="7" t="s">
        <v>23</v>
      </c>
      <c r="P26" s="7" t="s">
        <v>23</v>
      </c>
      <c r="Q26" s="19" t="s">
        <v>40</v>
      </c>
      <c r="R26" s="8"/>
      <c r="S26" s="12" t="s">
        <v>124</v>
      </c>
      <c r="T26" s="7" t="s">
        <v>23</v>
      </c>
      <c r="U26" s="12" t="s">
        <v>125</v>
      </c>
      <c r="V26" s="12" t="s">
        <v>126</v>
      </c>
      <c r="W26" s="8"/>
      <c r="X26" s="13" t="str">
        <f aca="false">HYPERLINK("https://www.youtube.com/watch?v=n747ktceuwI","Episode 25")</f>
        <v>Episode 25</v>
      </c>
      <c r="Y26" s="17" t="n">
        <v>0.0397453703703704</v>
      </c>
      <c r="Z26" s="15" t="n">
        <v>41942</v>
      </c>
    </row>
    <row r="27" customFormat="false" ht="15.75" hidden="false" customHeight="false" outlineLevel="0" collapsed="false">
      <c r="A27" s="5" t="n">
        <v>26</v>
      </c>
      <c r="B27" s="12" t="s">
        <v>127</v>
      </c>
      <c r="C27" s="12" t="s">
        <v>128</v>
      </c>
      <c r="D27" s="12" t="s">
        <v>129</v>
      </c>
      <c r="E27" s="10" t="s">
        <v>39</v>
      </c>
      <c r="F27" s="12" t="s">
        <v>130</v>
      </c>
      <c r="G27" s="9" t="n">
        <f aca="false">COUNTIF($E$2:E27, E27)</f>
        <v>7</v>
      </c>
      <c r="H27" s="8"/>
      <c r="I27" s="10" t="s">
        <v>24</v>
      </c>
      <c r="J27" s="10" t="s">
        <v>24</v>
      </c>
      <c r="K27" s="10" t="s">
        <v>24</v>
      </c>
      <c r="L27" s="7" t="s">
        <v>23</v>
      </c>
      <c r="M27" s="7" t="s">
        <v>23</v>
      </c>
      <c r="N27" s="7" t="s">
        <v>23</v>
      </c>
      <c r="O27" s="7" t="s">
        <v>23</v>
      </c>
      <c r="P27" s="21" t="s">
        <v>131</v>
      </c>
      <c r="Q27" s="19" t="s">
        <v>40</v>
      </c>
      <c r="R27" s="8"/>
      <c r="S27" s="12" t="s">
        <v>130</v>
      </c>
      <c r="T27" s="7" t="s">
        <v>23</v>
      </c>
      <c r="U27" s="12" t="s">
        <v>129</v>
      </c>
      <c r="V27" s="12" t="s">
        <v>132</v>
      </c>
      <c r="W27" s="8"/>
      <c r="X27" s="13" t="str">
        <f aca="false">HYPERLINK("https://www.youtube.com/watch?v=wZFuyATj5EI","Episode 26")</f>
        <v>Episode 26</v>
      </c>
      <c r="Y27" s="17" t="n">
        <v>0.0381481481481481</v>
      </c>
      <c r="Z27" s="15" t="n">
        <v>41996</v>
      </c>
    </row>
    <row r="28" customFormat="false" ht="15.75" hidden="false" customHeight="false" outlineLevel="0" collapsed="false">
      <c r="A28" s="5" t="n">
        <v>27</v>
      </c>
      <c r="B28" s="6" t="str">
        <f aca="false">HYPERLINK("http://www.imdb.com/title/tt0193524/?ref_=fn_al_tt_1","The Star Wars Holiday Special")</f>
        <v>The Star Wars Holiday Special</v>
      </c>
      <c r="C28" s="6" t="str">
        <f aca="false">HYPERLINK("http://www.imdb.com/title/tt0193524/?ref_=fn_al_tt_1","The Star Wars Holiday Special")</f>
        <v>The Star Wars Holiday Special</v>
      </c>
      <c r="D28" s="6" t="str">
        <f aca="false">HYPERLINK("http://www.imdb.com/title/tt0193524/?ref_=fn_al_tt_1","The Star Wars Holiday Special")</f>
        <v>The Star Wars Holiday Special</v>
      </c>
      <c r="E28" s="10" t="s">
        <v>78</v>
      </c>
      <c r="F28" s="6" t="str">
        <f aca="false">HYPERLINK("http://www.imdb.com/title/tt0093278/?ref_=nv_sr_2","Ishtar")</f>
        <v>Ishtar</v>
      </c>
      <c r="G28" s="9" t="n">
        <f aca="false">COUNTIF($E$2:E28, E28)</f>
        <v>2</v>
      </c>
      <c r="H28" s="8"/>
      <c r="I28" s="10" t="s">
        <v>24</v>
      </c>
      <c r="J28" s="10" t="s">
        <v>24</v>
      </c>
      <c r="K28" s="10" t="s">
        <v>24</v>
      </c>
      <c r="L28" s="10" t="s">
        <v>24</v>
      </c>
      <c r="M28" s="7" t="s">
        <v>23</v>
      </c>
      <c r="N28" s="7" t="s">
        <v>23</v>
      </c>
      <c r="O28" s="7" t="s">
        <v>23</v>
      </c>
      <c r="P28" s="7" t="s">
        <v>23</v>
      </c>
      <c r="Q28" s="19" t="s">
        <v>40</v>
      </c>
      <c r="R28" s="8"/>
      <c r="S28" s="18" t="s">
        <v>38</v>
      </c>
      <c r="T28" s="20" t="s">
        <v>41</v>
      </c>
      <c r="U28" s="18" t="s">
        <v>38</v>
      </c>
      <c r="V28" s="16" t="s">
        <v>31</v>
      </c>
      <c r="W28" s="8"/>
      <c r="X28" s="13" t="str">
        <f aca="false">HYPERLINK("https://www.youtube.com/watch?v=_CtUd0yuYN4","Episode 27")</f>
        <v>Episode 27</v>
      </c>
      <c r="Y28" s="17" t="n">
        <v>0.0601388888888889</v>
      </c>
      <c r="Z28" s="15" t="n">
        <v>41999</v>
      </c>
    </row>
    <row r="29" customFormat="false" ht="15.75" hidden="false" customHeight="false" outlineLevel="0" collapsed="false">
      <c r="A29" s="5" t="n">
        <v>28</v>
      </c>
      <c r="B29" s="6" t="str">
        <f aca="false">HYPERLINK("http://www.imdb.com/title/tt0096786/?ref_=fn_al_tt_1","Alienator")</f>
        <v>Alienator</v>
      </c>
      <c r="C29" s="6" t="str">
        <f aca="false">HYPERLINK("http://www.imdb.com/title/tt0096785/?ref_=fn_al_tt_1","Alien from the Deep")</f>
        <v>Alien from the Deep</v>
      </c>
      <c r="D29" s="6" t="str">
        <f aca="false">HYPERLINK("http://www.imdb.com/title/tt0091166/?ref_=fn_al_tt_1","Hands of Steel")</f>
        <v>Hands of Steel</v>
      </c>
      <c r="E29" s="10" t="s">
        <v>133</v>
      </c>
      <c r="F29" s="8"/>
      <c r="G29" s="9" t="n">
        <f aca="false">COUNTIF($E$2:E29, E29)</f>
        <v>1</v>
      </c>
      <c r="H29" s="8"/>
      <c r="I29" s="10" t="s">
        <v>24</v>
      </c>
      <c r="J29" s="10" t="s">
        <v>24</v>
      </c>
      <c r="K29" s="10" t="s">
        <v>24</v>
      </c>
      <c r="L29" s="10" t="s">
        <v>24</v>
      </c>
      <c r="M29" s="7" t="s">
        <v>23</v>
      </c>
      <c r="N29" s="7" t="s">
        <v>23</v>
      </c>
      <c r="O29" s="7" t="s">
        <v>23</v>
      </c>
      <c r="P29" s="7" t="s">
        <v>23</v>
      </c>
      <c r="Q29" s="11" t="s">
        <v>7</v>
      </c>
      <c r="R29" s="8"/>
      <c r="S29" s="12" t="s">
        <v>134</v>
      </c>
      <c r="T29" s="7" t="s">
        <v>23</v>
      </c>
      <c r="U29" s="12" t="s">
        <v>135</v>
      </c>
      <c r="V29" s="16" t="s">
        <v>31</v>
      </c>
      <c r="W29" s="8"/>
      <c r="X29" s="13" t="str">
        <f aca="false">HYPERLINK("https://www.youtube.com/watch?v=z5PnYARAyUw","Episode 28")</f>
        <v>Episode 28</v>
      </c>
      <c r="Y29" s="17" t="n">
        <v>0.0418171296296296</v>
      </c>
      <c r="Z29" s="15" t="n">
        <v>42053</v>
      </c>
    </row>
    <row r="30" customFormat="false" ht="15.75" hidden="false" customHeight="false" outlineLevel="0" collapsed="false">
      <c r="A30" s="5" t="n">
        <v>29</v>
      </c>
      <c r="B30" s="6" t="str">
        <f aca="false">HYPERLINK("http://www.imdb.com/title/tt0756288/?ref_=fn_al_tt_1","Blood Debts")</f>
        <v>Blood Debts</v>
      </c>
      <c r="C30" s="6" t="str">
        <f aca="false">HYPERLINK("http://www.imdb.com/title/tt0090183/?ref_=fn_al_tt_8","The Tomb")</f>
        <v>The Tomb</v>
      </c>
      <c r="D30" s="6" t="str">
        <f aca="false">HYPERLINK("http://www.imdb.com/title/tt0111552/?ref_=fn_al_tt_1","Undefeatable")</f>
        <v>Undefeatable</v>
      </c>
      <c r="E30" s="7" t="s">
        <v>23</v>
      </c>
      <c r="F30" s="8"/>
      <c r="G30" s="9" t="n">
        <f aca="false">COUNTIF($E$2:E30, E30)</f>
        <v>3</v>
      </c>
      <c r="H30" s="8"/>
      <c r="I30" s="10" t="s">
        <v>24</v>
      </c>
      <c r="J30" s="7" t="s">
        <v>23</v>
      </c>
      <c r="K30" s="10" t="s">
        <v>24</v>
      </c>
      <c r="L30" s="10" t="s">
        <v>24</v>
      </c>
      <c r="M30" s="10" t="s">
        <v>24</v>
      </c>
      <c r="N30" s="7" t="s">
        <v>23</v>
      </c>
      <c r="O30" s="7" t="s">
        <v>23</v>
      </c>
      <c r="P30" s="7" t="s">
        <v>23</v>
      </c>
      <c r="Q30" s="11" t="s">
        <v>7</v>
      </c>
      <c r="R30" s="8"/>
      <c r="S30" s="12" t="s">
        <v>136</v>
      </c>
      <c r="T30" s="7" t="s">
        <v>23</v>
      </c>
      <c r="U30" s="12" t="s">
        <v>137</v>
      </c>
      <c r="V30" s="12" t="s">
        <v>138</v>
      </c>
      <c r="W30" s="8"/>
      <c r="X30" s="13" t="str">
        <f aca="false">HYPERLINK("https://www.youtube.com/watch?v=3NTaoheLMvM","Episode 29")</f>
        <v>Episode 29</v>
      </c>
      <c r="Y30" s="17" t="n">
        <v>0.0424768518518519</v>
      </c>
      <c r="Z30" s="15" t="n">
        <v>42086</v>
      </c>
    </row>
    <row r="31" customFormat="false" ht="15.75" hidden="false" customHeight="false" outlineLevel="0" collapsed="false">
      <c r="A31" s="5" t="n">
        <v>30</v>
      </c>
      <c r="B31" s="12" t="s">
        <v>139</v>
      </c>
      <c r="C31" s="12" t="s">
        <v>140</v>
      </c>
      <c r="D31" s="12" t="s">
        <v>141</v>
      </c>
      <c r="E31" s="10" t="s">
        <v>39</v>
      </c>
      <c r="F31" s="8"/>
      <c r="G31" s="9" t="n">
        <f aca="false">COUNTIF($E$2:E31, E31)</f>
        <v>8</v>
      </c>
      <c r="H31" s="8"/>
      <c r="I31" s="10" t="s">
        <v>24</v>
      </c>
      <c r="J31" s="10" t="s">
        <v>24</v>
      </c>
      <c r="K31" s="10" t="s">
        <v>24</v>
      </c>
      <c r="L31" s="10" t="s">
        <v>24</v>
      </c>
      <c r="M31" s="7" t="s">
        <v>23</v>
      </c>
      <c r="N31" s="7" t="s">
        <v>23</v>
      </c>
      <c r="O31" s="7" t="s">
        <v>23</v>
      </c>
      <c r="P31" s="7" t="s">
        <v>23</v>
      </c>
      <c r="Q31" s="11" t="s">
        <v>7</v>
      </c>
      <c r="R31" s="8"/>
      <c r="S31" s="12" t="s">
        <v>141</v>
      </c>
      <c r="T31" s="7" t="s">
        <v>23</v>
      </c>
      <c r="U31" s="18" t="s">
        <v>38</v>
      </c>
      <c r="V31" s="16" t="s">
        <v>31</v>
      </c>
      <c r="W31" s="8"/>
      <c r="X31" s="13" t="str">
        <f aca="false">HYPERLINK("https://www.youtube.com/watch?v=X0wdZHNwV7s","Episode 30")</f>
        <v>Episode 30</v>
      </c>
      <c r="Y31" s="17" t="n">
        <v>0.0358912037037037</v>
      </c>
      <c r="Z31" s="15" t="n">
        <v>42151</v>
      </c>
    </row>
    <row r="32" customFormat="false" ht="15.75" hidden="false" customHeight="false" outlineLevel="0" collapsed="false">
      <c r="A32" s="5" t="n">
        <v>31</v>
      </c>
      <c r="B32" s="6" t="str">
        <f aca="false">HYPERLINK("http://www.imdb.com/title/tt0095483/?ref_=fn_al_tt_1","Lady Terminator")</f>
        <v>Lady Terminator</v>
      </c>
      <c r="C32" s="12" t="s">
        <v>142</v>
      </c>
      <c r="D32" s="6" t="str">
        <f aca="false">HYPERLINK("http://www.imdb.com/title/tt0091442/?ref_=fn_tt_tt_1","Low Blow")</f>
        <v>Low Blow</v>
      </c>
      <c r="E32" s="7" t="s">
        <v>23</v>
      </c>
      <c r="F32" s="8"/>
      <c r="G32" s="9" t="n">
        <f aca="false">COUNTIF($E$2:E32, E32)</f>
        <v>4</v>
      </c>
      <c r="H32" s="8"/>
      <c r="I32" s="7" t="s">
        <v>23</v>
      </c>
      <c r="J32" s="10" t="s">
        <v>24</v>
      </c>
      <c r="K32" s="10" t="s">
        <v>24</v>
      </c>
      <c r="L32" s="10" t="s">
        <v>24</v>
      </c>
      <c r="M32" s="7" t="s">
        <v>23</v>
      </c>
      <c r="N32" s="7" t="s">
        <v>23</v>
      </c>
      <c r="O32" s="7" t="s">
        <v>23</v>
      </c>
      <c r="P32" s="21" t="s">
        <v>56</v>
      </c>
      <c r="Q32" s="11" t="s">
        <v>7</v>
      </c>
      <c r="R32" s="8"/>
      <c r="S32" s="12" t="s">
        <v>143</v>
      </c>
      <c r="T32" s="7" t="s">
        <v>23</v>
      </c>
      <c r="U32" s="12" t="s">
        <v>142</v>
      </c>
      <c r="V32" s="12" t="s">
        <v>144</v>
      </c>
      <c r="W32" s="8"/>
      <c r="X32" s="13" t="str">
        <f aca="false">HYPERLINK("https://www.youtube.com/watch?v=JPfamikeU3E","Episode 31")</f>
        <v>Episode 31</v>
      </c>
      <c r="Y32" s="17" t="n">
        <v>0.03625</v>
      </c>
      <c r="Z32" s="15" t="n">
        <v>42186</v>
      </c>
    </row>
    <row r="33" customFormat="false" ht="15.75" hidden="false" customHeight="false" outlineLevel="0" collapsed="false">
      <c r="A33" s="5" t="n">
        <v>32</v>
      </c>
      <c r="B33" s="12" t="s">
        <v>145</v>
      </c>
      <c r="C33" s="12" t="s">
        <v>146</v>
      </c>
      <c r="D33" s="12" t="s">
        <v>147</v>
      </c>
      <c r="E33" s="10" t="s">
        <v>39</v>
      </c>
      <c r="F33" s="12" t="s">
        <v>148</v>
      </c>
      <c r="G33" s="9" t="n">
        <f aca="false">COUNTIF($E$2:E33, E33)</f>
        <v>9</v>
      </c>
      <c r="H33" s="8"/>
      <c r="I33" s="10" t="s">
        <v>24</v>
      </c>
      <c r="J33" s="7" t="s">
        <v>23</v>
      </c>
      <c r="K33" s="10" t="s">
        <v>24</v>
      </c>
      <c r="L33" s="7" t="s">
        <v>23</v>
      </c>
      <c r="M33" s="7" t="s">
        <v>23</v>
      </c>
      <c r="N33" s="7" t="s">
        <v>23</v>
      </c>
      <c r="O33" s="7" t="s">
        <v>23</v>
      </c>
      <c r="P33" s="21" t="s">
        <v>104</v>
      </c>
      <c r="Q33" s="19" t="s">
        <v>40</v>
      </c>
      <c r="R33" s="8"/>
      <c r="S33" s="12" t="s">
        <v>146</v>
      </c>
      <c r="T33" s="7" t="s">
        <v>23</v>
      </c>
      <c r="U33" s="18" t="s">
        <v>38</v>
      </c>
      <c r="V33" s="16" t="s">
        <v>31</v>
      </c>
      <c r="W33" s="8"/>
      <c r="X33" s="13" t="str">
        <f aca="false">HYPERLINK("https://www.youtube.com/watch?v=ZCtnb81OhV4","Episode 32")</f>
        <v>Episode 32</v>
      </c>
      <c r="Y33" s="17" t="n">
        <v>0.0367939814814815</v>
      </c>
      <c r="Z33" s="15" t="n">
        <v>42238</v>
      </c>
    </row>
    <row r="34" customFormat="false" ht="15.75" hidden="false" customHeight="false" outlineLevel="0" collapsed="false">
      <c r="A34" s="5" t="n">
        <v>33</v>
      </c>
      <c r="B34" s="6" t="str">
        <f aca="false">HYPERLINK("http://www.imdb.com/title/tt0113135/?ref_=fn_tt_tt_1","Future War")</f>
        <v>Future War</v>
      </c>
      <c r="C34" s="6" t="str">
        <f aca="false">HYPERLINK("http://www.imdb.com/title/tt0130040/?ref_=fn_al_tt_1","The Jar")</f>
        <v>The Jar</v>
      </c>
      <c r="D34" s="6" t="str">
        <f aca="false">HYPERLINK("http://www.imdb.com/title/tt0088359/?ref_=tt_rec_tt","White Fire")</f>
        <v>White Fire</v>
      </c>
      <c r="E34" s="10" t="s">
        <v>108</v>
      </c>
      <c r="F34" s="8"/>
      <c r="G34" s="9" t="n">
        <f aca="false">COUNTIF($E$2:E34, E34)</f>
        <v>2</v>
      </c>
      <c r="H34" s="8"/>
      <c r="I34" s="10" t="s">
        <v>24</v>
      </c>
      <c r="J34" s="10" t="s">
        <v>24</v>
      </c>
      <c r="K34" s="10" t="s">
        <v>24</v>
      </c>
      <c r="L34" s="7" t="s">
        <v>23</v>
      </c>
      <c r="M34" s="10" t="s">
        <v>24</v>
      </c>
      <c r="N34" s="7" t="s">
        <v>23</v>
      </c>
      <c r="O34" s="7" t="s">
        <v>23</v>
      </c>
      <c r="P34" s="7" t="s">
        <v>23</v>
      </c>
      <c r="Q34" s="11" t="s">
        <v>8</v>
      </c>
      <c r="R34" s="8"/>
      <c r="S34" s="12" t="s">
        <v>149</v>
      </c>
      <c r="T34" s="10" t="s">
        <v>24</v>
      </c>
      <c r="U34" s="12" t="s">
        <v>150</v>
      </c>
      <c r="V34" s="12" t="s">
        <v>151</v>
      </c>
      <c r="W34" s="8"/>
      <c r="X34" s="13" t="str">
        <f aca="false">HYPERLINK("https://www.youtube.com/watch?v=JsnzlIests4","Episode 33")</f>
        <v>Episode 33</v>
      </c>
      <c r="Y34" s="17" t="n">
        <v>0.0427314814814815</v>
      </c>
      <c r="Z34" s="15" t="n">
        <v>42271</v>
      </c>
    </row>
    <row r="35" customFormat="false" ht="15.75" hidden="false" customHeight="false" outlineLevel="0" collapsed="false">
      <c r="A35" s="5" t="n">
        <v>34</v>
      </c>
      <c r="B35" s="6" t="str">
        <f aca="false">HYPERLINK("http://www.imdb.com/title/tt0077788/?ref_=nv_sr_1","KISS Meets the Phantom of the Park")</f>
        <v>KISS Meets the Phantom of the Park</v>
      </c>
      <c r="C35" s="6" t="str">
        <f aca="false">HYPERLINK("http://www.imdb.com/title/tt0091339/?ref_=fn_al_tt_1","Killer Workout")</f>
        <v>Killer Workout</v>
      </c>
      <c r="D35" s="6" t="str">
        <f aca="false">HYPERLINK("http://www.imdb.com/title/tt0097942/?ref_=fn_al_tt_1","Mystics in Bali")</f>
        <v>Mystics in Bali</v>
      </c>
      <c r="E35" s="10" t="s">
        <v>66</v>
      </c>
      <c r="F35" s="8"/>
      <c r="G35" s="9" t="n">
        <f aca="false">COUNTIF($E$2:E35, E35)</f>
        <v>3</v>
      </c>
      <c r="H35" s="8"/>
      <c r="I35" s="10" t="s">
        <v>24</v>
      </c>
      <c r="J35" s="10" t="s">
        <v>24</v>
      </c>
      <c r="K35" s="10" t="s">
        <v>24</v>
      </c>
      <c r="L35" s="10" t="s">
        <v>24</v>
      </c>
      <c r="M35" s="7" t="s">
        <v>23</v>
      </c>
      <c r="N35" s="7" t="s">
        <v>23</v>
      </c>
      <c r="O35" s="7" t="s">
        <v>23</v>
      </c>
      <c r="P35" s="7" t="s">
        <v>23</v>
      </c>
      <c r="Q35" s="11" t="s">
        <v>8</v>
      </c>
      <c r="R35" s="8"/>
      <c r="S35" s="12" t="s">
        <v>152</v>
      </c>
      <c r="T35" s="10" t="s">
        <v>24</v>
      </c>
      <c r="U35" s="12" t="s">
        <v>153</v>
      </c>
      <c r="V35" s="12" t="s">
        <v>154</v>
      </c>
      <c r="W35" s="8"/>
      <c r="X35" s="13" t="str">
        <f aca="false">HYPERLINK("https://www.youtube.com/watch?v=mA5f86pD7o4","Episode 34")</f>
        <v>Episode 34</v>
      </c>
      <c r="Y35" s="17" t="n">
        <v>0.042025462962963</v>
      </c>
      <c r="Z35" s="15" t="n">
        <v>42306</v>
      </c>
    </row>
    <row r="36" customFormat="false" ht="15.75" hidden="false" customHeight="false" outlineLevel="0" collapsed="false">
      <c r="A36" s="5" t="n">
        <v>35</v>
      </c>
      <c r="B36" s="6" t="str">
        <f aca="false">HYPERLINK("http://www.imdb.com/title/tt1037124/?ref_=fn_al_tt_1","The Photon Effect")</f>
        <v>The Photon Effect</v>
      </c>
      <c r="C36" s="6" t="str">
        <f aca="false">HYPERLINK("http://www.imdb.com/title/tt0113345/?ref_=fn_al_tt_1","How I Saved the President")</f>
        <v>How I Saved the President</v>
      </c>
      <c r="D36" s="6" t="str">
        <f aca="false">HYPERLINK("http://www.imdb.com/title/tt1561457/?ref_=fn_al_tt_2","Double Down")</f>
        <v>Double Down</v>
      </c>
      <c r="E36" s="10" t="s">
        <v>108</v>
      </c>
      <c r="F36" s="8"/>
      <c r="G36" s="9" t="n">
        <f aca="false">COUNTIF($E$2:E36, E36)</f>
        <v>3</v>
      </c>
      <c r="H36" s="8"/>
      <c r="I36" s="10" t="s">
        <v>24</v>
      </c>
      <c r="J36" s="10" t="s">
        <v>24</v>
      </c>
      <c r="K36" s="10" t="s">
        <v>24</v>
      </c>
      <c r="L36" s="7" t="s">
        <v>23</v>
      </c>
      <c r="M36" s="7" t="s">
        <v>23</v>
      </c>
      <c r="N36" s="7" t="s">
        <v>23</v>
      </c>
      <c r="O36" s="7" t="s">
        <v>23</v>
      </c>
      <c r="P36" s="21" t="s">
        <v>155</v>
      </c>
      <c r="Q36" s="11" t="s">
        <v>7</v>
      </c>
      <c r="R36" s="8"/>
      <c r="S36" s="12" t="s">
        <v>156</v>
      </c>
      <c r="T36" s="10" t="s">
        <v>24</v>
      </c>
      <c r="U36" s="12" t="s">
        <v>157</v>
      </c>
      <c r="V36" s="12" t="s">
        <v>158</v>
      </c>
      <c r="W36" s="8"/>
      <c r="X36" s="13" t="str">
        <f aca="false">HYPERLINK("https://www.youtube.com/watch?v=2-3wkbqmgxs","Episode 35")</f>
        <v>Episode 35</v>
      </c>
      <c r="Y36" s="17" t="n">
        <v>0.0431365740740741</v>
      </c>
      <c r="Z36" s="15" t="n">
        <v>42341</v>
      </c>
    </row>
    <row r="37" customFormat="false" ht="15.75" hidden="false" customHeight="false" outlineLevel="0" collapsed="false">
      <c r="A37" s="5" t="n">
        <v>36</v>
      </c>
      <c r="B37" s="6" t="str">
        <f aca="false">HYPERLINK("http://www.imdb.com/title/tt0089003/?ref_=nv_sr_3","Death Wish 3")</f>
        <v>Death Wish 3</v>
      </c>
      <c r="C37" s="6" t="str">
        <f aca="false">HYPERLINK("http://www.imdb.com/title/tt1651146/?ref_=nv_sr_4","The Christmas Tree")</f>
        <v>The Christmas Tree</v>
      </c>
      <c r="D37" s="6" t="str">
        <f aca="false">HYPERLINK("http://www.imdb.com/title/tt0089348/?ref_=nv_sr_3","Invasion U.S.A.")</f>
        <v>Invasion U.S.A.</v>
      </c>
      <c r="E37" s="10" t="s">
        <v>159</v>
      </c>
      <c r="F37" s="8"/>
      <c r="G37" s="9" t="n">
        <f aca="false">COUNTIF($E$2:E37, E37)</f>
        <v>1</v>
      </c>
      <c r="H37" s="8"/>
      <c r="I37" s="10" t="s">
        <v>24</v>
      </c>
      <c r="J37" s="10" t="s">
        <v>24</v>
      </c>
      <c r="K37" s="10" t="s">
        <v>24</v>
      </c>
      <c r="L37" s="7" t="s">
        <v>23</v>
      </c>
      <c r="M37" s="10" t="s">
        <v>24</v>
      </c>
      <c r="N37" s="7" t="s">
        <v>23</v>
      </c>
      <c r="O37" s="7" t="s">
        <v>23</v>
      </c>
      <c r="P37" s="7" t="s">
        <v>23</v>
      </c>
      <c r="Q37" s="11" t="s">
        <v>8</v>
      </c>
      <c r="R37" s="8"/>
      <c r="S37" s="12" t="s">
        <v>160</v>
      </c>
      <c r="T37" s="7" t="s">
        <v>23</v>
      </c>
      <c r="U37" s="18" t="s">
        <v>38</v>
      </c>
      <c r="V37" s="16" t="s">
        <v>31</v>
      </c>
      <c r="W37" s="8"/>
      <c r="X37" s="13" t="str">
        <f aca="false">HYPERLINK("https://www.youtube.com/watch?v=fgbPUHfBJA0","Episode 36")</f>
        <v>Episode 36</v>
      </c>
      <c r="Y37" s="17" t="n">
        <v>0.0459953703703704</v>
      </c>
      <c r="Z37" s="15" t="n">
        <v>42361</v>
      </c>
    </row>
    <row r="38" customFormat="false" ht="15.75" hidden="false" customHeight="false" outlineLevel="0" collapsed="false">
      <c r="A38" s="5" t="n">
        <v>37</v>
      </c>
      <c r="B38" s="6" t="str">
        <f aca="false">HYPERLINK("http://www.imdb.com/title/tt4828038/?ref_=nm_flmg_act_57","Show Off! How to Be Cool at Parties")</f>
        <v>Show Off! How to Be Cool at Parties</v>
      </c>
      <c r="C38" s="12" t="s">
        <v>161</v>
      </c>
      <c r="D38" s="12" t="s">
        <v>162</v>
      </c>
      <c r="E38" s="10" t="s">
        <v>39</v>
      </c>
      <c r="F38" s="8"/>
      <c r="G38" s="9" t="n">
        <f aca="false">COUNTIF($E$2:E38, E38)</f>
        <v>10</v>
      </c>
      <c r="H38" s="8"/>
      <c r="I38" s="10" t="s">
        <v>24</v>
      </c>
      <c r="J38" s="10" t="s">
        <v>24</v>
      </c>
      <c r="K38" s="10" t="s">
        <v>24</v>
      </c>
      <c r="L38" s="10" t="s">
        <v>24</v>
      </c>
      <c r="M38" s="7" t="s">
        <v>23</v>
      </c>
      <c r="N38" s="7" t="s">
        <v>23</v>
      </c>
      <c r="O38" s="7" t="s">
        <v>23</v>
      </c>
      <c r="P38" s="7" t="s">
        <v>23</v>
      </c>
      <c r="Q38" s="19" t="s">
        <v>40</v>
      </c>
      <c r="R38" s="8"/>
      <c r="S38" s="12" t="s">
        <v>162</v>
      </c>
      <c r="T38" s="10" t="s">
        <v>24</v>
      </c>
      <c r="U38" s="18" t="s">
        <v>38</v>
      </c>
      <c r="V38" s="16" t="s">
        <v>31</v>
      </c>
      <c r="W38" s="8"/>
      <c r="X38" s="13" t="str">
        <f aca="false">HYPERLINK("https://www.youtube.com/watch?v=ZmRs1QjHU-k","Episode 37")</f>
        <v>Episode 37</v>
      </c>
      <c r="Y38" s="17" t="n">
        <v>0.036724537037037</v>
      </c>
      <c r="Z38" s="15" t="n">
        <v>42412</v>
      </c>
    </row>
    <row r="39" customFormat="false" ht="15.75" hidden="false" customHeight="false" outlineLevel="0" collapsed="false">
      <c r="A39" s="5" t="n">
        <v>38</v>
      </c>
      <c r="B39" s="6" t="str">
        <f aca="false">HYPERLINK("http://www.imdb.com/title/tt0199912/?ref_=fn_al_tt_1","The Order of the Black Eagle")</f>
        <v>The Order of the Black Eagle</v>
      </c>
      <c r="C39" s="6" t="str">
        <f aca="false">HYPERLINK("http://www.imdb.com/title/tt0092224/?ref_=fn_al_tt_1","Wired to Kill")</f>
        <v>Wired to Kill</v>
      </c>
      <c r="D39" s="6" t="str">
        <f aca="false">HYPERLINK("http://www.imdb.com/title/tt0086135/?ref_=fn_al_tt_1","Raiders of Atlantis")</f>
        <v>Raiders of Atlantis</v>
      </c>
      <c r="E39" s="7" t="s">
        <v>23</v>
      </c>
      <c r="F39" s="8"/>
      <c r="G39" s="9" t="n">
        <f aca="false">COUNTIF($E$2:E39, E39)</f>
        <v>5</v>
      </c>
      <c r="H39" s="8"/>
      <c r="I39" s="10" t="s">
        <v>24</v>
      </c>
      <c r="J39" s="10" t="s">
        <v>24</v>
      </c>
      <c r="K39" s="10" t="s">
        <v>24</v>
      </c>
      <c r="L39" s="7" t="s">
        <v>23</v>
      </c>
      <c r="M39" s="10" t="s">
        <v>24</v>
      </c>
      <c r="N39" s="7" t="s">
        <v>23</v>
      </c>
      <c r="O39" s="7" t="s">
        <v>23</v>
      </c>
      <c r="P39" s="7" t="s">
        <v>23</v>
      </c>
      <c r="Q39" s="11" t="s">
        <v>8</v>
      </c>
      <c r="R39" s="8"/>
      <c r="S39" s="12" t="s">
        <v>163</v>
      </c>
      <c r="T39" s="10" t="s">
        <v>24</v>
      </c>
      <c r="U39" s="12" t="s">
        <v>164</v>
      </c>
      <c r="V39" s="12" t="s">
        <v>165</v>
      </c>
      <c r="W39" s="8"/>
      <c r="X39" s="13" t="str">
        <f aca="false">HYPERLINK("https://www.youtube.com/watch?v=CONHKI2q-DM","Episode 38")</f>
        <v>Episode 38</v>
      </c>
      <c r="Y39" s="17" t="n">
        <v>0.0447916666666667</v>
      </c>
      <c r="Z39" s="15" t="n">
        <v>42447</v>
      </c>
    </row>
    <row r="40" customFormat="false" ht="15.75" hidden="false" customHeight="false" outlineLevel="0" collapsed="false">
      <c r="A40" s="5" t="n">
        <v>39</v>
      </c>
      <c r="B40" s="6" t="str">
        <f aca="false">HYPERLINK("http://www.imdb.com/title/tt0106761/?ref_=nv_sr_1","Double Dragon")</f>
        <v>Double Dragon</v>
      </c>
      <c r="C40" s="6" t="str">
        <f aca="false">HYPERLINK("http://www.imdb.com/title/tt0087127/?ref_=nv_sr_1","Deathstalker")</f>
        <v>Deathstalker</v>
      </c>
      <c r="D40" s="6" t="str">
        <f aca="false">HYPERLINK("http://www.imdb.com/title/tt0079788/?ref_=fn_al_tt_1","Doctor Butcher, M.D.")</f>
        <v>Doctor Butcher, M.D.</v>
      </c>
      <c r="E40" s="10" t="s">
        <v>166</v>
      </c>
      <c r="F40" s="8"/>
      <c r="G40" s="9" t="n">
        <f aca="false">COUNTIF($E$2:E40, E40)</f>
        <v>1</v>
      </c>
      <c r="H40" s="8"/>
      <c r="I40" s="10" t="s">
        <v>24</v>
      </c>
      <c r="J40" s="7" t="s">
        <v>23</v>
      </c>
      <c r="K40" s="10" t="s">
        <v>24</v>
      </c>
      <c r="L40" s="10" t="s">
        <v>24</v>
      </c>
      <c r="M40" s="10" t="s">
        <v>24</v>
      </c>
      <c r="N40" s="7" t="s">
        <v>23</v>
      </c>
      <c r="O40" s="7" t="s">
        <v>23</v>
      </c>
      <c r="P40" s="7" t="s">
        <v>23</v>
      </c>
      <c r="Q40" s="11" t="s">
        <v>7</v>
      </c>
      <c r="R40" s="8"/>
      <c r="S40" s="12" t="s">
        <v>167</v>
      </c>
      <c r="T40" s="7" t="s">
        <v>23</v>
      </c>
      <c r="U40" s="18" t="s">
        <v>38</v>
      </c>
      <c r="V40" s="16" t="s">
        <v>31</v>
      </c>
      <c r="W40" s="8"/>
      <c r="X40" s="13" t="str">
        <f aca="false">HYPERLINK("https://www.youtube.com/watch?v=X4WzW8wYr0o","Episode 39")</f>
        <v>Episode 39</v>
      </c>
      <c r="Y40" s="17" t="n">
        <v>0.0386342592592593</v>
      </c>
      <c r="Z40" s="15" t="n">
        <v>42485</v>
      </c>
    </row>
    <row r="41" customFormat="false" ht="15.75" hidden="false" customHeight="false" outlineLevel="0" collapsed="false">
      <c r="A41" s="5" t="n">
        <v>40</v>
      </c>
      <c r="B41" s="12" t="s">
        <v>168</v>
      </c>
      <c r="C41" s="6" t="str">
        <f aca="false">HYPERLINK("http://www.imdb.com/title/tt0238285/?ref_=fn_al_tt_1","How to Get Revenge")</f>
        <v>How to Get Revenge</v>
      </c>
      <c r="D41" s="12" t="s">
        <v>169</v>
      </c>
      <c r="E41" s="10" t="s">
        <v>39</v>
      </c>
      <c r="F41" s="8"/>
      <c r="G41" s="9" t="n">
        <f aca="false">COUNTIF($E$2:E41, E41)</f>
        <v>11</v>
      </c>
      <c r="H41" s="8"/>
      <c r="I41" s="10" t="s">
        <v>24</v>
      </c>
      <c r="J41" s="10" t="s">
        <v>24</v>
      </c>
      <c r="K41" s="10" t="s">
        <v>24</v>
      </c>
      <c r="L41" s="10" t="s">
        <v>24</v>
      </c>
      <c r="M41" s="7" t="s">
        <v>23</v>
      </c>
      <c r="N41" s="7" t="s">
        <v>23</v>
      </c>
      <c r="O41" s="7" t="s">
        <v>23</v>
      </c>
      <c r="P41" s="7" t="s">
        <v>23</v>
      </c>
      <c r="Q41" s="11" t="s">
        <v>8</v>
      </c>
      <c r="R41" s="8"/>
      <c r="S41" s="12" t="s">
        <v>170</v>
      </c>
      <c r="T41" s="10" t="s">
        <v>24</v>
      </c>
      <c r="U41" s="12" t="s">
        <v>168</v>
      </c>
      <c r="V41" s="12" t="s">
        <v>171</v>
      </c>
      <c r="W41" s="8"/>
      <c r="X41" s="13" t="str">
        <f aca="false">HYPERLINK("https://www.youtube.com/watch?v=-M2khjpOxzc","Episode 40")</f>
        <v>Episode 40</v>
      </c>
      <c r="Y41" s="17" t="n">
        <v>0.0405208333333333</v>
      </c>
      <c r="Z41" s="15" t="n">
        <v>42509</v>
      </c>
    </row>
    <row r="42" customFormat="false" ht="15.75" hidden="false" customHeight="false" outlineLevel="0" collapsed="false">
      <c r="A42" s="5" t="n">
        <v>41</v>
      </c>
      <c r="B42" s="6" t="str">
        <f aca="false">HYPERLINK("http://www.imdb.com/title/tt0107838/?ref_=fn_al_tt_1","Pocket Ninjas")</f>
        <v>Pocket Ninjas</v>
      </c>
      <c r="C42" s="6" t="str">
        <f aca="false">HYPERLINK("http://www.imdb.com/title/tt0092812/?ref_=fn_al_tt_1","Cyclone")</f>
        <v>Cyclone</v>
      </c>
      <c r="D42" s="6" t="str">
        <f aca="false">HYPERLINK("http://www.imdb.com/title/tt0489015/?ref_=fn_al_tt_1","Dangerous Men")</f>
        <v>Dangerous Men</v>
      </c>
      <c r="E42" s="7" t="s">
        <v>23</v>
      </c>
      <c r="F42" s="8"/>
      <c r="G42" s="9" t="n">
        <f aca="false">COUNTIF($E$2:E42, E42)</f>
        <v>6</v>
      </c>
      <c r="H42" s="8"/>
      <c r="I42" s="7" t="s">
        <v>23</v>
      </c>
      <c r="J42" s="10" t="s">
        <v>24</v>
      </c>
      <c r="K42" s="10" t="s">
        <v>24</v>
      </c>
      <c r="L42" s="10" t="s">
        <v>24</v>
      </c>
      <c r="M42" s="10" t="s">
        <v>24</v>
      </c>
      <c r="N42" s="7" t="s">
        <v>23</v>
      </c>
      <c r="O42" s="7" t="s">
        <v>23</v>
      </c>
      <c r="P42" s="7" t="s">
        <v>23</v>
      </c>
      <c r="Q42" s="11" t="s">
        <v>8</v>
      </c>
      <c r="R42" s="8"/>
      <c r="S42" s="12" t="s">
        <v>172</v>
      </c>
      <c r="T42" s="7" t="s">
        <v>23</v>
      </c>
      <c r="U42" s="12" t="s">
        <v>173</v>
      </c>
      <c r="V42" s="12" t="s">
        <v>174</v>
      </c>
      <c r="W42" s="8"/>
      <c r="X42" s="13" t="str">
        <f aca="false">HYPERLINK("https://www.youtube.com/watch?v=3mRJmcuC-8Y","Episode 41")</f>
        <v>Episode 41</v>
      </c>
      <c r="Y42" s="17" t="n">
        <v>0.054525462962963</v>
      </c>
      <c r="Z42" s="15" t="n">
        <v>42542</v>
      </c>
    </row>
    <row r="43" customFormat="false" ht="15.75" hidden="false" customHeight="false" outlineLevel="0" collapsed="false">
      <c r="A43" s="5" t="n">
        <v>42</v>
      </c>
      <c r="B43" s="12" t="s">
        <v>175</v>
      </c>
      <c r="C43" s="12" t="s">
        <v>176</v>
      </c>
      <c r="D43" s="12" t="s">
        <v>177</v>
      </c>
      <c r="E43" s="10" t="s">
        <v>39</v>
      </c>
      <c r="F43" s="8"/>
      <c r="G43" s="9" t="n">
        <f aca="false">COUNTIF($E$2:E43, E43)</f>
        <v>12</v>
      </c>
      <c r="H43" s="8"/>
      <c r="I43" s="7" t="s">
        <v>23</v>
      </c>
      <c r="J43" s="10" t="s">
        <v>24</v>
      </c>
      <c r="K43" s="10" t="s">
        <v>24</v>
      </c>
      <c r="L43" s="7" t="s">
        <v>23</v>
      </c>
      <c r="M43" s="7" t="s">
        <v>23</v>
      </c>
      <c r="N43" s="7" t="s">
        <v>23</v>
      </c>
      <c r="O43" s="7" t="s">
        <v>23</v>
      </c>
      <c r="P43" s="21" t="s">
        <v>104</v>
      </c>
      <c r="Q43" s="11" t="s">
        <v>8</v>
      </c>
      <c r="R43" s="8"/>
      <c r="S43" s="12" t="s">
        <v>175</v>
      </c>
      <c r="T43" s="7" t="s">
        <v>23</v>
      </c>
      <c r="U43" s="12" t="s">
        <v>176</v>
      </c>
      <c r="V43" s="16" t="s">
        <v>31</v>
      </c>
      <c r="W43" s="8"/>
      <c r="X43" s="13" t="str">
        <f aca="false">HYPERLINK("https://www.youtube.com/watch?v=n8uKazrF2r8","Episode 42")</f>
        <v>Episode 42</v>
      </c>
      <c r="Y43" s="17" t="n">
        <v>0.0375462962962963</v>
      </c>
      <c r="Z43" s="15" t="n">
        <v>42560</v>
      </c>
    </row>
    <row r="44" customFormat="false" ht="15.75" hidden="false" customHeight="false" outlineLevel="0" collapsed="false">
      <c r="A44" s="5" t="n">
        <v>43</v>
      </c>
      <c r="B44" s="6" t="str">
        <f aca="false">HYPERLINK("http://www.imdb.com/title/tt0113881/?ref_=fn_al_tt_1","Mutant Species")</f>
        <v>Mutant Species</v>
      </c>
      <c r="C44" s="6" t="str">
        <f aca="false">HYPERLINK("http://www.imdb.com/title/tt0108153/?ref_=nv_sr_1","The Skateboard Kid")</f>
        <v>The Skateboard Kid</v>
      </c>
      <c r="D44" s="6" t="str">
        <f aca="false">HYPERLINK("http://www.imdb.com/title/tt0340312/?ref_=fn_al_tt_1","Repo Jake")</f>
        <v>Repo Jake</v>
      </c>
      <c r="E44" s="10" t="s">
        <v>166</v>
      </c>
      <c r="F44" s="8"/>
      <c r="G44" s="9" t="n">
        <f aca="false">COUNTIF($E$2:E44, E44)</f>
        <v>2</v>
      </c>
      <c r="H44" s="8"/>
      <c r="I44" s="10" t="s">
        <v>24</v>
      </c>
      <c r="J44" s="10" t="s">
        <v>24</v>
      </c>
      <c r="K44" s="10" t="s">
        <v>24</v>
      </c>
      <c r="L44" s="10" t="s">
        <v>24</v>
      </c>
      <c r="M44" s="7" t="s">
        <v>23</v>
      </c>
      <c r="N44" s="7" t="s">
        <v>23</v>
      </c>
      <c r="O44" s="7" t="s">
        <v>23</v>
      </c>
      <c r="P44" s="7" t="s">
        <v>23</v>
      </c>
      <c r="Q44" s="11" t="s">
        <v>8</v>
      </c>
      <c r="R44" s="8"/>
      <c r="S44" s="12" t="s">
        <v>178</v>
      </c>
      <c r="T44" s="10" t="s">
        <v>24</v>
      </c>
      <c r="U44" s="12" t="s">
        <v>179</v>
      </c>
      <c r="V44" s="12" t="s">
        <v>180</v>
      </c>
      <c r="W44" s="8"/>
      <c r="X44" s="13" t="str">
        <f aca="false">HYPERLINK("https://www.youtube.com/watch?v=rXYcFYaN_ns","Episode 43")</f>
        <v>Episode 43</v>
      </c>
      <c r="Y44" s="17" t="n">
        <v>0.0414699074074074</v>
      </c>
      <c r="Z44" s="15" t="n">
        <v>42607</v>
      </c>
    </row>
    <row r="45" customFormat="false" ht="15.75" hidden="false" customHeight="false" outlineLevel="0" collapsed="false">
      <c r="A45" s="5" t="n">
        <v>44</v>
      </c>
      <c r="B45" s="6" t="str">
        <f aca="false">HYPERLINK("http://www.imdb.com/title/tt0240791/?ref_=fn_al_tt_1","Parole Violators")</f>
        <v>Parole Violators</v>
      </c>
      <c r="C45" s="6" t="str">
        <f aca="false">HYPERLINK("http://www.imdb.com/title/tt0099624/?ref_=fn_al_tt_1","Future Force")</f>
        <v>Future Force</v>
      </c>
      <c r="D45" s="6" t="str">
        <f aca="false">HYPERLINK("http://www.imdb.com/title/tt0169183/?ref_=fn_al_tt_1","Geteven")</f>
        <v>Geteven</v>
      </c>
      <c r="E45" s="7" t="s">
        <v>23</v>
      </c>
      <c r="F45" s="8"/>
      <c r="G45" s="9" t="n">
        <f aca="false">COUNTIF($E$2:E45, E45)</f>
        <v>7</v>
      </c>
      <c r="H45" s="8"/>
      <c r="I45" s="10" t="s">
        <v>24</v>
      </c>
      <c r="J45" s="7" t="s">
        <v>23</v>
      </c>
      <c r="K45" s="10" t="s">
        <v>24</v>
      </c>
      <c r="L45" s="7" t="s">
        <v>23</v>
      </c>
      <c r="M45" s="7" t="s">
        <v>23</v>
      </c>
      <c r="N45" s="7" t="s">
        <v>23</v>
      </c>
      <c r="O45" s="7" t="s">
        <v>23</v>
      </c>
      <c r="P45" s="21" t="s">
        <v>104</v>
      </c>
      <c r="Q45" s="11" t="s">
        <v>7</v>
      </c>
      <c r="R45" s="8"/>
      <c r="S45" s="12" t="s">
        <v>181</v>
      </c>
      <c r="T45" s="7" t="s">
        <v>23</v>
      </c>
      <c r="U45" s="18" t="s">
        <v>38</v>
      </c>
      <c r="V45" s="12" t="s">
        <v>182</v>
      </c>
      <c r="W45" s="8"/>
      <c r="X45" s="13" t="str">
        <f aca="false">HYPERLINK("https://www.youtube.com/watch?v=7Bd_CLKt9yA","Episode 44")</f>
        <v>Episode 44</v>
      </c>
      <c r="Y45" s="17" t="n">
        <v>0.0472800925925926</v>
      </c>
      <c r="Z45" s="15" t="n">
        <v>42659</v>
      </c>
    </row>
    <row r="46" customFormat="false" ht="15.75" hidden="false" customHeight="false" outlineLevel="0" collapsed="false">
      <c r="A46" s="5" t="n">
        <v>45</v>
      </c>
      <c r="B46" s="6" t="str">
        <f aca="false">HYPERLINK("http://www.imdb.com/title/tt1833879/?ref_=nv_sr_1","Scary or Die")</f>
        <v>Scary or Die</v>
      </c>
      <c r="C46" s="6" t="str">
        <f aca="false">HYPERLINK("http://www.imdb.com/title/tt0090837/?ref_=fn_al_tt_1","Chopping Mall")</f>
        <v>Chopping Mall</v>
      </c>
      <c r="D46" s="6" t="str">
        <f aca="false">HYPERLINK("http://www.imdb.com/title/tt0076009/?ref_=fn_al_tt_10","Exorcist II: The Heretic")</f>
        <v>Exorcist II: The Heretic</v>
      </c>
      <c r="E46" s="10" t="s">
        <v>66</v>
      </c>
      <c r="F46" s="8"/>
      <c r="G46" s="9" t="n">
        <f aca="false">COUNTIF($E$2:E46, E46)</f>
        <v>4</v>
      </c>
      <c r="H46" s="8"/>
      <c r="I46" s="7" t="s">
        <v>23</v>
      </c>
      <c r="J46" s="10" t="s">
        <v>24</v>
      </c>
      <c r="K46" s="10" t="s">
        <v>24</v>
      </c>
      <c r="L46" s="10" t="s">
        <v>24</v>
      </c>
      <c r="M46" s="10" t="s">
        <v>24</v>
      </c>
      <c r="N46" s="7" t="s">
        <v>23</v>
      </c>
      <c r="O46" s="7" t="s">
        <v>23</v>
      </c>
      <c r="P46" s="7" t="s">
        <v>23</v>
      </c>
      <c r="Q46" s="11" t="s">
        <v>8</v>
      </c>
      <c r="R46" s="8"/>
      <c r="S46" s="12" t="s">
        <v>183</v>
      </c>
      <c r="T46" s="10" t="s">
        <v>24</v>
      </c>
      <c r="U46" s="12" t="s">
        <v>184</v>
      </c>
      <c r="V46" s="12" t="s">
        <v>185</v>
      </c>
      <c r="W46" s="8"/>
      <c r="X46" s="13" t="str">
        <f aca="false">HYPERLINK("https://www.youtube.com/watch?v=LLanYkRg09I","Episode 45")</f>
        <v>Episode 45</v>
      </c>
      <c r="Y46" s="17" t="n">
        <v>0.0442592592592593</v>
      </c>
      <c r="Z46" s="15" t="n">
        <v>42673</v>
      </c>
    </row>
    <row r="47" customFormat="false" ht="15.75" hidden="false" customHeight="false" outlineLevel="0" collapsed="false">
      <c r="A47" s="5" t="n">
        <v>46</v>
      </c>
      <c r="B47" s="12" t="s">
        <v>186</v>
      </c>
      <c r="C47" s="12" t="s">
        <v>187</v>
      </c>
      <c r="D47" s="12" t="s">
        <v>188</v>
      </c>
      <c r="E47" s="10" t="s">
        <v>39</v>
      </c>
      <c r="F47" s="12" t="s">
        <v>189</v>
      </c>
      <c r="G47" s="9" t="n">
        <f aca="false">COUNTIF($E$2:E47, E47)</f>
        <v>13</v>
      </c>
      <c r="H47" s="8"/>
      <c r="I47" s="10" t="s">
        <v>24</v>
      </c>
      <c r="J47" s="10" t="s">
        <v>24</v>
      </c>
      <c r="K47" s="7" t="s">
        <v>23</v>
      </c>
      <c r="L47" s="10" t="s">
        <v>24</v>
      </c>
      <c r="M47" s="10" t="s">
        <v>24</v>
      </c>
      <c r="N47" s="7" t="s">
        <v>23</v>
      </c>
      <c r="O47" s="7" t="s">
        <v>23</v>
      </c>
      <c r="P47" s="7" t="s">
        <v>23</v>
      </c>
      <c r="Q47" s="11" t="s">
        <v>7</v>
      </c>
      <c r="R47" s="8"/>
      <c r="S47" s="12" t="s">
        <v>187</v>
      </c>
      <c r="T47" s="7" t="s">
        <v>23</v>
      </c>
      <c r="U47" s="12" t="s">
        <v>190</v>
      </c>
      <c r="V47" s="12" t="s">
        <v>191</v>
      </c>
      <c r="W47" s="8"/>
      <c r="X47" s="13" t="str">
        <f aca="false">HYPERLINK("https://www.youtube.com/watch?v=ELYudG_0j3c","Episode 46")</f>
        <v>Episode 46</v>
      </c>
      <c r="Y47" s="17" t="n">
        <v>0.0415046296296296</v>
      </c>
      <c r="Z47" s="15" t="n">
        <v>42717</v>
      </c>
    </row>
    <row r="48" customFormat="false" ht="15.75" hidden="false" customHeight="false" outlineLevel="0" collapsed="false">
      <c r="A48" s="5" t="n">
        <v>47</v>
      </c>
      <c r="B48" s="6" t="str">
        <f aca="false">HYPERLINK("http://www.imdb.com/title/tt0146233/?ref_=nv_sr_1","Repligator")</f>
        <v>Repligator</v>
      </c>
      <c r="C48" s="6" t="str">
        <f aca="false">HYPERLINK("http://www.imdb.com/title/tt1242748/?ref_=fn_al_tt_1","Johnson Family Christmas Dinner")</f>
        <v>Johnson Family Christmas Dinner</v>
      </c>
      <c r="D48" s="6" t="str">
        <f aca="false">HYPERLINK("http://www.imdb.com/title/tt0080354/?ref_=fn_al_tt_1","Alligator")</f>
        <v>Alligator</v>
      </c>
      <c r="E48" s="10" t="s">
        <v>192</v>
      </c>
      <c r="F48" s="12" t="s">
        <v>193</v>
      </c>
      <c r="G48" s="9" t="n">
        <f aca="false">COUNTIF($E$2:E48, E48)</f>
        <v>1</v>
      </c>
      <c r="H48" s="8"/>
      <c r="I48" s="10" t="s">
        <v>24</v>
      </c>
      <c r="J48" s="10" t="s">
        <v>24</v>
      </c>
      <c r="K48" s="10" t="s">
        <v>24</v>
      </c>
      <c r="L48" s="10" t="s">
        <v>24</v>
      </c>
      <c r="M48" s="7" t="s">
        <v>23</v>
      </c>
      <c r="N48" s="7" t="s">
        <v>23</v>
      </c>
      <c r="O48" s="7" t="s">
        <v>23</v>
      </c>
      <c r="P48" s="7" t="s">
        <v>23</v>
      </c>
      <c r="Q48" s="11" t="s">
        <v>8</v>
      </c>
      <c r="R48" s="8"/>
      <c r="S48" s="12" t="s">
        <v>194</v>
      </c>
      <c r="T48" s="7" t="s">
        <v>23</v>
      </c>
      <c r="U48" s="12" t="s">
        <v>195</v>
      </c>
      <c r="V48" s="12" t="s">
        <v>196</v>
      </c>
      <c r="W48" s="8"/>
      <c r="X48" s="13" t="str">
        <f aca="false">HYPERLINK("https://www.youtube.com/watch?v=Urd5vtoGmfI","Episode 47")</f>
        <v>Episode 47</v>
      </c>
      <c r="Y48" s="14" t="n">
        <v>0.0408796296296296</v>
      </c>
      <c r="Z48" s="15" t="n">
        <v>42727</v>
      </c>
    </row>
    <row r="49" customFormat="false" ht="15.75" hidden="false" customHeight="false" outlineLevel="0" collapsed="false">
      <c r="A49" s="5" t="n">
        <v>48</v>
      </c>
      <c r="B49" s="6" t="str">
        <f aca="false">HYPERLINK("http://www.imdb.com/title/tt0157079/?ref_=nm_flmg_act_64","The Survivor")</f>
        <v>The Survivor</v>
      </c>
      <c r="C49" s="6" t="str">
        <f aca="false">HYPERLINK("http://www.imdb.com/title/tt0097655/?ref_=nv_sr_1","Keaton's Cop")</f>
        <v>Keaton's Cop</v>
      </c>
      <c r="D49" s="6" t="str">
        <f aca="false">HYPERLINK("http://www.imdb.com/title/tt0086345/?ref_=fn_al_tt_1","Space Raiders")</f>
        <v>Space Raiders</v>
      </c>
      <c r="E49" s="10" t="s">
        <v>166</v>
      </c>
      <c r="F49" s="8"/>
      <c r="G49" s="9" t="n">
        <f aca="false">COUNTIF($E$2:E49, E49)</f>
        <v>3</v>
      </c>
      <c r="H49" s="8"/>
      <c r="I49" s="10" t="s">
        <v>24</v>
      </c>
      <c r="J49" s="7" t="s">
        <v>23</v>
      </c>
      <c r="K49" s="10" t="s">
        <v>24</v>
      </c>
      <c r="L49" s="10" t="s">
        <v>24</v>
      </c>
      <c r="M49" s="10" t="s">
        <v>24</v>
      </c>
      <c r="N49" s="7" t="s">
        <v>23</v>
      </c>
      <c r="O49" s="7" t="s">
        <v>23</v>
      </c>
      <c r="P49" s="7" t="s">
        <v>23</v>
      </c>
      <c r="Q49" s="11" t="s">
        <v>7</v>
      </c>
      <c r="R49" s="8"/>
      <c r="S49" s="12" t="s">
        <v>197</v>
      </c>
      <c r="T49" s="10" t="s">
        <v>24</v>
      </c>
      <c r="U49" s="18" t="s">
        <v>38</v>
      </c>
      <c r="V49" s="16" t="s">
        <v>31</v>
      </c>
      <c r="W49" s="8"/>
      <c r="X49" s="13" t="str">
        <f aca="false">HYPERLINK("https://www.youtube.com/watch?v=zVijUWZwZo4","Episode 48")</f>
        <v>Episode 48</v>
      </c>
      <c r="Y49" s="17" t="n">
        <v>0.0393287037037037</v>
      </c>
      <c r="Z49" s="15" t="n">
        <v>42771</v>
      </c>
    </row>
    <row r="50" customFormat="false" ht="15.75" hidden="false" customHeight="false" outlineLevel="0" collapsed="false">
      <c r="A50" s="5" t="n">
        <v>49</v>
      </c>
      <c r="B50" s="6" t="str">
        <f aca="false">HYPERLINK("http://www.imdb.com/title/tt0112634/?ref_=nv_sr_2","Carnosaur 2")</f>
        <v>Carnosaur 2</v>
      </c>
      <c r="C50" s="6" t="str">
        <f aca="false">HYPERLINK("http://www.imdb.com/title/tt0114462/?ref_=nv_sr_2","The Skateboard Kid 2")</f>
        <v>The Skateboard Kid 2</v>
      </c>
      <c r="D50" s="6" t="str">
        <f aca="false">HYPERLINK("http://www.imdb.com/title/tt0099625/?ref_=nv_sr_1","Future Zone")</f>
        <v>Future Zone</v>
      </c>
      <c r="E50" s="10" t="s">
        <v>198</v>
      </c>
      <c r="F50" s="8"/>
      <c r="G50" s="9" t="n">
        <f aca="false">COUNTIF($E$2:E50, E50)</f>
        <v>1</v>
      </c>
      <c r="H50" s="8"/>
      <c r="I50" s="7" t="s">
        <v>23</v>
      </c>
      <c r="J50" s="10" t="s">
        <v>24</v>
      </c>
      <c r="K50" s="10" t="s">
        <v>24</v>
      </c>
      <c r="L50" s="10" t="s">
        <v>24</v>
      </c>
      <c r="M50" s="10" t="s">
        <v>24</v>
      </c>
      <c r="N50" s="7" t="s">
        <v>23</v>
      </c>
      <c r="O50" s="7" t="s">
        <v>23</v>
      </c>
      <c r="P50" s="7" t="s">
        <v>23</v>
      </c>
      <c r="Q50" s="11" t="s">
        <v>8</v>
      </c>
      <c r="R50" s="8"/>
      <c r="S50" s="18" t="s">
        <v>38</v>
      </c>
      <c r="T50" s="20" t="s">
        <v>41</v>
      </c>
      <c r="U50" s="18" t="s">
        <v>38</v>
      </c>
      <c r="V50" s="12" t="s">
        <v>199</v>
      </c>
      <c r="W50" s="8"/>
      <c r="X50" s="13" t="str">
        <f aca="false">HYPERLINK("https://www.youtube.com/watch?v=9cNUg3XvVKk","Episode 49")</f>
        <v>Episode 49</v>
      </c>
      <c r="Y50" s="17" t="n">
        <v>0.0380902777777778</v>
      </c>
      <c r="Z50" s="15" t="n">
        <v>42789</v>
      </c>
    </row>
    <row r="51" customFormat="false" ht="15.75" hidden="false" customHeight="false" outlineLevel="0" collapsed="false">
      <c r="A51" s="5" t="n">
        <v>50</v>
      </c>
      <c r="B51" s="6" t="str">
        <f aca="false">HYPERLINK("http://www.imdb.com/title/tt0086967/?ref_=fn_al_tt_2","Biohazard")</f>
        <v>Biohazard</v>
      </c>
      <c r="C51" s="6" t="str">
        <f aca="false">HYPERLINK("http://www.imdb.com/title/tt0091969/?ref_=nv_sr_1","Slaughter High")</f>
        <v>Slaughter High</v>
      </c>
      <c r="D51" s="6" t="str">
        <f aca="false">HYPERLINK("http://www.imdb.com/title/tt0087556/?ref_=nv_sr_1","Killpoint")</f>
        <v>Killpoint</v>
      </c>
      <c r="E51" s="10" t="s">
        <v>200</v>
      </c>
      <c r="F51" s="8"/>
      <c r="G51" s="9" t="n">
        <f aca="false">COUNTIF($E$2:E51, E51)</f>
        <v>1</v>
      </c>
      <c r="H51" s="8"/>
      <c r="I51" s="10" t="s">
        <v>24</v>
      </c>
      <c r="J51" s="10" t="s">
        <v>24</v>
      </c>
      <c r="K51" s="10" t="s">
        <v>24</v>
      </c>
      <c r="L51" s="7" t="s">
        <v>23</v>
      </c>
      <c r="M51" s="7" t="s">
        <v>23</v>
      </c>
      <c r="N51" s="7" t="s">
        <v>23</v>
      </c>
      <c r="O51" s="7" t="s">
        <v>23</v>
      </c>
      <c r="P51" s="21" t="s">
        <v>131</v>
      </c>
      <c r="Q51" s="11" t="s">
        <v>7</v>
      </c>
      <c r="R51" s="8"/>
      <c r="S51" s="12" t="s">
        <v>201</v>
      </c>
      <c r="T51" s="7" t="s">
        <v>23</v>
      </c>
      <c r="U51" s="12" t="s">
        <v>202</v>
      </c>
      <c r="V51" s="16" t="s">
        <v>31</v>
      </c>
      <c r="W51" s="8"/>
      <c r="X51" s="13" t="str">
        <f aca="false">HYPERLINK("https://www.youtube.com/watch?v=7lGxABYQG8M","Episode 50")</f>
        <v>Episode 50</v>
      </c>
      <c r="Y51" s="17" t="n">
        <v>0.0492361111111111</v>
      </c>
      <c r="Z51" s="15" t="n">
        <v>42814</v>
      </c>
    </row>
    <row r="52" customFormat="false" ht="15.75" hidden="false" customHeight="false" outlineLevel="0" collapsed="false">
      <c r="A52" s="5" t="n">
        <v>51</v>
      </c>
      <c r="B52" s="12" t="s">
        <v>203</v>
      </c>
      <c r="C52" s="12" t="s">
        <v>204</v>
      </c>
      <c r="D52" s="12" t="s">
        <v>205</v>
      </c>
      <c r="E52" s="10" t="s">
        <v>39</v>
      </c>
      <c r="F52" s="12" t="s">
        <v>206</v>
      </c>
      <c r="G52" s="9" t="n">
        <f aca="false">COUNTIF($E$2:E52, E52)</f>
        <v>14</v>
      </c>
      <c r="H52" s="8"/>
      <c r="I52" s="10" t="s">
        <v>24</v>
      </c>
      <c r="J52" s="10" t="s">
        <v>24</v>
      </c>
      <c r="K52" s="10" t="s">
        <v>24</v>
      </c>
      <c r="L52" s="7" t="s">
        <v>23</v>
      </c>
      <c r="M52" s="10" t="s">
        <v>24</v>
      </c>
      <c r="N52" s="7" t="s">
        <v>23</v>
      </c>
      <c r="O52" s="7" t="s">
        <v>23</v>
      </c>
      <c r="P52" s="7" t="s">
        <v>23</v>
      </c>
      <c r="Q52" s="11" t="s">
        <v>8</v>
      </c>
      <c r="R52" s="8"/>
      <c r="S52" s="12" t="s">
        <v>204</v>
      </c>
      <c r="T52" s="10" t="s">
        <v>24</v>
      </c>
      <c r="U52" s="18" t="s">
        <v>38</v>
      </c>
      <c r="V52" s="16" t="s">
        <v>31</v>
      </c>
      <c r="W52" s="8"/>
      <c r="X52" s="13" t="str">
        <f aca="false">HYPERLINK("https://www.youtube.com/watch?v=jtshsLOoMbM","Episode 51")</f>
        <v>Episode 51</v>
      </c>
      <c r="Y52" s="17" t="n">
        <v>0.0300115740740741</v>
      </c>
      <c r="Z52" s="15" t="n">
        <v>42836</v>
      </c>
    </row>
    <row r="53" customFormat="false" ht="15.75" hidden="false" customHeight="false" outlineLevel="0" collapsed="false">
      <c r="A53" s="5" t="n">
        <v>52</v>
      </c>
      <c r="B53" s="6" t="str">
        <f aca="false">HYPERLINK("http://www.imdb.com/title/tt3588938/?ref_=nv_sr_5","Bigfoot vs. D.B. Cooper")</f>
        <v>Bigfoot vs. D.B. Cooper</v>
      </c>
      <c r="C53" s="6" t="str">
        <f aca="false">HYPERLINK("http://www.imdb.com/title/tt0360431/?ref_=fn_al_tt_1","Black Cougar")</f>
        <v>Black Cougar</v>
      </c>
      <c r="D53" s="6" t="str">
        <f aca="false">HYPERLINK("http://www.imdb.com/title/tt0084573/?ref_=fn_al_tt_1","Raw Force")</f>
        <v>Raw Force</v>
      </c>
      <c r="E53" s="7" t="s">
        <v>23</v>
      </c>
      <c r="F53" s="8"/>
      <c r="G53" s="9" t="n">
        <f aca="false">COUNTIF($E$2:E53, E53)</f>
        <v>8</v>
      </c>
      <c r="H53" s="8"/>
      <c r="I53" s="10" t="s">
        <v>24</v>
      </c>
      <c r="J53" s="7" t="s">
        <v>23</v>
      </c>
      <c r="K53" s="10" t="s">
        <v>24</v>
      </c>
      <c r="L53" s="10" t="s">
        <v>24</v>
      </c>
      <c r="M53" s="7" t="s">
        <v>23</v>
      </c>
      <c r="N53" s="7" t="s">
        <v>23</v>
      </c>
      <c r="O53" s="7" t="s">
        <v>23</v>
      </c>
      <c r="P53" s="21" t="s">
        <v>97</v>
      </c>
      <c r="Q53" s="11" t="s">
        <v>7</v>
      </c>
      <c r="R53" s="8"/>
      <c r="S53" s="12" t="s">
        <v>207</v>
      </c>
      <c r="T53" s="10" t="s">
        <v>24</v>
      </c>
      <c r="U53" s="12" t="s">
        <v>208</v>
      </c>
      <c r="V53" s="12" t="s">
        <v>209</v>
      </c>
      <c r="W53" s="8"/>
      <c r="X53" s="13" t="str">
        <f aca="false">HYPERLINK("https://www.youtube.com/watch?v=H1s4zrjlzWg","Episode 52")</f>
        <v>Episode 52</v>
      </c>
      <c r="Y53" s="17" t="n">
        <v>0.0430787037037037</v>
      </c>
      <c r="Z53" s="15" t="n">
        <v>42871</v>
      </c>
    </row>
    <row r="54" customFormat="false" ht="15.75" hidden="false" customHeight="false" outlineLevel="0" collapsed="false">
      <c r="A54" s="5" t="n">
        <v>54</v>
      </c>
      <c r="B54" s="12" t="s">
        <v>210</v>
      </c>
      <c r="C54" s="6" t="str">
        <f aca="false">HYPERLINK("http://www.imdb.com/title/tt5229066/?ref_=fn_al_tt_2","Hangin' with Leo!")</f>
        <v>Hangin' with Leo!</v>
      </c>
      <c r="D54" s="12" t="s">
        <v>211</v>
      </c>
      <c r="E54" s="10" t="s">
        <v>39</v>
      </c>
      <c r="F54" s="8"/>
      <c r="G54" s="9" t="n">
        <f aca="false">COUNTIF($E$2:E54, E54)</f>
        <v>15</v>
      </c>
      <c r="H54" s="8"/>
      <c r="I54" s="10" t="s">
        <v>24</v>
      </c>
      <c r="J54" s="7" t="s">
        <v>23</v>
      </c>
      <c r="K54" s="10" t="s">
        <v>24</v>
      </c>
      <c r="L54" s="7" t="s">
        <v>23</v>
      </c>
      <c r="M54" s="7" t="s">
        <v>23</v>
      </c>
      <c r="N54" s="7" t="s">
        <v>23</v>
      </c>
      <c r="O54" s="7" t="s">
        <v>23</v>
      </c>
      <c r="P54" s="21" t="s">
        <v>104</v>
      </c>
      <c r="Q54" s="11" t="s">
        <v>7</v>
      </c>
      <c r="R54" s="8"/>
      <c r="S54" s="12" t="s">
        <v>211</v>
      </c>
      <c r="T54" s="7" t="s">
        <v>23</v>
      </c>
      <c r="U54" s="12" t="s">
        <v>212</v>
      </c>
      <c r="V54" s="12" t="s">
        <v>213</v>
      </c>
      <c r="W54" s="8"/>
      <c r="X54" s="13" t="str">
        <f aca="false">HYPERLINK("https://www.youtube.com/watch?v=ebb8baFaQ-s","Episode 54")</f>
        <v>Episode 54</v>
      </c>
      <c r="Y54" s="17" t="n">
        <v>0.0395601851851852</v>
      </c>
      <c r="Z54" s="15" t="n">
        <v>42928</v>
      </c>
    </row>
    <row r="55" customFormat="false" ht="15.75" hidden="false" customHeight="false" outlineLevel="0" collapsed="false">
      <c r="A55" s="5" t="n">
        <v>55</v>
      </c>
      <c r="B55" s="6" t="str">
        <f aca="false">HYPERLINK("http://www.imdb.com/title/tt0114590/?ref_=fn_al_tt_2","The Sweeper")</f>
        <v>The Sweeper</v>
      </c>
      <c r="C55" s="6" t="str">
        <f aca="false">HYPERLINK("http://www.imdb.com/title/tt0099498/?ref_=fn_al_tt_1","Empire of the Dark")</f>
        <v>Empire of the Dark</v>
      </c>
      <c r="D55" s="6" t="str">
        <f aca="false">HYPERLINK("http://www.imdb.com/title/tt0083291/?ref_=fn_al_tt_1","Mad Foxes")</f>
        <v>Mad Foxes</v>
      </c>
      <c r="E55" s="7" t="s">
        <v>23</v>
      </c>
      <c r="F55" s="8"/>
      <c r="G55" s="9" t="n">
        <f aca="false">COUNTIF($E$2:E55, E55)</f>
        <v>9</v>
      </c>
      <c r="H55" s="8"/>
      <c r="I55" s="10" t="s">
        <v>24</v>
      </c>
      <c r="J55" s="10" t="s">
        <v>24</v>
      </c>
      <c r="K55" s="10" t="s">
        <v>24</v>
      </c>
      <c r="L55" s="7" t="s">
        <v>23</v>
      </c>
      <c r="M55" s="10" t="s">
        <v>24</v>
      </c>
      <c r="N55" s="7" t="s">
        <v>23</v>
      </c>
      <c r="O55" s="7" t="s">
        <v>23</v>
      </c>
      <c r="P55" s="7" t="s">
        <v>23</v>
      </c>
      <c r="Q55" s="11" t="s">
        <v>8</v>
      </c>
      <c r="R55" s="8"/>
      <c r="S55" s="12" t="s">
        <v>214</v>
      </c>
      <c r="T55" s="7" t="s">
        <v>23</v>
      </c>
      <c r="U55" s="18" t="s">
        <v>38</v>
      </c>
      <c r="V55" s="16" t="s">
        <v>31</v>
      </c>
      <c r="W55" s="8"/>
      <c r="X55" s="13" t="str">
        <f aca="false">HYPERLINK("https://www.youtube.com/watch?v=kWKlmbTudD8","Episode 55")</f>
        <v>Episode 55</v>
      </c>
      <c r="Y55" s="17" t="n">
        <v>0.0472106481481482</v>
      </c>
      <c r="Z55" s="15" t="n">
        <v>42947</v>
      </c>
    </row>
    <row r="56" customFormat="false" ht="15.75" hidden="false" customHeight="false" outlineLevel="0" collapsed="false">
      <c r="A56" s="5" t="n">
        <v>57</v>
      </c>
      <c r="B56" s="6" t="str">
        <f aca="false">HYPERLINK("http://www.imdb.com/title/tt0251448/?ref_=nv_sr_1","Turbulence 3: Heavy Metal")</f>
        <v>Turbulence 3: Heavy Metal</v>
      </c>
      <c r="C56" s="6" t="str">
        <f aca="false">HYPERLINK("http://www.imdb.com/title/tt0119544/?ref_=nv_sr_1","Little Bigfoot")</f>
        <v>Little Bigfoot</v>
      </c>
      <c r="D56" s="6" t="str">
        <f aca="false">HYPERLINK("http://www.imdb.com/title/tt0183072/?ref_=fn_al_tt_1","Feeders")</f>
        <v>Feeders</v>
      </c>
      <c r="E56" s="10" t="s">
        <v>166</v>
      </c>
      <c r="F56" s="8"/>
      <c r="G56" s="9" t="n">
        <f aca="false">COUNTIF($E$2:E56, E56)</f>
        <v>4</v>
      </c>
      <c r="H56" s="8"/>
      <c r="I56" s="10" t="s">
        <v>24</v>
      </c>
      <c r="J56" s="10" t="s">
        <v>24</v>
      </c>
      <c r="K56" s="10" t="s">
        <v>24</v>
      </c>
      <c r="L56" s="10" t="s">
        <v>24</v>
      </c>
      <c r="M56" s="7" t="s">
        <v>23</v>
      </c>
      <c r="N56" s="7" t="s">
        <v>23</v>
      </c>
      <c r="O56" s="7" t="s">
        <v>23</v>
      </c>
      <c r="P56" s="7" t="s">
        <v>23</v>
      </c>
      <c r="Q56" s="11" t="s">
        <v>7</v>
      </c>
      <c r="R56" s="8"/>
      <c r="S56" s="12" t="s">
        <v>215</v>
      </c>
      <c r="T56" s="10" t="s">
        <v>24</v>
      </c>
      <c r="U56" s="12" t="s">
        <v>216</v>
      </c>
      <c r="V56" s="12" t="s">
        <v>217</v>
      </c>
      <c r="W56" s="8"/>
      <c r="X56" s="13" t="str">
        <f aca="false">HYPERLINK("https://www.youtube.com/watch?v=Q7TxylhyW1Y","Episode 57")</f>
        <v>Episode 57</v>
      </c>
      <c r="Y56" s="17" t="n">
        <v>0.0392708333333333</v>
      </c>
      <c r="Z56" s="15" t="n">
        <v>43020</v>
      </c>
    </row>
    <row r="57" customFormat="false" ht="15.75" hidden="false" customHeight="false" outlineLevel="0" collapsed="false">
      <c r="A57" s="5" t="n">
        <v>58</v>
      </c>
      <c r="B57" s="6" t="str">
        <f aca="false">HYPERLINK("http://www.imdb.com/title/tt0472278/?ref_=fn_al_tt_2","Vampire Assassin")</f>
        <v>Vampire Assassin</v>
      </c>
      <c r="C57" s="6" t="str">
        <f aca="false">HYPERLINK("http://www.imdb.com/title/tt0093135/?ref_=nv_sr_1","Hack-O-Lantern")</f>
        <v>Hack-O-Lantern</v>
      </c>
      <c r="D57" s="6" t="str">
        <f aca="false">HYPERLINK("http://www.imdb.com/title/tt0075820/?ref_=nv_sr_1","Cathy's Curse")</f>
        <v>Cathy's Curse</v>
      </c>
      <c r="E57" s="10" t="s">
        <v>66</v>
      </c>
      <c r="F57" s="8"/>
      <c r="G57" s="9" t="n">
        <f aca="false">COUNTIF($E$2:E57, E57)</f>
        <v>5</v>
      </c>
      <c r="H57" s="8"/>
      <c r="I57" s="10" t="s">
        <v>24</v>
      </c>
      <c r="J57" s="10" t="s">
        <v>24</v>
      </c>
      <c r="K57" s="7" t="s">
        <v>23</v>
      </c>
      <c r="L57" s="10" t="s">
        <v>24</v>
      </c>
      <c r="M57" s="10" t="s">
        <v>24</v>
      </c>
      <c r="N57" s="7" t="s">
        <v>23</v>
      </c>
      <c r="O57" s="7" t="s">
        <v>23</v>
      </c>
      <c r="P57" s="7" t="s">
        <v>23</v>
      </c>
      <c r="Q57" s="11" t="s">
        <v>8</v>
      </c>
      <c r="R57" s="8"/>
      <c r="S57" s="12" t="s">
        <v>218</v>
      </c>
      <c r="T57" s="7" t="s">
        <v>23</v>
      </c>
      <c r="U57" s="12" t="s">
        <v>219</v>
      </c>
      <c r="V57" s="12" t="s">
        <v>220</v>
      </c>
      <c r="W57" s="8"/>
      <c r="X57" s="13" t="str">
        <f aca="false">HYPERLINK("https://www.youtube.com/watch?v=W1QJazEHMUo","Episode 58")</f>
        <v>Episode 58</v>
      </c>
      <c r="Y57" s="17" t="n">
        <v>0.0438078703703704</v>
      </c>
      <c r="Z57" s="15" t="n">
        <v>43034</v>
      </c>
    </row>
    <row r="58" customFormat="false" ht="15.75" hidden="false" customHeight="false" outlineLevel="0" collapsed="false">
      <c r="A58" s="5" t="n">
        <v>60</v>
      </c>
      <c r="B58" s="12" t="s">
        <v>221</v>
      </c>
      <c r="C58" s="12" t="s">
        <v>222</v>
      </c>
      <c r="D58" s="6" t="str">
        <f aca="false">HYPERLINK("http://www.imdb.com/title/tt3439314/?ref_=nv_sr_1","Surviving Edged Weapons")</f>
        <v>Surviving Edged Weapons</v>
      </c>
      <c r="E58" s="10" t="s">
        <v>39</v>
      </c>
      <c r="F58" s="8"/>
      <c r="G58" s="9" t="n">
        <f aca="false">COUNTIF($E$2:E58, E58)</f>
        <v>16</v>
      </c>
      <c r="H58" s="8"/>
      <c r="I58" s="10" t="s">
        <v>24</v>
      </c>
      <c r="J58" s="10" t="s">
        <v>24</v>
      </c>
      <c r="K58" s="10" t="s">
        <v>24</v>
      </c>
      <c r="L58" s="7" t="s">
        <v>23</v>
      </c>
      <c r="M58" s="10" t="s">
        <v>24</v>
      </c>
      <c r="N58" s="7" t="s">
        <v>23</v>
      </c>
      <c r="O58" s="7" t="s">
        <v>23</v>
      </c>
      <c r="P58" s="7" t="s">
        <v>23</v>
      </c>
      <c r="Q58" s="11" t="s">
        <v>7</v>
      </c>
      <c r="R58" s="8"/>
      <c r="S58" s="12" t="s">
        <v>223</v>
      </c>
      <c r="T58" s="10" t="s">
        <v>24</v>
      </c>
      <c r="U58" s="18" t="s">
        <v>38</v>
      </c>
      <c r="V58" s="16" t="s">
        <v>31</v>
      </c>
      <c r="W58" s="8"/>
      <c r="X58" s="13" t="str">
        <f aca="false">HYPERLINK("https://www.youtube.com/watch?v=p1sxc3V0lzQ","Episode 60")</f>
        <v>Episode 60</v>
      </c>
      <c r="Y58" s="17" t="n">
        <v>0.0386111111111111</v>
      </c>
      <c r="Z58" s="15" t="n">
        <v>43073</v>
      </c>
    </row>
    <row r="59" customFormat="false" ht="15.75" hidden="false" customHeight="false" outlineLevel="0" collapsed="false">
      <c r="A59" s="5" t="n">
        <v>61</v>
      </c>
      <c r="B59" s="6" t="str">
        <f aca="false">HYPERLINK("http://www.imdb.com/title/tt0102187/?ref_=fn_al_tt_3","Karate Cop")</f>
        <v>Karate Cop</v>
      </c>
      <c r="C59" s="6" t="str">
        <f aca="false">HYPERLINK("http://www.imdb.com/title/tt7784186/?ref_=fn_al_tt_1","The Christmas Light")</f>
        <v>The Christmas Light</v>
      </c>
      <c r="D59" s="6" t="str">
        <f aca="false">HYPERLINK("http://www.imdb.com/title/tt0095731/?ref_=nv_sr_1","Night of the Kickfighters")</f>
        <v>Night of the Kickfighters</v>
      </c>
      <c r="E59" s="10" t="s">
        <v>224</v>
      </c>
      <c r="F59" s="8"/>
      <c r="G59" s="9" t="n">
        <f aca="false">COUNTIF($E$2:E59, E59)</f>
        <v>1</v>
      </c>
      <c r="H59" s="8"/>
      <c r="I59" s="10" t="s">
        <v>24</v>
      </c>
      <c r="J59" s="10" t="s">
        <v>24</v>
      </c>
      <c r="K59" s="10" t="s">
        <v>24</v>
      </c>
      <c r="L59" s="10" t="s">
        <v>24</v>
      </c>
      <c r="M59" s="7" t="s">
        <v>23</v>
      </c>
      <c r="N59" s="7" t="s">
        <v>23</v>
      </c>
      <c r="O59" s="7" t="s">
        <v>23</v>
      </c>
      <c r="P59" s="7" t="s">
        <v>23</v>
      </c>
      <c r="Q59" s="11" t="s">
        <v>8</v>
      </c>
      <c r="R59" s="8"/>
      <c r="S59" s="12" t="s">
        <v>225</v>
      </c>
      <c r="T59" s="10" t="s">
        <v>24</v>
      </c>
      <c r="U59" s="12" t="s">
        <v>226</v>
      </c>
      <c r="V59" s="12" t="s">
        <v>227</v>
      </c>
      <c r="W59" s="8"/>
      <c r="X59" s="13" t="str">
        <f aca="false">HYPERLINK("https://www.youtube.com/watch?v=PSqcvmLE0ek","Episode 61")</f>
        <v>Episode 61</v>
      </c>
      <c r="Y59" s="17" t="n">
        <v>0.0402430555555556</v>
      </c>
      <c r="Z59" s="15" t="n">
        <v>43097</v>
      </c>
    </row>
    <row r="60" customFormat="false" ht="15.75" hidden="false" customHeight="false" outlineLevel="0" collapsed="false">
      <c r="A60" s="5" t="n">
        <v>62</v>
      </c>
      <c r="B60" s="6" t="str">
        <f aca="false">HYPERLINK("http://www.imdb.com/title/tt0089665/?ref_=fn_al_tt_1","The Nail Gun Massacre")</f>
        <v>The Nail Gun Massacre</v>
      </c>
      <c r="C60" s="6" t="str">
        <f aca="false">HYPERLINK("http://www.imdb.com/title/tt0092860/?ref_=nv_sr_2","Deathstalker II")</f>
        <v>Deathstalker II</v>
      </c>
      <c r="D60" s="6" t="str">
        <f aca="false">HYPERLINK("http://www.imdb.com/title/tt0098127/?ref_=fn_al_tt_1","Princess Warrior")</f>
        <v>Princess Warrior</v>
      </c>
      <c r="E60" s="10" t="s">
        <v>166</v>
      </c>
      <c r="F60" s="8"/>
      <c r="G60" s="9" t="n">
        <f aca="false">COUNTIF($E$2:E60, E60)</f>
        <v>5</v>
      </c>
      <c r="H60" s="8"/>
      <c r="I60" s="10" t="s">
        <v>24</v>
      </c>
      <c r="J60" s="10" t="s">
        <v>24</v>
      </c>
      <c r="K60" s="7" t="s">
        <v>23</v>
      </c>
      <c r="L60" s="10" t="s">
        <v>24</v>
      </c>
      <c r="M60" s="10" t="s">
        <v>24</v>
      </c>
      <c r="N60" s="7" t="s">
        <v>23</v>
      </c>
      <c r="O60" s="7" t="s">
        <v>23</v>
      </c>
      <c r="P60" s="7" t="s">
        <v>23</v>
      </c>
      <c r="Q60" s="11" t="s">
        <v>7</v>
      </c>
      <c r="R60" s="8"/>
      <c r="S60" s="12" t="s">
        <v>228</v>
      </c>
      <c r="T60" s="10" t="s">
        <v>24</v>
      </c>
      <c r="U60" s="12" t="s">
        <v>229</v>
      </c>
      <c r="V60" s="12" t="s">
        <v>230</v>
      </c>
      <c r="W60" s="8"/>
      <c r="X60" s="13" t="str">
        <f aca="false">HYPERLINK("https://www.youtube.com/watch?v=Z6Gj9bzkeOU","Episode 62")</f>
        <v>Episode 62</v>
      </c>
      <c r="Y60" s="17" t="n">
        <v>0.0473263888888889</v>
      </c>
      <c r="Z60" s="15" t="n">
        <v>43122</v>
      </c>
    </row>
    <row r="61" customFormat="false" ht="15.75" hidden="false" customHeight="false" outlineLevel="0" collapsed="false">
      <c r="A61" s="5" t="n">
        <v>63</v>
      </c>
      <c r="B61" s="12" t="s">
        <v>231</v>
      </c>
      <c r="C61" s="12" t="s">
        <v>232</v>
      </c>
      <c r="D61" s="12" t="s">
        <v>233</v>
      </c>
      <c r="E61" s="10" t="s">
        <v>234</v>
      </c>
      <c r="F61" s="6" t="str">
        <f aca="false">HYPERLINK("https://www.imdb.com/title/tt1340456/?ref_=fn_al_nm_1a","Partners")</f>
        <v>Partners</v>
      </c>
      <c r="G61" s="9" t="n">
        <f aca="false">COUNTIF($E$2:E61, E61)</f>
        <v>1</v>
      </c>
      <c r="H61" s="8"/>
      <c r="I61" s="10" t="s">
        <v>24</v>
      </c>
      <c r="J61" s="10" t="s">
        <v>24</v>
      </c>
      <c r="K61" s="10" t="s">
        <v>24</v>
      </c>
      <c r="L61" s="10" t="s">
        <v>24</v>
      </c>
      <c r="M61" s="7" t="s">
        <v>23</v>
      </c>
      <c r="N61" s="7" t="s">
        <v>23</v>
      </c>
      <c r="O61" s="7" t="s">
        <v>23</v>
      </c>
      <c r="P61" s="7" t="s">
        <v>23</v>
      </c>
      <c r="Q61" s="11" t="s">
        <v>7</v>
      </c>
      <c r="R61" s="8"/>
      <c r="S61" s="18" t="s">
        <v>38</v>
      </c>
      <c r="T61" s="20" t="s">
        <v>41</v>
      </c>
      <c r="U61" s="18" t="s">
        <v>38</v>
      </c>
      <c r="V61" s="16" t="s">
        <v>31</v>
      </c>
      <c r="W61" s="8"/>
      <c r="X61" s="13" t="str">
        <f aca="false">HYPERLINK("https://www.youtube.com/watch?v=_igaLv7ro8o","Episode 63")</f>
        <v>Episode 63</v>
      </c>
      <c r="Y61" s="17" t="n">
        <v>0.0484375</v>
      </c>
      <c r="Z61" s="15" t="n">
        <v>43172</v>
      </c>
    </row>
    <row r="62" customFormat="false" ht="15.75" hidden="false" customHeight="false" outlineLevel="0" collapsed="false">
      <c r="A62" s="5" t="n">
        <v>64</v>
      </c>
      <c r="B62" s="6" t="str">
        <f aca="false">HYPERLINK("https://www.imdb.com/title/tt0113318/?ref_=fn_al_tt_1","Hologram Man")</f>
        <v>Hologram Man</v>
      </c>
      <c r="C62" s="6" t="str">
        <f aca="false">HYPERLINK("https://www.imdb.com/title/tt0223268/?ref_=fn_tt_tt_3","Faust")</f>
        <v>Faust</v>
      </c>
      <c r="D62" s="6" t="str">
        <f aca="false">HYPERLINK("https://www.imdb.com/title/tt0131979/?ref_=nv_sr_1","Blood Street")</f>
        <v>Blood Street</v>
      </c>
      <c r="E62" s="7" t="s">
        <v>23</v>
      </c>
      <c r="F62" s="8"/>
      <c r="G62" s="9" t="n">
        <f aca="false">COUNTIF($E$2:E62, E62)</f>
        <v>10</v>
      </c>
      <c r="H62" s="8"/>
      <c r="I62" s="10" t="s">
        <v>24</v>
      </c>
      <c r="J62" s="10" t="s">
        <v>24</v>
      </c>
      <c r="K62" s="10" t="s">
        <v>24</v>
      </c>
      <c r="L62" s="10" t="s">
        <v>24</v>
      </c>
      <c r="M62" s="7" t="s">
        <v>23</v>
      </c>
      <c r="N62" s="7" t="s">
        <v>23</v>
      </c>
      <c r="O62" s="7" t="s">
        <v>23</v>
      </c>
      <c r="P62" s="7" t="s">
        <v>23</v>
      </c>
      <c r="Q62" s="11" t="s">
        <v>8</v>
      </c>
      <c r="R62" s="8"/>
      <c r="S62" s="12" t="s">
        <v>235</v>
      </c>
      <c r="T62" s="7" t="s">
        <v>23</v>
      </c>
      <c r="U62" s="18" t="s">
        <v>38</v>
      </c>
      <c r="V62" s="16" t="s">
        <v>31</v>
      </c>
      <c r="W62" s="8"/>
      <c r="X62" s="13" t="str">
        <f aca="false">HYPERLINK("https://www.youtube.com/watch?v=f1je3wob5JA","Episode 64")</f>
        <v>Episode 64</v>
      </c>
      <c r="Y62" s="17" t="n">
        <v>0.0431365740740741</v>
      </c>
      <c r="Z62" s="15" t="n">
        <v>43204</v>
      </c>
    </row>
    <row r="63" customFormat="false" ht="15.75" hidden="false" customHeight="false" outlineLevel="0" collapsed="false">
      <c r="A63" s="5" t="n">
        <v>65</v>
      </c>
      <c r="B63" s="6" t="str">
        <f aca="false">HYPERLINK("https://www.imdb.com/title/tt0176097/?ref_=nv_sr_1","Rocktober Blood")</f>
        <v>Rocktober Blood</v>
      </c>
      <c r="C63" s="6" t="str">
        <f aca="false">HYPERLINK("https://www.imdb.com/title/tt0086113/?ref_=fn_tt_tt_3","The Pit")</f>
        <v>The Pit</v>
      </c>
      <c r="D63" s="6" t="str">
        <f aca="false">HYPERLINK("https://www.imdb.com/title/tt0093491/?ref_=fn_al_tt_1","Mankillers")</f>
        <v>Mankillers</v>
      </c>
      <c r="E63" s="10" t="s">
        <v>166</v>
      </c>
      <c r="F63" s="8"/>
      <c r="G63" s="9" t="n">
        <f aca="false">COUNTIF($E$2:E63, E63)</f>
        <v>6</v>
      </c>
      <c r="H63" s="8"/>
      <c r="I63" s="10" t="s">
        <v>24</v>
      </c>
      <c r="J63" s="10" t="s">
        <v>24</v>
      </c>
      <c r="K63" s="10" t="s">
        <v>24</v>
      </c>
      <c r="L63" s="7" t="s">
        <v>23</v>
      </c>
      <c r="M63" s="7" t="s">
        <v>23</v>
      </c>
      <c r="N63" s="7" t="s">
        <v>23</v>
      </c>
      <c r="O63" s="7" t="s">
        <v>23</v>
      </c>
      <c r="P63" s="10" t="s">
        <v>236</v>
      </c>
      <c r="Q63" s="11" t="s">
        <v>7</v>
      </c>
      <c r="R63" s="8"/>
      <c r="S63" s="12" t="s">
        <v>237</v>
      </c>
      <c r="T63" s="7" t="s">
        <v>23</v>
      </c>
      <c r="U63" s="12" t="s">
        <v>238</v>
      </c>
      <c r="V63" s="12" t="s">
        <v>239</v>
      </c>
      <c r="W63" s="8"/>
      <c r="X63" s="13" t="str">
        <f aca="false">HYPERLINK("https://www.youtube.com/watch?v=0JcNT6jYGwI","Episode 65")</f>
        <v>Episode 65</v>
      </c>
      <c r="Y63" s="17" t="n">
        <v>0.0461689814814815</v>
      </c>
      <c r="Z63" s="15" t="n">
        <v>43227</v>
      </c>
    </row>
    <row r="64" customFormat="false" ht="15.75" hidden="false" customHeight="false" outlineLevel="0" collapsed="false">
      <c r="A64" s="5" t="n">
        <v>66</v>
      </c>
      <c r="B64" s="6" t="str">
        <f aca="false">HYPERLINK("https://www.imdb.com/title/tt0082611/?ref_=fn_al_tt_1","Kill Squad")</f>
        <v>Kill Squad</v>
      </c>
      <c r="C64" s="6" t="str">
        <f aca="false">HYPERLINK("https://www.imdb.com/title/tt0311740/?ref_=nv_sr_1","Ryan's Babe")</f>
        <v>Ryan's Babe</v>
      </c>
      <c r="D64" s="6" t="str">
        <f aca="false">HYPERLINK("https://www.imdb.com/title/tt0094998/?ref_=fn_al_tt_1","Demonwarp")</f>
        <v>Demonwarp</v>
      </c>
      <c r="E64" s="7" t="s">
        <v>23</v>
      </c>
      <c r="F64" s="8"/>
      <c r="G64" s="9" t="n">
        <f aca="false">COUNTIF($E$2:E64, E64)</f>
        <v>11</v>
      </c>
      <c r="H64" s="8"/>
      <c r="I64" s="7" t="s">
        <v>23</v>
      </c>
      <c r="J64" s="10" t="s">
        <v>24</v>
      </c>
      <c r="K64" s="10" t="s">
        <v>24</v>
      </c>
      <c r="L64" s="10" t="s">
        <v>24</v>
      </c>
      <c r="M64" s="10" t="s">
        <v>24</v>
      </c>
      <c r="N64" s="7" t="s">
        <v>23</v>
      </c>
      <c r="O64" s="7" t="s">
        <v>23</v>
      </c>
      <c r="P64" s="7" t="s">
        <v>23</v>
      </c>
      <c r="Q64" s="11" t="s">
        <v>8</v>
      </c>
      <c r="R64" s="8"/>
      <c r="S64" s="12" t="s">
        <v>240</v>
      </c>
      <c r="T64" s="7" t="s">
        <v>23</v>
      </c>
      <c r="U64" s="18" t="s">
        <v>38</v>
      </c>
      <c r="V64" s="16" t="s">
        <v>31</v>
      </c>
      <c r="W64" s="8"/>
      <c r="X64" s="13" t="str">
        <f aca="false">HYPERLINK("https://www.youtube.com/watch?v=jcK4ioF8ODc","Episode 66")</f>
        <v>Episode 66</v>
      </c>
      <c r="Y64" s="17" t="n">
        <v>0.0438541666666667</v>
      </c>
      <c r="Z64" s="15" t="n">
        <v>43253</v>
      </c>
    </row>
    <row r="65" customFormat="false" ht="15.75" hidden="false" customHeight="false" outlineLevel="0" collapsed="false">
      <c r="A65" s="5" t="n">
        <v>67</v>
      </c>
      <c r="B65" s="12" t="s">
        <v>241</v>
      </c>
      <c r="C65" s="12" t="s">
        <v>242</v>
      </c>
      <c r="D65" s="12" t="s">
        <v>243</v>
      </c>
      <c r="E65" s="10" t="s">
        <v>39</v>
      </c>
      <c r="F65" s="12" t="s">
        <v>244</v>
      </c>
      <c r="G65" s="9" t="n">
        <f aca="false">COUNTIF($E$2:E65, E65)</f>
        <v>17</v>
      </c>
      <c r="H65" s="8"/>
      <c r="I65" s="10" t="s">
        <v>24</v>
      </c>
      <c r="J65" s="7" t="s">
        <v>23</v>
      </c>
      <c r="K65" s="10" t="s">
        <v>24</v>
      </c>
      <c r="L65" s="7" t="s">
        <v>23</v>
      </c>
      <c r="M65" s="7" t="s">
        <v>23</v>
      </c>
      <c r="N65" s="7" t="s">
        <v>23</v>
      </c>
      <c r="O65" s="7" t="s">
        <v>23</v>
      </c>
      <c r="P65" s="10" t="s">
        <v>104</v>
      </c>
      <c r="Q65" s="11" t="s">
        <v>7</v>
      </c>
      <c r="R65" s="8"/>
      <c r="S65" s="12" t="s">
        <v>245</v>
      </c>
      <c r="T65" s="7" t="s">
        <v>23</v>
      </c>
      <c r="U65" s="12" t="s">
        <v>244</v>
      </c>
      <c r="V65" s="12" t="s">
        <v>246</v>
      </c>
      <c r="W65" s="8"/>
      <c r="X65" s="13" t="str">
        <f aca="false">HYPERLINK("https://www.youtube.com/watch?v=03XdyJN_hR8","Episode 67")</f>
        <v>Episode 67</v>
      </c>
      <c r="Y65" s="17" t="n">
        <v>0.0438773148148148</v>
      </c>
      <c r="Z65" s="15" t="n">
        <v>43290</v>
      </c>
    </row>
    <row r="66" customFormat="false" ht="15.75" hidden="false" customHeight="false" outlineLevel="0" collapsed="false">
      <c r="A66" s="5" t="n">
        <v>68</v>
      </c>
      <c r="B66" s="6" t="str">
        <f aca="false">HYPERLINK("https://www.imdb.com/title/tt0069005/?ref_=nv_sr_1","Night of the Lepus")</f>
        <v>Night of the Lepus</v>
      </c>
      <c r="C66" s="6" t="str">
        <f aca="false">HYPERLINK("https://www.imdb.com/title/tt0096511/?ref_=fn_al_tt_1","Zombie 3")</f>
        <v>Zombie 3</v>
      </c>
      <c r="D66" s="6" t="str">
        <f aca="false">HYPERLINK("https://www.imdb.com/title/tt5445074/?ref_=nv_sr_1","Pass Thru")</f>
        <v>Pass Thru</v>
      </c>
      <c r="E66" s="10" t="s">
        <v>247</v>
      </c>
      <c r="F66" s="6" t="str">
        <f aca="false">HYPERLINK("https://www.imdb.com/title/tt0091957/?ref_=fn_al_tt_3","Silk")</f>
        <v>Silk</v>
      </c>
      <c r="G66" s="9" t="n">
        <f aca="false">COUNTIF($E$2:E66, E66)</f>
        <v>1</v>
      </c>
      <c r="H66" s="8"/>
      <c r="I66" s="10" t="s">
        <v>24</v>
      </c>
      <c r="J66" s="10" t="s">
        <v>24</v>
      </c>
      <c r="K66" s="10" t="s">
        <v>24</v>
      </c>
      <c r="L66" s="7" t="s">
        <v>23</v>
      </c>
      <c r="M66" s="10" t="s">
        <v>24</v>
      </c>
      <c r="N66" s="7" t="s">
        <v>23</v>
      </c>
      <c r="O66" s="7" t="s">
        <v>23</v>
      </c>
      <c r="P66" s="7" t="s">
        <v>23</v>
      </c>
      <c r="Q66" s="19" t="s">
        <v>40</v>
      </c>
      <c r="R66" s="8"/>
      <c r="S66" s="12" t="s">
        <v>248</v>
      </c>
      <c r="T66" s="10" t="s">
        <v>24</v>
      </c>
      <c r="U66" s="12" t="s">
        <v>249</v>
      </c>
      <c r="V66" s="12" t="s">
        <v>250</v>
      </c>
      <c r="W66" s="8"/>
      <c r="X66" s="13" t="str">
        <f aca="false">HYPERLINK("https://www.youtube.com/watch?v=m0QUo5jnhYE","Episode 68")</f>
        <v>Episode 68</v>
      </c>
      <c r="Y66" s="17" t="n">
        <v>0.0432175925925926</v>
      </c>
      <c r="Z66" s="15" t="n">
        <v>43319</v>
      </c>
    </row>
    <row r="67" customFormat="false" ht="15.75" hidden="false" customHeight="false" outlineLevel="0" collapsed="false">
      <c r="A67" s="5" t="n">
        <v>70</v>
      </c>
      <c r="B67" s="6" t="str">
        <f aca="false">HYPERLINK("https://www.imdb.com/title/tt0251005/?ref_=fn_al_tt_2","Carnivore")</f>
        <v>Carnivore</v>
      </c>
      <c r="C67" s="6" t="str">
        <f aca="false">HYPERLINK("https://www.imdb.com/title/tt0150855/?ref_=nv_sr_1","HauntedWeen")</f>
        <v>HauntedWeen</v>
      </c>
      <c r="D67" s="6" t="str">
        <f aca="false">HYPERLINK("https://www.imdb.com/title/tt0094752/?ref_=nv_sr_1","Black Roses")</f>
        <v>Black Roses</v>
      </c>
      <c r="E67" s="10" t="s">
        <v>66</v>
      </c>
      <c r="F67" s="8"/>
      <c r="G67" s="9" t="n">
        <f aca="false">COUNTIF($E$2:E67, E67)</f>
        <v>6</v>
      </c>
      <c r="H67" s="8"/>
      <c r="I67" s="10" t="s">
        <v>24</v>
      </c>
      <c r="J67" s="10" t="s">
        <v>24</v>
      </c>
      <c r="K67" s="10" t="s">
        <v>24</v>
      </c>
      <c r="L67" s="10" t="s">
        <v>24</v>
      </c>
      <c r="M67" s="7" t="s">
        <v>23</v>
      </c>
      <c r="N67" s="7" t="s">
        <v>23</v>
      </c>
      <c r="O67" s="7" t="s">
        <v>23</v>
      </c>
      <c r="P67" s="7" t="s">
        <v>23</v>
      </c>
      <c r="Q67" s="11" t="s">
        <v>8</v>
      </c>
      <c r="R67" s="8"/>
      <c r="S67" s="12" t="s">
        <v>251</v>
      </c>
      <c r="T67" s="7" t="s">
        <v>23</v>
      </c>
      <c r="U67" s="12" t="s">
        <v>251</v>
      </c>
      <c r="V67" s="12" t="s">
        <v>252</v>
      </c>
      <c r="W67" s="8"/>
      <c r="X67" s="13" t="str">
        <f aca="false">HYPERLINK("https://www.youtube.com/watch?v=7AbMMTwu3Fs","Episode 70")</f>
        <v>Episode 70</v>
      </c>
      <c r="Y67" s="17" t="n">
        <v>0.0471064814814815</v>
      </c>
      <c r="Z67" s="15" t="n">
        <v>43400</v>
      </c>
    </row>
    <row r="68" customFormat="false" ht="15.75" hidden="false" customHeight="false" outlineLevel="0" collapsed="false">
      <c r="A68" s="5" t="n">
        <v>71</v>
      </c>
      <c r="B68" s="12" t="s">
        <v>253</v>
      </c>
      <c r="C68" s="12" t="s">
        <v>254</v>
      </c>
      <c r="D68" s="12" t="s">
        <v>255</v>
      </c>
      <c r="E68" s="10" t="s">
        <v>234</v>
      </c>
      <c r="F68" s="8"/>
      <c r="G68" s="9" t="n">
        <f aca="false">COUNTIF($E$2:E68, E68)</f>
        <v>2</v>
      </c>
      <c r="H68" s="8"/>
      <c r="I68" s="10" t="s">
        <v>24</v>
      </c>
      <c r="J68" s="10" t="s">
        <v>24</v>
      </c>
      <c r="K68" s="10" t="s">
        <v>24</v>
      </c>
      <c r="L68" s="7" t="s">
        <v>23</v>
      </c>
      <c r="M68" s="7" t="s">
        <v>23</v>
      </c>
      <c r="N68" s="7" t="s">
        <v>23</v>
      </c>
      <c r="O68" s="10" t="s">
        <v>24</v>
      </c>
      <c r="P68" s="7" t="s">
        <v>23</v>
      </c>
      <c r="Q68" s="11" t="s">
        <v>8</v>
      </c>
      <c r="R68" s="8"/>
      <c r="S68" s="12" t="s">
        <v>256</v>
      </c>
      <c r="T68" s="10" t="s">
        <v>24</v>
      </c>
      <c r="U68" s="18" t="s">
        <v>38</v>
      </c>
      <c r="V68" s="12" t="s">
        <v>257</v>
      </c>
      <c r="W68" s="8"/>
      <c r="X68" s="13" t="str">
        <f aca="false">HYPERLINK("https://www.youtube.com/watch?v=11IO-mo8t74","Episode 71")</f>
        <v>Episode 71</v>
      </c>
      <c r="Y68" s="14" t="n">
        <v>0.0262268518518519</v>
      </c>
      <c r="Z68" s="15" t="n">
        <v>43437</v>
      </c>
    </row>
    <row r="69" customFormat="false" ht="15.75" hidden="false" customHeight="false" outlineLevel="0" collapsed="false">
      <c r="A69" s="5" t="n">
        <v>72</v>
      </c>
      <c r="B69" s="6" t="str">
        <f aca="false">HYPERLINK("https://www.imdb.com/title/tt0105183/?ref_=nv_sr_1","Prototype X29A")</f>
        <v>Prototype X29A</v>
      </c>
      <c r="C69" s="6" t="str">
        <f aca="false">HYPERLINK("https://www.imdb.com/title/tt0350022/?ref_=nv_sr_3","Quigley")</f>
        <v>Quigley</v>
      </c>
      <c r="D69" s="6" t="str">
        <f aca="false">HYPERLINK("https://www.imdb.com/title/tt0329200/?ref_=nv_sr_1","Home Alone 4: Taking Back the House")</f>
        <v>Home Alone 4: Taking Back the House</v>
      </c>
      <c r="E69" s="10" t="s">
        <v>166</v>
      </c>
      <c r="F69" s="8"/>
      <c r="G69" s="9" t="n">
        <f aca="false">COUNTIF($E$2:E69, E69)</f>
        <v>7</v>
      </c>
      <c r="H69" s="8"/>
      <c r="I69" s="10" t="s">
        <v>24</v>
      </c>
      <c r="J69" s="10" t="s">
        <v>24</v>
      </c>
      <c r="K69" s="10" t="s">
        <v>24</v>
      </c>
      <c r="L69" s="7" t="s">
        <v>23</v>
      </c>
      <c r="M69" s="7" t="s">
        <v>23</v>
      </c>
      <c r="N69" s="7" t="s">
        <v>23</v>
      </c>
      <c r="O69" s="7" t="s">
        <v>23</v>
      </c>
      <c r="P69" s="21" t="s">
        <v>258</v>
      </c>
      <c r="Q69" s="11" t="s">
        <v>7</v>
      </c>
      <c r="R69" s="8"/>
      <c r="S69" s="12" t="s">
        <v>259</v>
      </c>
      <c r="T69" s="10" t="s">
        <v>24</v>
      </c>
      <c r="U69" s="12" t="s">
        <v>260</v>
      </c>
      <c r="V69" s="12" t="s">
        <v>261</v>
      </c>
      <c r="W69" s="8"/>
      <c r="X69" s="13" t="str">
        <f aca="false">HYPERLINK("https://www.youtube.com/watch?v=a_FURNuBeQg","Episode 72")</f>
        <v>Episode 72</v>
      </c>
      <c r="Y69" s="17" t="n">
        <v>0.0431481481481482</v>
      </c>
      <c r="Z69" s="15" t="n">
        <v>43446</v>
      </c>
    </row>
    <row r="70" customFormat="false" ht="15.75" hidden="false" customHeight="false" outlineLevel="0" collapsed="false">
      <c r="A70" s="5" t="n">
        <v>73</v>
      </c>
      <c r="B70" s="6" t="str">
        <f aca="false">HYPERLINK("https://www.imdb.com/title/tt0498397/?ref_=fn_al_tt_1","Two Front Teeth")</f>
        <v>Two Front Teeth</v>
      </c>
      <c r="C70" s="6" t="str">
        <f aca="false">HYPERLINK("https://www.imdb.com/title/tt0096341/?ref_=nv_sr_2","Uninvited")</f>
        <v>Uninvited</v>
      </c>
      <c r="D70" s="6" t="str">
        <f aca="false">HYPERLINK("https://www.imdb.com/title/tt4064994/?ref_=nv_sr_2","Christy: Santa's First Female Reindeer")</f>
        <v>Christy: Santa's First Female Reindeer</v>
      </c>
      <c r="E70" s="10" t="s">
        <v>262</v>
      </c>
      <c r="F70" s="8"/>
      <c r="G70" s="9" t="n">
        <f aca="false">COUNTIF($E$2:E70, E70)</f>
        <v>1</v>
      </c>
      <c r="H70" s="8"/>
      <c r="I70" s="10" t="s">
        <v>24</v>
      </c>
      <c r="J70" s="10" t="s">
        <v>24</v>
      </c>
      <c r="K70" s="10" t="s">
        <v>24</v>
      </c>
      <c r="L70" s="7" t="s">
        <v>23</v>
      </c>
      <c r="M70" s="10" t="s">
        <v>24</v>
      </c>
      <c r="N70" s="7" t="s">
        <v>23</v>
      </c>
      <c r="O70" s="7" t="s">
        <v>23</v>
      </c>
      <c r="P70" s="7" t="s">
        <v>23</v>
      </c>
      <c r="Q70" s="11" t="s">
        <v>8</v>
      </c>
      <c r="R70" s="8"/>
      <c r="S70" s="12" t="s">
        <v>263</v>
      </c>
      <c r="T70" s="10" t="s">
        <v>24</v>
      </c>
      <c r="U70" s="18" t="s">
        <v>38</v>
      </c>
      <c r="V70" s="16" t="s">
        <v>31</v>
      </c>
      <c r="W70" s="8"/>
      <c r="X70" s="13" t="str">
        <f aca="false">HYPERLINK("https://www.youtube.com/watch?v=8LsPkYeaKBs","Episode 73")</f>
        <v>Episode 73</v>
      </c>
      <c r="Y70" s="17" t="n">
        <v>0.0378935185185185</v>
      </c>
      <c r="Z70" s="15" t="n">
        <v>43454</v>
      </c>
    </row>
    <row r="71" customFormat="false" ht="15.75" hidden="false" customHeight="false" outlineLevel="0" collapsed="false">
      <c r="A71" s="5" t="n">
        <v>74</v>
      </c>
      <c r="B71" s="6" t="str">
        <f aca="false">HYPERLINK("https://www.imdb.com/title/tt0137452/?ref_=fn_al_tt_1","Cybernator")</f>
        <v>Cybernator</v>
      </c>
      <c r="C71" s="6" t="str">
        <f aca="false">HYPERLINK("https://www.imdb.com/title/tt0127069/?ref_=fn_al_tt_1","The Panther Squad")</f>
        <v>The Panther Squad</v>
      </c>
      <c r="D71" s="6" t="str">
        <f aca="false">HYPERLINK("https://www.imdb.com/title/tt0114193/?ref_=nv_sr_1","Project: Metalbeast")</f>
        <v>Project: Metalbeast</v>
      </c>
      <c r="E71" s="7" t="s">
        <v>23</v>
      </c>
      <c r="F71" s="8"/>
      <c r="G71" s="9" t="n">
        <f aca="false">COUNTIF($E$2:E71, E71)</f>
        <v>12</v>
      </c>
      <c r="H71" s="8"/>
      <c r="I71" s="10" t="s">
        <v>24</v>
      </c>
      <c r="J71" s="10" t="s">
        <v>24</v>
      </c>
      <c r="K71" s="10" t="s">
        <v>24</v>
      </c>
      <c r="L71" s="7" t="s">
        <v>23</v>
      </c>
      <c r="M71" s="7" t="s">
        <v>23</v>
      </c>
      <c r="N71" s="7" t="s">
        <v>23</v>
      </c>
      <c r="O71" s="7" t="s">
        <v>23</v>
      </c>
      <c r="P71" s="21" t="s">
        <v>131</v>
      </c>
      <c r="Q71" s="11" t="s">
        <v>7</v>
      </c>
      <c r="R71" s="8"/>
      <c r="S71" s="12" t="s">
        <v>264</v>
      </c>
      <c r="T71" s="7" t="s">
        <v>23</v>
      </c>
      <c r="U71" s="18" t="s">
        <v>38</v>
      </c>
      <c r="V71" s="16" t="s">
        <v>31</v>
      </c>
      <c r="W71" s="8"/>
      <c r="X71" s="13" t="str">
        <f aca="false">HYPERLINK("https://www.youtube.com/watch?v=yXNlNvZwBUw","Episode 74")</f>
        <v>Episode 74</v>
      </c>
      <c r="Y71" s="17" t="n">
        <v>0.0456481481481482</v>
      </c>
      <c r="Z71" s="15" t="n">
        <v>43496</v>
      </c>
    </row>
    <row r="72" customFormat="false" ht="15.75" hidden="false" customHeight="false" outlineLevel="0" collapsed="false">
      <c r="A72" s="5" t="n">
        <v>75</v>
      </c>
      <c r="B72" s="6" t="str">
        <f aca="false">HYPERLINK("https://www.imdb.com/title/tt4903536/?ref_=nv_sr_1","Law Enforcement Guide to Satanic Cults")</f>
        <v>Law Enforcement Guide to Satanic Cults</v>
      </c>
      <c r="C72" s="12" t="s">
        <v>265</v>
      </c>
      <c r="D72" s="6" t="str">
        <f aca="false">HYPERLINK("https://www.imdb.com/title/tt0369348/?ref_=fn_al_tt_1","Creating Rem Lezar")</f>
        <v>Creating Rem Lezar</v>
      </c>
      <c r="E72" s="10" t="s">
        <v>39</v>
      </c>
      <c r="F72" s="8"/>
      <c r="G72" s="9" t="n">
        <f aca="false">COUNTIF($E$2:E72, E72)</f>
        <v>18</v>
      </c>
      <c r="H72" s="8"/>
      <c r="I72" s="10" t="s">
        <v>24</v>
      </c>
      <c r="J72" s="10" t="s">
        <v>24</v>
      </c>
      <c r="K72" s="10" t="s">
        <v>24</v>
      </c>
      <c r="L72" s="7" t="s">
        <v>23</v>
      </c>
      <c r="M72" s="10" t="s">
        <v>24</v>
      </c>
      <c r="N72" s="7" t="s">
        <v>23</v>
      </c>
      <c r="O72" s="7" t="s">
        <v>23</v>
      </c>
      <c r="P72" s="7" t="s">
        <v>23</v>
      </c>
      <c r="Q72" s="11" t="s">
        <v>8</v>
      </c>
      <c r="R72" s="8"/>
      <c r="S72" s="12" t="s">
        <v>266</v>
      </c>
      <c r="T72" s="7" t="s">
        <v>23</v>
      </c>
      <c r="U72" s="12" t="s">
        <v>267</v>
      </c>
      <c r="V72" s="16" t="s">
        <v>31</v>
      </c>
      <c r="W72" s="8"/>
      <c r="X72" s="13" t="str">
        <f aca="false">HYPERLINK("https://www.youtube.com/watch?v=FT5D7rJ8TPQ","Episode 75")</f>
        <v>Episode 75</v>
      </c>
      <c r="Y72" s="17" t="n">
        <v>0.0380555555555556</v>
      </c>
      <c r="Z72" s="15" t="n">
        <v>43517</v>
      </c>
    </row>
    <row r="73" customFormat="false" ht="15.75" hidden="false" customHeight="false" outlineLevel="0" collapsed="false">
      <c r="A73" s="5" t="n">
        <v>76</v>
      </c>
      <c r="B73" s="6" t="s">
        <v>268</v>
      </c>
      <c r="C73" s="6" t="s">
        <v>269</v>
      </c>
      <c r="D73" s="6" t="s">
        <v>270</v>
      </c>
      <c r="E73" s="10" t="s">
        <v>108</v>
      </c>
      <c r="F73" s="8"/>
      <c r="G73" s="9" t="n">
        <f aca="false">COUNTIF($E$2:E73, E73)</f>
        <v>4</v>
      </c>
      <c r="H73" s="8"/>
      <c r="I73" s="7" t="s">
        <v>23</v>
      </c>
      <c r="J73" s="10" t="s">
        <v>24</v>
      </c>
      <c r="K73" s="10" t="s">
        <v>24</v>
      </c>
      <c r="L73" s="10" t="s">
        <v>24</v>
      </c>
      <c r="M73" s="7" t="s">
        <v>23</v>
      </c>
      <c r="N73" s="7" t="s">
        <v>23</v>
      </c>
      <c r="O73" s="10" t="s">
        <v>24</v>
      </c>
      <c r="P73" s="7" t="s">
        <v>23</v>
      </c>
      <c r="Q73" s="22" t="s">
        <v>8</v>
      </c>
      <c r="R73" s="8"/>
      <c r="S73" s="12" t="s">
        <v>271</v>
      </c>
      <c r="T73" s="7" t="s">
        <v>23</v>
      </c>
      <c r="U73" s="18" t="s">
        <v>38</v>
      </c>
      <c r="V73" s="16" t="s">
        <v>31</v>
      </c>
      <c r="W73" s="8"/>
      <c r="X73" s="13" t="s">
        <v>272</v>
      </c>
      <c r="Y73" s="17" t="n">
        <v>0.0547337962962963</v>
      </c>
      <c r="Z73" s="15" t="n">
        <v>43547</v>
      </c>
    </row>
    <row r="74" customFormat="false" ht="15.75" hidden="false" customHeight="false" outlineLevel="0" collapsed="false">
      <c r="A74" s="5" t="n">
        <v>78</v>
      </c>
      <c r="B74" s="12" t="s">
        <v>273</v>
      </c>
      <c r="C74" s="6" t="str">
        <f aca="false">HYPERLINK("https://www.imdb.com/title/tt1331111/?ref_=fn_al_tt_1","Orgasmic Birth: The Best-Kept Secret")</f>
        <v>Orgasmic Birth: The Best-Kept Secret</v>
      </c>
      <c r="D74" s="12" t="s">
        <v>274</v>
      </c>
      <c r="E74" s="10" t="s">
        <v>39</v>
      </c>
      <c r="F74" s="12" t="s">
        <v>275</v>
      </c>
      <c r="G74" s="9" t="n">
        <f aca="false">COUNTIF($E$2:E74, E74)</f>
        <v>19</v>
      </c>
      <c r="H74" s="8"/>
      <c r="I74" s="10" t="s">
        <v>24</v>
      </c>
      <c r="J74" s="10" t="s">
        <v>24</v>
      </c>
      <c r="K74" s="10" t="s">
        <v>24</v>
      </c>
      <c r="L74" s="7" t="s">
        <v>23</v>
      </c>
      <c r="M74" s="7" t="s">
        <v>23</v>
      </c>
      <c r="N74" s="7" t="s">
        <v>23</v>
      </c>
      <c r="O74" s="7" t="s">
        <v>23</v>
      </c>
      <c r="P74" s="21" t="s">
        <v>258</v>
      </c>
      <c r="Q74" s="11" t="s">
        <v>7</v>
      </c>
      <c r="R74" s="8"/>
      <c r="S74" s="12" t="s">
        <v>274</v>
      </c>
      <c r="T74" s="7" t="s">
        <v>23</v>
      </c>
      <c r="U74" s="12" t="s">
        <v>276</v>
      </c>
      <c r="V74" s="12" t="s">
        <v>277</v>
      </c>
      <c r="W74" s="8"/>
      <c r="X74" s="13" t="str">
        <f aca="false">HYPERLINK("https://www.youtube.com/watch?v=IKdWSYCM8Ug","Episode 78")</f>
        <v>Episode 78</v>
      </c>
      <c r="Y74" s="17" t="n">
        <v>0.0424305555555556</v>
      </c>
      <c r="Z74" s="15" t="n">
        <v>43621</v>
      </c>
    </row>
    <row r="75" customFormat="false" ht="15.75" hidden="false" customHeight="false" outlineLevel="0" collapsed="false">
      <c r="A75" s="5" t="n">
        <v>79</v>
      </c>
      <c r="B75" s="12" t="s">
        <v>278</v>
      </c>
      <c r="C75" s="12" t="s">
        <v>279</v>
      </c>
      <c r="D75" s="12" t="s">
        <v>280</v>
      </c>
      <c r="E75" s="10" t="s">
        <v>281</v>
      </c>
      <c r="F75" s="12" t="s">
        <v>282</v>
      </c>
      <c r="G75" s="9" t="n">
        <f aca="false">COUNTIF($E$2:E75, E75)</f>
        <v>1</v>
      </c>
      <c r="H75" s="8"/>
      <c r="I75" s="10" t="s">
        <v>24</v>
      </c>
      <c r="J75" s="10" t="s">
        <v>24</v>
      </c>
      <c r="K75" s="10" t="s">
        <v>24</v>
      </c>
      <c r="L75" s="10" t="s">
        <v>24</v>
      </c>
      <c r="M75" s="7" t="s">
        <v>23</v>
      </c>
      <c r="N75" s="7" t="s">
        <v>23</v>
      </c>
      <c r="O75" s="7" t="s">
        <v>23</v>
      </c>
      <c r="P75" s="7" t="s">
        <v>23</v>
      </c>
      <c r="Q75" s="11" t="s">
        <v>8</v>
      </c>
      <c r="R75" s="8"/>
      <c r="S75" s="12" t="s">
        <v>280</v>
      </c>
      <c r="T75" s="7" t="s">
        <v>23</v>
      </c>
      <c r="U75" s="12" t="s">
        <v>283</v>
      </c>
      <c r="V75" s="12" t="s">
        <v>284</v>
      </c>
      <c r="W75" s="8"/>
      <c r="X75" s="13" t="str">
        <f aca="false">HYPERLINK("https://www.youtube.com/watch?v=brmz6uL1S0s","Episode 79")</f>
        <v>Episode 79</v>
      </c>
      <c r="Y75" s="17" t="n">
        <v>0.0464583333333333</v>
      </c>
      <c r="Z75" s="15" t="n">
        <v>43648</v>
      </c>
    </row>
    <row r="76" customFormat="false" ht="15.75" hidden="false" customHeight="false" outlineLevel="0" collapsed="false">
      <c r="A76" s="5" t="n">
        <v>80</v>
      </c>
      <c r="B76" s="6" t="str">
        <f aca="false">HYPERLINK("https://www.imdb.com/title/tt0289972/","Hawk Jones")</f>
        <v>Hawk Jones</v>
      </c>
      <c r="C76" s="6" t="str">
        <f aca="false">HYPERLINK("https://www.imdb.com/title/tt0103270/?ref_=fn_al_tt_1","Winterbeast")</f>
        <v>Winterbeast</v>
      </c>
      <c r="D76" s="6" t="str">
        <f aca="false">HYPERLINK("https://www.imdb.com/title/tt0083001/?ref_=fn_al_tt_1","ROAR")</f>
        <v>ROAR</v>
      </c>
      <c r="E76" s="7" t="s">
        <v>23</v>
      </c>
      <c r="F76" s="8"/>
      <c r="G76" s="9" t="n">
        <f aca="false">COUNTIF($E$2:E76, E76)</f>
        <v>13</v>
      </c>
      <c r="H76" s="8"/>
      <c r="I76" s="10" t="s">
        <v>24</v>
      </c>
      <c r="J76" s="7" t="s">
        <v>23</v>
      </c>
      <c r="K76" s="10" t="s">
        <v>24</v>
      </c>
      <c r="L76" s="7" t="s">
        <v>23</v>
      </c>
      <c r="M76" s="7" t="s">
        <v>23</v>
      </c>
      <c r="N76" s="7" t="s">
        <v>23</v>
      </c>
      <c r="O76" s="7" t="s">
        <v>23</v>
      </c>
      <c r="P76" s="21" t="s">
        <v>285</v>
      </c>
      <c r="Q76" s="11" t="s">
        <v>8</v>
      </c>
      <c r="R76" s="8"/>
      <c r="S76" s="12" t="s">
        <v>286</v>
      </c>
      <c r="T76" s="7" t="s">
        <v>23</v>
      </c>
      <c r="U76" s="18" t="s">
        <v>38</v>
      </c>
      <c r="V76" s="16" t="s">
        <v>31</v>
      </c>
      <c r="W76" s="8"/>
      <c r="X76" s="13" t="str">
        <f aca="false">HYPERLINK("https://www.youtube.com/watch?v=YaSkO4TosYo","Episode 80")</f>
        <v>Episode 80</v>
      </c>
      <c r="Y76" s="17" t="n">
        <v>0.0476851851851852</v>
      </c>
      <c r="Z76" s="23" t="n">
        <v>43666</v>
      </c>
    </row>
    <row r="77" customFormat="false" ht="15.75" hidden="false" customHeight="false" outlineLevel="0" collapsed="false">
      <c r="A77" s="5" t="n">
        <v>81</v>
      </c>
      <c r="B77" s="6" t="str">
        <f aca="false">HYPERLINK("https://www.imdb.com/title/tt0229332/?ref_=fn_al_tt_1","Demon Cop")</f>
        <v>Demon Cop</v>
      </c>
      <c r="C77" s="6" t="str">
        <f aca="false">HYPERLINK("https://www.imdb.com/title/tt0128036/?ref_=fn_al_tt_3","Alien Force")</f>
        <v>Alien Force</v>
      </c>
      <c r="D77" s="6" t="str">
        <f aca="false">HYPERLINK("https://www.imdb.com/title/tt0264629/?ref_=fn_al_tt_2","Game(s) of Survival")</f>
        <v>Game(s) of Survival</v>
      </c>
      <c r="E77" s="10" t="s">
        <v>166</v>
      </c>
      <c r="F77" s="8"/>
      <c r="G77" s="9" t="n">
        <f aca="false">COUNTIF($E$2:E77, E77)</f>
        <v>8</v>
      </c>
      <c r="H77" s="8"/>
      <c r="I77" s="10" t="s">
        <v>24</v>
      </c>
      <c r="J77" s="10" t="s">
        <v>24</v>
      </c>
      <c r="K77" s="10" t="s">
        <v>24</v>
      </c>
      <c r="L77" s="7" t="s">
        <v>23</v>
      </c>
      <c r="M77" s="7" t="s">
        <v>23</v>
      </c>
      <c r="N77" s="7" t="s">
        <v>23</v>
      </c>
      <c r="O77" s="7" t="s">
        <v>23</v>
      </c>
      <c r="P77" s="21" t="s">
        <v>287</v>
      </c>
      <c r="Q77" s="11" t="s">
        <v>7</v>
      </c>
      <c r="R77" s="8"/>
      <c r="S77" s="12" t="s">
        <v>288</v>
      </c>
      <c r="T77" s="7" t="s">
        <v>23</v>
      </c>
      <c r="U77" s="18" t="s">
        <v>38</v>
      </c>
      <c r="V77" s="16" t="s">
        <v>31</v>
      </c>
      <c r="W77" s="8"/>
      <c r="X77" s="13" t="str">
        <f aca="false">HYPERLINK("https://www.youtube.com/watch?v=t4s0KT_z98A","Episode 81")</f>
        <v>Episode 81</v>
      </c>
      <c r="Y77" s="17" t="n">
        <v>0.0442939814814815</v>
      </c>
      <c r="Z77" s="15" t="n">
        <v>43683</v>
      </c>
    </row>
    <row r="78" customFormat="false" ht="15.75" hidden="false" customHeight="false" outlineLevel="0" collapsed="false">
      <c r="A78" s="5" t="n">
        <v>83</v>
      </c>
      <c r="B78" s="6" t="str">
        <f aca="false">HYPERLINK("https://www.imdb.com/title/tt0187993/?ref_=fn_al_tt_1","The Instructor")</f>
        <v>The Instructor</v>
      </c>
      <c r="C78" s="6" t="str">
        <f aca="false">HYPERLINK("https://www.imdb.com/title/tt0122757/?ref_=fn_al_tt_1","Through Dead Eyes")</f>
        <v>Through Dead Eyes</v>
      </c>
      <c r="D78" s="6" t="str">
        <f aca="false">HYPERLINK("https://www.imdb.com/title/tt8196068/?ref_=fn_al_tt_1","Twisted Pair")</f>
        <v>Twisted Pair</v>
      </c>
      <c r="E78" s="7" t="s">
        <v>23</v>
      </c>
      <c r="F78" s="8"/>
      <c r="G78" s="9" t="n">
        <f aca="false">COUNTIF($E$2:E78, E78)</f>
        <v>14</v>
      </c>
      <c r="H78" s="8"/>
      <c r="I78" s="7" t="s">
        <v>23</v>
      </c>
      <c r="J78" s="10" t="s">
        <v>24</v>
      </c>
      <c r="K78" s="10" t="s">
        <v>24</v>
      </c>
      <c r="L78" s="7" t="s">
        <v>23</v>
      </c>
      <c r="M78" s="7" t="s">
        <v>23</v>
      </c>
      <c r="N78" s="7" t="s">
        <v>23</v>
      </c>
      <c r="O78" s="7" t="s">
        <v>23</v>
      </c>
      <c r="P78" s="21" t="s">
        <v>104</v>
      </c>
      <c r="Q78" s="11" t="s">
        <v>8</v>
      </c>
      <c r="R78" s="8"/>
      <c r="S78" s="12" t="s">
        <v>289</v>
      </c>
      <c r="T78" s="10" t="s">
        <v>24</v>
      </c>
      <c r="U78" s="18" t="s">
        <v>38</v>
      </c>
      <c r="V78" s="16" t="s">
        <v>31</v>
      </c>
      <c r="W78" s="8"/>
      <c r="X78" s="13" t="str">
        <f aca="false">HYPERLINK("https://www.youtube.com/watch?v=m2IV0BajqAk","Episode 83")</f>
        <v>Episode 83</v>
      </c>
      <c r="Y78" s="17" t="n">
        <v>0.0554282407407407</v>
      </c>
      <c r="Z78" s="15" t="n">
        <v>43712</v>
      </c>
    </row>
    <row r="79" customFormat="false" ht="15.75" hidden="false" customHeight="false" outlineLevel="0" collapsed="false">
      <c r="A79" s="5" t="n">
        <v>84</v>
      </c>
      <c r="B79" s="12" t="s">
        <v>290</v>
      </c>
      <c r="C79" s="12" t="s">
        <v>291</v>
      </c>
      <c r="D79" s="12" t="s">
        <v>292</v>
      </c>
      <c r="E79" s="10" t="s">
        <v>39</v>
      </c>
      <c r="F79" s="6" t="s">
        <v>293</v>
      </c>
      <c r="G79" s="9" t="n">
        <f aca="false">COUNTIF($E$2:E79, E79)</f>
        <v>20</v>
      </c>
      <c r="H79" s="8"/>
      <c r="I79" s="10" t="s">
        <v>24</v>
      </c>
      <c r="J79" s="10" t="s">
        <v>24</v>
      </c>
      <c r="K79" s="10" t="s">
        <v>24</v>
      </c>
      <c r="L79" s="7" t="s">
        <v>23</v>
      </c>
      <c r="M79" s="10" t="s">
        <v>24</v>
      </c>
      <c r="N79" s="7" t="s">
        <v>23</v>
      </c>
      <c r="O79" s="7" t="s">
        <v>23</v>
      </c>
      <c r="P79" s="7" t="s">
        <v>23</v>
      </c>
      <c r="Q79" s="11" t="s">
        <v>7</v>
      </c>
      <c r="R79" s="8"/>
      <c r="S79" s="12" t="s">
        <v>293</v>
      </c>
      <c r="T79" s="10" t="s">
        <v>24</v>
      </c>
      <c r="U79" s="12" t="s">
        <v>290</v>
      </c>
      <c r="V79" s="12" t="s">
        <v>294</v>
      </c>
      <c r="W79" s="8"/>
      <c r="X79" s="13" t="str">
        <f aca="false">HYPERLINK("https://www.youtube.com/watch?v=26si7WjhV-g","Episode 84")</f>
        <v>Episode 84</v>
      </c>
      <c r="Y79" s="17" t="n">
        <v>0.0500810185185185</v>
      </c>
      <c r="Z79" s="15" t="n">
        <v>43762</v>
      </c>
    </row>
    <row r="80" customFormat="false" ht="15.75" hidden="false" customHeight="false" outlineLevel="0" collapsed="false">
      <c r="A80" s="5" t="n">
        <v>85</v>
      </c>
      <c r="B80" s="6" t="str">
        <f aca="false">HYPERLINK("https://www.imdb.com/title/tt0113449/?ref_=fn_al_tt_1","Jack-O")</f>
        <v>Jack-O</v>
      </c>
      <c r="C80" s="6" t="str">
        <f aca="false">HYPERLINK("https://www.imdb.com/title/tt0093873/","Rock n' Roll Nightmare")</f>
        <v>Rock n' Roll Nightmare</v>
      </c>
      <c r="D80" s="6" t="str">
        <f aca="false">HYPERLINK("https://www.imdb.com/title/tt3120314/?ref_=fn_al_tt_1","Shark Exorcist")</f>
        <v>Shark Exorcist</v>
      </c>
      <c r="E80" s="10" t="s">
        <v>66</v>
      </c>
      <c r="F80" s="8"/>
      <c r="G80" s="9" t="n">
        <f aca="false">COUNTIF($E$2:E80, E80)</f>
        <v>7</v>
      </c>
      <c r="H80" s="8"/>
      <c r="I80" s="10" t="s">
        <v>24</v>
      </c>
      <c r="J80" s="10" t="s">
        <v>24</v>
      </c>
      <c r="K80" s="10" t="s">
        <v>24</v>
      </c>
      <c r="L80" s="10" t="s">
        <v>24</v>
      </c>
      <c r="M80" s="10" t="s">
        <v>24</v>
      </c>
      <c r="N80" s="7" t="s">
        <v>23</v>
      </c>
      <c r="O80" s="7" t="s">
        <v>23</v>
      </c>
      <c r="P80" s="7" t="s">
        <v>23</v>
      </c>
      <c r="Q80" s="11" t="s">
        <v>8</v>
      </c>
      <c r="R80" s="8"/>
      <c r="S80" s="12" t="s">
        <v>295</v>
      </c>
      <c r="T80" s="7" t="s">
        <v>23</v>
      </c>
      <c r="U80" s="12" t="s">
        <v>296</v>
      </c>
      <c r="V80" s="12" t="s">
        <v>297</v>
      </c>
      <c r="W80" s="8"/>
      <c r="X80" s="13" t="str">
        <f aca="false">HYPERLINK("https://www.youtube.com/watch?v=X7_ZU4dlqXk","Episode 85")</f>
        <v>Episode 85</v>
      </c>
      <c r="Y80" s="17" t="n">
        <v>0.0575115740740741</v>
      </c>
      <c r="Z80" s="15" t="n">
        <v>43766</v>
      </c>
    </row>
    <row r="81" customFormat="false" ht="15.75" hidden="false" customHeight="false" outlineLevel="0" collapsed="false">
      <c r="A81" s="5" t="n">
        <v>86</v>
      </c>
      <c r="B81" s="6" t="str">
        <f aca="false">HYPERLINK("https://www.imdb.com/title/tt0117549/?ref_=fn_al_tt_1","Santa Claws")</f>
        <v>Santa Claws</v>
      </c>
      <c r="C81" s="6" t="str">
        <f aca="false">HYPERLINK("https://www.imdb.com/title/tt0095350/?ref_=fn_al_tt_1","Iced")</f>
        <v>Iced</v>
      </c>
      <c r="D81" s="6" t="str">
        <f aca="false">HYPERLINK("https://www.imdb.com/title/tt0093974/?ref_=fn_al_tt_1","Silent Night Deadly Night Part 2")</f>
        <v>Silent Night Deadly Night Part 2</v>
      </c>
      <c r="E81" s="10" t="s">
        <v>298</v>
      </c>
      <c r="F81" s="8"/>
      <c r="G81" s="9" t="n">
        <f aca="false">COUNTIF($E$2:E81, E81)</f>
        <v>1</v>
      </c>
      <c r="H81" s="8"/>
      <c r="I81" s="10" t="s">
        <v>24</v>
      </c>
      <c r="J81" s="10" t="s">
        <v>24</v>
      </c>
      <c r="K81" s="10" t="s">
        <v>24</v>
      </c>
      <c r="L81" s="7" t="s">
        <v>23</v>
      </c>
      <c r="M81" s="7" t="s">
        <v>23</v>
      </c>
      <c r="N81" s="7" t="s">
        <v>23</v>
      </c>
      <c r="O81" s="7" t="s">
        <v>23</v>
      </c>
      <c r="P81" s="21" t="s">
        <v>258</v>
      </c>
      <c r="Q81" s="11" t="s">
        <v>8</v>
      </c>
      <c r="R81" s="8"/>
      <c r="S81" s="24" t="s">
        <v>299</v>
      </c>
      <c r="T81" s="7" t="s">
        <v>23</v>
      </c>
      <c r="U81" s="18" t="s">
        <v>38</v>
      </c>
      <c r="V81" s="16" t="s">
        <v>31</v>
      </c>
      <c r="W81" s="8"/>
      <c r="X81" s="13" t="str">
        <f aca="false">HYPERLINK("https://www.youtube.com/watch?v=ScgaYFvuBFM","Episode 86")</f>
        <v>Episode 86</v>
      </c>
      <c r="Y81" s="17" t="n">
        <v>0.0465625</v>
      </c>
      <c r="Z81" s="15" t="n">
        <v>43814</v>
      </c>
    </row>
    <row r="82" customFormat="false" ht="15.75" hidden="false" customHeight="false" outlineLevel="0" collapsed="false">
      <c r="A82" s="5" t="n">
        <v>88</v>
      </c>
      <c r="B82" s="12" t="s">
        <v>300</v>
      </c>
      <c r="C82" s="12" t="s">
        <v>301</v>
      </c>
      <c r="D82" s="12" t="s">
        <v>302</v>
      </c>
      <c r="E82" s="10" t="s">
        <v>281</v>
      </c>
      <c r="F82" s="6" t="str">
        <f aca="false">HYPERLINK("https://www.imdb.com/title/tt11847486/?ref_=fn_al_tt_1","If You Love Me... Show Me!")</f>
        <v>If You Love Me... Show Me!</v>
      </c>
      <c r="G82" s="9" t="n">
        <f aca="false">COUNTIF($E$2:E82, E82)</f>
        <v>2</v>
      </c>
      <c r="H82" s="8"/>
      <c r="I82" s="10" t="s">
        <v>24</v>
      </c>
      <c r="J82" s="7" t="s">
        <v>23</v>
      </c>
      <c r="K82" s="10" t="s">
        <v>24</v>
      </c>
      <c r="L82" s="7" t="s">
        <v>23</v>
      </c>
      <c r="M82" s="7" t="s">
        <v>23</v>
      </c>
      <c r="N82" s="7" t="s">
        <v>23</v>
      </c>
      <c r="O82" s="10" t="s">
        <v>24</v>
      </c>
      <c r="P82" s="21" t="s">
        <v>258</v>
      </c>
      <c r="Q82" s="11" t="s">
        <v>7</v>
      </c>
      <c r="R82" s="8"/>
      <c r="S82" s="12" t="s">
        <v>303</v>
      </c>
      <c r="T82" s="10" t="s">
        <v>24</v>
      </c>
      <c r="U82" s="18" t="s">
        <v>38</v>
      </c>
      <c r="V82" s="16" t="s">
        <v>31</v>
      </c>
      <c r="W82" s="8"/>
      <c r="X82" s="13" t="str">
        <f aca="false">HYPERLINK("https://www.youtube.com/watch?v=9M39zY9OXFA","Episode 88")</f>
        <v>Episode 88</v>
      </c>
      <c r="Y82" s="17" t="n">
        <v>0.0559490740740741</v>
      </c>
      <c r="Z82" s="15" t="n">
        <v>43868</v>
      </c>
    </row>
    <row r="83" customFormat="false" ht="15.75" hidden="false" customHeight="false" outlineLevel="0" collapsed="false">
      <c r="A83" s="5" t="n">
        <v>89</v>
      </c>
      <c r="B83" s="6" t="s">
        <v>304</v>
      </c>
      <c r="C83" s="6" t="s">
        <v>305</v>
      </c>
      <c r="D83" s="6" t="s">
        <v>306</v>
      </c>
      <c r="E83" s="7" t="s">
        <v>23</v>
      </c>
      <c r="F83" s="6" t="s">
        <v>307</v>
      </c>
      <c r="G83" s="9" t="n">
        <f aca="false">COUNTIF($E$2:E83, E83)</f>
        <v>15</v>
      </c>
      <c r="H83" s="8"/>
      <c r="I83" s="10" t="s">
        <v>24</v>
      </c>
      <c r="J83" s="10" t="s">
        <v>24</v>
      </c>
      <c r="K83" s="10" t="s">
        <v>24</v>
      </c>
      <c r="L83" s="10" t="s">
        <v>24</v>
      </c>
      <c r="M83" s="7" t="s">
        <v>23</v>
      </c>
      <c r="N83" s="7" t="s">
        <v>23</v>
      </c>
      <c r="O83" s="7" t="s">
        <v>23</v>
      </c>
      <c r="P83" s="7" t="s">
        <v>23</v>
      </c>
      <c r="Q83" s="11" t="s">
        <v>8</v>
      </c>
      <c r="R83" s="8"/>
      <c r="S83" s="12" t="s">
        <v>305</v>
      </c>
      <c r="T83" s="10" t="s">
        <v>24</v>
      </c>
      <c r="U83" s="12" t="s">
        <v>308</v>
      </c>
      <c r="V83" s="12" t="s">
        <v>309</v>
      </c>
      <c r="W83" s="8"/>
      <c r="X83" s="13" t="str">
        <f aca="false">HYPERLINK("https://www.youtube.com/watch?v=eHhLZi4sj0k","Episode 89")</f>
        <v>Episode 89</v>
      </c>
      <c r="Y83" s="17" t="n">
        <v>0.0501273148148148</v>
      </c>
      <c r="Z83" s="15" t="n">
        <v>43897</v>
      </c>
    </row>
    <row r="84" customFormat="false" ht="15.75" hidden="false" customHeight="false" outlineLevel="0" collapsed="false">
      <c r="A84" s="5" t="n">
        <v>90</v>
      </c>
      <c r="B84" s="25" t="str">
        <f aca="false">HYPERLINK("https://www.imdb.com/title/tt0159472/","Her Name is Cat")</f>
        <v>Her Name is Cat</v>
      </c>
      <c r="C84" s="6" t="str">
        <f aca="false">HYPERLINK("https://www.imdb.com/title/tt0150179/","Computer Beach Party")</f>
        <v>Computer Beach Party</v>
      </c>
      <c r="D84" s="6" t="str">
        <f aca="false">HYPERLINK("https://www.imdb.com/title/tt0261833/","Mission: Killfast")</f>
        <v>Mission: Killfast</v>
      </c>
      <c r="E84" s="10" t="s">
        <v>310</v>
      </c>
      <c r="F84" s="6" t="str">
        <f aca="false">HYPERLINK("https://www.imdb.com/title/tt1645042/","Chihuahua: The Movie")</f>
        <v>Chihuahua: The Movie</v>
      </c>
      <c r="G84" s="9" t="n">
        <f aca="false">COUNTIF($E$2:E84, E84)</f>
        <v>1</v>
      </c>
      <c r="H84" s="8"/>
      <c r="I84" s="10" t="s">
        <v>24</v>
      </c>
      <c r="J84" s="10" t="s">
        <v>24</v>
      </c>
      <c r="K84" s="10" t="s">
        <v>24</v>
      </c>
      <c r="L84" s="7" t="s">
        <v>23</v>
      </c>
      <c r="M84" s="7" t="s">
        <v>23</v>
      </c>
      <c r="N84" s="7" t="s">
        <v>23</v>
      </c>
      <c r="O84" s="7" t="s">
        <v>23</v>
      </c>
      <c r="P84" s="7" t="s">
        <v>23</v>
      </c>
      <c r="Q84" s="11" t="s">
        <v>8</v>
      </c>
      <c r="R84" s="8"/>
      <c r="S84" s="12" t="s">
        <v>311</v>
      </c>
      <c r="T84" s="10" t="s">
        <v>24</v>
      </c>
      <c r="U84" s="12" t="s">
        <v>312</v>
      </c>
      <c r="V84" s="12" t="s">
        <v>313</v>
      </c>
      <c r="W84" s="8"/>
      <c r="X84" s="13" t="str">
        <f aca="false">HYPERLINK("https://www.youtube.com/watch?v=kuS8ek6OM44", "Episode 90")</f>
        <v>Episode 90</v>
      </c>
      <c r="Y84" s="14" t="n">
        <v>0.041099537037037</v>
      </c>
      <c r="Z84" s="15" t="n">
        <v>44003</v>
      </c>
    </row>
    <row r="85" customFormat="false" ht="15.75" hidden="false" customHeight="false" outlineLevel="0" collapsed="false">
      <c r="A85" s="5" t="n">
        <v>91</v>
      </c>
      <c r="B85" s="6" t="s">
        <v>314</v>
      </c>
      <c r="C85" s="12" t="s">
        <v>315</v>
      </c>
      <c r="D85" s="12" t="s">
        <v>316</v>
      </c>
      <c r="E85" s="10" t="s">
        <v>39</v>
      </c>
      <c r="F85" s="12" t="s">
        <v>317</v>
      </c>
      <c r="G85" s="9" t="n">
        <f aca="false">COUNTIF($E$2:E85, E85)</f>
        <v>21</v>
      </c>
      <c r="H85" s="8"/>
      <c r="I85" s="10" t="s">
        <v>24</v>
      </c>
      <c r="J85" s="10" t="s">
        <v>24</v>
      </c>
      <c r="K85" s="10" t="s">
        <v>24</v>
      </c>
      <c r="L85" s="7" t="s">
        <v>23</v>
      </c>
      <c r="M85" s="10" t="s">
        <v>24</v>
      </c>
      <c r="N85" s="7" t="s">
        <v>23</v>
      </c>
      <c r="O85" s="7" t="s">
        <v>23</v>
      </c>
      <c r="P85" s="7" t="s">
        <v>23</v>
      </c>
      <c r="Q85" s="11" t="s">
        <v>7</v>
      </c>
      <c r="R85" s="8"/>
      <c r="S85" s="12" t="s">
        <v>318</v>
      </c>
      <c r="T85" s="7" t="s">
        <v>23</v>
      </c>
      <c r="U85" s="12" t="s">
        <v>317</v>
      </c>
      <c r="V85" s="12" t="s">
        <v>319</v>
      </c>
      <c r="W85" s="8"/>
      <c r="X85" s="13" t="str">
        <f aca="false">HYPERLINK("https://www.youtube.com/watch?v=o4eSVXCzRyI","Episode 91")</f>
        <v>Episode 91</v>
      </c>
      <c r="Y85" s="17" t="n">
        <v>0.0489699074074074</v>
      </c>
      <c r="Z85" s="15" t="n">
        <v>44032</v>
      </c>
    </row>
    <row r="86" customFormat="false" ht="15.75" hidden="false" customHeight="false" outlineLevel="0" collapsed="false">
      <c r="A86" s="5" t="n">
        <v>93</v>
      </c>
      <c r="B86" s="6" t="str">
        <f aca="false">HYPERLINK("https://www.imdb.com/title/tt0202022/","Twin Dragon Encounter")</f>
        <v>Twin Dragon Encounter</v>
      </c>
      <c r="C86" s="6" t="str">
        <f aca="false">HYPERLINK("https://www.imdb.com/title/tt0096806/?ref_=fn_al_tt_1","American Rickshaw")</f>
        <v>American Rickshaw</v>
      </c>
      <c r="D86" s="6" t="str">
        <f aca="false">HYPERLINK("https://www.imdb.com/title/tt0287497/?ref_=fn_al_tt_2","Infested")</f>
        <v>Infested</v>
      </c>
      <c r="E86" s="7" t="s">
        <v>23</v>
      </c>
      <c r="F86" s="6" t="str">
        <f aca="false">HYPERLINK("https://www.imdb.com/title/tt4548792/","Phobe: The Xenophobic Experiments")</f>
        <v>Phobe: The Xenophobic Experiments</v>
      </c>
      <c r="G86" s="9" t="n">
        <f aca="false">COUNTIF($E$2:E86, E86)</f>
        <v>16</v>
      </c>
      <c r="H86" s="8"/>
      <c r="I86" s="10" t="s">
        <v>24</v>
      </c>
      <c r="J86" s="10" t="s">
        <v>24</v>
      </c>
      <c r="K86" s="10" t="s">
        <v>24</v>
      </c>
      <c r="L86" s="10" t="s">
        <v>24</v>
      </c>
      <c r="M86" s="7" t="s">
        <v>23</v>
      </c>
      <c r="N86" s="7" t="s">
        <v>23</v>
      </c>
      <c r="O86" s="7" t="s">
        <v>23</v>
      </c>
      <c r="P86" s="7" t="s">
        <v>23</v>
      </c>
      <c r="Q86" s="11" t="s">
        <v>8</v>
      </c>
      <c r="R86" s="8"/>
      <c r="S86" s="26" t="s">
        <v>320</v>
      </c>
      <c r="T86" s="10" t="s">
        <v>24</v>
      </c>
      <c r="U86" s="26" t="s">
        <v>321</v>
      </c>
      <c r="V86" s="12" t="s">
        <v>322</v>
      </c>
      <c r="W86" s="8"/>
      <c r="X86" s="13" t="str">
        <f aca="false">HYPERLINK("https://www.youtube.com/watch?v=-F0jtrV3RxI", "Episode 92")</f>
        <v>Episode 92</v>
      </c>
      <c r="Y86" s="17" t="n">
        <v>0.0536805555555556</v>
      </c>
      <c r="Z86" s="15" t="n">
        <v>44115</v>
      </c>
    </row>
    <row r="87" customFormat="false" ht="15.75" hidden="false" customHeight="false" outlineLevel="0" collapsed="false">
      <c r="A87" s="5" t="n">
        <v>94</v>
      </c>
      <c r="B87" s="6" t="str">
        <f aca="false">HYPERLINK("https://www.imdb.com/title/tt0102910/","Shock Em Dead")</f>
        <v>Shock Em Dead</v>
      </c>
      <c r="C87" s="6" t="str">
        <f aca="false">HYPERLINK("https://www.imdb.com/title/tt0150931/","Hollow Gate")</f>
        <v>Hollow Gate</v>
      </c>
      <c r="D87" s="6" t="str">
        <f aca="false">HYPERLINK("https://www.imdb.com/title/tt0130996/","The Satan Killer")</f>
        <v>The Satan Killer</v>
      </c>
      <c r="E87" s="10" t="s">
        <v>66</v>
      </c>
      <c r="F87" s="26"/>
      <c r="G87" s="9" t="n">
        <f aca="false">COUNTIF($E$2:E87, E87)</f>
        <v>8</v>
      </c>
      <c r="H87" s="8"/>
      <c r="I87" s="10" t="s">
        <v>24</v>
      </c>
      <c r="J87" s="10" t="s">
        <v>24</v>
      </c>
      <c r="K87" s="10" t="s">
        <v>24</v>
      </c>
      <c r="L87" s="7" t="s">
        <v>23</v>
      </c>
      <c r="M87" s="10" t="s">
        <v>24</v>
      </c>
      <c r="N87" s="7" t="s">
        <v>23</v>
      </c>
      <c r="O87" s="7" t="s">
        <v>23</v>
      </c>
      <c r="P87" s="7" t="s">
        <v>23</v>
      </c>
      <c r="Q87" s="22" t="s">
        <v>8</v>
      </c>
      <c r="R87" s="8"/>
      <c r="S87" s="12" t="s">
        <v>323</v>
      </c>
      <c r="T87" s="7" t="s">
        <v>23</v>
      </c>
      <c r="U87" s="18" t="s">
        <v>38</v>
      </c>
      <c r="V87" s="16" t="s">
        <v>31</v>
      </c>
      <c r="W87" s="8"/>
      <c r="X87" s="13" t="str">
        <f aca="false">HYPERLINK("https://www.youtube.com/watch?v=DXWTfamqgMg","Episode 94")</f>
        <v>Episode 94</v>
      </c>
      <c r="Y87" s="17" t="n">
        <v>0.0637731481481482</v>
      </c>
      <c r="Z87" s="15" t="n">
        <v>44133</v>
      </c>
    </row>
    <row r="88" customFormat="false" ht="15.75" hidden="false" customHeight="false" outlineLevel="0" collapsed="false">
      <c r="A88" s="5" t="n">
        <v>96</v>
      </c>
      <c r="B88" s="12" t="s">
        <v>324</v>
      </c>
      <c r="C88" s="12" t="s">
        <v>325</v>
      </c>
      <c r="D88" s="27" t="s">
        <v>326</v>
      </c>
      <c r="E88" s="10" t="s">
        <v>78</v>
      </c>
      <c r="F88" s="26" t="s">
        <v>327</v>
      </c>
      <c r="G88" s="9" t="n">
        <f aca="false">COUNTIF($E$2:E88, E88)</f>
        <v>3</v>
      </c>
      <c r="I88" s="10" t="s">
        <v>24</v>
      </c>
      <c r="J88" s="10" t="s">
        <v>24</v>
      </c>
      <c r="K88" s="10" t="s">
        <v>24</v>
      </c>
      <c r="L88" s="7" t="s">
        <v>23</v>
      </c>
      <c r="M88" s="7" t="s">
        <v>23</v>
      </c>
      <c r="N88" s="7" t="s">
        <v>23</v>
      </c>
      <c r="O88" s="10" t="s">
        <v>24</v>
      </c>
      <c r="P88" s="7" t="s">
        <v>23</v>
      </c>
      <c r="Q88" s="11" t="s">
        <v>7</v>
      </c>
      <c r="S88" s="12" t="s">
        <v>328</v>
      </c>
      <c r="T88" s="10" t="s">
        <v>329</v>
      </c>
      <c r="X88" s="13" t="str">
        <f aca="false">HYPERLINK("https://www.youtube.com/watch?v=nQxOLpkRWzw","Episode 96")</f>
        <v>Episode 96</v>
      </c>
      <c r="Y88" s="17" t="n">
        <v>0.0660416666666667</v>
      </c>
      <c r="Z88" s="15" t="n">
        <v>44185</v>
      </c>
      <c r="AA88" s="8" t="s">
        <v>330</v>
      </c>
    </row>
    <row r="89" customFormat="false" ht="15.75" hidden="false" customHeight="false" outlineLevel="0" collapsed="false">
      <c r="A89" s="5" t="n">
        <v>97</v>
      </c>
      <c r="B89" s="6" t="s">
        <v>331</v>
      </c>
      <c r="C89" s="6" t="s">
        <v>332</v>
      </c>
      <c r="D89" s="6" t="s">
        <v>333</v>
      </c>
      <c r="E89" s="10" t="s">
        <v>166</v>
      </c>
      <c r="F89" s="28" t="s">
        <v>334</v>
      </c>
      <c r="G89" s="9" t="n">
        <f aca="false">COUNTIF($E$2:E89, E89)</f>
        <v>9</v>
      </c>
      <c r="I89" s="10" t="s">
        <v>24</v>
      </c>
      <c r="J89" s="10" t="s">
        <v>24</v>
      </c>
      <c r="K89" s="10" t="s">
        <v>24</v>
      </c>
      <c r="L89" s="10" t="s">
        <v>24</v>
      </c>
      <c r="M89" s="7" t="s">
        <v>23</v>
      </c>
      <c r="N89" s="7" t="s">
        <v>23</v>
      </c>
      <c r="O89" s="7" t="s">
        <v>23</v>
      </c>
      <c r="P89" s="7" t="s">
        <v>23</v>
      </c>
      <c r="Q89" s="11" t="s">
        <v>8</v>
      </c>
      <c r="S89" s="12" t="s">
        <v>335</v>
      </c>
      <c r="T89" s="10" t="s">
        <v>24</v>
      </c>
      <c r="U89" s="26" t="s">
        <v>331</v>
      </c>
      <c r="V89" s="26" t="s">
        <v>336</v>
      </c>
      <c r="X89" s="13" t="str">
        <f aca="false">HYPERLINK("https://www.youtube.com/watch?v=xPLvqG2adTw","Episode 97")</f>
        <v>Episode 97</v>
      </c>
      <c r="Y89" s="17" t="n">
        <v>0.0512152777777778</v>
      </c>
      <c r="Z89" s="15" t="n">
        <v>44226</v>
      </c>
    </row>
    <row r="90" customFormat="false" ht="15.75" hidden="false" customHeight="false" outlineLevel="0" collapsed="false">
      <c r="A90" s="5" t="n">
        <v>99</v>
      </c>
      <c r="B90" s="6" t="s">
        <v>337</v>
      </c>
      <c r="C90" s="6" t="s">
        <v>338</v>
      </c>
      <c r="D90" s="6" t="s">
        <v>339</v>
      </c>
      <c r="E90" s="7" t="s">
        <v>23</v>
      </c>
      <c r="F90" s="26"/>
      <c r="G90" s="9" t="n">
        <f aca="false">COUNTIF($E$2:E90, E90)</f>
        <v>17</v>
      </c>
      <c r="I90" s="10" t="s">
        <v>24</v>
      </c>
      <c r="J90" s="10" t="s">
        <v>24</v>
      </c>
      <c r="K90" s="10" t="s">
        <v>24</v>
      </c>
      <c r="L90" s="7" t="s">
        <v>23</v>
      </c>
      <c r="M90" s="7" t="s">
        <v>23</v>
      </c>
      <c r="N90" s="7" t="s">
        <v>23</v>
      </c>
      <c r="O90" s="10" t="s">
        <v>24</v>
      </c>
      <c r="P90" s="7" t="s">
        <v>23</v>
      </c>
      <c r="Q90" s="11" t="s">
        <v>8</v>
      </c>
      <c r="S90" s="12" t="s">
        <v>337</v>
      </c>
      <c r="T90" s="10" t="s">
        <v>24</v>
      </c>
      <c r="U90" s="26" t="s">
        <v>339</v>
      </c>
      <c r="V90" s="26" t="s">
        <v>340</v>
      </c>
      <c r="X90" s="13" t="str">
        <f aca="false">HYPERLINK("https://www.youtube.com/watch?v=NgBgpkip58k","Episode 99")</f>
        <v>Episode 99</v>
      </c>
      <c r="Y90" s="17" t="n">
        <v>0.0576041666666667</v>
      </c>
      <c r="Z90" s="15" t="n">
        <v>44286</v>
      </c>
    </row>
    <row r="91" customFormat="false" ht="15.75" hidden="false" customHeight="false" outlineLevel="0" collapsed="false">
      <c r="A91" s="5" t="n">
        <v>100</v>
      </c>
      <c r="B91" s="12" t="s">
        <v>341</v>
      </c>
      <c r="C91" s="12" t="s">
        <v>342</v>
      </c>
      <c r="D91" s="12" t="s">
        <v>343</v>
      </c>
      <c r="E91" s="10" t="s">
        <v>344</v>
      </c>
      <c r="F91" s="28" t="s">
        <v>345</v>
      </c>
      <c r="G91" s="9" t="n">
        <f aca="false">COUNTIF($E$2:E91, E91)</f>
        <v>1</v>
      </c>
      <c r="I91" s="10" t="s">
        <v>24</v>
      </c>
      <c r="J91" s="10" t="s">
        <v>24</v>
      </c>
      <c r="K91" s="10" t="s">
        <v>24</v>
      </c>
      <c r="L91" s="10" t="s">
        <v>24</v>
      </c>
      <c r="M91" s="10" t="s">
        <v>24</v>
      </c>
      <c r="N91" s="7" t="s">
        <v>23</v>
      </c>
      <c r="O91" s="7" t="s">
        <v>23</v>
      </c>
      <c r="P91" s="7" t="s">
        <v>23</v>
      </c>
      <c r="Q91" s="11" t="s">
        <v>8</v>
      </c>
      <c r="S91" s="12" t="s">
        <v>346</v>
      </c>
      <c r="T91" s="7" t="s">
        <v>23</v>
      </c>
      <c r="U91" s="18" t="s">
        <v>38</v>
      </c>
      <c r="V91" s="16" t="s">
        <v>31</v>
      </c>
      <c r="X91" s="13" t="str">
        <f aca="false">HYPERLINK("https://www.youtube.com/watch?v=M2MgjPrSVX0","Episode 100")</f>
        <v>Episode 100</v>
      </c>
      <c r="Y91" s="17" t="n">
        <v>0.0553125</v>
      </c>
      <c r="Z91" s="15" t="n">
        <v>44308</v>
      </c>
    </row>
    <row r="92" customFormat="false" ht="15.75" hidden="false" customHeight="false" outlineLevel="0" collapsed="false">
      <c r="A92" s="5" t="n">
        <v>101</v>
      </c>
      <c r="B92" s="6" t="s">
        <v>347</v>
      </c>
      <c r="C92" s="6" t="s">
        <v>348</v>
      </c>
      <c r="D92" s="6" t="s">
        <v>349</v>
      </c>
      <c r="E92" s="7" t="s">
        <v>23</v>
      </c>
      <c r="F92" s="26"/>
      <c r="G92" s="9" t="n">
        <f aca="false">COUNTIF($E$2:E92, E92)</f>
        <v>18</v>
      </c>
      <c r="I92" s="10" t="s">
        <v>24</v>
      </c>
      <c r="J92" s="10" t="s">
        <v>24</v>
      </c>
      <c r="K92" s="10" t="s">
        <v>24</v>
      </c>
      <c r="L92" s="7" t="s">
        <v>23</v>
      </c>
      <c r="M92" s="10" t="s">
        <v>24</v>
      </c>
      <c r="N92" s="7" t="s">
        <v>23</v>
      </c>
      <c r="O92" s="7" t="s">
        <v>23</v>
      </c>
      <c r="P92" s="7" t="s">
        <v>23</v>
      </c>
      <c r="Q92" s="11" t="s">
        <v>7</v>
      </c>
      <c r="S92" s="12" t="s">
        <v>349</v>
      </c>
      <c r="T92" s="10" t="s">
        <v>24</v>
      </c>
      <c r="U92" s="18" t="s">
        <v>38</v>
      </c>
      <c r="V92" s="16" t="s">
        <v>31</v>
      </c>
      <c r="X92" s="13" t="str">
        <f aca="false">HYPERLINK("https://www.youtube.com/watch?v=wqf4lOZEank","Episode 101")</f>
        <v>Episode 101</v>
      </c>
      <c r="Y92" s="17" t="n">
        <v>0.0667476851851852</v>
      </c>
      <c r="Z92" s="15" t="n">
        <v>44349</v>
      </c>
    </row>
    <row r="93" customFormat="false" ht="15.75" hidden="false" customHeight="false" outlineLevel="0" collapsed="false">
      <c r="A93" s="5" t="n">
        <v>102</v>
      </c>
      <c r="B93" s="6" t="s">
        <v>350</v>
      </c>
      <c r="C93" s="12" t="s">
        <v>351</v>
      </c>
      <c r="D93" s="12" t="s">
        <v>352</v>
      </c>
      <c r="E93" s="10" t="s">
        <v>39</v>
      </c>
      <c r="F93" s="26"/>
      <c r="G93" s="9" t="n">
        <f aca="false">COUNTIF($E$2:E93, E93)</f>
        <v>22</v>
      </c>
      <c r="I93" s="10" t="s">
        <v>24</v>
      </c>
      <c r="J93" s="10" t="s">
        <v>24</v>
      </c>
      <c r="K93" s="10" t="s">
        <v>24</v>
      </c>
      <c r="L93" s="7" t="s">
        <v>23</v>
      </c>
      <c r="M93" s="7" t="s">
        <v>23</v>
      </c>
      <c r="N93" s="7" t="s">
        <v>23</v>
      </c>
      <c r="O93" s="10" t="s">
        <v>24</v>
      </c>
      <c r="P93" s="7" t="s">
        <v>23</v>
      </c>
      <c r="Q93" s="11" t="s">
        <v>7</v>
      </c>
      <c r="S93" s="12" t="s">
        <v>353</v>
      </c>
      <c r="T93" s="7" t="s">
        <v>23</v>
      </c>
      <c r="U93" s="26" t="s">
        <v>350</v>
      </c>
      <c r="V93" s="26" t="s">
        <v>354</v>
      </c>
      <c r="X93" s="13" t="str">
        <f aca="false">HYPERLINK("https://www.youtube.com/watch?v=zQwR1CSqMe0","Episode 102")</f>
        <v>Episode 102</v>
      </c>
      <c r="Y93" s="17" t="n">
        <v>0.0540046296296296</v>
      </c>
      <c r="Z93" s="15" t="n">
        <v>44387</v>
      </c>
    </row>
    <row r="94" customFormat="false" ht="15.75" hidden="false" customHeight="false" outlineLevel="0" collapsed="false">
      <c r="A94" s="5" t="n">
        <v>103</v>
      </c>
      <c r="B94" s="6" t="s">
        <v>355</v>
      </c>
      <c r="C94" s="6" t="s">
        <v>356</v>
      </c>
      <c r="D94" s="6" t="s">
        <v>357</v>
      </c>
      <c r="E94" s="10" t="s">
        <v>358</v>
      </c>
      <c r="F94" s="26"/>
      <c r="G94" s="9" t="n">
        <f aca="false">COUNTIF($E$2:E94, E94)</f>
        <v>1</v>
      </c>
      <c r="I94" s="10" t="s">
        <v>24</v>
      </c>
      <c r="J94" s="10" t="s">
        <v>24</v>
      </c>
      <c r="K94" s="10" t="s">
        <v>24</v>
      </c>
      <c r="L94" s="10" t="s">
        <v>24</v>
      </c>
      <c r="M94" s="7" t="s">
        <v>23</v>
      </c>
      <c r="N94" s="7" t="s">
        <v>23</v>
      </c>
      <c r="O94" s="7" t="s">
        <v>23</v>
      </c>
      <c r="P94" s="7" t="s">
        <v>23</v>
      </c>
      <c r="Q94" s="11" t="s">
        <v>7</v>
      </c>
      <c r="S94" s="12" t="s">
        <v>356</v>
      </c>
      <c r="T94" s="7" t="s">
        <v>23</v>
      </c>
      <c r="U94" s="18" t="s">
        <v>38</v>
      </c>
      <c r="V94" s="26" t="s">
        <v>359</v>
      </c>
      <c r="X94" s="13" t="str">
        <f aca="false">HYPERLINK("https://www.youtube.com/watch?v=-40wXsVTcjc","Episode 103")</f>
        <v>Episode 103</v>
      </c>
      <c r="Y94" s="17" t="n">
        <v>0.0697106481481482</v>
      </c>
      <c r="Z94" s="15" t="n">
        <v>44423</v>
      </c>
    </row>
    <row r="95" customFormat="false" ht="15.75" hidden="false" customHeight="false" outlineLevel="0" collapsed="false">
      <c r="A95" s="5" t="n">
        <v>104</v>
      </c>
      <c r="B95" s="12" t="s">
        <v>360</v>
      </c>
      <c r="C95" s="12" t="s">
        <v>361</v>
      </c>
      <c r="D95" s="26" t="s">
        <v>362</v>
      </c>
      <c r="E95" s="10" t="s">
        <v>363</v>
      </c>
      <c r="F95" s="26" t="s">
        <v>364</v>
      </c>
      <c r="G95" s="9" t="n">
        <f aca="false">COUNTIF($E$2:E95, E95)</f>
        <v>1</v>
      </c>
      <c r="I95" s="10" t="s">
        <v>24</v>
      </c>
      <c r="J95" s="10" t="s">
        <v>24</v>
      </c>
      <c r="K95" s="10" t="s">
        <v>24</v>
      </c>
      <c r="L95" s="7" t="s">
        <v>23</v>
      </c>
      <c r="M95" s="7" t="s">
        <v>23</v>
      </c>
      <c r="N95" s="7" t="s">
        <v>23</v>
      </c>
      <c r="O95" s="10" t="s">
        <v>24</v>
      </c>
      <c r="P95" s="7" t="s">
        <v>23</v>
      </c>
      <c r="Q95" s="19" t="s">
        <v>40</v>
      </c>
      <c r="S95" s="12" t="s">
        <v>365</v>
      </c>
      <c r="T95" s="7" t="s">
        <v>23</v>
      </c>
      <c r="U95" s="18" t="s">
        <v>38</v>
      </c>
      <c r="V95" s="16" t="s">
        <v>31</v>
      </c>
      <c r="X95" s="13" t="str">
        <f aca="false">HYPERLINK("https://www.youtube.com/watch?v=zyBjbqKPIj0","Episode 104")</f>
        <v>Episode 104</v>
      </c>
      <c r="Y95" s="17" t="n">
        <v>0.0568981481481482</v>
      </c>
      <c r="Z95" s="15" t="n">
        <v>44471</v>
      </c>
    </row>
    <row r="96" customFormat="false" ht="15.75" hidden="false" customHeight="false" outlineLevel="0" collapsed="false">
      <c r="A96" s="29" t="n">
        <v>105</v>
      </c>
      <c r="B96" s="28" t="s">
        <v>366</v>
      </c>
      <c r="C96" s="28" t="s">
        <v>367</v>
      </c>
      <c r="D96" s="28" t="s">
        <v>368</v>
      </c>
      <c r="E96" s="10" t="s">
        <v>66</v>
      </c>
      <c r="G96" s="9" t="n">
        <f aca="false">COUNTIF($E$2:E96, E96)</f>
        <v>9</v>
      </c>
      <c r="I96" s="10" t="s">
        <v>24</v>
      </c>
      <c r="J96" s="10" t="s">
        <v>24</v>
      </c>
      <c r="K96" s="10" t="s">
        <v>24</v>
      </c>
      <c r="L96" s="7" t="s">
        <v>23</v>
      </c>
      <c r="M96" s="10" t="s">
        <v>24</v>
      </c>
      <c r="N96" s="7" t="s">
        <v>23</v>
      </c>
      <c r="O96" s="7" t="s">
        <v>23</v>
      </c>
      <c r="P96" s="7" t="s">
        <v>23</v>
      </c>
      <c r="Q96" s="19" t="s">
        <v>40</v>
      </c>
      <c r="S96" s="12" t="s">
        <v>368</v>
      </c>
      <c r="T96" s="10" t="s">
        <v>24</v>
      </c>
      <c r="U96" s="26" t="s">
        <v>367</v>
      </c>
      <c r="V96" s="26" t="s">
        <v>369</v>
      </c>
      <c r="X96" s="30" t="s">
        <v>370</v>
      </c>
      <c r="Y96" s="31" t="n">
        <v>0.0657638888888889</v>
      </c>
      <c r="Z96" s="32" t="n">
        <v>44498</v>
      </c>
    </row>
    <row r="97" customFormat="false" ht="15.75" hidden="false" customHeight="false" outlineLevel="0" collapsed="false">
      <c r="A97" s="33" t="n">
        <v>107</v>
      </c>
      <c r="B97" s="28" t="s">
        <v>371</v>
      </c>
      <c r="C97" s="28" t="s">
        <v>372</v>
      </c>
      <c r="D97" s="26" t="s">
        <v>373</v>
      </c>
      <c r="E97" s="10" t="s">
        <v>78</v>
      </c>
      <c r="F97" s="28" t="s">
        <v>374</v>
      </c>
      <c r="G97" s="9" t="n">
        <f aca="false">COUNTIF($E$2:E97, E97)</f>
        <v>4</v>
      </c>
      <c r="I97" s="10" t="s">
        <v>24</v>
      </c>
      <c r="J97" s="10" t="s">
        <v>24</v>
      </c>
      <c r="K97" s="10" t="s">
        <v>24</v>
      </c>
      <c r="L97" s="7" t="s">
        <v>23</v>
      </c>
      <c r="M97" s="7" t="s">
        <v>23</v>
      </c>
      <c r="N97" s="7" t="s">
        <v>23</v>
      </c>
      <c r="O97" s="10" t="s">
        <v>24</v>
      </c>
      <c r="P97" s="7" t="s">
        <v>23</v>
      </c>
      <c r="Q97" s="11" t="s">
        <v>8</v>
      </c>
      <c r="S97" s="12" t="s">
        <v>375</v>
      </c>
      <c r="T97" s="7" t="s">
        <v>23</v>
      </c>
      <c r="U97" s="18" t="s">
        <v>38</v>
      </c>
      <c r="V97" s="26" t="s">
        <v>376</v>
      </c>
      <c r="X97" s="30" t="s">
        <v>377</v>
      </c>
      <c r="Y97" s="34" t="n">
        <v>0.0523958333333333</v>
      </c>
      <c r="Z97" s="32" t="n">
        <v>44551</v>
      </c>
    </row>
    <row r="98" customFormat="false" ht="15.75" hidden="false" customHeight="false" outlineLevel="0" collapsed="false">
      <c r="A98" s="33" t="n">
        <v>108</v>
      </c>
      <c r="B98" s="28" t="s">
        <v>378</v>
      </c>
      <c r="C98" s="28" t="s">
        <v>379</v>
      </c>
      <c r="D98" s="28" t="s">
        <v>380</v>
      </c>
      <c r="E98" s="10" t="s">
        <v>381</v>
      </c>
      <c r="F98" s="28"/>
      <c r="G98" s="9" t="n">
        <v>1</v>
      </c>
      <c r="I98" s="10" t="s">
        <v>24</v>
      </c>
      <c r="J98" s="10" t="s">
        <v>24</v>
      </c>
      <c r="K98" s="10" t="s">
        <v>24</v>
      </c>
      <c r="L98" s="10" t="s">
        <v>24</v>
      </c>
      <c r="M98" s="7" t="s">
        <v>23</v>
      </c>
      <c r="N98" s="7" t="s">
        <v>23</v>
      </c>
      <c r="O98" s="7" t="s">
        <v>23</v>
      </c>
      <c r="P98" s="7" t="s">
        <v>23</v>
      </c>
      <c r="Q98" s="11" t="s">
        <v>7</v>
      </c>
      <c r="S98" s="12" t="s">
        <v>382</v>
      </c>
      <c r="T98" s="7" t="s">
        <v>23</v>
      </c>
      <c r="U98" s="18" t="s">
        <v>38</v>
      </c>
      <c r="V98" s="26" t="s">
        <v>383</v>
      </c>
      <c r="X98" s="30" t="s">
        <v>384</v>
      </c>
      <c r="Y98" s="34" t="n">
        <v>0.0513194444444444</v>
      </c>
      <c r="Z98" s="32" t="n">
        <v>44619</v>
      </c>
    </row>
    <row r="99" customFormat="false" ht="15.75" hidden="false" customHeight="false" outlineLevel="0" collapsed="false">
      <c r="A99" s="33" t="n">
        <v>109</v>
      </c>
      <c r="B99" s="26" t="s">
        <v>385</v>
      </c>
      <c r="C99" s="26" t="s">
        <v>386</v>
      </c>
      <c r="D99" s="35" t="s">
        <v>387</v>
      </c>
      <c r="E99" s="10" t="s">
        <v>39</v>
      </c>
      <c r="F99" s="28"/>
      <c r="G99" s="9" t="n">
        <v>23</v>
      </c>
      <c r="I99" s="10" t="s">
        <v>24</v>
      </c>
      <c r="J99" s="10" t="s">
        <v>24</v>
      </c>
      <c r="K99" s="10" t="s">
        <v>24</v>
      </c>
      <c r="L99" s="7" t="s">
        <v>23</v>
      </c>
      <c r="M99" s="10" t="s">
        <v>24</v>
      </c>
      <c r="N99" s="7" t="s">
        <v>23</v>
      </c>
      <c r="O99" s="7" t="s">
        <v>23</v>
      </c>
      <c r="P99" s="7" t="s">
        <v>23</v>
      </c>
      <c r="Q99" s="11" t="s">
        <v>8</v>
      </c>
      <c r="S99" s="12" t="s">
        <v>386</v>
      </c>
      <c r="T99" s="7" t="s">
        <v>23</v>
      </c>
      <c r="U99" s="18" t="s">
        <v>38</v>
      </c>
      <c r="V99" s="16" t="s">
        <v>31</v>
      </c>
      <c r="X99" s="30" t="s">
        <v>388</v>
      </c>
      <c r="Y99" s="17" t="n">
        <v>0.0389467592592593</v>
      </c>
      <c r="Z99" s="32" t="n">
        <v>44633</v>
      </c>
    </row>
    <row r="100" customFormat="false" ht="13.8" hidden="false" customHeight="false" outlineLevel="0" collapsed="false">
      <c r="A100" s="33" t="n">
        <v>110</v>
      </c>
      <c r="B100" s="26" t="s">
        <v>389</v>
      </c>
      <c r="C100" s="26" t="s">
        <v>390</v>
      </c>
      <c r="D100" s="26" t="s">
        <v>391</v>
      </c>
      <c r="E100" s="10" t="s">
        <v>166</v>
      </c>
      <c r="F100" s="8" t="s">
        <v>392</v>
      </c>
      <c r="G100" s="9" t="n">
        <v>10</v>
      </c>
      <c r="I100" s="10" t="s">
        <v>24</v>
      </c>
      <c r="J100" s="10" t="s">
        <v>24</v>
      </c>
      <c r="K100" s="10" t="s">
        <v>24</v>
      </c>
      <c r="L100" s="10" t="s">
        <v>24</v>
      </c>
      <c r="M100" s="7" t="s">
        <v>23</v>
      </c>
      <c r="N100" s="7" t="s">
        <v>23</v>
      </c>
      <c r="O100" s="7" t="s">
        <v>23</v>
      </c>
      <c r="P100" s="10" t="s">
        <v>393</v>
      </c>
      <c r="Q100" s="11" t="s">
        <v>7</v>
      </c>
      <c r="S100" s="8" t="s">
        <v>390</v>
      </c>
      <c r="T100" s="10" t="s">
        <v>24</v>
      </c>
      <c r="U100" s="18" t="s">
        <v>38</v>
      </c>
      <c r="V100" s="16" t="s">
        <v>31</v>
      </c>
      <c r="X100" s="30" t="s">
        <v>394</v>
      </c>
      <c r="Y100" s="17" t="n">
        <v>0.0550231481481482</v>
      </c>
      <c r="Z100" s="32" t="n">
        <v>44673</v>
      </c>
    </row>
    <row r="101" customFormat="false" ht="15.75" hidden="false" customHeight="false" outlineLevel="0" collapsed="false">
      <c r="G101" s="9"/>
      <c r="Q101" s="36"/>
    </row>
    <row r="102" customFormat="false" ht="15.75" hidden="false" customHeight="false" outlineLevel="0" collapsed="false">
      <c r="G102" s="9"/>
      <c r="Q102" s="36"/>
    </row>
    <row r="103" customFormat="false" ht="15.75" hidden="false" customHeight="false" outlineLevel="0" collapsed="false">
      <c r="G103" s="9"/>
      <c r="Q103" s="36"/>
    </row>
    <row r="104" customFormat="false" ht="15.75" hidden="false" customHeight="false" outlineLevel="0" collapsed="false">
      <c r="G104" s="9"/>
      <c r="Q104" s="36"/>
    </row>
    <row r="105" customFormat="false" ht="15.75" hidden="false" customHeight="false" outlineLevel="0" collapsed="false">
      <c r="G105" s="9"/>
      <c r="Q105" s="36"/>
    </row>
    <row r="106" customFormat="false" ht="15.75" hidden="false" customHeight="false" outlineLevel="0" collapsed="false">
      <c r="G106" s="9"/>
      <c r="Q106" s="36"/>
    </row>
    <row r="107" customFormat="false" ht="15.75" hidden="false" customHeight="false" outlineLevel="0" collapsed="false">
      <c r="G107" s="9"/>
      <c r="Q107" s="36"/>
    </row>
    <row r="108" customFormat="false" ht="15.75" hidden="false" customHeight="false" outlineLevel="0" collapsed="false">
      <c r="G108" s="9"/>
      <c r="Q108" s="36"/>
    </row>
    <row r="109" customFormat="false" ht="15.75" hidden="false" customHeight="false" outlineLevel="0" collapsed="false">
      <c r="G109" s="9"/>
      <c r="Q109" s="36"/>
    </row>
    <row r="110" customFormat="false" ht="15.75" hidden="false" customHeight="false" outlineLevel="0" collapsed="false">
      <c r="G110" s="9"/>
      <c r="Q110" s="36"/>
    </row>
    <row r="111" customFormat="false" ht="15.75" hidden="false" customHeight="false" outlineLevel="0" collapsed="false">
      <c r="G111" s="9"/>
      <c r="Q111" s="36"/>
    </row>
    <row r="112" customFormat="false" ht="15.75" hidden="false" customHeight="false" outlineLevel="0" collapsed="false">
      <c r="G112" s="9"/>
      <c r="Q112" s="36"/>
    </row>
    <row r="113" customFormat="false" ht="15.75" hidden="false" customHeight="false" outlineLevel="0" collapsed="false">
      <c r="G113" s="9"/>
      <c r="Q113" s="36"/>
    </row>
    <row r="114" customFormat="false" ht="15.75" hidden="false" customHeight="false" outlineLevel="0" collapsed="false">
      <c r="G114" s="9"/>
      <c r="Q114" s="36"/>
    </row>
    <row r="115" customFormat="false" ht="15.75" hidden="false" customHeight="false" outlineLevel="0" collapsed="false">
      <c r="G115" s="9"/>
      <c r="Q115" s="36"/>
    </row>
    <row r="116" customFormat="false" ht="15.75" hidden="false" customHeight="false" outlineLevel="0" collapsed="false">
      <c r="G116" s="9"/>
      <c r="Q116" s="36"/>
    </row>
    <row r="117" customFormat="false" ht="15.75" hidden="false" customHeight="false" outlineLevel="0" collapsed="false">
      <c r="G117" s="9"/>
      <c r="Q117" s="36"/>
    </row>
    <row r="118" customFormat="false" ht="15.75" hidden="false" customHeight="false" outlineLevel="0" collapsed="false">
      <c r="G118" s="9"/>
      <c r="Q118" s="36"/>
    </row>
    <row r="119" customFormat="false" ht="15.75" hidden="false" customHeight="false" outlineLevel="0" collapsed="false">
      <c r="G119" s="9"/>
      <c r="Q119" s="36"/>
    </row>
    <row r="120" customFormat="false" ht="15.75" hidden="false" customHeight="false" outlineLevel="0" collapsed="false">
      <c r="G120" s="9"/>
      <c r="Q120" s="36"/>
    </row>
    <row r="121" customFormat="false" ht="15.75" hidden="false" customHeight="false" outlineLevel="0" collapsed="false">
      <c r="G121" s="9"/>
      <c r="Q121" s="36"/>
    </row>
    <row r="122" customFormat="false" ht="15.75" hidden="false" customHeight="false" outlineLevel="0" collapsed="false">
      <c r="G122" s="9"/>
      <c r="Q122" s="36"/>
    </row>
    <row r="123" customFormat="false" ht="15.75" hidden="false" customHeight="false" outlineLevel="0" collapsed="false">
      <c r="G123" s="9"/>
      <c r="Q123" s="36"/>
    </row>
    <row r="124" customFormat="false" ht="15.75" hidden="false" customHeight="false" outlineLevel="0" collapsed="false">
      <c r="G124" s="9"/>
      <c r="Q124" s="36"/>
    </row>
    <row r="125" customFormat="false" ht="15.75" hidden="false" customHeight="false" outlineLevel="0" collapsed="false">
      <c r="G125" s="9"/>
      <c r="Q125" s="36"/>
    </row>
    <row r="126" customFormat="false" ht="15.75" hidden="false" customHeight="false" outlineLevel="0" collapsed="false">
      <c r="G126" s="9"/>
      <c r="Q126" s="36"/>
    </row>
    <row r="127" customFormat="false" ht="15.75" hidden="false" customHeight="false" outlineLevel="0" collapsed="false">
      <c r="G127" s="9"/>
      <c r="Q127" s="36"/>
    </row>
    <row r="128" customFormat="false" ht="15.75" hidden="false" customHeight="false" outlineLevel="0" collapsed="false">
      <c r="G128" s="9"/>
      <c r="Q128" s="36"/>
    </row>
    <row r="129" customFormat="false" ht="15.75" hidden="false" customHeight="false" outlineLevel="0" collapsed="false">
      <c r="G129" s="9"/>
      <c r="Q129" s="36"/>
    </row>
    <row r="130" customFormat="false" ht="15.75" hidden="false" customHeight="false" outlineLevel="0" collapsed="false">
      <c r="G130" s="9"/>
      <c r="Q130" s="36"/>
    </row>
    <row r="131" customFormat="false" ht="15.75" hidden="false" customHeight="false" outlineLevel="0" collapsed="false">
      <c r="G131" s="9"/>
      <c r="Q131" s="36"/>
    </row>
    <row r="132" customFormat="false" ht="15.75" hidden="false" customHeight="false" outlineLevel="0" collapsed="false">
      <c r="G132" s="9"/>
      <c r="Q132" s="36"/>
    </row>
    <row r="133" customFormat="false" ht="15.75" hidden="false" customHeight="false" outlineLevel="0" collapsed="false">
      <c r="G133" s="9"/>
      <c r="Q133" s="36"/>
    </row>
    <row r="134" customFormat="false" ht="15.75" hidden="false" customHeight="false" outlineLevel="0" collapsed="false">
      <c r="G134" s="9"/>
      <c r="Q134" s="36"/>
    </row>
    <row r="135" customFormat="false" ht="15.75" hidden="false" customHeight="false" outlineLevel="0" collapsed="false">
      <c r="G135" s="9"/>
      <c r="Q135" s="36"/>
    </row>
    <row r="136" customFormat="false" ht="15.75" hidden="false" customHeight="false" outlineLevel="0" collapsed="false">
      <c r="G136" s="9"/>
      <c r="Q136" s="36"/>
    </row>
    <row r="137" customFormat="false" ht="15.75" hidden="false" customHeight="false" outlineLevel="0" collapsed="false">
      <c r="G137" s="9"/>
      <c r="Q137" s="36"/>
    </row>
    <row r="138" customFormat="false" ht="15.75" hidden="false" customHeight="false" outlineLevel="0" collapsed="false">
      <c r="G138" s="9"/>
      <c r="Q138" s="36"/>
    </row>
    <row r="139" customFormat="false" ht="15.75" hidden="false" customHeight="false" outlineLevel="0" collapsed="false">
      <c r="G139" s="9"/>
      <c r="Q139" s="36"/>
    </row>
    <row r="140" customFormat="false" ht="15.75" hidden="false" customHeight="false" outlineLevel="0" collapsed="false">
      <c r="G140" s="9"/>
      <c r="Q140" s="36"/>
    </row>
    <row r="141" customFormat="false" ht="15.75" hidden="false" customHeight="false" outlineLevel="0" collapsed="false">
      <c r="G141" s="9"/>
      <c r="Q141" s="36"/>
    </row>
    <row r="142" customFormat="false" ht="15.75" hidden="false" customHeight="false" outlineLevel="0" collapsed="false">
      <c r="G142" s="9"/>
      <c r="Q142" s="36"/>
    </row>
    <row r="143" customFormat="false" ht="15.75" hidden="false" customHeight="false" outlineLevel="0" collapsed="false">
      <c r="G143" s="9"/>
      <c r="Q143" s="36"/>
    </row>
    <row r="144" customFormat="false" ht="15.75" hidden="false" customHeight="false" outlineLevel="0" collapsed="false">
      <c r="G144" s="9"/>
      <c r="Q144" s="36"/>
    </row>
    <row r="145" customFormat="false" ht="15.75" hidden="false" customHeight="false" outlineLevel="0" collapsed="false">
      <c r="G145" s="9"/>
      <c r="Q145" s="36"/>
    </row>
    <row r="146" customFormat="false" ht="15.75" hidden="false" customHeight="false" outlineLevel="0" collapsed="false">
      <c r="G146" s="9"/>
      <c r="Q146" s="36"/>
    </row>
    <row r="147" customFormat="false" ht="15.75" hidden="false" customHeight="false" outlineLevel="0" collapsed="false">
      <c r="G147" s="9"/>
      <c r="Q147" s="36"/>
    </row>
    <row r="148" customFormat="false" ht="15.75" hidden="false" customHeight="false" outlineLevel="0" collapsed="false">
      <c r="G148" s="9"/>
      <c r="Q148" s="36"/>
    </row>
    <row r="149" customFormat="false" ht="15.75" hidden="false" customHeight="false" outlineLevel="0" collapsed="false">
      <c r="G149" s="9"/>
      <c r="Q149" s="36"/>
    </row>
    <row r="150" customFormat="false" ht="15.75" hidden="false" customHeight="false" outlineLevel="0" collapsed="false">
      <c r="G150" s="9"/>
      <c r="Q150" s="36"/>
    </row>
    <row r="151" customFormat="false" ht="15.75" hidden="false" customHeight="false" outlineLevel="0" collapsed="false">
      <c r="G151" s="9"/>
      <c r="Q151" s="36"/>
    </row>
    <row r="152" customFormat="false" ht="15.75" hidden="false" customHeight="false" outlineLevel="0" collapsed="false">
      <c r="G152" s="9"/>
      <c r="Q152" s="36"/>
    </row>
    <row r="153" customFormat="false" ht="15.75" hidden="false" customHeight="false" outlineLevel="0" collapsed="false">
      <c r="G153" s="9"/>
      <c r="Q153" s="36"/>
    </row>
    <row r="154" customFormat="false" ht="15.75" hidden="false" customHeight="false" outlineLevel="0" collapsed="false">
      <c r="G154" s="9"/>
      <c r="Q154" s="36"/>
    </row>
    <row r="155" customFormat="false" ht="15.75" hidden="false" customHeight="false" outlineLevel="0" collapsed="false">
      <c r="G155" s="9"/>
      <c r="Q155" s="36"/>
    </row>
    <row r="156" customFormat="false" ht="15.75" hidden="false" customHeight="false" outlineLevel="0" collapsed="false">
      <c r="G156" s="9"/>
      <c r="Q156" s="36"/>
    </row>
    <row r="157" customFormat="false" ht="15.75" hidden="false" customHeight="false" outlineLevel="0" collapsed="false">
      <c r="G157" s="9"/>
      <c r="Q157" s="36"/>
    </row>
    <row r="158" customFormat="false" ht="15.75" hidden="false" customHeight="false" outlineLevel="0" collapsed="false">
      <c r="G158" s="9"/>
      <c r="Q158" s="36"/>
    </row>
    <row r="159" customFormat="false" ht="15.75" hidden="false" customHeight="false" outlineLevel="0" collapsed="false">
      <c r="G159" s="9"/>
      <c r="Q159" s="36"/>
    </row>
    <row r="160" customFormat="false" ht="15.75" hidden="false" customHeight="false" outlineLevel="0" collapsed="false">
      <c r="G160" s="9"/>
      <c r="Q160" s="36"/>
    </row>
    <row r="161" customFormat="false" ht="15.75" hidden="false" customHeight="false" outlineLevel="0" collapsed="false">
      <c r="G161" s="9"/>
      <c r="Q161" s="36"/>
    </row>
    <row r="162" customFormat="false" ht="15.75" hidden="false" customHeight="false" outlineLevel="0" collapsed="false">
      <c r="G162" s="9"/>
      <c r="Q162" s="36"/>
    </row>
    <row r="163" customFormat="false" ht="15.75" hidden="false" customHeight="false" outlineLevel="0" collapsed="false">
      <c r="G163" s="9"/>
      <c r="Q163" s="36"/>
    </row>
    <row r="164" customFormat="false" ht="15.75" hidden="false" customHeight="false" outlineLevel="0" collapsed="false">
      <c r="G164" s="9"/>
      <c r="Q164" s="36"/>
    </row>
    <row r="165" customFormat="false" ht="15.75" hidden="false" customHeight="false" outlineLevel="0" collapsed="false">
      <c r="G165" s="9"/>
      <c r="Q165" s="36"/>
    </row>
    <row r="166" customFormat="false" ht="15.75" hidden="false" customHeight="false" outlineLevel="0" collapsed="false">
      <c r="G166" s="9"/>
      <c r="Q166" s="36"/>
    </row>
    <row r="167" customFormat="false" ht="15.75" hidden="false" customHeight="false" outlineLevel="0" collapsed="false">
      <c r="G167" s="9"/>
      <c r="Q167" s="36"/>
    </row>
    <row r="168" customFormat="false" ht="15.75" hidden="false" customHeight="false" outlineLevel="0" collapsed="false">
      <c r="G168" s="9"/>
      <c r="Q168" s="36"/>
    </row>
    <row r="169" customFormat="false" ht="15.75" hidden="false" customHeight="false" outlineLevel="0" collapsed="false">
      <c r="G169" s="9"/>
      <c r="Q169" s="36"/>
    </row>
    <row r="170" customFormat="false" ht="15.75" hidden="false" customHeight="false" outlineLevel="0" collapsed="false">
      <c r="G170" s="9"/>
      <c r="Q170" s="36"/>
    </row>
    <row r="171" customFormat="false" ht="15.75" hidden="false" customHeight="false" outlineLevel="0" collapsed="false">
      <c r="G171" s="9"/>
      <c r="Q171" s="36"/>
    </row>
    <row r="172" customFormat="false" ht="15.75" hidden="false" customHeight="false" outlineLevel="0" collapsed="false">
      <c r="G172" s="9"/>
      <c r="Q172" s="36"/>
    </row>
    <row r="173" customFormat="false" ht="15.75" hidden="false" customHeight="false" outlineLevel="0" collapsed="false">
      <c r="G173" s="9"/>
      <c r="Q173" s="36"/>
    </row>
    <row r="174" customFormat="false" ht="15.75" hidden="false" customHeight="false" outlineLevel="0" collapsed="false">
      <c r="G174" s="9"/>
      <c r="Q174" s="36"/>
    </row>
    <row r="175" customFormat="false" ht="15.75" hidden="false" customHeight="false" outlineLevel="0" collapsed="false">
      <c r="G175" s="9"/>
      <c r="Q175" s="36"/>
    </row>
    <row r="176" customFormat="false" ht="15.75" hidden="false" customHeight="false" outlineLevel="0" collapsed="false">
      <c r="G176" s="9"/>
      <c r="Q176" s="36"/>
    </row>
    <row r="177" customFormat="false" ht="15.75" hidden="false" customHeight="false" outlineLevel="0" collapsed="false">
      <c r="G177" s="9"/>
      <c r="Q177" s="36"/>
    </row>
    <row r="178" customFormat="false" ht="15.75" hidden="false" customHeight="false" outlineLevel="0" collapsed="false">
      <c r="G178" s="9"/>
      <c r="Q178" s="36"/>
    </row>
    <row r="179" customFormat="false" ht="15.75" hidden="false" customHeight="false" outlineLevel="0" collapsed="false">
      <c r="G179" s="9"/>
      <c r="Q179" s="36"/>
    </row>
    <row r="180" customFormat="false" ht="15.75" hidden="false" customHeight="false" outlineLevel="0" collapsed="false">
      <c r="G180" s="9"/>
      <c r="Q180" s="36"/>
    </row>
    <row r="181" customFormat="false" ht="15.75" hidden="false" customHeight="false" outlineLevel="0" collapsed="false">
      <c r="G181" s="9"/>
      <c r="Q181" s="36"/>
    </row>
    <row r="182" customFormat="false" ht="15.75" hidden="false" customHeight="false" outlineLevel="0" collapsed="false">
      <c r="G182" s="9"/>
      <c r="Q182" s="36"/>
    </row>
    <row r="183" customFormat="false" ht="15.75" hidden="false" customHeight="false" outlineLevel="0" collapsed="false">
      <c r="G183" s="9"/>
      <c r="Q183" s="36"/>
    </row>
    <row r="184" customFormat="false" ht="15.75" hidden="false" customHeight="false" outlineLevel="0" collapsed="false">
      <c r="G184" s="9"/>
      <c r="Q184" s="36"/>
    </row>
    <row r="185" customFormat="false" ht="15.75" hidden="false" customHeight="false" outlineLevel="0" collapsed="false">
      <c r="G185" s="9"/>
      <c r="Q185" s="36"/>
    </row>
    <row r="186" customFormat="false" ht="15.75" hidden="false" customHeight="false" outlineLevel="0" collapsed="false">
      <c r="G186" s="9"/>
      <c r="Q186" s="36"/>
    </row>
    <row r="187" customFormat="false" ht="15.75" hidden="false" customHeight="false" outlineLevel="0" collapsed="false">
      <c r="G187" s="9"/>
      <c r="Q187" s="36"/>
    </row>
    <row r="188" customFormat="false" ht="15.75" hidden="false" customHeight="false" outlineLevel="0" collapsed="false">
      <c r="G188" s="9"/>
      <c r="Q188" s="36"/>
    </row>
    <row r="189" customFormat="false" ht="15.75" hidden="false" customHeight="false" outlineLevel="0" collapsed="false">
      <c r="G189" s="9"/>
      <c r="Q189" s="36"/>
    </row>
    <row r="190" customFormat="false" ht="15.75" hidden="false" customHeight="false" outlineLevel="0" collapsed="false">
      <c r="G190" s="9"/>
      <c r="Q190" s="36"/>
    </row>
    <row r="191" customFormat="false" ht="15.75" hidden="false" customHeight="false" outlineLevel="0" collapsed="false">
      <c r="G191" s="9"/>
      <c r="Q191" s="36"/>
    </row>
    <row r="192" customFormat="false" ht="15.75" hidden="false" customHeight="false" outlineLevel="0" collapsed="false">
      <c r="G192" s="9"/>
      <c r="Q192" s="36"/>
    </row>
    <row r="193" customFormat="false" ht="15.75" hidden="false" customHeight="false" outlineLevel="0" collapsed="false">
      <c r="G193" s="9"/>
      <c r="Q193" s="36"/>
    </row>
    <row r="194" customFormat="false" ht="15.75" hidden="false" customHeight="false" outlineLevel="0" collapsed="false">
      <c r="G194" s="9"/>
      <c r="Q194" s="36"/>
    </row>
    <row r="195" customFormat="false" ht="15.75" hidden="false" customHeight="false" outlineLevel="0" collapsed="false">
      <c r="G195" s="9"/>
      <c r="Q195" s="36"/>
    </row>
    <row r="196" customFormat="false" ht="15.75" hidden="false" customHeight="false" outlineLevel="0" collapsed="false">
      <c r="G196" s="9"/>
      <c r="Q196" s="36"/>
    </row>
    <row r="197" customFormat="false" ht="15.75" hidden="false" customHeight="false" outlineLevel="0" collapsed="false">
      <c r="G197" s="9"/>
      <c r="Q197" s="36"/>
    </row>
    <row r="198" customFormat="false" ht="15.75" hidden="false" customHeight="false" outlineLevel="0" collapsed="false">
      <c r="G198" s="9"/>
      <c r="Q198" s="36"/>
    </row>
    <row r="199" customFormat="false" ht="15.75" hidden="false" customHeight="false" outlineLevel="0" collapsed="false">
      <c r="G199" s="9"/>
      <c r="Q199" s="36"/>
    </row>
    <row r="200" customFormat="false" ht="15.75" hidden="false" customHeight="false" outlineLevel="0" collapsed="false">
      <c r="G200" s="9"/>
      <c r="Q200" s="36"/>
    </row>
    <row r="201" customFormat="false" ht="15.75" hidden="false" customHeight="false" outlineLevel="0" collapsed="false">
      <c r="G201" s="9"/>
      <c r="Q201" s="36"/>
    </row>
    <row r="202" customFormat="false" ht="15.75" hidden="false" customHeight="false" outlineLevel="0" collapsed="false">
      <c r="G202" s="9"/>
      <c r="Q202" s="36"/>
    </row>
    <row r="203" customFormat="false" ht="15.75" hidden="false" customHeight="false" outlineLevel="0" collapsed="false">
      <c r="G203" s="9"/>
      <c r="Q203" s="36"/>
    </row>
    <row r="204" customFormat="false" ht="15.75" hidden="false" customHeight="false" outlineLevel="0" collapsed="false">
      <c r="G204" s="9"/>
      <c r="Q204" s="36"/>
    </row>
    <row r="205" customFormat="false" ht="15.75" hidden="false" customHeight="false" outlineLevel="0" collapsed="false">
      <c r="G205" s="9"/>
      <c r="Q205" s="36"/>
    </row>
    <row r="206" customFormat="false" ht="15.75" hidden="false" customHeight="false" outlineLevel="0" collapsed="false">
      <c r="G206" s="9"/>
      <c r="Q206" s="36"/>
    </row>
    <row r="207" customFormat="false" ht="15.75" hidden="false" customHeight="false" outlineLevel="0" collapsed="false">
      <c r="G207" s="9"/>
      <c r="Q207" s="36"/>
    </row>
    <row r="208" customFormat="false" ht="15.75" hidden="false" customHeight="false" outlineLevel="0" collapsed="false">
      <c r="G208" s="9"/>
      <c r="Q208" s="36"/>
    </row>
    <row r="209" customFormat="false" ht="15.75" hidden="false" customHeight="false" outlineLevel="0" collapsed="false">
      <c r="G209" s="9"/>
      <c r="Q209" s="36"/>
    </row>
    <row r="210" customFormat="false" ht="15.75" hidden="false" customHeight="false" outlineLevel="0" collapsed="false">
      <c r="G210" s="9"/>
      <c r="Q210" s="36"/>
    </row>
    <row r="211" customFormat="false" ht="15.75" hidden="false" customHeight="false" outlineLevel="0" collapsed="false">
      <c r="G211" s="9"/>
      <c r="Q211" s="36"/>
    </row>
    <row r="212" customFormat="false" ht="15.75" hidden="false" customHeight="false" outlineLevel="0" collapsed="false">
      <c r="G212" s="9"/>
      <c r="Q212" s="36"/>
    </row>
    <row r="213" customFormat="false" ht="15.75" hidden="false" customHeight="false" outlineLevel="0" collapsed="false">
      <c r="G213" s="9"/>
      <c r="Q213" s="36"/>
    </row>
    <row r="214" customFormat="false" ht="15.75" hidden="false" customHeight="false" outlineLevel="0" collapsed="false">
      <c r="G214" s="9"/>
      <c r="Q214" s="36"/>
    </row>
    <row r="215" customFormat="false" ht="15.75" hidden="false" customHeight="false" outlineLevel="0" collapsed="false">
      <c r="G215" s="9"/>
      <c r="Q215" s="36"/>
    </row>
    <row r="216" customFormat="false" ht="15.75" hidden="false" customHeight="false" outlineLevel="0" collapsed="false">
      <c r="G216" s="9"/>
      <c r="Q216" s="36"/>
    </row>
    <row r="217" customFormat="false" ht="15.75" hidden="false" customHeight="false" outlineLevel="0" collapsed="false">
      <c r="G217" s="9"/>
      <c r="Q217" s="36"/>
    </row>
    <row r="218" customFormat="false" ht="15.75" hidden="false" customHeight="false" outlineLevel="0" collapsed="false">
      <c r="G218" s="9"/>
      <c r="Q218" s="36"/>
    </row>
    <row r="219" customFormat="false" ht="15.75" hidden="false" customHeight="false" outlineLevel="0" collapsed="false">
      <c r="G219" s="9"/>
      <c r="Q219" s="36"/>
    </row>
    <row r="220" customFormat="false" ht="15.75" hidden="false" customHeight="false" outlineLevel="0" collapsed="false">
      <c r="G220" s="9"/>
      <c r="Q220" s="36"/>
    </row>
    <row r="221" customFormat="false" ht="15.75" hidden="false" customHeight="false" outlineLevel="0" collapsed="false">
      <c r="G221" s="9"/>
      <c r="Q221" s="36"/>
    </row>
    <row r="222" customFormat="false" ht="15.75" hidden="false" customHeight="false" outlineLevel="0" collapsed="false">
      <c r="G222" s="9"/>
      <c r="Q222" s="36"/>
    </row>
    <row r="223" customFormat="false" ht="15.75" hidden="false" customHeight="false" outlineLevel="0" collapsed="false">
      <c r="G223" s="9"/>
      <c r="Q223" s="36"/>
    </row>
    <row r="224" customFormat="false" ht="15.75" hidden="false" customHeight="false" outlineLevel="0" collapsed="false">
      <c r="G224" s="9"/>
      <c r="Q224" s="36"/>
    </row>
    <row r="225" customFormat="false" ht="15.75" hidden="false" customHeight="false" outlineLevel="0" collapsed="false">
      <c r="G225" s="9"/>
      <c r="Q225" s="36"/>
    </row>
    <row r="226" customFormat="false" ht="15.75" hidden="false" customHeight="false" outlineLevel="0" collapsed="false">
      <c r="G226" s="9"/>
      <c r="Q226" s="36"/>
    </row>
    <row r="227" customFormat="false" ht="15.75" hidden="false" customHeight="false" outlineLevel="0" collapsed="false">
      <c r="G227" s="9"/>
      <c r="Q227" s="36"/>
    </row>
    <row r="228" customFormat="false" ht="15.75" hidden="false" customHeight="false" outlineLevel="0" collapsed="false">
      <c r="G228" s="9"/>
      <c r="Q228" s="36"/>
    </row>
    <row r="229" customFormat="false" ht="15.75" hidden="false" customHeight="false" outlineLevel="0" collapsed="false">
      <c r="G229" s="9"/>
      <c r="Q229" s="36"/>
    </row>
    <row r="230" customFormat="false" ht="15.75" hidden="false" customHeight="false" outlineLevel="0" collapsed="false">
      <c r="G230" s="9"/>
      <c r="Q230" s="36"/>
    </row>
    <row r="231" customFormat="false" ht="15.75" hidden="false" customHeight="false" outlineLevel="0" collapsed="false">
      <c r="G231" s="9"/>
      <c r="Q231" s="36"/>
    </row>
    <row r="232" customFormat="false" ht="15.75" hidden="false" customHeight="false" outlineLevel="0" collapsed="false">
      <c r="G232" s="9"/>
      <c r="Q232" s="36"/>
    </row>
    <row r="233" customFormat="false" ht="15.75" hidden="false" customHeight="false" outlineLevel="0" collapsed="false">
      <c r="G233" s="9"/>
      <c r="Q233" s="36"/>
    </row>
    <row r="234" customFormat="false" ht="15.75" hidden="false" customHeight="false" outlineLevel="0" collapsed="false">
      <c r="G234" s="9"/>
      <c r="Q234" s="36"/>
    </row>
    <row r="235" customFormat="false" ht="15.75" hidden="false" customHeight="false" outlineLevel="0" collapsed="false">
      <c r="G235" s="9"/>
      <c r="Q235" s="36"/>
    </row>
    <row r="236" customFormat="false" ht="15.75" hidden="false" customHeight="false" outlineLevel="0" collapsed="false">
      <c r="G236" s="9"/>
      <c r="Q236" s="36"/>
    </row>
    <row r="237" customFormat="false" ht="15.75" hidden="false" customHeight="false" outlineLevel="0" collapsed="false">
      <c r="G237" s="9"/>
      <c r="Q237" s="36"/>
    </row>
    <row r="238" customFormat="false" ht="15.75" hidden="false" customHeight="false" outlineLevel="0" collapsed="false">
      <c r="G238" s="9"/>
      <c r="Q238" s="36"/>
    </row>
    <row r="239" customFormat="false" ht="15.75" hidden="false" customHeight="false" outlineLevel="0" collapsed="false">
      <c r="G239" s="9"/>
      <c r="Q239" s="36"/>
    </row>
    <row r="240" customFormat="false" ht="15.75" hidden="false" customHeight="false" outlineLevel="0" collapsed="false">
      <c r="G240" s="9"/>
      <c r="Q240" s="36"/>
    </row>
    <row r="241" customFormat="false" ht="15.75" hidden="false" customHeight="false" outlineLevel="0" collapsed="false">
      <c r="G241" s="9"/>
      <c r="Q241" s="36"/>
    </row>
    <row r="242" customFormat="false" ht="15.75" hidden="false" customHeight="false" outlineLevel="0" collapsed="false">
      <c r="G242" s="9"/>
      <c r="Q242" s="36"/>
    </row>
    <row r="243" customFormat="false" ht="15.75" hidden="false" customHeight="false" outlineLevel="0" collapsed="false">
      <c r="G243" s="9"/>
      <c r="Q243" s="36"/>
    </row>
    <row r="244" customFormat="false" ht="15.75" hidden="false" customHeight="false" outlineLevel="0" collapsed="false">
      <c r="G244" s="9"/>
      <c r="Q244" s="36"/>
    </row>
    <row r="245" customFormat="false" ht="15.75" hidden="false" customHeight="false" outlineLevel="0" collapsed="false">
      <c r="G245" s="9"/>
      <c r="Q245" s="36"/>
    </row>
    <row r="246" customFormat="false" ht="15.75" hidden="false" customHeight="false" outlineLevel="0" collapsed="false">
      <c r="G246" s="9"/>
      <c r="Q246" s="36"/>
    </row>
    <row r="247" customFormat="false" ht="15.75" hidden="false" customHeight="false" outlineLevel="0" collapsed="false">
      <c r="G247" s="9"/>
      <c r="Q247" s="36"/>
    </row>
    <row r="248" customFormat="false" ht="15.75" hidden="false" customHeight="false" outlineLevel="0" collapsed="false">
      <c r="G248" s="9"/>
      <c r="Q248" s="36"/>
    </row>
    <row r="249" customFormat="false" ht="15.75" hidden="false" customHeight="false" outlineLevel="0" collapsed="false">
      <c r="G249" s="9"/>
      <c r="Q249" s="36"/>
    </row>
    <row r="250" customFormat="false" ht="15.75" hidden="false" customHeight="false" outlineLevel="0" collapsed="false">
      <c r="G250" s="9"/>
      <c r="Q250" s="36"/>
    </row>
    <row r="251" customFormat="false" ht="15.75" hidden="false" customHeight="false" outlineLevel="0" collapsed="false">
      <c r="G251" s="9"/>
      <c r="Q251" s="36"/>
    </row>
    <row r="252" customFormat="false" ht="15.75" hidden="false" customHeight="false" outlineLevel="0" collapsed="false">
      <c r="G252" s="9"/>
      <c r="Q252" s="36"/>
    </row>
    <row r="253" customFormat="false" ht="15.75" hidden="false" customHeight="false" outlineLevel="0" collapsed="false">
      <c r="G253" s="9"/>
      <c r="Q253" s="36"/>
    </row>
    <row r="254" customFormat="false" ht="15.75" hidden="false" customHeight="false" outlineLevel="0" collapsed="false">
      <c r="G254" s="9"/>
      <c r="Q254" s="36"/>
    </row>
    <row r="255" customFormat="false" ht="15.75" hidden="false" customHeight="false" outlineLevel="0" collapsed="false">
      <c r="G255" s="9"/>
      <c r="Q255" s="36"/>
    </row>
    <row r="256" customFormat="false" ht="15.75" hidden="false" customHeight="false" outlineLevel="0" collapsed="false">
      <c r="G256" s="9"/>
      <c r="Q256" s="36"/>
    </row>
    <row r="257" customFormat="false" ht="15.75" hidden="false" customHeight="false" outlineLevel="0" collapsed="false">
      <c r="G257" s="9"/>
      <c r="Q257" s="36"/>
    </row>
    <row r="258" customFormat="false" ht="15.75" hidden="false" customHeight="false" outlineLevel="0" collapsed="false">
      <c r="G258" s="9"/>
      <c r="Q258" s="36"/>
    </row>
    <row r="259" customFormat="false" ht="15.75" hidden="false" customHeight="false" outlineLevel="0" collapsed="false">
      <c r="G259" s="9"/>
      <c r="Q259" s="36"/>
    </row>
    <row r="260" customFormat="false" ht="15.75" hidden="false" customHeight="false" outlineLevel="0" collapsed="false">
      <c r="G260" s="9"/>
      <c r="Q260" s="36"/>
    </row>
    <row r="261" customFormat="false" ht="15.75" hidden="false" customHeight="false" outlineLevel="0" collapsed="false">
      <c r="G261" s="9"/>
      <c r="Q261" s="36"/>
    </row>
    <row r="262" customFormat="false" ht="15.75" hidden="false" customHeight="false" outlineLevel="0" collapsed="false">
      <c r="G262" s="9"/>
      <c r="Q262" s="36"/>
    </row>
    <row r="263" customFormat="false" ht="15.75" hidden="false" customHeight="false" outlineLevel="0" collapsed="false">
      <c r="G263" s="9"/>
      <c r="Q263" s="36"/>
    </row>
    <row r="264" customFormat="false" ht="15.75" hidden="false" customHeight="false" outlineLevel="0" collapsed="false">
      <c r="G264" s="9"/>
      <c r="Q264" s="36"/>
    </row>
    <row r="265" customFormat="false" ht="15.75" hidden="false" customHeight="false" outlineLevel="0" collapsed="false">
      <c r="G265" s="9"/>
      <c r="Q265" s="36"/>
    </row>
    <row r="266" customFormat="false" ht="15.75" hidden="false" customHeight="false" outlineLevel="0" collapsed="false">
      <c r="G266" s="9"/>
      <c r="Q266" s="36"/>
    </row>
    <row r="267" customFormat="false" ht="15.75" hidden="false" customHeight="false" outlineLevel="0" collapsed="false">
      <c r="G267" s="9"/>
      <c r="Q267" s="36"/>
    </row>
    <row r="268" customFormat="false" ht="15.75" hidden="false" customHeight="false" outlineLevel="0" collapsed="false">
      <c r="G268" s="9"/>
      <c r="Q268" s="36"/>
    </row>
    <row r="269" customFormat="false" ht="15.75" hidden="false" customHeight="false" outlineLevel="0" collapsed="false">
      <c r="G269" s="9"/>
      <c r="Q269" s="36"/>
    </row>
    <row r="270" customFormat="false" ht="15.75" hidden="false" customHeight="false" outlineLevel="0" collapsed="false">
      <c r="G270" s="9"/>
      <c r="Q270" s="36"/>
    </row>
    <row r="271" customFormat="false" ht="15.75" hidden="false" customHeight="false" outlineLevel="0" collapsed="false">
      <c r="G271" s="9"/>
      <c r="Q271" s="36"/>
    </row>
    <row r="272" customFormat="false" ht="15.75" hidden="false" customHeight="false" outlineLevel="0" collapsed="false">
      <c r="G272" s="9"/>
      <c r="Q272" s="36"/>
    </row>
    <row r="273" customFormat="false" ht="15.75" hidden="false" customHeight="false" outlineLevel="0" collapsed="false">
      <c r="G273" s="9"/>
      <c r="Q273" s="36"/>
    </row>
    <row r="274" customFormat="false" ht="15.75" hidden="false" customHeight="false" outlineLevel="0" collapsed="false">
      <c r="G274" s="9"/>
      <c r="Q274" s="36"/>
    </row>
    <row r="275" customFormat="false" ht="15.75" hidden="false" customHeight="false" outlineLevel="0" collapsed="false">
      <c r="G275" s="9"/>
      <c r="Q275" s="36"/>
    </row>
    <row r="276" customFormat="false" ht="15.75" hidden="false" customHeight="false" outlineLevel="0" collapsed="false">
      <c r="G276" s="9"/>
      <c r="Q276" s="36"/>
    </row>
    <row r="277" customFormat="false" ht="15.75" hidden="false" customHeight="false" outlineLevel="0" collapsed="false">
      <c r="G277" s="9"/>
      <c r="Q277" s="36"/>
    </row>
    <row r="278" customFormat="false" ht="15.75" hidden="false" customHeight="false" outlineLevel="0" collapsed="false">
      <c r="G278" s="9"/>
      <c r="Q278" s="36"/>
    </row>
    <row r="279" customFormat="false" ht="15.75" hidden="false" customHeight="false" outlineLevel="0" collapsed="false">
      <c r="G279" s="9"/>
      <c r="Q279" s="36"/>
    </row>
    <row r="280" customFormat="false" ht="15.75" hidden="false" customHeight="false" outlineLevel="0" collapsed="false">
      <c r="G280" s="9"/>
      <c r="Q280" s="36"/>
    </row>
    <row r="281" customFormat="false" ht="15.75" hidden="false" customHeight="false" outlineLevel="0" collapsed="false">
      <c r="G281" s="9"/>
      <c r="Q281" s="36"/>
    </row>
    <row r="282" customFormat="false" ht="15.75" hidden="false" customHeight="false" outlineLevel="0" collapsed="false">
      <c r="G282" s="9"/>
      <c r="Q282" s="36"/>
    </row>
    <row r="283" customFormat="false" ht="15.75" hidden="false" customHeight="false" outlineLevel="0" collapsed="false">
      <c r="G283" s="9"/>
      <c r="Q283" s="36"/>
    </row>
    <row r="284" customFormat="false" ht="15.75" hidden="false" customHeight="false" outlineLevel="0" collapsed="false">
      <c r="G284" s="9"/>
      <c r="Q284" s="36"/>
    </row>
    <row r="285" customFormat="false" ht="15.75" hidden="false" customHeight="false" outlineLevel="0" collapsed="false">
      <c r="G285" s="9"/>
      <c r="Q285" s="36"/>
    </row>
    <row r="286" customFormat="false" ht="15.75" hidden="false" customHeight="false" outlineLevel="0" collapsed="false">
      <c r="G286" s="9"/>
      <c r="Q286" s="36"/>
    </row>
    <row r="287" customFormat="false" ht="15.75" hidden="false" customHeight="false" outlineLevel="0" collapsed="false">
      <c r="G287" s="9"/>
      <c r="Q287" s="36"/>
    </row>
    <row r="288" customFormat="false" ht="15.75" hidden="false" customHeight="false" outlineLevel="0" collapsed="false">
      <c r="G288" s="9"/>
      <c r="Q288" s="36"/>
    </row>
    <row r="289" customFormat="false" ht="15.75" hidden="false" customHeight="false" outlineLevel="0" collapsed="false">
      <c r="G289" s="9"/>
      <c r="Q289" s="36"/>
    </row>
    <row r="290" customFormat="false" ht="15.75" hidden="false" customHeight="false" outlineLevel="0" collapsed="false">
      <c r="G290" s="9"/>
      <c r="Q290" s="36"/>
    </row>
    <row r="291" customFormat="false" ht="15.75" hidden="false" customHeight="false" outlineLevel="0" collapsed="false">
      <c r="G291" s="9"/>
      <c r="Q291" s="36"/>
    </row>
    <row r="292" customFormat="false" ht="15.75" hidden="false" customHeight="false" outlineLevel="0" collapsed="false">
      <c r="G292" s="9"/>
      <c r="Q292" s="36"/>
    </row>
    <row r="293" customFormat="false" ht="15.75" hidden="false" customHeight="false" outlineLevel="0" collapsed="false">
      <c r="G293" s="9"/>
      <c r="Q293" s="36"/>
    </row>
    <row r="294" customFormat="false" ht="15.75" hidden="false" customHeight="false" outlineLevel="0" collapsed="false">
      <c r="G294" s="9"/>
      <c r="Q294" s="36"/>
    </row>
    <row r="295" customFormat="false" ht="15.75" hidden="false" customHeight="false" outlineLevel="0" collapsed="false">
      <c r="G295" s="9"/>
      <c r="Q295" s="36"/>
    </row>
    <row r="296" customFormat="false" ht="15.75" hidden="false" customHeight="false" outlineLevel="0" collapsed="false">
      <c r="G296" s="9"/>
      <c r="Q296" s="36"/>
    </row>
    <row r="297" customFormat="false" ht="15.75" hidden="false" customHeight="false" outlineLevel="0" collapsed="false">
      <c r="G297" s="9"/>
      <c r="Q297" s="36"/>
    </row>
    <row r="298" customFormat="false" ht="15.75" hidden="false" customHeight="false" outlineLevel="0" collapsed="false">
      <c r="G298" s="9"/>
      <c r="Q298" s="36"/>
    </row>
    <row r="299" customFormat="false" ht="15.75" hidden="false" customHeight="false" outlineLevel="0" collapsed="false">
      <c r="G299" s="9"/>
      <c r="Q299" s="36"/>
    </row>
    <row r="300" customFormat="false" ht="15.75" hidden="false" customHeight="false" outlineLevel="0" collapsed="false">
      <c r="G300" s="9"/>
      <c r="Q300" s="36"/>
    </row>
    <row r="301" customFormat="false" ht="15.75" hidden="false" customHeight="false" outlineLevel="0" collapsed="false">
      <c r="G301" s="9"/>
      <c r="Q301" s="36"/>
    </row>
    <row r="302" customFormat="false" ht="15.75" hidden="false" customHeight="false" outlineLevel="0" collapsed="false">
      <c r="G302" s="9"/>
      <c r="Q302" s="36"/>
    </row>
    <row r="303" customFormat="false" ht="15.75" hidden="false" customHeight="false" outlineLevel="0" collapsed="false">
      <c r="G303" s="9"/>
      <c r="Q303" s="36"/>
    </row>
    <row r="304" customFormat="false" ht="15.75" hidden="false" customHeight="false" outlineLevel="0" collapsed="false">
      <c r="G304" s="9"/>
      <c r="Q304" s="36"/>
    </row>
    <row r="305" customFormat="false" ht="15.75" hidden="false" customHeight="false" outlineLevel="0" collapsed="false">
      <c r="G305" s="9"/>
      <c r="Q305" s="36"/>
    </row>
    <row r="306" customFormat="false" ht="15.75" hidden="false" customHeight="false" outlineLevel="0" collapsed="false">
      <c r="G306" s="9"/>
      <c r="Q306" s="36"/>
    </row>
    <row r="307" customFormat="false" ht="15.75" hidden="false" customHeight="false" outlineLevel="0" collapsed="false">
      <c r="G307" s="9"/>
      <c r="Q307" s="36"/>
    </row>
    <row r="308" customFormat="false" ht="15.75" hidden="false" customHeight="false" outlineLevel="0" collapsed="false">
      <c r="G308" s="9"/>
      <c r="Q308" s="36"/>
    </row>
    <row r="309" customFormat="false" ht="15.75" hidden="false" customHeight="false" outlineLevel="0" collapsed="false">
      <c r="G309" s="9"/>
      <c r="Q309" s="36"/>
    </row>
    <row r="310" customFormat="false" ht="15.75" hidden="false" customHeight="false" outlineLevel="0" collapsed="false">
      <c r="G310" s="9"/>
      <c r="Q310" s="36"/>
    </row>
    <row r="311" customFormat="false" ht="15.75" hidden="false" customHeight="false" outlineLevel="0" collapsed="false">
      <c r="G311" s="9"/>
      <c r="Q311" s="36"/>
    </row>
    <row r="312" customFormat="false" ht="15.75" hidden="false" customHeight="false" outlineLevel="0" collapsed="false">
      <c r="G312" s="9"/>
      <c r="Q312" s="36"/>
    </row>
    <row r="313" customFormat="false" ht="15.75" hidden="false" customHeight="false" outlineLevel="0" collapsed="false">
      <c r="G313" s="9"/>
      <c r="Q313" s="36"/>
    </row>
    <row r="314" customFormat="false" ht="15.75" hidden="false" customHeight="false" outlineLevel="0" collapsed="false">
      <c r="G314" s="9"/>
      <c r="Q314" s="36"/>
    </row>
    <row r="315" customFormat="false" ht="15.75" hidden="false" customHeight="false" outlineLevel="0" collapsed="false">
      <c r="G315" s="9"/>
      <c r="Q315" s="36"/>
    </row>
    <row r="316" customFormat="false" ht="15.75" hidden="false" customHeight="false" outlineLevel="0" collapsed="false">
      <c r="G316" s="9"/>
      <c r="Q316" s="36"/>
    </row>
    <row r="317" customFormat="false" ht="15.75" hidden="false" customHeight="false" outlineLevel="0" collapsed="false">
      <c r="G317" s="9"/>
      <c r="Q317" s="36"/>
    </row>
    <row r="318" customFormat="false" ht="15.75" hidden="false" customHeight="false" outlineLevel="0" collapsed="false">
      <c r="G318" s="9"/>
      <c r="Q318" s="36"/>
    </row>
    <row r="319" customFormat="false" ht="15.75" hidden="false" customHeight="false" outlineLevel="0" collapsed="false">
      <c r="G319" s="9"/>
      <c r="Q319" s="36"/>
    </row>
    <row r="320" customFormat="false" ht="15.75" hidden="false" customHeight="false" outlineLevel="0" collapsed="false">
      <c r="G320" s="9"/>
      <c r="Q320" s="36"/>
    </row>
    <row r="321" customFormat="false" ht="15.75" hidden="false" customHeight="false" outlineLevel="0" collapsed="false">
      <c r="G321" s="9"/>
      <c r="Q321" s="36"/>
    </row>
    <row r="322" customFormat="false" ht="15.75" hidden="false" customHeight="false" outlineLevel="0" collapsed="false">
      <c r="G322" s="9"/>
      <c r="Q322" s="36"/>
    </row>
    <row r="323" customFormat="false" ht="15.75" hidden="false" customHeight="false" outlineLevel="0" collapsed="false">
      <c r="G323" s="9"/>
      <c r="Q323" s="36"/>
    </row>
    <row r="324" customFormat="false" ht="15.75" hidden="false" customHeight="false" outlineLevel="0" collapsed="false">
      <c r="G324" s="9"/>
      <c r="Q324" s="36"/>
    </row>
    <row r="325" customFormat="false" ht="15.75" hidden="false" customHeight="false" outlineLevel="0" collapsed="false">
      <c r="G325" s="9"/>
      <c r="Q325" s="36"/>
    </row>
    <row r="326" customFormat="false" ht="15.75" hidden="false" customHeight="false" outlineLevel="0" collapsed="false">
      <c r="G326" s="9"/>
      <c r="Q326" s="36"/>
    </row>
    <row r="327" customFormat="false" ht="15.75" hidden="false" customHeight="false" outlineLevel="0" collapsed="false">
      <c r="G327" s="9"/>
      <c r="Q327" s="36"/>
    </row>
    <row r="328" customFormat="false" ht="15.75" hidden="false" customHeight="false" outlineLevel="0" collapsed="false">
      <c r="G328" s="9"/>
      <c r="Q328" s="36"/>
    </row>
    <row r="329" customFormat="false" ht="15.75" hidden="false" customHeight="false" outlineLevel="0" collapsed="false">
      <c r="G329" s="9"/>
      <c r="Q329" s="36"/>
    </row>
    <row r="330" customFormat="false" ht="15.75" hidden="false" customHeight="false" outlineLevel="0" collapsed="false">
      <c r="G330" s="9"/>
      <c r="Q330" s="36"/>
    </row>
    <row r="331" customFormat="false" ht="15.75" hidden="false" customHeight="false" outlineLevel="0" collapsed="false">
      <c r="G331" s="9"/>
      <c r="Q331" s="36"/>
    </row>
    <row r="332" customFormat="false" ht="15.75" hidden="false" customHeight="false" outlineLevel="0" collapsed="false">
      <c r="G332" s="9"/>
      <c r="Q332" s="36"/>
    </row>
    <row r="333" customFormat="false" ht="15.75" hidden="false" customHeight="false" outlineLevel="0" collapsed="false">
      <c r="G333" s="9"/>
      <c r="Q333" s="36"/>
    </row>
    <row r="334" customFormat="false" ht="15.75" hidden="false" customHeight="false" outlineLevel="0" collapsed="false">
      <c r="G334" s="9"/>
      <c r="Q334" s="36"/>
    </row>
    <row r="335" customFormat="false" ht="15.75" hidden="false" customHeight="false" outlineLevel="0" collapsed="false">
      <c r="G335" s="9"/>
      <c r="Q335" s="36"/>
    </row>
    <row r="336" customFormat="false" ht="15.75" hidden="false" customHeight="false" outlineLevel="0" collapsed="false">
      <c r="G336" s="9"/>
      <c r="Q336" s="36"/>
    </row>
    <row r="337" customFormat="false" ht="15.75" hidden="false" customHeight="false" outlineLevel="0" collapsed="false">
      <c r="G337" s="9"/>
      <c r="Q337" s="36"/>
    </row>
    <row r="338" customFormat="false" ht="15.75" hidden="false" customHeight="false" outlineLevel="0" collapsed="false">
      <c r="G338" s="9"/>
      <c r="Q338" s="36"/>
    </row>
    <row r="339" customFormat="false" ht="15.75" hidden="false" customHeight="false" outlineLevel="0" collapsed="false">
      <c r="G339" s="9"/>
      <c r="Q339" s="36"/>
    </row>
    <row r="340" customFormat="false" ht="15.75" hidden="false" customHeight="false" outlineLevel="0" collapsed="false">
      <c r="G340" s="9"/>
      <c r="Q340" s="36"/>
    </row>
    <row r="341" customFormat="false" ht="15.75" hidden="false" customHeight="false" outlineLevel="0" collapsed="false">
      <c r="G341" s="9"/>
      <c r="Q341" s="36"/>
    </row>
    <row r="342" customFormat="false" ht="15.75" hidden="false" customHeight="false" outlineLevel="0" collapsed="false">
      <c r="G342" s="9"/>
      <c r="Q342" s="36"/>
    </row>
    <row r="343" customFormat="false" ht="15.75" hidden="false" customHeight="false" outlineLevel="0" collapsed="false">
      <c r="G343" s="9"/>
      <c r="Q343" s="36"/>
    </row>
    <row r="344" customFormat="false" ht="15.75" hidden="false" customHeight="false" outlineLevel="0" collapsed="false">
      <c r="G344" s="9"/>
      <c r="Q344" s="36"/>
    </row>
    <row r="345" customFormat="false" ht="15.75" hidden="false" customHeight="false" outlineLevel="0" collapsed="false">
      <c r="G345" s="9"/>
      <c r="Q345" s="36"/>
    </row>
    <row r="346" customFormat="false" ht="15.75" hidden="false" customHeight="false" outlineLevel="0" collapsed="false">
      <c r="G346" s="9"/>
      <c r="Q346" s="36"/>
    </row>
    <row r="347" customFormat="false" ht="15.75" hidden="false" customHeight="false" outlineLevel="0" collapsed="false">
      <c r="G347" s="9"/>
      <c r="Q347" s="36"/>
    </row>
    <row r="348" customFormat="false" ht="15.75" hidden="false" customHeight="false" outlineLevel="0" collapsed="false">
      <c r="G348" s="9"/>
      <c r="Q348" s="36"/>
    </row>
    <row r="349" customFormat="false" ht="15.75" hidden="false" customHeight="false" outlineLevel="0" collapsed="false">
      <c r="G349" s="9"/>
      <c r="Q349" s="36"/>
    </row>
    <row r="350" customFormat="false" ht="15.75" hidden="false" customHeight="false" outlineLevel="0" collapsed="false">
      <c r="G350" s="9"/>
      <c r="Q350" s="36"/>
    </row>
    <row r="351" customFormat="false" ht="15.75" hidden="false" customHeight="false" outlineLevel="0" collapsed="false">
      <c r="G351" s="9"/>
      <c r="Q351" s="36"/>
    </row>
    <row r="352" customFormat="false" ht="15.75" hidden="false" customHeight="false" outlineLevel="0" collapsed="false">
      <c r="G352" s="9"/>
      <c r="Q352" s="36"/>
    </row>
    <row r="353" customFormat="false" ht="15.75" hidden="false" customHeight="false" outlineLevel="0" collapsed="false">
      <c r="G353" s="9"/>
      <c r="Q353" s="36"/>
    </row>
    <row r="354" customFormat="false" ht="15.75" hidden="false" customHeight="false" outlineLevel="0" collapsed="false">
      <c r="G354" s="9"/>
      <c r="Q354" s="36"/>
    </row>
    <row r="355" customFormat="false" ht="15.75" hidden="false" customHeight="false" outlineLevel="0" collapsed="false">
      <c r="G355" s="9"/>
      <c r="Q355" s="36"/>
    </row>
    <row r="356" customFormat="false" ht="15.75" hidden="false" customHeight="false" outlineLevel="0" collapsed="false">
      <c r="G356" s="9"/>
      <c r="Q356" s="36"/>
    </row>
    <row r="357" customFormat="false" ht="15.75" hidden="false" customHeight="false" outlineLevel="0" collapsed="false">
      <c r="G357" s="9"/>
      <c r="Q357" s="36"/>
    </row>
    <row r="358" customFormat="false" ht="15.75" hidden="false" customHeight="false" outlineLevel="0" collapsed="false">
      <c r="G358" s="9"/>
      <c r="Q358" s="36"/>
    </row>
    <row r="359" customFormat="false" ht="15.75" hidden="false" customHeight="false" outlineLevel="0" collapsed="false">
      <c r="G359" s="9"/>
      <c r="Q359" s="36"/>
    </row>
    <row r="360" customFormat="false" ht="15.75" hidden="false" customHeight="false" outlineLevel="0" collapsed="false">
      <c r="G360" s="9"/>
      <c r="Q360" s="36"/>
    </row>
    <row r="361" customFormat="false" ht="15.75" hidden="false" customHeight="false" outlineLevel="0" collapsed="false">
      <c r="G361" s="9"/>
      <c r="Q361" s="36"/>
    </row>
    <row r="362" customFormat="false" ht="15.75" hidden="false" customHeight="false" outlineLevel="0" collapsed="false">
      <c r="G362" s="9"/>
      <c r="Q362" s="36"/>
    </row>
    <row r="363" customFormat="false" ht="15.75" hidden="false" customHeight="false" outlineLevel="0" collapsed="false">
      <c r="G363" s="9"/>
      <c r="Q363" s="36"/>
    </row>
    <row r="364" customFormat="false" ht="15.75" hidden="false" customHeight="false" outlineLevel="0" collapsed="false">
      <c r="G364" s="9"/>
      <c r="Q364" s="36"/>
    </row>
    <row r="365" customFormat="false" ht="15.75" hidden="false" customHeight="false" outlineLevel="0" collapsed="false">
      <c r="G365" s="9"/>
      <c r="Q365" s="36"/>
    </row>
    <row r="366" customFormat="false" ht="15.75" hidden="false" customHeight="false" outlineLevel="0" collapsed="false">
      <c r="G366" s="9"/>
      <c r="Q366" s="36"/>
    </row>
    <row r="367" customFormat="false" ht="15.75" hidden="false" customHeight="false" outlineLevel="0" collapsed="false">
      <c r="G367" s="9"/>
      <c r="Q367" s="36"/>
    </row>
    <row r="368" customFormat="false" ht="15.75" hidden="false" customHeight="false" outlineLevel="0" collapsed="false">
      <c r="G368" s="9"/>
      <c r="Q368" s="36"/>
    </row>
    <row r="369" customFormat="false" ht="15.75" hidden="false" customHeight="false" outlineLevel="0" collapsed="false">
      <c r="G369" s="9"/>
      <c r="Q369" s="36"/>
    </row>
    <row r="370" customFormat="false" ht="15.75" hidden="false" customHeight="false" outlineLevel="0" collapsed="false">
      <c r="G370" s="9"/>
      <c r="Q370" s="36"/>
    </row>
    <row r="371" customFormat="false" ht="15.75" hidden="false" customHeight="false" outlineLevel="0" collapsed="false">
      <c r="G371" s="9"/>
      <c r="Q371" s="36"/>
    </row>
    <row r="372" customFormat="false" ht="15.75" hidden="false" customHeight="false" outlineLevel="0" collapsed="false">
      <c r="G372" s="9"/>
      <c r="Q372" s="36"/>
    </row>
    <row r="373" customFormat="false" ht="15.75" hidden="false" customHeight="false" outlineLevel="0" collapsed="false">
      <c r="G373" s="9"/>
      <c r="Q373" s="36"/>
    </row>
    <row r="374" customFormat="false" ht="15.75" hidden="false" customHeight="false" outlineLevel="0" collapsed="false">
      <c r="G374" s="9"/>
      <c r="Q374" s="36"/>
    </row>
    <row r="375" customFormat="false" ht="15.75" hidden="false" customHeight="false" outlineLevel="0" collapsed="false">
      <c r="G375" s="9"/>
      <c r="Q375" s="36"/>
    </row>
    <row r="376" customFormat="false" ht="15.75" hidden="false" customHeight="false" outlineLevel="0" collapsed="false">
      <c r="G376" s="9"/>
      <c r="Q376" s="36"/>
    </row>
    <row r="377" customFormat="false" ht="15.75" hidden="false" customHeight="false" outlineLevel="0" collapsed="false">
      <c r="G377" s="9"/>
      <c r="Q377" s="36"/>
    </row>
    <row r="378" customFormat="false" ht="15.75" hidden="false" customHeight="false" outlineLevel="0" collapsed="false">
      <c r="G378" s="9"/>
      <c r="Q378" s="36"/>
    </row>
    <row r="379" customFormat="false" ht="15.75" hidden="false" customHeight="false" outlineLevel="0" collapsed="false">
      <c r="G379" s="9"/>
      <c r="Q379" s="36"/>
    </row>
    <row r="380" customFormat="false" ht="15.75" hidden="false" customHeight="false" outlineLevel="0" collapsed="false">
      <c r="G380" s="9"/>
      <c r="Q380" s="36"/>
    </row>
    <row r="381" customFormat="false" ht="15.75" hidden="false" customHeight="false" outlineLevel="0" collapsed="false">
      <c r="G381" s="9"/>
      <c r="Q381" s="36"/>
    </row>
    <row r="382" customFormat="false" ht="15.75" hidden="false" customHeight="false" outlineLevel="0" collapsed="false">
      <c r="G382" s="9"/>
      <c r="Q382" s="36"/>
    </row>
    <row r="383" customFormat="false" ht="15.75" hidden="false" customHeight="false" outlineLevel="0" collapsed="false">
      <c r="G383" s="9"/>
      <c r="Q383" s="36"/>
    </row>
    <row r="384" customFormat="false" ht="15.75" hidden="false" customHeight="false" outlineLevel="0" collapsed="false">
      <c r="G384" s="9"/>
      <c r="Q384" s="36"/>
    </row>
    <row r="385" customFormat="false" ht="15.75" hidden="false" customHeight="false" outlineLevel="0" collapsed="false">
      <c r="G385" s="9"/>
      <c r="Q385" s="36"/>
    </row>
    <row r="386" customFormat="false" ht="15.75" hidden="false" customHeight="false" outlineLevel="0" collapsed="false">
      <c r="G386" s="9"/>
      <c r="Q386" s="36"/>
    </row>
    <row r="387" customFormat="false" ht="15.75" hidden="false" customHeight="false" outlineLevel="0" collapsed="false">
      <c r="G387" s="9"/>
      <c r="Q387" s="36"/>
    </row>
    <row r="388" customFormat="false" ht="15.75" hidden="false" customHeight="false" outlineLevel="0" collapsed="false">
      <c r="G388" s="9"/>
      <c r="Q388" s="36"/>
    </row>
    <row r="389" customFormat="false" ht="15.75" hidden="false" customHeight="false" outlineLevel="0" collapsed="false">
      <c r="G389" s="9"/>
      <c r="Q389" s="36"/>
    </row>
    <row r="390" customFormat="false" ht="15.75" hidden="false" customHeight="false" outlineLevel="0" collapsed="false">
      <c r="G390" s="9"/>
      <c r="Q390" s="36"/>
    </row>
    <row r="391" customFormat="false" ht="15.75" hidden="false" customHeight="false" outlineLevel="0" collapsed="false">
      <c r="G391" s="9"/>
      <c r="Q391" s="36"/>
    </row>
    <row r="392" customFormat="false" ht="15.75" hidden="false" customHeight="false" outlineLevel="0" collapsed="false">
      <c r="G392" s="9"/>
      <c r="Q392" s="36"/>
    </row>
    <row r="393" customFormat="false" ht="15.75" hidden="false" customHeight="false" outlineLevel="0" collapsed="false">
      <c r="G393" s="9"/>
      <c r="Q393" s="36"/>
    </row>
    <row r="394" customFormat="false" ht="15.75" hidden="false" customHeight="false" outlineLevel="0" collapsed="false">
      <c r="G394" s="9"/>
      <c r="Q394" s="36"/>
    </row>
    <row r="395" customFormat="false" ht="15.75" hidden="false" customHeight="false" outlineLevel="0" collapsed="false">
      <c r="G395" s="9"/>
      <c r="Q395" s="36"/>
    </row>
    <row r="396" customFormat="false" ht="15.75" hidden="false" customHeight="false" outlineLevel="0" collapsed="false">
      <c r="G396" s="9"/>
      <c r="Q396" s="36"/>
    </row>
    <row r="397" customFormat="false" ht="15.75" hidden="false" customHeight="false" outlineLevel="0" collapsed="false">
      <c r="G397" s="9"/>
      <c r="Q397" s="36"/>
    </row>
    <row r="398" customFormat="false" ht="15.75" hidden="false" customHeight="false" outlineLevel="0" collapsed="false">
      <c r="G398" s="9"/>
      <c r="Q398" s="36"/>
    </row>
    <row r="399" customFormat="false" ht="15.75" hidden="false" customHeight="false" outlineLevel="0" collapsed="false">
      <c r="G399" s="9"/>
      <c r="Q399" s="36"/>
    </row>
    <row r="400" customFormat="false" ht="15.75" hidden="false" customHeight="false" outlineLevel="0" collapsed="false">
      <c r="G400" s="9"/>
      <c r="Q400" s="36"/>
    </row>
    <row r="401" customFormat="false" ht="15.75" hidden="false" customHeight="false" outlineLevel="0" collapsed="false">
      <c r="G401" s="9"/>
      <c r="Q401" s="36"/>
    </row>
    <row r="402" customFormat="false" ht="15.75" hidden="false" customHeight="false" outlineLevel="0" collapsed="false">
      <c r="G402" s="9"/>
      <c r="Q402" s="36"/>
    </row>
    <row r="403" customFormat="false" ht="15.75" hidden="false" customHeight="false" outlineLevel="0" collapsed="false">
      <c r="G403" s="9"/>
      <c r="Q403" s="36"/>
    </row>
    <row r="404" customFormat="false" ht="15.75" hidden="false" customHeight="false" outlineLevel="0" collapsed="false">
      <c r="G404" s="9"/>
      <c r="Q404" s="36"/>
    </row>
    <row r="405" customFormat="false" ht="15.75" hidden="false" customHeight="false" outlineLevel="0" collapsed="false">
      <c r="G405" s="9"/>
      <c r="Q405" s="36"/>
    </row>
    <row r="406" customFormat="false" ht="15.75" hidden="false" customHeight="false" outlineLevel="0" collapsed="false">
      <c r="G406" s="9"/>
      <c r="Q406" s="36"/>
    </row>
    <row r="407" customFormat="false" ht="15.75" hidden="false" customHeight="false" outlineLevel="0" collapsed="false">
      <c r="G407" s="9"/>
      <c r="Q407" s="36"/>
    </row>
    <row r="408" customFormat="false" ht="15.75" hidden="false" customHeight="false" outlineLevel="0" collapsed="false">
      <c r="G408" s="9"/>
      <c r="Q408" s="36"/>
    </row>
    <row r="409" customFormat="false" ht="15.75" hidden="false" customHeight="false" outlineLevel="0" collapsed="false">
      <c r="G409" s="9"/>
      <c r="Q409" s="36"/>
    </row>
    <row r="410" customFormat="false" ht="15.75" hidden="false" customHeight="false" outlineLevel="0" collapsed="false">
      <c r="G410" s="9"/>
      <c r="Q410" s="36"/>
    </row>
    <row r="411" customFormat="false" ht="15.75" hidden="false" customHeight="false" outlineLevel="0" collapsed="false">
      <c r="G411" s="9"/>
      <c r="Q411" s="36"/>
    </row>
    <row r="412" customFormat="false" ht="15.75" hidden="false" customHeight="false" outlineLevel="0" collapsed="false">
      <c r="G412" s="9"/>
      <c r="Q412" s="36"/>
    </row>
    <row r="413" customFormat="false" ht="15.75" hidden="false" customHeight="false" outlineLevel="0" collapsed="false">
      <c r="G413" s="9"/>
      <c r="Q413" s="36"/>
    </row>
    <row r="414" customFormat="false" ht="15.75" hidden="false" customHeight="false" outlineLevel="0" collapsed="false">
      <c r="G414" s="9"/>
      <c r="Q414" s="36"/>
    </row>
    <row r="415" customFormat="false" ht="15.75" hidden="false" customHeight="false" outlineLevel="0" collapsed="false">
      <c r="G415" s="9"/>
      <c r="Q415" s="36"/>
    </row>
    <row r="416" customFormat="false" ht="15.75" hidden="false" customHeight="false" outlineLevel="0" collapsed="false">
      <c r="G416" s="9"/>
      <c r="Q416" s="36"/>
    </row>
    <row r="417" customFormat="false" ht="15.75" hidden="false" customHeight="false" outlineLevel="0" collapsed="false">
      <c r="G417" s="9"/>
      <c r="Q417" s="36"/>
    </row>
    <row r="418" customFormat="false" ht="15.75" hidden="false" customHeight="false" outlineLevel="0" collapsed="false">
      <c r="G418" s="9"/>
      <c r="Q418" s="36"/>
    </row>
    <row r="419" customFormat="false" ht="15.75" hidden="false" customHeight="false" outlineLevel="0" collapsed="false">
      <c r="G419" s="9"/>
      <c r="Q419" s="36"/>
    </row>
    <row r="420" customFormat="false" ht="15.75" hidden="false" customHeight="false" outlineLevel="0" collapsed="false">
      <c r="G420" s="9"/>
      <c r="Q420" s="36"/>
    </row>
    <row r="421" customFormat="false" ht="15.75" hidden="false" customHeight="false" outlineLevel="0" collapsed="false">
      <c r="G421" s="9"/>
      <c r="Q421" s="36"/>
    </row>
    <row r="422" customFormat="false" ht="15.75" hidden="false" customHeight="false" outlineLevel="0" collapsed="false">
      <c r="G422" s="9"/>
      <c r="Q422" s="36"/>
    </row>
    <row r="423" customFormat="false" ht="15.75" hidden="false" customHeight="false" outlineLevel="0" collapsed="false">
      <c r="G423" s="9"/>
      <c r="Q423" s="36"/>
    </row>
    <row r="424" customFormat="false" ht="15.75" hidden="false" customHeight="false" outlineLevel="0" collapsed="false">
      <c r="G424" s="9"/>
      <c r="Q424" s="36"/>
    </row>
    <row r="425" customFormat="false" ht="15.75" hidden="false" customHeight="false" outlineLevel="0" collapsed="false">
      <c r="G425" s="9"/>
      <c r="Q425" s="36"/>
    </row>
    <row r="426" customFormat="false" ht="15.75" hidden="false" customHeight="false" outlineLevel="0" collapsed="false">
      <c r="G426" s="9"/>
      <c r="Q426" s="36"/>
    </row>
    <row r="427" customFormat="false" ht="15.75" hidden="false" customHeight="false" outlineLevel="0" collapsed="false">
      <c r="G427" s="9"/>
      <c r="Q427" s="36"/>
    </row>
    <row r="428" customFormat="false" ht="15.75" hidden="false" customHeight="false" outlineLevel="0" collapsed="false">
      <c r="G428" s="9"/>
      <c r="Q428" s="36"/>
    </row>
    <row r="429" customFormat="false" ht="15.75" hidden="false" customHeight="false" outlineLevel="0" collapsed="false">
      <c r="G429" s="9"/>
      <c r="Q429" s="36"/>
    </row>
    <row r="430" customFormat="false" ht="15.75" hidden="false" customHeight="false" outlineLevel="0" collapsed="false">
      <c r="G430" s="9"/>
      <c r="Q430" s="36"/>
    </row>
    <row r="431" customFormat="false" ht="15.75" hidden="false" customHeight="false" outlineLevel="0" collapsed="false">
      <c r="G431" s="9"/>
      <c r="Q431" s="36"/>
    </row>
    <row r="432" customFormat="false" ht="15.75" hidden="false" customHeight="false" outlineLevel="0" collapsed="false">
      <c r="G432" s="9"/>
      <c r="Q432" s="36"/>
    </row>
    <row r="433" customFormat="false" ht="15.75" hidden="false" customHeight="false" outlineLevel="0" collapsed="false">
      <c r="G433" s="9"/>
      <c r="Q433" s="36"/>
    </row>
    <row r="434" customFormat="false" ht="15.75" hidden="false" customHeight="false" outlineLevel="0" collapsed="false">
      <c r="G434" s="9"/>
      <c r="Q434" s="36"/>
    </row>
    <row r="435" customFormat="false" ht="15.75" hidden="false" customHeight="false" outlineLevel="0" collapsed="false">
      <c r="G435" s="9"/>
      <c r="Q435" s="36"/>
    </row>
    <row r="436" customFormat="false" ht="15.75" hidden="false" customHeight="false" outlineLevel="0" collapsed="false">
      <c r="G436" s="9"/>
      <c r="Q436" s="36"/>
    </row>
    <row r="437" customFormat="false" ht="15.75" hidden="false" customHeight="false" outlineLevel="0" collapsed="false">
      <c r="G437" s="9"/>
      <c r="Q437" s="36"/>
    </row>
    <row r="438" customFormat="false" ht="15.75" hidden="false" customHeight="false" outlineLevel="0" collapsed="false">
      <c r="G438" s="9"/>
      <c r="Q438" s="36"/>
    </row>
    <row r="439" customFormat="false" ht="15.75" hidden="false" customHeight="false" outlineLevel="0" collapsed="false">
      <c r="G439" s="9"/>
      <c r="Q439" s="36"/>
    </row>
    <row r="440" customFormat="false" ht="15.75" hidden="false" customHeight="false" outlineLevel="0" collapsed="false">
      <c r="G440" s="9"/>
      <c r="Q440" s="36"/>
    </row>
    <row r="441" customFormat="false" ht="15.75" hidden="false" customHeight="false" outlineLevel="0" collapsed="false">
      <c r="G441" s="9"/>
      <c r="Q441" s="36"/>
    </row>
    <row r="442" customFormat="false" ht="15.75" hidden="false" customHeight="false" outlineLevel="0" collapsed="false">
      <c r="G442" s="9"/>
      <c r="Q442" s="36"/>
    </row>
    <row r="443" customFormat="false" ht="15.75" hidden="false" customHeight="false" outlineLevel="0" collapsed="false">
      <c r="G443" s="9"/>
      <c r="Q443" s="36"/>
    </row>
    <row r="444" customFormat="false" ht="15.75" hidden="false" customHeight="false" outlineLevel="0" collapsed="false">
      <c r="G444" s="9"/>
      <c r="Q444" s="36"/>
    </row>
    <row r="445" customFormat="false" ht="15.75" hidden="false" customHeight="false" outlineLevel="0" collapsed="false">
      <c r="G445" s="9"/>
      <c r="Q445" s="36"/>
    </row>
    <row r="446" customFormat="false" ht="15.75" hidden="false" customHeight="false" outlineLevel="0" collapsed="false">
      <c r="G446" s="9"/>
      <c r="Q446" s="36"/>
    </row>
    <row r="447" customFormat="false" ht="15.75" hidden="false" customHeight="false" outlineLevel="0" collapsed="false">
      <c r="G447" s="9"/>
      <c r="Q447" s="36"/>
    </row>
    <row r="448" customFormat="false" ht="15.75" hidden="false" customHeight="false" outlineLevel="0" collapsed="false">
      <c r="G448" s="9"/>
      <c r="Q448" s="36"/>
    </row>
    <row r="449" customFormat="false" ht="15.75" hidden="false" customHeight="false" outlineLevel="0" collapsed="false">
      <c r="G449" s="9"/>
      <c r="Q449" s="36"/>
    </row>
    <row r="450" customFormat="false" ht="15.75" hidden="false" customHeight="false" outlineLevel="0" collapsed="false">
      <c r="G450" s="9"/>
      <c r="Q450" s="36"/>
    </row>
    <row r="451" customFormat="false" ht="15.75" hidden="false" customHeight="false" outlineLevel="0" collapsed="false">
      <c r="G451" s="9"/>
      <c r="Q451" s="36"/>
    </row>
    <row r="452" customFormat="false" ht="15.75" hidden="false" customHeight="false" outlineLevel="0" collapsed="false">
      <c r="G452" s="9"/>
      <c r="Q452" s="36"/>
    </row>
    <row r="453" customFormat="false" ht="15.75" hidden="false" customHeight="false" outlineLevel="0" collapsed="false">
      <c r="G453" s="9"/>
      <c r="Q453" s="36"/>
    </row>
    <row r="454" customFormat="false" ht="15.75" hidden="false" customHeight="false" outlineLevel="0" collapsed="false">
      <c r="G454" s="9"/>
      <c r="Q454" s="36"/>
    </row>
    <row r="455" customFormat="false" ht="15.75" hidden="false" customHeight="false" outlineLevel="0" collapsed="false">
      <c r="G455" s="9"/>
      <c r="Q455" s="36"/>
    </row>
    <row r="456" customFormat="false" ht="15.75" hidden="false" customHeight="false" outlineLevel="0" collapsed="false">
      <c r="G456" s="9"/>
      <c r="Q456" s="36"/>
    </row>
    <row r="457" customFormat="false" ht="15.75" hidden="false" customHeight="false" outlineLevel="0" collapsed="false">
      <c r="G457" s="9"/>
      <c r="Q457" s="36"/>
    </row>
    <row r="458" customFormat="false" ht="15.75" hidden="false" customHeight="false" outlineLevel="0" collapsed="false">
      <c r="G458" s="9"/>
      <c r="Q458" s="36"/>
    </row>
    <row r="459" customFormat="false" ht="15.75" hidden="false" customHeight="false" outlineLevel="0" collapsed="false">
      <c r="G459" s="9"/>
      <c r="Q459" s="36"/>
    </row>
    <row r="460" customFormat="false" ht="15.75" hidden="false" customHeight="false" outlineLevel="0" collapsed="false">
      <c r="G460" s="9"/>
      <c r="Q460" s="36"/>
    </row>
    <row r="461" customFormat="false" ht="15.75" hidden="false" customHeight="false" outlineLevel="0" collapsed="false">
      <c r="G461" s="9"/>
      <c r="Q461" s="36"/>
    </row>
    <row r="462" customFormat="false" ht="15.75" hidden="false" customHeight="false" outlineLevel="0" collapsed="false">
      <c r="G462" s="9"/>
      <c r="Q462" s="36"/>
    </row>
    <row r="463" customFormat="false" ht="15.75" hidden="false" customHeight="false" outlineLevel="0" collapsed="false">
      <c r="G463" s="9"/>
      <c r="Q463" s="36"/>
    </row>
    <row r="464" customFormat="false" ht="15.75" hidden="false" customHeight="false" outlineLevel="0" collapsed="false">
      <c r="G464" s="9"/>
      <c r="Q464" s="36"/>
    </row>
    <row r="465" customFormat="false" ht="15.75" hidden="false" customHeight="false" outlineLevel="0" collapsed="false">
      <c r="G465" s="9"/>
      <c r="Q465" s="36"/>
    </row>
    <row r="466" customFormat="false" ht="15.75" hidden="false" customHeight="false" outlineLevel="0" collapsed="false">
      <c r="G466" s="9"/>
      <c r="Q466" s="36"/>
    </row>
    <row r="467" customFormat="false" ht="15.75" hidden="false" customHeight="false" outlineLevel="0" collapsed="false">
      <c r="G467" s="9"/>
      <c r="Q467" s="36"/>
    </row>
    <row r="468" customFormat="false" ht="15.75" hidden="false" customHeight="false" outlineLevel="0" collapsed="false">
      <c r="G468" s="9"/>
      <c r="Q468" s="36"/>
    </row>
    <row r="469" customFormat="false" ht="15.75" hidden="false" customHeight="false" outlineLevel="0" collapsed="false">
      <c r="G469" s="9"/>
      <c r="Q469" s="36"/>
    </row>
    <row r="470" customFormat="false" ht="15.75" hidden="false" customHeight="false" outlineLevel="0" collapsed="false">
      <c r="G470" s="9"/>
      <c r="Q470" s="36"/>
    </row>
    <row r="471" customFormat="false" ht="15.75" hidden="false" customHeight="false" outlineLevel="0" collapsed="false">
      <c r="G471" s="9"/>
      <c r="Q471" s="36"/>
    </row>
    <row r="472" customFormat="false" ht="15.75" hidden="false" customHeight="false" outlineLevel="0" collapsed="false">
      <c r="G472" s="9"/>
      <c r="Q472" s="36"/>
    </row>
    <row r="473" customFormat="false" ht="15.75" hidden="false" customHeight="false" outlineLevel="0" collapsed="false">
      <c r="G473" s="9"/>
      <c r="Q473" s="36"/>
    </row>
    <row r="474" customFormat="false" ht="15.75" hidden="false" customHeight="false" outlineLevel="0" collapsed="false">
      <c r="G474" s="9"/>
      <c r="Q474" s="36"/>
    </row>
    <row r="475" customFormat="false" ht="15.75" hidden="false" customHeight="false" outlineLevel="0" collapsed="false">
      <c r="G475" s="9"/>
      <c r="Q475" s="36"/>
    </row>
    <row r="476" customFormat="false" ht="15.75" hidden="false" customHeight="false" outlineLevel="0" collapsed="false">
      <c r="G476" s="9"/>
      <c r="Q476" s="36"/>
    </row>
    <row r="477" customFormat="false" ht="15.75" hidden="false" customHeight="false" outlineLevel="0" collapsed="false">
      <c r="G477" s="9"/>
      <c r="Q477" s="36"/>
    </row>
    <row r="478" customFormat="false" ht="15.75" hidden="false" customHeight="false" outlineLevel="0" collapsed="false">
      <c r="G478" s="9"/>
      <c r="Q478" s="36"/>
    </row>
    <row r="479" customFormat="false" ht="15.75" hidden="false" customHeight="false" outlineLevel="0" collapsed="false">
      <c r="G479" s="9"/>
      <c r="Q479" s="36"/>
    </row>
    <row r="480" customFormat="false" ht="15.75" hidden="false" customHeight="false" outlineLevel="0" collapsed="false">
      <c r="G480" s="9"/>
      <c r="Q480" s="36"/>
    </row>
    <row r="481" customFormat="false" ht="15.75" hidden="false" customHeight="false" outlineLevel="0" collapsed="false">
      <c r="G481" s="9"/>
      <c r="Q481" s="36"/>
    </row>
    <row r="482" customFormat="false" ht="15.75" hidden="false" customHeight="false" outlineLevel="0" collapsed="false">
      <c r="G482" s="9"/>
      <c r="Q482" s="36"/>
    </row>
    <row r="483" customFormat="false" ht="15.75" hidden="false" customHeight="false" outlineLevel="0" collapsed="false">
      <c r="G483" s="9"/>
      <c r="Q483" s="36"/>
    </row>
    <row r="484" customFormat="false" ht="15.75" hidden="false" customHeight="false" outlineLevel="0" collapsed="false">
      <c r="G484" s="9"/>
      <c r="Q484" s="36"/>
    </row>
    <row r="485" customFormat="false" ht="15.75" hidden="false" customHeight="false" outlineLevel="0" collapsed="false">
      <c r="G485" s="9"/>
      <c r="Q485" s="36"/>
    </row>
    <row r="486" customFormat="false" ht="15.75" hidden="false" customHeight="false" outlineLevel="0" collapsed="false">
      <c r="G486" s="9"/>
      <c r="Q486" s="36"/>
    </row>
    <row r="487" customFormat="false" ht="15.75" hidden="false" customHeight="false" outlineLevel="0" collapsed="false">
      <c r="G487" s="9"/>
      <c r="Q487" s="36"/>
    </row>
    <row r="488" customFormat="false" ht="15.75" hidden="false" customHeight="false" outlineLevel="0" collapsed="false">
      <c r="G488" s="9"/>
      <c r="Q488" s="36"/>
    </row>
    <row r="489" customFormat="false" ht="15.75" hidden="false" customHeight="false" outlineLevel="0" collapsed="false">
      <c r="G489" s="9"/>
      <c r="Q489" s="36"/>
    </row>
    <row r="490" customFormat="false" ht="15.75" hidden="false" customHeight="false" outlineLevel="0" collapsed="false">
      <c r="G490" s="9"/>
      <c r="Q490" s="36"/>
    </row>
    <row r="491" customFormat="false" ht="15.75" hidden="false" customHeight="false" outlineLevel="0" collapsed="false">
      <c r="G491" s="9"/>
      <c r="Q491" s="36"/>
    </row>
    <row r="492" customFormat="false" ht="15.75" hidden="false" customHeight="false" outlineLevel="0" collapsed="false">
      <c r="G492" s="9"/>
      <c r="Q492" s="36"/>
    </row>
    <row r="493" customFormat="false" ht="15.75" hidden="false" customHeight="false" outlineLevel="0" collapsed="false">
      <c r="G493" s="9"/>
      <c r="Q493" s="36"/>
    </row>
    <row r="494" customFormat="false" ht="15.75" hidden="false" customHeight="false" outlineLevel="0" collapsed="false">
      <c r="G494" s="9"/>
      <c r="Q494" s="36"/>
    </row>
    <row r="495" customFormat="false" ht="15.75" hidden="false" customHeight="false" outlineLevel="0" collapsed="false">
      <c r="G495" s="9"/>
      <c r="Q495" s="36"/>
    </row>
    <row r="496" customFormat="false" ht="15.75" hidden="false" customHeight="false" outlineLevel="0" collapsed="false">
      <c r="G496" s="9"/>
      <c r="Q496" s="36"/>
    </row>
    <row r="497" customFormat="false" ht="15.75" hidden="false" customHeight="false" outlineLevel="0" collapsed="false">
      <c r="G497" s="9"/>
      <c r="Q497" s="36"/>
    </row>
    <row r="498" customFormat="false" ht="15.75" hidden="false" customHeight="false" outlineLevel="0" collapsed="false">
      <c r="G498" s="9"/>
      <c r="Q498" s="36"/>
    </row>
    <row r="499" customFormat="false" ht="15.75" hidden="false" customHeight="false" outlineLevel="0" collapsed="false">
      <c r="G499" s="9"/>
      <c r="Q499" s="36"/>
    </row>
    <row r="500" customFormat="false" ht="15.75" hidden="false" customHeight="false" outlineLevel="0" collapsed="false">
      <c r="G500" s="9"/>
      <c r="Q500" s="36"/>
    </row>
    <row r="501" customFormat="false" ht="15.75" hidden="false" customHeight="false" outlineLevel="0" collapsed="false">
      <c r="G501" s="9"/>
      <c r="Q501" s="36"/>
    </row>
    <row r="502" customFormat="false" ht="15.75" hidden="false" customHeight="false" outlineLevel="0" collapsed="false">
      <c r="G502" s="9"/>
      <c r="Q502" s="36"/>
    </row>
    <row r="503" customFormat="false" ht="15.75" hidden="false" customHeight="false" outlineLevel="0" collapsed="false">
      <c r="G503" s="9"/>
      <c r="Q503" s="36"/>
    </row>
    <row r="504" customFormat="false" ht="15.75" hidden="false" customHeight="false" outlineLevel="0" collapsed="false">
      <c r="G504" s="9"/>
      <c r="Q504" s="36"/>
    </row>
    <row r="505" customFormat="false" ht="15.75" hidden="false" customHeight="false" outlineLevel="0" collapsed="false">
      <c r="G505" s="9"/>
      <c r="Q505" s="36"/>
    </row>
    <row r="506" customFormat="false" ht="15.75" hidden="false" customHeight="false" outlineLevel="0" collapsed="false">
      <c r="G506" s="9"/>
      <c r="Q506" s="36"/>
    </row>
    <row r="507" customFormat="false" ht="15.75" hidden="false" customHeight="false" outlineLevel="0" collapsed="false">
      <c r="G507" s="9"/>
      <c r="Q507" s="36"/>
    </row>
    <row r="508" customFormat="false" ht="15.75" hidden="false" customHeight="false" outlineLevel="0" collapsed="false">
      <c r="G508" s="9"/>
      <c r="Q508" s="36"/>
    </row>
    <row r="509" customFormat="false" ht="15.75" hidden="false" customHeight="false" outlineLevel="0" collapsed="false">
      <c r="G509" s="9"/>
      <c r="Q509" s="36"/>
    </row>
    <row r="510" customFormat="false" ht="15.75" hidden="false" customHeight="false" outlineLevel="0" collapsed="false">
      <c r="G510" s="9"/>
      <c r="Q510" s="36"/>
    </row>
    <row r="511" customFormat="false" ht="15.75" hidden="false" customHeight="false" outlineLevel="0" collapsed="false">
      <c r="G511" s="9"/>
      <c r="Q511" s="36"/>
    </row>
    <row r="512" customFormat="false" ht="15.75" hidden="false" customHeight="false" outlineLevel="0" collapsed="false">
      <c r="G512" s="9"/>
      <c r="Q512" s="36"/>
    </row>
    <row r="513" customFormat="false" ht="15.75" hidden="false" customHeight="false" outlineLevel="0" collapsed="false">
      <c r="G513" s="9"/>
      <c r="Q513" s="36"/>
    </row>
    <row r="514" customFormat="false" ht="15.75" hidden="false" customHeight="false" outlineLevel="0" collapsed="false">
      <c r="G514" s="9"/>
      <c r="Q514" s="36"/>
    </row>
    <row r="515" customFormat="false" ht="15.75" hidden="false" customHeight="false" outlineLevel="0" collapsed="false">
      <c r="G515" s="9"/>
      <c r="Q515" s="36"/>
    </row>
    <row r="516" customFormat="false" ht="15.75" hidden="false" customHeight="false" outlineLevel="0" collapsed="false">
      <c r="G516" s="9"/>
      <c r="Q516" s="36"/>
    </row>
    <row r="517" customFormat="false" ht="15.75" hidden="false" customHeight="false" outlineLevel="0" collapsed="false">
      <c r="G517" s="9"/>
      <c r="Q517" s="36"/>
    </row>
    <row r="518" customFormat="false" ht="15.75" hidden="false" customHeight="false" outlineLevel="0" collapsed="false">
      <c r="G518" s="9"/>
      <c r="Q518" s="36"/>
    </row>
    <row r="519" customFormat="false" ht="15.75" hidden="false" customHeight="false" outlineLevel="0" collapsed="false">
      <c r="G519" s="9"/>
      <c r="Q519" s="36"/>
    </row>
    <row r="520" customFormat="false" ht="15.75" hidden="false" customHeight="false" outlineLevel="0" collapsed="false">
      <c r="G520" s="9"/>
      <c r="Q520" s="36"/>
    </row>
    <row r="521" customFormat="false" ht="15.75" hidden="false" customHeight="false" outlineLevel="0" collapsed="false">
      <c r="G521" s="9"/>
      <c r="Q521" s="36"/>
    </row>
    <row r="522" customFormat="false" ht="15.75" hidden="false" customHeight="false" outlineLevel="0" collapsed="false">
      <c r="G522" s="9"/>
      <c r="Q522" s="36"/>
    </row>
    <row r="523" customFormat="false" ht="15.75" hidden="false" customHeight="false" outlineLevel="0" collapsed="false">
      <c r="G523" s="9"/>
      <c r="Q523" s="36"/>
    </row>
    <row r="524" customFormat="false" ht="15.75" hidden="false" customHeight="false" outlineLevel="0" collapsed="false">
      <c r="G524" s="9"/>
      <c r="Q524" s="36"/>
    </row>
    <row r="525" customFormat="false" ht="15.75" hidden="false" customHeight="false" outlineLevel="0" collapsed="false">
      <c r="G525" s="9"/>
      <c r="Q525" s="36"/>
    </row>
    <row r="526" customFormat="false" ht="15.75" hidden="false" customHeight="false" outlineLevel="0" collapsed="false">
      <c r="G526" s="9"/>
      <c r="Q526" s="36"/>
    </row>
    <row r="527" customFormat="false" ht="15.75" hidden="false" customHeight="false" outlineLevel="0" collapsed="false">
      <c r="G527" s="9"/>
      <c r="Q527" s="36"/>
    </row>
    <row r="528" customFormat="false" ht="15.75" hidden="false" customHeight="false" outlineLevel="0" collapsed="false">
      <c r="G528" s="9"/>
      <c r="Q528" s="36"/>
    </row>
    <row r="529" customFormat="false" ht="15.75" hidden="false" customHeight="false" outlineLevel="0" collapsed="false">
      <c r="G529" s="9"/>
      <c r="Q529" s="36"/>
    </row>
    <row r="530" customFormat="false" ht="15.75" hidden="false" customHeight="false" outlineLevel="0" collapsed="false">
      <c r="G530" s="9"/>
      <c r="Q530" s="36"/>
    </row>
    <row r="531" customFormat="false" ht="15.75" hidden="false" customHeight="false" outlineLevel="0" collapsed="false">
      <c r="G531" s="9"/>
      <c r="Q531" s="36"/>
    </row>
    <row r="532" customFormat="false" ht="15.75" hidden="false" customHeight="false" outlineLevel="0" collapsed="false">
      <c r="G532" s="9"/>
      <c r="Q532" s="36"/>
    </row>
    <row r="533" customFormat="false" ht="15.75" hidden="false" customHeight="false" outlineLevel="0" collapsed="false">
      <c r="G533" s="9"/>
      <c r="Q533" s="36"/>
    </row>
    <row r="534" customFormat="false" ht="15.75" hidden="false" customHeight="false" outlineLevel="0" collapsed="false">
      <c r="G534" s="9"/>
      <c r="Q534" s="36"/>
    </row>
    <row r="535" customFormat="false" ht="15.75" hidden="false" customHeight="false" outlineLevel="0" collapsed="false">
      <c r="G535" s="9"/>
      <c r="Q535" s="36"/>
    </row>
    <row r="536" customFormat="false" ht="15.75" hidden="false" customHeight="false" outlineLevel="0" collapsed="false">
      <c r="G536" s="9"/>
      <c r="Q536" s="36"/>
    </row>
    <row r="537" customFormat="false" ht="15.75" hidden="false" customHeight="false" outlineLevel="0" collapsed="false">
      <c r="G537" s="9"/>
      <c r="Q537" s="36"/>
    </row>
    <row r="538" customFormat="false" ht="15.75" hidden="false" customHeight="false" outlineLevel="0" collapsed="false">
      <c r="G538" s="9"/>
      <c r="Q538" s="36"/>
    </row>
    <row r="539" customFormat="false" ht="15.75" hidden="false" customHeight="false" outlineLevel="0" collapsed="false">
      <c r="G539" s="9"/>
      <c r="Q539" s="36"/>
    </row>
    <row r="540" customFormat="false" ht="15.75" hidden="false" customHeight="false" outlineLevel="0" collapsed="false">
      <c r="G540" s="9"/>
      <c r="Q540" s="36"/>
    </row>
    <row r="541" customFormat="false" ht="15.75" hidden="false" customHeight="false" outlineLevel="0" collapsed="false">
      <c r="G541" s="9"/>
      <c r="Q541" s="36"/>
    </row>
    <row r="542" customFormat="false" ht="15.75" hidden="false" customHeight="false" outlineLevel="0" collapsed="false">
      <c r="G542" s="9"/>
      <c r="Q542" s="36"/>
    </row>
    <row r="543" customFormat="false" ht="15.75" hidden="false" customHeight="false" outlineLevel="0" collapsed="false">
      <c r="G543" s="9"/>
      <c r="Q543" s="36"/>
    </row>
    <row r="544" customFormat="false" ht="15.75" hidden="false" customHeight="false" outlineLevel="0" collapsed="false">
      <c r="G544" s="9"/>
      <c r="Q544" s="36"/>
    </row>
    <row r="545" customFormat="false" ht="15.75" hidden="false" customHeight="false" outlineLevel="0" collapsed="false">
      <c r="G545" s="9"/>
      <c r="Q545" s="36"/>
    </row>
    <row r="546" customFormat="false" ht="15.75" hidden="false" customHeight="false" outlineLevel="0" collapsed="false">
      <c r="G546" s="9"/>
      <c r="Q546" s="36"/>
    </row>
    <row r="547" customFormat="false" ht="15.75" hidden="false" customHeight="false" outlineLevel="0" collapsed="false">
      <c r="G547" s="9"/>
      <c r="Q547" s="36"/>
    </row>
    <row r="548" customFormat="false" ht="15.75" hidden="false" customHeight="false" outlineLevel="0" collapsed="false">
      <c r="G548" s="9"/>
      <c r="Q548" s="36"/>
    </row>
    <row r="549" customFormat="false" ht="15.75" hidden="false" customHeight="false" outlineLevel="0" collapsed="false">
      <c r="G549" s="9"/>
      <c r="Q549" s="36"/>
    </row>
    <row r="550" customFormat="false" ht="15.75" hidden="false" customHeight="false" outlineLevel="0" collapsed="false">
      <c r="G550" s="9"/>
      <c r="Q550" s="36"/>
    </row>
    <row r="551" customFormat="false" ht="15.75" hidden="false" customHeight="false" outlineLevel="0" collapsed="false">
      <c r="G551" s="9"/>
      <c r="Q551" s="36"/>
    </row>
    <row r="552" customFormat="false" ht="15.75" hidden="false" customHeight="false" outlineLevel="0" collapsed="false">
      <c r="G552" s="9"/>
      <c r="Q552" s="36"/>
    </row>
    <row r="553" customFormat="false" ht="15.75" hidden="false" customHeight="false" outlineLevel="0" collapsed="false">
      <c r="G553" s="9"/>
      <c r="Q553" s="36"/>
    </row>
    <row r="554" customFormat="false" ht="15.75" hidden="false" customHeight="false" outlineLevel="0" collapsed="false">
      <c r="G554" s="9"/>
      <c r="Q554" s="36"/>
    </row>
    <row r="555" customFormat="false" ht="15.75" hidden="false" customHeight="false" outlineLevel="0" collapsed="false">
      <c r="G555" s="9"/>
      <c r="Q555" s="36"/>
    </row>
    <row r="556" customFormat="false" ht="15.75" hidden="false" customHeight="false" outlineLevel="0" collapsed="false">
      <c r="G556" s="9"/>
      <c r="Q556" s="36"/>
    </row>
    <row r="557" customFormat="false" ht="15.75" hidden="false" customHeight="false" outlineLevel="0" collapsed="false">
      <c r="G557" s="9"/>
      <c r="Q557" s="36"/>
    </row>
    <row r="558" customFormat="false" ht="15.75" hidden="false" customHeight="false" outlineLevel="0" collapsed="false">
      <c r="G558" s="9"/>
      <c r="Q558" s="36"/>
    </row>
    <row r="559" customFormat="false" ht="15.75" hidden="false" customHeight="false" outlineLevel="0" collapsed="false">
      <c r="G559" s="9"/>
      <c r="Q559" s="36"/>
    </row>
    <row r="560" customFormat="false" ht="15.75" hidden="false" customHeight="false" outlineLevel="0" collapsed="false">
      <c r="G560" s="9"/>
      <c r="Q560" s="36"/>
    </row>
    <row r="561" customFormat="false" ht="15.75" hidden="false" customHeight="false" outlineLevel="0" collapsed="false">
      <c r="G561" s="9"/>
      <c r="Q561" s="36"/>
    </row>
    <row r="562" customFormat="false" ht="15.75" hidden="false" customHeight="false" outlineLevel="0" collapsed="false">
      <c r="G562" s="9"/>
      <c r="Q562" s="36"/>
    </row>
    <row r="563" customFormat="false" ht="15.75" hidden="false" customHeight="false" outlineLevel="0" collapsed="false">
      <c r="G563" s="9"/>
      <c r="Q563" s="36"/>
    </row>
    <row r="564" customFormat="false" ht="15.75" hidden="false" customHeight="false" outlineLevel="0" collapsed="false">
      <c r="G564" s="9"/>
      <c r="Q564" s="36"/>
    </row>
    <row r="565" customFormat="false" ht="15.75" hidden="false" customHeight="false" outlineLevel="0" collapsed="false">
      <c r="G565" s="9"/>
      <c r="Q565" s="36"/>
    </row>
    <row r="566" customFormat="false" ht="15.75" hidden="false" customHeight="false" outlineLevel="0" collapsed="false">
      <c r="G566" s="9"/>
      <c r="Q566" s="36"/>
    </row>
    <row r="567" customFormat="false" ht="15.75" hidden="false" customHeight="false" outlineLevel="0" collapsed="false">
      <c r="G567" s="9"/>
      <c r="Q567" s="36"/>
    </row>
    <row r="568" customFormat="false" ht="15.75" hidden="false" customHeight="false" outlineLevel="0" collapsed="false">
      <c r="G568" s="9"/>
      <c r="Q568" s="36"/>
    </row>
    <row r="569" customFormat="false" ht="15.75" hidden="false" customHeight="false" outlineLevel="0" collapsed="false">
      <c r="G569" s="9"/>
      <c r="Q569" s="36"/>
    </row>
    <row r="570" customFormat="false" ht="15.75" hidden="false" customHeight="false" outlineLevel="0" collapsed="false">
      <c r="G570" s="9"/>
      <c r="Q570" s="36"/>
    </row>
    <row r="571" customFormat="false" ht="15.75" hidden="false" customHeight="false" outlineLevel="0" collapsed="false">
      <c r="G571" s="9"/>
      <c r="Q571" s="36"/>
    </row>
    <row r="572" customFormat="false" ht="15.75" hidden="false" customHeight="false" outlineLevel="0" collapsed="false">
      <c r="G572" s="9"/>
      <c r="Q572" s="36"/>
    </row>
    <row r="573" customFormat="false" ht="15.75" hidden="false" customHeight="false" outlineLevel="0" collapsed="false">
      <c r="G573" s="9"/>
      <c r="Q573" s="36"/>
    </row>
    <row r="574" customFormat="false" ht="15.75" hidden="false" customHeight="false" outlineLevel="0" collapsed="false">
      <c r="G574" s="9"/>
      <c r="Q574" s="36"/>
    </row>
    <row r="575" customFormat="false" ht="15.75" hidden="false" customHeight="false" outlineLevel="0" collapsed="false">
      <c r="G575" s="9"/>
      <c r="Q575" s="36"/>
    </row>
    <row r="576" customFormat="false" ht="15.75" hidden="false" customHeight="false" outlineLevel="0" collapsed="false">
      <c r="G576" s="9"/>
      <c r="Q576" s="36"/>
    </row>
    <row r="577" customFormat="false" ht="15.75" hidden="false" customHeight="false" outlineLevel="0" collapsed="false">
      <c r="G577" s="9"/>
      <c r="Q577" s="36"/>
    </row>
    <row r="578" customFormat="false" ht="15.75" hidden="false" customHeight="false" outlineLevel="0" collapsed="false">
      <c r="G578" s="9"/>
      <c r="Q578" s="36"/>
    </row>
    <row r="579" customFormat="false" ht="15.75" hidden="false" customHeight="false" outlineLevel="0" collapsed="false">
      <c r="G579" s="9"/>
      <c r="Q579" s="36"/>
    </row>
    <row r="580" customFormat="false" ht="15.75" hidden="false" customHeight="false" outlineLevel="0" collapsed="false">
      <c r="G580" s="9"/>
      <c r="Q580" s="36"/>
    </row>
    <row r="581" customFormat="false" ht="15.75" hidden="false" customHeight="false" outlineLevel="0" collapsed="false">
      <c r="G581" s="9"/>
      <c r="Q581" s="36"/>
    </row>
    <row r="582" customFormat="false" ht="15.75" hidden="false" customHeight="false" outlineLevel="0" collapsed="false">
      <c r="G582" s="9"/>
      <c r="Q582" s="36"/>
    </row>
    <row r="583" customFormat="false" ht="15.75" hidden="false" customHeight="false" outlineLevel="0" collapsed="false">
      <c r="G583" s="9"/>
      <c r="Q583" s="36"/>
    </row>
    <row r="584" customFormat="false" ht="15.75" hidden="false" customHeight="false" outlineLevel="0" collapsed="false">
      <c r="G584" s="9"/>
      <c r="Q584" s="36"/>
    </row>
    <row r="585" customFormat="false" ht="15.75" hidden="false" customHeight="false" outlineLevel="0" collapsed="false">
      <c r="G585" s="9"/>
      <c r="Q585" s="36"/>
    </row>
    <row r="586" customFormat="false" ht="15.75" hidden="false" customHeight="false" outlineLevel="0" collapsed="false">
      <c r="G586" s="9"/>
      <c r="Q586" s="36"/>
    </row>
    <row r="587" customFormat="false" ht="15.75" hidden="false" customHeight="false" outlineLevel="0" collapsed="false">
      <c r="G587" s="9"/>
      <c r="Q587" s="36"/>
    </row>
    <row r="588" customFormat="false" ht="15.75" hidden="false" customHeight="false" outlineLevel="0" collapsed="false">
      <c r="G588" s="9"/>
      <c r="Q588" s="36"/>
    </row>
    <row r="589" customFormat="false" ht="15.75" hidden="false" customHeight="false" outlineLevel="0" collapsed="false">
      <c r="G589" s="9"/>
      <c r="Q589" s="36"/>
    </row>
    <row r="590" customFormat="false" ht="15.75" hidden="false" customHeight="false" outlineLevel="0" collapsed="false">
      <c r="G590" s="9"/>
      <c r="Q590" s="36"/>
    </row>
    <row r="591" customFormat="false" ht="15.75" hidden="false" customHeight="false" outlineLevel="0" collapsed="false">
      <c r="G591" s="9"/>
      <c r="Q591" s="36"/>
    </row>
    <row r="592" customFormat="false" ht="15.75" hidden="false" customHeight="false" outlineLevel="0" collapsed="false">
      <c r="G592" s="9"/>
      <c r="Q592" s="36"/>
    </row>
    <row r="593" customFormat="false" ht="15.75" hidden="false" customHeight="false" outlineLevel="0" collapsed="false">
      <c r="G593" s="9"/>
      <c r="Q593" s="36"/>
    </row>
    <row r="594" customFormat="false" ht="15.75" hidden="false" customHeight="false" outlineLevel="0" collapsed="false">
      <c r="G594" s="9"/>
      <c r="Q594" s="36"/>
    </row>
    <row r="595" customFormat="false" ht="15.75" hidden="false" customHeight="false" outlineLevel="0" collapsed="false">
      <c r="G595" s="9"/>
      <c r="Q595" s="36"/>
    </row>
    <row r="596" customFormat="false" ht="15.75" hidden="false" customHeight="false" outlineLevel="0" collapsed="false">
      <c r="G596" s="9"/>
      <c r="Q596" s="36"/>
    </row>
    <row r="597" customFormat="false" ht="15.75" hidden="false" customHeight="false" outlineLevel="0" collapsed="false">
      <c r="G597" s="9"/>
      <c r="Q597" s="36"/>
    </row>
    <row r="598" customFormat="false" ht="15.75" hidden="false" customHeight="false" outlineLevel="0" collapsed="false">
      <c r="G598" s="9"/>
      <c r="Q598" s="36"/>
    </row>
    <row r="599" customFormat="false" ht="15.75" hidden="false" customHeight="false" outlineLevel="0" collapsed="false">
      <c r="G599" s="9"/>
      <c r="Q599" s="36"/>
    </row>
    <row r="600" customFormat="false" ht="15.75" hidden="false" customHeight="false" outlineLevel="0" collapsed="false">
      <c r="G600" s="9"/>
      <c r="Q600" s="36"/>
    </row>
    <row r="601" customFormat="false" ht="15.75" hidden="false" customHeight="false" outlineLevel="0" collapsed="false">
      <c r="G601" s="9"/>
      <c r="Q601" s="36"/>
    </row>
    <row r="602" customFormat="false" ht="15.75" hidden="false" customHeight="false" outlineLevel="0" collapsed="false">
      <c r="G602" s="9"/>
      <c r="Q602" s="36"/>
    </row>
    <row r="603" customFormat="false" ht="15.75" hidden="false" customHeight="false" outlineLevel="0" collapsed="false">
      <c r="G603" s="9"/>
      <c r="Q603" s="36"/>
    </row>
    <row r="604" customFormat="false" ht="15.75" hidden="false" customHeight="false" outlineLevel="0" collapsed="false">
      <c r="G604" s="9"/>
      <c r="Q604" s="36"/>
    </row>
    <row r="605" customFormat="false" ht="15.75" hidden="false" customHeight="false" outlineLevel="0" collapsed="false">
      <c r="G605" s="9"/>
      <c r="Q605" s="36"/>
    </row>
    <row r="606" customFormat="false" ht="15.75" hidden="false" customHeight="false" outlineLevel="0" collapsed="false">
      <c r="G606" s="9"/>
      <c r="Q606" s="36"/>
    </row>
    <row r="607" customFormat="false" ht="15.75" hidden="false" customHeight="false" outlineLevel="0" collapsed="false">
      <c r="G607" s="9"/>
      <c r="Q607" s="36"/>
    </row>
    <row r="608" customFormat="false" ht="15.75" hidden="false" customHeight="false" outlineLevel="0" collapsed="false">
      <c r="G608" s="9"/>
      <c r="Q608" s="36"/>
    </row>
    <row r="609" customFormat="false" ht="15.75" hidden="false" customHeight="false" outlineLevel="0" collapsed="false">
      <c r="G609" s="9"/>
      <c r="Q609" s="36"/>
    </row>
    <row r="610" customFormat="false" ht="15.75" hidden="false" customHeight="false" outlineLevel="0" collapsed="false">
      <c r="G610" s="9"/>
      <c r="Q610" s="36"/>
    </row>
    <row r="611" customFormat="false" ht="15.75" hidden="false" customHeight="false" outlineLevel="0" collapsed="false">
      <c r="G611" s="9"/>
      <c r="Q611" s="36"/>
    </row>
    <row r="612" customFormat="false" ht="15.75" hidden="false" customHeight="false" outlineLevel="0" collapsed="false">
      <c r="G612" s="9"/>
      <c r="Q612" s="36"/>
    </row>
    <row r="613" customFormat="false" ht="15.75" hidden="false" customHeight="false" outlineLevel="0" collapsed="false">
      <c r="G613" s="9"/>
      <c r="Q613" s="36"/>
    </row>
    <row r="614" customFormat="false" ht="15.75" hidden="false" customHeight="false" outlineLevel="0" collapsed="false">
      <c r="G614" s="9"/>
      <c r="Q614" s="36"/>
    </row>
    <row r="615" customFormat="false" ht="15.75" hidden="false" customHeight="false" outlineLevel="0" collapsed="false">
      <c r="G615" s="9"/>
      <c r="Q615" s="36"/>
    </row>
    <row r="616" customFormat="false" ht="15.75" hidden="false" customHeight="false" outlineLevel="0" collapsed="false">
      <c r="G616" s="9"/>
      <c r="Q616" s="36"/>
    </row>
    <row r="617" customFormat="false" ht="15.75" hidden="false" customHeight="false" outlineLevel="0" collapsed="false">
      <c r="G617" s="9"/>
      <c r="Q617" s="36"/>
    </row>
    <row r="618" customFormat="false" ht="15.75" hidden="false" customHeight="false" outlineLevel="0" collapsed="false">
      <c r="G618" s="9"/>
      <c r="Q618" s="36"/>
    </row>
    <row r="619" customFormat="false" ht="15.75" hidden="false" customHeight="false" outlineLevel="0" collapsed="false">
      <c r="G619" s="9"/>
      <c r="Q619" s="36"/>
    </row>
    <row r="620" customFormat="false" ht="15.75" hidden="false" customHeight="false" outlineLevel="0" collapsed="false">
      <c r="G620" s="9"/>
      <c r="Q620" s="36"/>
    </row>
    <row r="621" customFormat="false" ht="15.75" hidden="false" customHeight="false" outlineLevel="0" collapsed="false">
      <c r="G621" s="9"/>
      <c r="Q621" s="36"/>
    </row>
    <row r="622" customFormat="false" ht="15.75" hidden="false" customHeight="false" outlineLevel="0" collapsed="false">
      <c r="G622" s="9"/>
      <c r="Q622" s="36"/>
    </row>
    <row r="623" customFormat="false" ht="15.75" hidden="false" customHeight="false" outlineLevel="0" collapsed="false">
      <c r="G623" s="9"/>
      <c r="Q623" s="36"/>
    </row>
    <row r="624" customFormat="false" ht="15.75" hidden="false" customHeight="false" outlineLevel="0" collapsed="false">
      <c r="G624" s="9"/>
      <c r="Q624" s="36"/>
    </row>
    <row r="625" customFormat="false" ht="15.75" hidden="false" customHeight="false" outlineLevel="0" collapsed="false">
      <c r="G625" s="9"/>
      <c r="Q625" s="36"/>
    </row>
    <row r="626" customFormat="false" ht="15.75" hidden="false" customHeight="false" outlineLevel="0" collapsed="false">
      <c r="G626" s="9"/>
      <c r="Q626" s="36"/>
    </row>
    <row r="627" customFormat="false" ht="15.75" hidden="false" customHeight="false" outlineLevel="0" collapsed="false">
      <c r="G627" s="9"/>
      <c r="Q627" s="36"/>
    </row>
    <row r="628" customFormat="false" ht="15.75" hidden="false" customHeight="false" outlineLevel="0" collapsed="false">
      <c r="G628" s="9"/>
      <c r="Q628" s="36"/>
    </row>
    <row r="629" customFormat="false" ht="15.75" hidden="false" customHeight="false" outlineLevel="0" collapsed="false">
      <c r="G629" s="9"/>
      <c r="Q629" s="36"/>
    </row>
    <row r="630" customFormat="false" ht="15.75" hidden="false" customHeight="false" outlineLevel="0" collapsed="false">
      <c r="G630" s="9"/>
      <c r="Q630" s="36"/>
    </row>
    <row r="631" customFormat="false" ht="15.75" hidden="false" customHeight="false" outlineLevel="0" collapsed="false">
      <c r="G631" s="9"/>
      <c r="Q631" s="36"/>
    </row>
    <row r="632" customFormat="false" ht="15.75" hidden="false" customHeight="false" outlineLevel="0" collapsed="false">
      <c r="G632" s="9"/>
      <c r="Q632" s="36"/>
    </row>
    <row r="633" customFormat="false" ht="15.75" hidden="false" customHeight="false" outlineLevel="0" collapsed="false">
      <c r="G633" s="9"/>
      <c r="Q633" s="36"/>
    </row>
    <row r="634" customFormat="false" ht="15.75" hidden="false" customHeight="false" outlineLevel="0" collapsed="false">
      <c r="G634" s="9"/>
      <c r="Q634" s="36"/>
    </row>
    <row r="635" customFormat="false" ht="15.75" hidden="false" customHeight="false" outlineLevel="0" collapsed="false">
      <c r="G635" s="9"/>
      <c r="Q635" s="36"/>
    </row>
    <row r="636" customFormat="false" ht="15.75" hidden="false" customHeight="false" outlineLevel="0" collapsed="false">
      <c r="G636" s="9"/>
      <c r="Q636" s="36"/>
    </row>
    <row r="637" customFormat="false" ht="15.75" hidden="false" customHeight="false" outlineLevel="0" collapsed="false">
      <c r="G637" s="9"/>
      <c r="Q637" s="36"/>
    </row>
    <row r="638" customFormat="false" ht="15.75" hidden="false" customHeight="false" outlineLevel="0" collapsed="false">
      <c r="G638" s="9"/>
      <c r="Q638" s="36"/>
    </row>
    <row r="639" customFormat="false" ht="15.75" hidden="false" customHeight="false" outlineLevel="0" collapsed="false">
      <c r="G639" s="9"/>
      <c r="Q639" s="36"/>
    </row>
    <row r="640" customFormat="false" ht="15.75" hidden="false" customHeight="false" outlineLevel="0" collapsed="false">
      <c r="G640" s="9"/>
      <c r="Q640" s="36"/>
    </row>
    <row r="641" customFormat="false" ht="15.75" hidden="false" customHeight="false" outlineLevel="0" collapsed="false">
      <c r="G641" s="9"/>
      <c r="Q641" s="36"/>
    </row>
    <row r="642" customFormat="false" ht="15.75" hidden="false" customHeight="false" outlineLevel="0" collapsed="false">
      <c r="G642" s="9"/>
      <c r="Q642" s="36"/>
    </row>
    <row r="643" customFormat="false" ht="15.75" hidden="false" customHeight="false" outlineLevel="0" collapsed="false">
      <c r="G643" s="9"/>
      <c r="Q643" s="36"/>
    </row>
    <row r="644" customFormat="false" ht="15.75" hidden="false" customHeight="false" outlineLevel="0" collapsed="false">
      <c r="G644" s="9"/>
      <c r="Q644" s="36"/>
    </row>
    <row r="645" customFormat="false" ht="15.75" hidden="false" customHeight="false" outlineLevel="0" collapsed="false">
      <c r="G645" s="9"/>
      <c r="Q645" s="36"/>
    </row>
    <row r="646" customFormat="false" ht="15.75" hidden="false" customHeight="false" outlineLevel="0" collapsed="false">
      <c r="G646" s="9"/>
      <c r="Q646" s="36"/>
    </row>
    <row r="647" customFormat="false" ht="15.75" hidden="false" customHeight="false" outlineLevel="0" collapsed="false">
      <c r="G647" s="9"/>
      <c r="Q647" s="36"/>
    </row>
    <row r="648" customFormat="false" ht="15.75" hidden="false" customHeight="false" outlineLevel="0" collapsed="false">
      <c r="G648" s="9"/>
      <c r="Q648" s="36"/>
    </row>
    <row r="649" customFormat="false" ht="15.75" hidden="false" customHeight="false" outlineLevel="0" collapsed="false">
      <c r="G649" s="9"/>
      <c r="Q649" s="36"/>
    </row>
    <row r="650" customFormat="false" ht="15.75" hidden="false" customHeight="false" outlineLevel="0" collapsed="false">
      <c r="G650" s="9"/>
      <c r="Q650" s="36"/>
    </row>
    <row r="651" customFormat="false" ht="15.75" hidden="false" customHeight="false" outlineLevel="0" collapsed="false">
      <c r="G651" s="9"/>
      <c r="Q651" s="36"/>
    </row>
    <row r="652" customFormat="false" ht="15.75" hidden="false" customHeight="false" outlineLevel="0" collapsed="false">
      <c r="G652" s="9"/>
      <c r="Q652" s="36"/>
    </row>
    <row r="653" customFormat="false" ht="15.75" hidden="false" customHeight="false" outlineLevel="0" collapsed="false">
      <c r="G653" s="9"/>
      <c r="Q653" s="36"/>
    </row>
    <row r="654" customFormat="false" ht="15.75" hidden="false" customHeight="false" outlineLevel="0" collapsed="false">
      <c r="G654" s="9"/>
      <c r="Q654" s="36"/>
    </row>
    <row r="655" customFormat="false" ht="15.75" hidden="false" customHeight="false" outlineLevel="0" collapsed="false">
      <c r="G655" s="9"/>
      <c r="Q655" s="36"/>
    </row>
    <row r="656" customFormat="false" ht="15.75" hidden="false" customHeight="false" outlineLevel="0" collapsed="false">
      <c r="G656" s="9"/>
      <c r="Q656" s="36"/>
    </row>
    <row r="657" customFormat="false" ht="15.75" hidden="false" customHeight="false" outlineLevel="0" collapsed="false">
      <c r="G657" s="9"/>
      <c r="Q657" s="36"/>
    </row>
    <row r="658" customFormat="false" ht="15.75" hidden="false" customHeight="false" outlineLevel="0" collapsed="false">
      <c r="G658" s="9"/>
      <c r="Q658" s="36"/>
    </row>
    <row r="659" customFormat="false" ht="15.75" hidden="false" customHeight="false" outlineLevel="0" collapsed="false">
      <c r="G659" s="9"/>
      <c r="Q659" s="36"/>
    </row>
    <row r="660" customFormat="false" ht="15.75" hidden="false" customHeight="false" outlineLevel="0" collapsed="false">
      <c r="G660" s="9"/>
      <c r="Q660" s="36"/>
    </row>
    <row r="661" customFormat="false" ht="15.75" hidden="false" customHeight="false" outlineLevel="0" collapsed="false">
      <c r="G661" s="9"/>
      <c r="Q661" s="36"/>
    </row>
    <row r="662" customFormat="false" ht="15.75" hidden="false" customHeight="false" outlineLevel="0" collapsed="false">
      <c r="G662" s="9"/>
      <c r="Q662" s="36"/>
    </row>
    <row r="663" customFormat="false" ht="15.75" hidden="false" customHeight="false" outlineLevel="0" collapsed="false">
      <c r="G663" s="9"/>
      <c r="Q663" s="36"/>
    </row>
    <row r="664" customFormat="false" ht="15.75" hidden="false" customHeight="false" outlineLevel="0" collapsed="false">
      <c r="G664" s="9"/>
      <c r="Q664" s="36"/>
    </row>
    <row r="665" customFormat="false" ht="15.75" hidden="false" customHeight="false" outlineLevel="0" collapsed="false">
      <c r="G665" s="9"/>
      <c r="Q665" s="36"/>
    </row>
    <row r="666" customFormat="false" ht="15.75" hidden="false" customHeight="false" outlineLevel="0" collapsed="false">
      <c r="G666" s="9"/>
      <c r="Q666" s="36"/>
    </row>
    <row r="667" customFormat="false" ht="15.75" hidden="false" customHeight="false" outlineLevel="0" collapsed="false">
      <c r="G667" s="9"/>
      <c r="Q667" s="36"/>
    </row>
    <row r="668" customFormat="false" ht="15.75" hidden="false" customHeight="false" outlineLevel="0" collapsed="false">
      <c r="G668" s="9"/>
      <c r="Q668" s="36"/>
    </row>
    <row r="669" customFormat="false" ht="15.75" hidden="false" customHeight="false" outlineLevel="0" collapsed="false">
      <c r="G669" s="9"/>
      <c r="Q669" s="36"/>
    </row>
    <row r="670" customFormat="false" ht="15.75" hidden="false" customHeight="false" outlineLevel="0" collapsed="false">
      <c r="G670" s="9"/>
      <c r="Q670" s="36"/>
    </row>
    <row r="671" customFormat="false" ht="15.75" hidden="false" customHeight="false" outlineLevel="0" collapsed="false">
      <c r="G671" s="9"/>
      <c r="Q671" s="36"/>
    </row>
    <row r="672" customFormat="false" ht="15.75" hidden="false" customHeight="false" outlineLevel="0" collapsed="false">
      <c r="G672" s="9"/>
      <c r="Q672" s="36"/>
    </row>
    <row r="673" customFormat="false" ht="15.75" hidden="false" customHeight="false" outlineLevel="0" collapsed="false">
      <c r="G673" s="9"/>
      <c r="Q673" s="36"/>
    </row>
    <row r="674" customFormat="false" ht="15.75" hidden="false" customHeight="false" outlineLevel="0" collapsed="false">
      <c r="G674" s="9"/>
      <c r="Q674" s="36"/>
    </row>
    <row r="675" customFormat="false" ht="15.75" hidden="false" customHeight="false" outlineLevel="0" collapsed="false">
      <c r="G675" s="9"/>
      <c r="Q675" s="36"/>
    </row>
    <row r="676" customFormat="false" ht="15.75" hidden="false" customHeight="false" outlineLevel="0" collapsed="false">
      <c r="G676" s="9"/>
      <c r="Q676" s="36"/>
    </row>
    <row r="677" customFormat="false" ht="15.75" hidden="false" customHeight="false" outlineLevel="0" collapsed="false">
      <c r="G677" s="9"/>
      <c r="Q677" s="36"/>
    </row>
    <row r="678" customFormat="false" ht="15.75" hidden="false" customHeight="false" outlineLevel="0" collapsed="false">
      <c r="G678" s="9"/>
      <c r="Q678" s="36"/>
    </row>
    <row r="679" customFormat="false" ht="15.75" hidden="false" customHeight="false" outlineLevel="0" collapsed="false">
      <c r="G679" s="9"/>
      <c r="Q679" s="36"/>
    </row>
    <row r="680" customFormat="false" ht="15.75" hidden="false" customHeight="false" outlineLevel="0" collapsed="false">
      <c r="G680" s="9"/>
      <c r="Q680" s="36"/>
    </row>
    <row r="681" customFormat="false" ht="15.75" hidden="false" customHeight="false" outlineLevel="0" collapsed="false">
      <c r="G681" s="9"/>
      <c r="Q681" s="36"/>
    </row>
    <row r="682" customFormat="false" ht="15.75" hidden="false" customHeight="false" outlineLevel="0" collapsed="false">
      <c r="G682" s="9"/>
      <c r="Q682" s="36"/>
    </row>
    <row r="683" customFormat="false" ht="15.75" hidden="false" customHeight="false" outlineLevel="0" collapsed="false">
      <c r="G683" s="9"/>
      <c r="Q683" s="36"/>
    </row>
    <row r="684" customFormat="false" ht="15.75" hidden="false" customHeight="false" outlineLevel="0" collapsed="false">
      <c r="G684" s="9"/>
      <c r="Q684" s="36"/>
    </row>
    <row r="685" customFormat="false" ht="15.75" hidden="false" customHeight="false" outlineLevel="0" collapsed="false">
      <c r="G685" s="9"/>
      <c r="Q685" s="36"/>
    </row>
    <row r="686" customFormat="false" ht="15.75" hidden="false" customHeight="false" outlineLevel="0" collapsed="false">
      <c r="G686" s="9"/>
      <c r="Q686" s="36"/>
    </row>
    <row r="687" customFormat="false" ht="15.75" hidden="false" customHeight="false" outlineLevel="0" collapsed="false">
      <c r="G687" s="9"/>
      <c r="Q687" s="36"/>
    </row>
    <row r="688" customFormat="false" ht="15.75" hidden="false" customHeight="false" outlineLevel="0" collapsed="false">
      <c r="G688" s="9"/>
      <c r="Q688" s="36"/>
    </row>
    <row r="689" customFormat="false" ht="15.75" hidden="false" customHeight="false" outlineLevel="0" collapsed="false">
      <c r="G689" s="9"/>
      <c r="Q689" s="36"/>
    </row>
    <row r="690" customFormat="false" ht="15.75" hidden="false" customHeight="false" outlineLevel="0" collapsed="false">
      <c r="G690" s="9"/>
      <c r="Q690" s="36"/>
    </row>
    <row r="691" customFormat="false" ht="15.75" hidden="false" customHeight="false" outlineLevel="0" collapsed="false">
      <c r="G691" s="9"/>
      <c r="Q691" s="36"/>
    </row>
    <row r="692" customFormat="false" ht="15.75" hidden="false" customHeight="false" outlineLevel="0" collapsed="false">
      <c r="G692" s="9"/>
      <c r="Q692" s="36"/>
    </row>
    <row r="693" customFormat="false" ht="15.75" hidden="false" customHeight="false" outlineLevel="0" collapsed="false">
      <c r="G693" s="9"/>
      <c r="Q693" s="36"/>
    </row>
    <row r="694" customFormat="false" ht="15.75" hidden="false" customHeight="false" outlineLevel="0" collapsed="false">
      <c r="G694" s="9"/>
      <c r="Q694" s="36"/>
    </row>
    <row r="695" customFormat="false" ht="15.75" hidden="false" customHeight="false" outlineLevel="0" collapsed="false">
      <c r="G695" s="9"/>
      <c r="Q695" s="36"/>
    </row>
    <row r="696" customFormat="false" ht="15.75" hidden="false" customHeight="false" outlineLevel="0" collapsed="false">
      <c r="G696" s="9"/>
      <c r="Q696" s="36"/>
    </row>
    <row r="697" customFormat="false" ht="15.75" hidden="false" customHeight="false" outlineLevel="0" collapsed="false">
      <c r="G697" s="9"/>
      <c r="Q697" s="36"/>
    </row>
    <row r="698" customFormat="false" ht="15.75" hidden="false" customHeight="false" outlineLevel="0" collapsed="false">
      <c r="G698" s="9"/>
      <c r="Q698" s="36"/>
    </row>
    <row r="699" customFormat="false" ht="15.75" hidden="false" customHeight="false" outlineLevel="0" collapsed="false">
      <c r="G699" s="9"/>
      <c r="Q699" s="36"/>
    </row>
    <row r="700" customFormat="false" ht="15.75" hidden="false" customHeight="false" outlineLevel="0" collapsed="false">
      <c r="G700" s="9"/>
      <c r="Q700" s="36"/>
    </row>
    <row r="701" customFormat="false" ht="15.75" hidden="false" customHeight="false" outlineLevel="0" collapsed="false">
      <c r="G701" s="9"/>
      <c r="Q701" s="36"/>
    </row>
    <row r="702" customFormat="false" ht="15.75" hidden="false" customHeight="false" outlineLevel="0" collapsed="false">
      <c r="G702" s="9"/>
      <c r="Q702" s="36"/>
    </row>
    <row r="703" customFormat="false" ht="15.75" hidden="false" customHeight="false" outlineLevel="0" collapsed="false">
      <c r="G703" s="9"/>
      <c r="Q703" s="36"/>
    </row>
    <row r="704" customFormat="false" ht="15.75" hidden="false" customHeight="false" outlineLevel="0" collapsed="false">
      <c r="G704" s="9"/>
      <c r="Q704" s="36"/>
    </row>
    <row r="705" customFormat="false" ht="15.75" hidden="false" customHeight="false" outlineLevel="0" collapsed="false">
      <c r="G705" s="9"/>
      <c r="Q705" s="36"/>
    </row>
    <row r="706" customFormat="false" ht="15.75" hidden="false" customHeight="false" outlineLevel="0" collapsed="false">
      <c r="G706" s="9"/>
      <c r="Q706" s="36"/>
    </row>
    <row r="707" customFormat="false" ht="15.75" hidden="false" customHeight="false" outlineLevel="0" collapsed="false">
      <c r="G707" s="9"/>
      <c r="Q707" s="36"/>
    </row>
    <row r="708" customFormat="false" ht="15.75" hidden="false" customHeight="false" outlineLevel="0" collapsed="false">
      <c r="G708" s="9"/>
      <c r="Q708" s="36"/>
    </row>
    <row r="709" customFormat="false" ht="15.75" hidden="false" customHeight="false" outlineLevel="0" collapsed="false">
      <c r="G709" s="9"/>
      <c r="Q709" s="36"/>
    </row>
    <row r="710" customFormat="false" ht="15.75" hidden="false" customHeight="false" outlineLevel="0" collapsed="false">
      <c r="G710" s="9"/>
      <c r="Q710" s="36"/>
    </row>
    <row r="711" customFormat="false" ht="15.75" hidden="false" customHeight="false" outlineLevel="0" collapsed="false">
      <c r="G711" s="9"/>
      <c r="Q711" s="36"/>
    </row>
    <row r="712" customFormat="false" ht="15.75" hidden="false" customHeight="false" outlineLevel="0" collapsed="false">
      <c r="G712" s="9"/>
      <c r="Q712" s="36"/>
    </row>
    <row r="713" customFormat="false" ht="15.75" hidden="false" customHeight="false" outlineLevel="0" collapsed="false">
      <c r="G713" s="9"/>
      <c r="Q713" s="36"/>
    </row>
    <row r="714" customFormat="false" ht="15.75" hidden="false" customHeight="false" outlineLevel="0" collapsed="false">
      <c r="G714" s="9"/>
      <c r="Q714" s="36"/>
    </row>
    <row r="715" customFormat="false" ht="15.75" hidden="false" customHeight="false" outlineLevel="0" collapsed="false">
      <c r="G715" s="9"/>
      <c r="Q715" s="36"/>
    </row>
    <row r="716" customFormat="false" ht="15.75" hidden="false" customHeight="false" outlineLevel="0" collapsed="false">
      <c r="G716" s="9"/>
      <c r="Q716" s="36"/>
    </row>
    <row r="717" customFormat="false" ht="15.75" hidden="false" customHeight="false" outlineLevel="0" collapsed="false">
      <c r="G717" s="9"/>
      <c r="Q717" s="36"/>
    </row>
    <row r="718" customFormat="false" ht="15.75" hidden="false" customHeight="false" outlineLevel="0" collapsed="false">
      <c r="G718" s="9"/>
      <c r="Q718" s="36"/>
    </row>
    <row r="719" customFormat="false" ht="15.75" hidden="false" customHeight="false" outlineLevel="0" collapsed="false">
      <c r="G719" s="9"/>
      <c r="Q719" s="36"/>
    </row>
    <row r="720" customFormat="false" ht="15.75" hidden="false" customHeight="false" outlineLevel="0" collapsed="false">
      <c r="G720" s="9"/>
      <c r="Q720" s="36"/>
    </row>
    <row r="721" customFormat="false" ht="15.75" hidden="false" customHeight="false" outlineLevel="0" collapsed="false">
      <c r="G721" s="9"/>
      <c r="Q721" s="36"/>
    </row>
    <row r="722" customFormat="false" ht="15.75" hidden="false" customHeight="false" outlineLevel="0" collapsed="false">
      <c r="G722" s="9"/>
      <c r="Q722" s="36"/>
    </row>
    <row r="723" customFormat="false" ht="15.75" hidden="false" customHeight="false" outlineLevel="0" collapsed="false">
      <c r="G723" s="9"/>
      <c r="Q723" s="36"/>
    </row>
    <row r="724" customFormat="false" ht="15.75" hidden="false" customHeight="false" outlineLevel="0" collapsed="false">
      <c r="G724" s="9"/>
      <c r="Q724" s="36"/>
    </row>
    <row r="725" customFormat="false" ht="15.75" hidden="false" customHeight="false" outlineLevel="0" collapsed="false">
      <c r="G725" s="9"/>
      <c r="Q725" s="36"/>
    </row>
    <row r="726" customFormat="false" ht="15.75" hidden="false" customHeight="false" outlineLevel="0" collapsed="false">
      <c r="G726" s="9"/>
      <c r="Q726" s="36"/>
    </row>
    <row r="727" customFormat="false" ht="15.75" hidden="false" customHeight="false" outlineLevel="0" collapsed="false">
      <c r="G727" s="9"/>
      <c r="Q727" s="36"/>
    </row>
    <row r="728" customFormat="false" ht="15.75" hidden="false" customHeight="false" outlineLevel="0" collapsed="false">
      <c r="G728" s="9"/>
      <c r="Q728" s="36"/>
    </row>
    <row r="729" customFormat="false" ht="15.75" hidden="false" customHeight="false" outlineLevel="0" collapsed="false">
      <c r="G729" s="9"/>
      <c r="Q729" s="36"/>
    </row>
    <row r="730" customFormat="false" ht="15.75" hidden="false" customHeight="false" outlineLevel="0" collapsed="false">
      <c r="G730" s="9"/>
      <c r="Q730" s="36"/>
    </row>
    <row r="731" customFormat="false" ht="15.75" hidden="false" customHeight="false" outlineLevel="0" collapsed="false">
      <c r="G731" s="9"/>
      <c r="Q731" s="36"/>
    </row>
    <row r="732" customFormat="false" ht="15.75" hidden="false" customHeight="false" outlineLevel="0" collapsed="false">
      <c r="G732" s="9"/>
      <c r="Q732" s="36"/>
    </row>
    <row r="733" customFormat="false" ht="15.75" hidden="false" customHeight="false" outlineLevel="0" collapsed="false">
      <c r="G733" s="9"/>
      <c r="Q733" s="36"/>
    </row>
    <row r="734" customFormat="false" ht="15.75" hidden="false" customHeight="false" outlineLevel="0" collapsed="false">
      <c r="G734" s="9"/>
      <c r="Q734" s="36"/>
    </row>
    <row r="735" customFormat="false" ht="15.75" hidden="false" customHeight="false" outlineLevel="0" collapsed="false">
      <c r="G735" s="9"/>
      <c r="Q735" s="36"/>
    </row>
    <row r="736" customFormat="false" ht="15.75" hidden="false" customHeight="false" outlineLevel="0" collapsed="false">
      <c r="G736" s="9"/>
      <c r="Q736" s="36"/>
    </row>
    <row r="737" customFormat="false" ht="15.75" hidden="false" customHeight="false" outlineLevel="0" collapsed="false">
      <c r="G737" s="9"/>
      <c r="Q737" s="36"/>
    </row>
    <row r="738" customFormat="false" ht="15.75" hidden="false" customHeight="false" outlineLevel="0" collapsed="false">
      <c r="G738" s="9"/>
      <c r="Q738" s="36"/>
    </row>
    <row r="739" customFormat="false" ht="15.75" hidden="false" customHeight="false" outlineLevel="0" collapsed="false">
      <c r="G739" s="9"/>
      <c r="Q739" s="36"/>
    </row>
    <row r="740" customFormat="false" ht="15.75" hidden="false" customHeight="false" outlineLevel="0" collapsed="false">
      <c r="G740" s="9"/>
      <c r="Q740" s="36"/>
    </row>
    <row r="741" customFormat="false" ht="15.75" hidden="false" customHeight="false" outlineLevel="0" collapsed="false">
      <c r="G741" s="9"/>
      <c r="Q741" s="36"/>
    </row>
    <row r="742" customFormat="false" ht="15.75" hidden="false" customHeight="false" outlineLevel="0" collapsed="false">
      <c r="G742" s="9"/>
      <c r="Q742" s="36"/>
    </row>
    <row r="743" customFormat="false" ht="15.75" hidden="false" customHeight="false" outlineLevel="0" collapsed="false">
      <c r="G743" s="9"/>
      <c r="Q743" s="36"/>
    </row>
    <row r="744" customFormat="false" ht="15.75" hidden="false" customHeight="false" outlineLevel="0" collapsed="false">
      <c r="G744" s="9"/>
      <c r="Q744" s="36"/>
    </row>
    <row r="745" customFormat="false" ht="15.75" hidden="false" customHeight="false" outlineLevel="0" collapsed="false">
      <c r="G745" s="9"/>
      <c r="Q745" s="36"/>
    </row>
    <row r="746" customFormat="false" ht="15.75" hidden="false" customHeight="false" outlineLevel="0" collapsed="false">
      <c r="G746" s="9"/>
      <c r="Q746" s="36"/>
    </row>
    <row r="747" customFormat="false" ht="15.75" hidden="false" customHeight="false" outlineLevel="0" collapsed="false">
      <c r="G747" s="9"/>
      <c r="Q747" s="36"/>
    </row>
    <row r="748" customFormat="false" ht="15.75" hidden="false" customHeight="false" outlineLevel="0" collapsed="false">
      <c r="G748" s="9"/>
      <c r="Q748" s="36"/>
    </row>
    <row r="749" customFormat="false" ht="15.75" hidden="false" customHeight="false" outlineLevel="0" collapsed="false">
      <c r="G749" s="9"/>
      <c r="Q749" s="36"/>
    </row>
    <row r="750" customFormat="false" ht="15.75" hidden="false" customHeight="false" outlineLevel="0" collapsed="false">
      <c r="G750" s="9"/>
      <c r="Q750" s="36"/>
    </row>
    <row r="751" customFormat="false" ht="15.75" hidden="false" customHeight="false" outlineLevel="0" collapsed="false">
      <c r="G751" s="9"/>
      <c r="Q751" s="36"/>
    </row>
    <row r="752" customFormat="false" ht="15.75" hidden="false" customHeight="false" outlineLevel="0" collapsed="false">
      <c r="G752" s="9"/>
      <c r="Q752" s="36"/>
    </row>
    <row r="753" customFormat="false" ht="15.75" hidden="false" customHeight="false" outlineLevel="0" collapsed="false">
      <c r="G753" s="9"/>
      <c r="Q753" s="36"/>
    </row>
    <row r="754" customFormat="false" ht="15.75" hidden="false" customHeight="false" outlineLevel="0" collapsed="false">
      <c r="G754" s="9"/>
      <c r="Q754" s="36"/>
    </row>
    <row r="755" customFormat="false" ht="15.75" hidden="false" customHeight="false" outlineLevel="0" collapsed="false">
      <c r="G755" s="9"/>
      <c r="Q755" s="36"/>
    </row>
    <row r="756" customFormat="false" ht="15.75" hidden="false" customHeight="false" outlineLevel="0" collapsed="false">
      <c r="G756" s="9"/>
      <c r="Q756" s="36"/>
    </row>
    <row r="757" customFormat="false" ht="15.75" hidden="false" customHeight="false" outlineLevel="0" collapsed="false">
      <c r="G757" s="9"/>
      <c r="Q757" s="36"/>
    </row>
    <row r="758" customFormat="false" ht="15.75" hidden="false" customHeight="false" outlineLevel="0" collapsed="false">
      <c r="G758" s="9"/>
      <c r="Q758" s="36"/>
    </row>
    <row r="759" customFormat="false" ht="15.75" hidden="false" customHeight="false" outlineLevel="0" collapsed="false">
      <c r="G759" s="9"/>
      <c r="Q759" s="36"/>
    </row>
    <row r="760" customFormat="false" ht="15.75" hidden="false" customHeight="false" outlineLevel="0" collapsed="false">
      <c r="G760" s="9"/>
      <c r="Q760" s="36"/>
    </row>
    <row r="761" customFormat="false" ht="15.75" hidden="false" customHeight="false" outlineLevel="0" collapsed="false">
      <c r="G761" s="9"/>
      <c r="Q761" s="36"/>
    </row>
    <row r="762" customFormat="false" ht="15.75" hidden="false" customHeight="false" outlineLevel="0" collapsed="false">
      <c r="G762" s="9"/>
      <c r="Q762" s="36"/>
    </row>
    <row r="763" customFormat="false" ht="15.75" hidden="false" customHeight="false" outlineLevel="0" collapsed="false">
      <c r="G763" s="9"/>
      <c r="Q763" s="36"/>
    </row>
    <row r="764" customFormat="false" ht="15.75" hidden="false" customHeight="false" outlineLevel="0" collapsed="false">
      <c r="G764" s="9"/>
      <c r="Q764" s="36"/>
    </row>
    <row r="765" customFormat="false" ht="15.75" hidden="false" customHeight="false" outlineLevel="0" collapsed="false">
      <c r="G765" s="9"/>
      <c r="Q765" s="36"/>
    </row>
    <row r="766" customFormat="false" ht="15.75" hidden="false" customHeight="false" outlineLevel="0" collapsed="false">
      <c r="G766" s="9"/>
      <c r="Q766" s="36"/>
    </row>
    <row r="767" customFormat="false" ht="15.75" hidden="false" customHeight="false" outlineLevel="0" collapsed="false">
      <c r="G767" s="9"/>
      <c r="Q767" s="36"/>
    </row>
    <row r="768" customFormat="false" ht="15.75" hidden="false" customHeight="false" outlineLevel="0" collapsed="false">
      <c r="G768" s="9"/>
      <c r="Q768" s="36"/>
    </row>
    <row r="769" customFormat="false" ht="15.75" hidden="false" customHeight="false" outlineLevel="0" collapsed="false">
      <c r="G769" s="9"/>
      <c r="Q769" s="36"/>
    </row>
    <row r="770" customFormat="false" ht="15.75" hidden="false" customHeight="false" outlineLevel="0" collapsed="false">
      <c r="G770" s="9"/>
      <c r="Q770" s="36"/>
    </row>
    <row r="771" customFormat="false" ht="15.75" hidden="false" customHeight="false" outlineLevel="0" collapsed="false">
      <c r="G771" s="9"/>
      <c r="Q771" s="36"/>
    </row>
    <row r="772" customFormat="false" ht="15.75" hidden="false" customHeight="false" outlineLevel="0" collapsed="false">
      <c r="G772" s="9"/>
      <c r="Q772" s="36"/>
    </row>
    <row r="773" customFormat="false" ht="15.75" hidden="false" customHeight="false" outlineLevel="0" collapsed="false">
      <c r="G773" s="9"/>
      <c r="Q773" s="36"/>
    </row>
    <row r="774" customFormat="false" ht="15.75" hidden="false" customHeight="false" outlineLevel="0" collapsed="false">
      <c r="G774" s="9"/>
      <c r="Q774" s="36"/>
    </row>
    <row r="775" customFormat="false" ht="15.75" hidden="false" customHeight="false" outlineLevel="0" collapsed="false">
      <c r="G775" s="9"/>
      <c r="Q775" s="36"/>
    </row>
    <row r="776" customFormat="false" ht="15.75" hidden="false" customHeight="false" outlineLevel="0" collapsed="false">
      <c r="G776" s="9"/>
      <c r="Q776" s="36"/>
    </row>
    <row r="777" customFormat="false" ht="15.75" hidden="false" customHeight="false" outlineLevel="0" collapsed="false">
      <c r="G777" s="9"/>
      <c r="Q777" s="36"/>
    </row>
    <row r="778" customFormat="false" ht="15.75" hidden="false" customHeight="false" outlineLevel="0" collapsed="false">
      <c r="G778" s="9"/>
      <c r="Q778" s="36"/>
    </row>
    <row r="779" customFormat="false" ht="15.75" hidden="false" customHeight="false" outlineLevel="0" collapsed="false">
      <c r="G779" s="9"/>
      <c r="Q779" s="36"/>
    </row>
    <row r="780" customFormat="false" ht="15.75" hidden="false" customHeight="false" outlineLevel="0" collapsed="false">
      <c r="G780" s="9"/>
      <c r="Q780" s="36"/>
    </row>
    <row r="781" customFormat="false" ht="15.75" hidden="false" customHeight="false" outlineLevel="0" collapsed="false">
      <c r="G781" s="9"/>
      <c r="Q781" s="36"/>
    </row>
    <row r="782" customFormat="false" ht="15.75" hidden="false" customHeight="false" outlineLevel="0" collapsed="false">
      <c r="G782" s="9"/>
      <c r="Q782" s="36"/>
    </row>
    <row r="783" customFormat="false" ht="15.75" hidden="false" customHeight="false" outlineLevel="0" collapsed="false">
      <c r="G783" s="9"/>
      <c r="Q783" s="36"/>
    </row>
    <row r="784" customFormat="false" ht="15.75" hidden="false" customHeight="false" outlineLevel="0" collapsed="false">
      <c r="G784" s="9"/>
      <c r="Q784" s="36"/>
    </row>
    <row r="785" customFormat="false" ht="15.75" hidden="false" customHeight="false" outlineLevel="0" collapsed="false">
      <c r="G785" s="9"/>
      <c r="Q785" s="36"/>
    </row>
    <row r="786" customFormat="false" ht="15.75" hidden="false" customHeight="false" outlineLevel="0" collapsed="false">
      <c r="G786" s="9"/>
      <c r="Q786" s="36"/>
    </row>
    <row r="787" customFormat="false" ht="15.75" hidden="false" customHeight="false" outlineLevel="0" collapsed="false">
      <c r="G787" s="9"/>
      <c r="Q787" s="36"/>
    </row>
    <row r="788" customFormat="false" ht="15.75" hidden="false" customHeight="false" outlineLevel="0" collapsed="false">
      <c r="G788" s="9"/>
      <c r="Q788" s="36"/>
    </row>
    <row r="789" customFormat="false" ht="15.75" hidden="false" customHeight="false" outlineLevel="0" collapsed="false">
      <c r="G789" s="9"/>
      <c r="Q789" s="36"/>
    </row>
    <row r="790" customFormat="false" ht="15.75" hidden="false" customHeight="false" outlineLevel="0" collapsed="false">
      <c r="G790" s="9"/>
      <c r="Q790" s="36"/>
    </row>
    <row r="791" customFormat="false" ht="15.75" hidden="false" customHeight="false" outlineLevel="0" collapsed="false">
      <c r="G791" s="9"/>
      <c r="Q791" s="36"/>
    </row>
    <row r="792" customFormat="false" ht="15.75" hidden="false" customHeight="false" outlineLevel="0" collapsed="false">
      <c r="G792" s="9"/>
      <c r="Q792" s="36"/>
    </row>
    <row r="793" customFormat="false" ht="15.75" hidden="false" customHeight="false" outlineLevel="0" collapsed="false">
      <c r="G793" s="9"/>
      <c r="Q793" s="36"/>
    </row>
    <row r="794" customFormat="false" ht="15.75" hidden="false" customHeight="false" outlineLevel="0" collapsed="false">
      <c r="G794" s="9"/>
      <c r="Q794" s="36"/>
    </row>
    <row r="795" customFormat="false" ht="15.75" hidden="false" customHeight="false" outlineLevel="0" collapsed="false">
      <c r="G795" s="9"/>
      <c r="Q795" s="36"/>
    </row>
    <row r="796" customFormat="false" ht="15.75" hidden="false" customHeight="false" outlineLevel="0" collapsed="false">
      <c r="G796" s="9"/>
      <c r="Q796" s="36"/>
    </row>
    <row r="797" customFormat="false" ht="15.75" hidden="false" customHeight="false" outlineLevel="0" collapsed="false">
      <c r="G797" s="9"/>
      <c r="Q797" s="36"/>
    </row>
    <row r="798" customFormat="false" ht="15.75" hidden="false" customHeight="false" outlineLevel="0" collapsed="false">
      <c r="G798" s="9"/>
      <c r="Q798" s="36"/>
    </row>
    <row r="799" customFormat="false" ht="15.75" hidden="false" customHeight="false" outlineLevel="0" collapsed="false">
      <c r="G799" s="9"/>
      <c r="Q799" s="36"/>
    </row>
    <row r="800" customFormat="false" ht="15.75" hidden="false" customHeight="false" outlineLevel="0" collapsed="false">
      <c r="G800" s="9"/>
      <c r="Q800" s="36"/>
    </row>
    <row r="801" customFormat="false" ht="15.75" hidden="false" customHeight="false" outlineLevel="0" collapsed="false">
      <c r="G801" s="9"/>
      <c r="Q801" s="36"/>
    </row>
    <row r="802" customFormat="false" ht="15.75" hidden="false" customHeight="false" outlineLevel="0" collapsed="false">
      <c r="G802" s="9"/>
      <c r="Q802" s="36"/>
    </row>
    <row r="803" customFormat="false" ht="15.75" hidden="false" customHeight="false" outlineLevel="0" collapsed="false">
      <c r="G803" s="9"/>
      <c r="Q803" s="36"/>
    </row>
    <row r="804" customFormat="false" ht="15.75" hidden="false" customHeight="false" outlineLevel="0" collapsed="false">
      <c r="G804" s="9"/>
      <c r="Q804" s="36"/>
    </row>
    <row r="805" customFormat="false" ht="15.75" hidden="false" customHeight="false" outlineLevel="0" collapsed="false">
      <c r="G805" s="9"/>
      <c r="Q805" s="36"/>
    </row>
    <row r="806" customFormat="false" ht="15.75" hidden="false" customHeight="false" outlineLevel="0" collapsed="false">
      <c r="G806" s="9"/>
      <c r="Q806" s="36"/>
    </row>
    <row r="807" customFormat="false" ht="15.75" hidden="false" customHeight="false" outlineLevel="0" collapsed="false">
      <c r="G807" s="9"/>
      <c r="Q807" s="36"/>
    </row>
    <row r="808" customFormat="false" ht="15.75" hidden="false" customHeight="false" outlineLevel="0" collapsed="false">
      <c r="G808" s="9"/>
      <c r="Q808" s="36"/>
    </row>
    <row r="809" customFormat="false" ht="15.75" hidden="false" customHeight="false" outlineLevel="0" collapsed="false">
      <c r="G809" s="9"/>
      <c r="Q809" s="36"/>
    </row>
    <row r="810" customFormat="false" ht="15.75" hidden="false" customHeight="false" outlineLevel="0" collapsed="false">
      <c r="G810" s="9"/>
      <c r="Q810" s="36"/>
    </row>
    <row r="811" customFormat="false" ht="15.75" hidden="false" customHeight="false" outlineLevel="0" collapsed="false">
      <c r="G811" s="9"/>
      <c r="Q811" s="36"/>
    </row>
    <row r="812" customFormat="false" ht="15.75" hidden="false" customHeight="false" outlineLevel="0" collapsed="false">
      <c r="G812" s="9"/>
      <c r="Q812" s="36"/>
    </row>
    <row r="813" customFormat="false" ht="15.75" hidden="false" customHeight="false" outlineLevel="0" collapsed="false">
      <c r="G813" s="9"/>
      <c r="Q813" s="36"/>
    </row>
    <row r="814" customFormat="false" ht="15.75" hidden="false" customHeight="false" outlineLevel="0" collapsed="false">
      <c r="G814" s="9"/>
      <c r="Q814" s="36"/>
    </row>
    <row r="815" customFormat="false" ht="15.75" hidden="false" customHeight="false" outlineLevel="0" collapsed="false">
      <c r="G815" s="9"/>
      <c r="Q815" s="36"/>
    </row>
    <row r="816" customFormat="false" ht="15.75" hidden="false" customHeight="false" outlineLevel="0" collapsed="false">
      <c r="G816" s="9"/>
      <c r="Q816" s="36"/>
    </row>
    <row r="817" customFormat="false" ht="15.75" hidden="false" customHeight="false" outlineLevel="0" collapsed="false">
      <c r="G817" s="9"/>
      <c r="Q817" s="36"/>
    </row>
    <row r="818" customFormat="false" ht="15.75" hidden="false" customHeight="false" outlineLevel="0" collapsed="false">
      <c r="G818" s="9"/>
      <c r="Q818" s="36"/>
    </row>
    <row r="819" customFormat="false" ht="15.75" hidden="false" customHeight="false" outlineLevel="0" collapsed="false">
      <c r="G819" s="9"/>
      <c r="Q819" s="36"/>
    </row>
    <row r="820" customFormat="false" ht="15.75" hidden="false" customHeight="false" outlineLevel="0" collapsed="false">
      <c r="G820" s="9"/>
      <c r="Q820" s="36"/>
    </row>
    <row r="821" customFormat="false" ht="15.75" hidden="false" customHeight="false" outlineLevel="0" collapsed="false">
      <c r="G821" s="9"/>
      <c r="Q821" s="36"/>
    </row>
    <row r="822" customFormat="false" ht="15.75" hidden="false" customHeight="false" outlineLevel="0" collapsed="false">
      <c r="G822" s="9"/>
      <c r="Q822" s="36"/>
    </row>
    <row r="823" customFormat="false" ht="15.75" hidden="false" customHeight="false" outlineLevel="0" collapsed="false">
      <c r="G823" s="9"/>
      <c r="Q823" s="36"/>
    </row>
    <row r="824" customFormat="false" ht="15.75" hidden="false" customHeight="false" outlineLevel="0" collapsed="false">
      <c r="G824" s="9"/>
      <c r="Q824" s="36"/>
    </row>
    <row r="825" customFormat="false" ht="15.75" hidden="false" customHeight="false" outlineLevel="0" collapsed="false">
      <c r="G825" s="9"/>
      <c r="Q825" s="36"/>
    </row>
    <row r="826" customFormat="false" ht="15.75" hidden="false" customHeight="false" outlineLevel="0" collapsed="false">
      <c r="G826" s="9"/>
      <c r="Q826" s="36"/>
    </row>
    <row r="827" customFormat="false" ht="15.75" hidden="false" customHeight="false" outlineLevel="0" collapsed="false">
      <c r="G827" s="9"/>
      <c r="Q827" s="36"/>
    </row>
    <row r="828" customFormat="false" ht="15.75" hidden="false" customHeight="false" outlineLevel="0" collapsed="false">
      <c r="G828" s="9"/>
      <c r="Q828" s="36"/>
    </row>
    <row r="829" customFormat="false" ht="15.75" hidden="false" customHeight="false" outlineLevel="0" collapsed="false">
      <c r="G829" s="9"/>
      <c r="Q829" s="36"/>
    </row>
    <row r="830" customFormat="false" ht="15.75" hidden="false" customHeight="false" outlineLevel="0" collapsed="false">
      <c r="G830" s="9"/>
      <c r="Q830" s="36"/>
    </row>
    <row r="831" customFormat="false" ht="15.75" hidden="false" customHeight="false" outlineLevel="0" collapsed="false">
      <c r="G831" s="9"/>
      <c r="Q831" s="36"/>
    </row>
    <row r="832" customFormat="false" ht="15.75" hidden="false" customHeight="false" outlineLevel="0" collapsed="false">
      <c r="G832" s="9"/>
      <c r="Q832" s="36"/>
    </row>
    <row r="833" customFormat="false" ht="15.75" hidden="false" customHeight="false" outlineLevel="0" collapsed="false">
      <c r="G833" s="9"/>
      <c r="Q833" s="36"/>
    </row>
    <row r="834" customFormat="false" ht="15.75" hidden="false" customHeight="false" outlineLevel="0" collapsed="false">
      <c r="G834" s="9"/>
      <c r="Q834" s="36"/>
    </row>
    <row r="835" customFormat="false" ht="15.75" hidden="false" customHeight="false" outlineLevel="0" collapsed="false">
      <c r="G835" s="9"/>
      <c r="Q835" s="36"/>
    </row>
    <row r="836" customFormat="false" ht="15.75" hidden="false" customHeight="false" outlineLevel="0" collapsed="false">
      <c r="G836" s="9"/>
      <c r="Q836" s="36"/>
    </row>
    <row r="837" customFormat="false" ht="15.75" hidden="false" customHeight="false" outlineLevel="0" collapsed="false">
      <c r="G837" s="9"/>
      <c r="Q837" s="36"/>
    </row>
    <row r="838" customFormat="false" ht="15.75" hidden="false" customHeight="false" outlineLevel="0" collapsed="false">
      <c r="G838" s="9"/>
      <c r="Q838" s="36"/>
    </row>
    <row r="839" customFormat="false" ht="15.75" hidden="false" customHeight="false" outlineLevel="0" collapsed="false">
      <c r="G839" s="9"/>
      <c r="Q839" s="36"/>
    </row>
    <row r="840" customFormat="false" ht="15.75" hidden="false" customHeight="false" outlineLevel="0" collapsed="false">
      <c r="G840" s="9"/>
      <c r="Q840" s="36"/>
    </row>
    <row r="841" customFormat="false" ht="15.75" hidden="false" customHeight="false" outlineLevel="0" collapsed="false">
      <c r="G841" s="9"/>
      <c r="Q841" s="36"/>
    </row>
    <row r="842" customFormat="false" ht="15.75" hidden="false" customHeight="false" outlineLevel="0" collapsed="false">
      <c r="G842" s="9"/>
      <c r="Q842" s="36"/>
    </row>
    <row r="843" customFormat="false" ht="15.75" hidden="false" customHeight="false" outlineLevel="0" collapsed="false">
      <c r="G843" s="9"/>
      <c r="Q843" s="36"/>
    </row>
    <row r="844" customFormat="false" ht="15.75" hidden="false" customHeight="false" outlineLevel="0" collapsed="false">
      <c r="G844" s="9"/>
      <c r="Q844" s="36"/>
    </row>
    <row r="845" customFormat="false" ht="15.75" hidden="false" customHeight="false" outlineLevel="0" collapsed="false">
      <c r="G845" s="9"/>
      <c r="Q845" s="36"/>
    </row>
    <row r="846" customFormat="false" ht="15.75" hidden="false" customHeight="false" outlineLevel="0" collapsed="false">
      <c r="G846" s="9"/>
      <c r="Q846" s="36"/>
    </row>
    <row r="847" customFormat="false" ht="15.75" hidden="false" customHeight="false" outlineLevel="0" collapsed="false">
      <c r="G847" s="9"/>
      <c r="Q847" s="36"/>
    </row>
    <row r="848" customFormat="false" ht="15.75" hidden="false" customHeight="false" outlineLevel="0" collapsed="false">
      <c r="G848" s="9"/>
      <c r="Q848" s="36"/>
    </row>
    <row r="849" customFormat="false" ht="15.75" hidden="false" customHeight="false" outlineLevel="0" collapsed="false">
      <c r="G849" s="9"/>
      <c r="Q849" s="36"/>
    </row>
    <row r="850" customFormat="false" ht="15.75" hidden="false" customHeight="false" outlineLevel="0" collapsed="false">
      <c r="G850" s="9"/>
      <c r="Q850" s="36"/>
    </row>
    <row r="851" customFormat="false" ht="15.75" hidden="false" customHeight="false" outlineLevel="0" collapsed="false">
      <c r="G851" s="9"/>
      <c r="Q851" s="36"/>
    </row>
    <row r="852" customFormat="false" ht="15.75" hidden="false" customHeight="false" outlineLevel="0" collapsed="false">
      <c r="G852" s="9"/>
      <c r="Q852" s="36"/>
    </row>
    <row r="853" customFormat="false" ht="15.75" hidden="false" customHeight="false" outlineLevel="0" collapsed="false">
      <c r="G853" s="9"/>
      <c r="Q853" s="36"/>
    </row>
    <row r="854" customFormat="false" ht="15.75" hidden="false" customHeight="false" outlineLevel="0" collapsed="false">
      <c r="G854" s="9"/>
      <c r="Q854" s="36"/>
    </row>
    <row r="855" customFormat="false" ht="15.75" hidden="false" customHeight="false" outlineLevel="0" collapsed="false">
      <c r="G855" s="9"/>
      <c r="Q855" s="36"/>
    </row>
    <row r="856" customFormat="false" ht="15.75" hidden="false" customHeight="false" outlineLevel="0" collapsed="false">
      <c r="G856" s="9"/>
      <c r="Q856" s="36"/>
    </row>
    <row r="857" customFormat="false" ht="15.75" hidden="false" customHeight="false" outlineLevel="0" collapsed="false">
      <c r="G857" s="9"/>
      <c r="Q857" s="36"/>
    </row>
    <row r="858" customFormat="false" ht="15.75" hidden="false" customHeight="false" outlineLevel="0" collapsed="false">
      <c r="G858" s="9"/>
      <c r="Q858" s="36"/>
    </row>
    <row r="859" customFormat="false" ht="15.75" hidden="false" customHeight="false" outlineLevel="0" collapsed="false">
      <c r="G859" s="9"/>
      <c r="Q859" s="36"/>
    </row>
    <row r="860" customFormat="false" ht="15.75" hidden="false" customHeight="false" outlineLevel="0" collapsed="false">
      <c r="G860" s="9"/>
      <c r="Q860" s="36"/>
    </row>
    <row r="861" customFormat="false" ht="15.75" hidden="false" customHeight="false" outlineLevel="0" collapsed="false">
      <c r="G861" s="9"/>
      <c r="Q861" s="36"/>
    </row>
    <row r="862" customFormat="false" ht="15.75" hidden="false" customHeight="false" outlineLevel="0" collapsed="false">
      <c r="G862" s="9"/>
      <c r="Q862" s="36"/>
    </row>
    <row r="863" customFormat="false" ht="15.75" hidden="false" customHeight="false" outlineLevel="0" collapsed="false">
      <c r="G863" s="9"/>
      <c r="Q863" s="36"/>
    </row>
    <row r="864" customFormat="false" ht="15.75" hidden="false" customHeight="false" outlineLevel="0" collapsed="false">
      <c r="G864" s="9"/>
      <c r="Q864" s="36"/>
    </row>
    <row r="865" customFormat="false" ht="15.75" hidden="false" customHeight="false" outlineLevel="0" collapsed="false">
      <c r="G865" s="9"/>
      <c r="Q865" s="36"/>
    </row>
    <row r="866" customFormat="false" ht="15.75" hidden="false" customHeight="false" outlineLevel="0" collapsed="false">
      <c r="G866" s="9"/>
      <c r="Q866" s="36"/>
    </row>
    <row r="867" customFormat="false" ht="15.75" hidden="false" customHeight="false" outlineLevel="0" collapsed="false">
      <c r="G867" s="9"/>
      <c r="Q867" s="36"/>
    </row>
    <row r="868" customFormat="false" ht="15.75" hidden="false" customHeight="false" outlineLevel="0" collapsed="false">
      <c r="G868" s="9"/>
      <c r="Q868" s="36"/>
    </row>
    <row r="869" customFormat="false" ht="15.75" hidden="false" customHeight="false" outlineLevel="0" collapsed="false">
      <c r="G869" s="9"/>
      <c r="Q869" s="36"/>
    </row>
    <row r="870" customFormat="false" ht="15.75" hidden="false" customHeight="false" outlineLevel="0" collapsed="false">
      <c r="G870" s="9"/>
      <c r="Q870" s="36"/>
    </row>
    <row r="871" customFormat="false" ht="15.75" hidden="false" customHeight="false" outlineLevel="0" collapsed="false">
      <c r="G871" s="9"/>
      <c r="Q871" s="36"/>
    </row>
    <row r="872" customFormat="false" ht="15.75" hidden="false" customHeight="false" outlineLevel="0" collapsed="false">
      <c r="G872" s="9"/>
      <c r="Q872" s="36"/>
    </row>
    <row r="873" customFormat="false" ht="15.75" hidden="false" customHeight="false" outlineLevel="0" collapsed="false">
      <c r="G873" s="9"/>
      <c r="Q873" s="36"/>
    </row>
    <row r="874" customFormat="false" ht="15.75" hidden="false" customHeight="false" outlineLevel="0" collapsed="false">
      <c r="G874" s="9"/>
      <c r="Q874" s="36"/>
    </row>
    <row r="875" customFormat="false" ht="15.75" hidden="false" customHeight="false" outlineLevel="0" collapsed="false">
      <c r="G875" s="9"/>
      <c r="Q875" s="36"/>
    </row>
    <row r="876" customFormat="false" ht="15.75" hidden="false" customHeight="false" outlineLevel="0" collapsed="false">
      <c r="G876" s="9"/>
      <c r="Q876" s="36"/>
    </row>
    <row r="877" customFormat="false" ht="15.75" hidden="false" customHeight="false" outlineLevel="0" collapsed="false">
      <c r="G877" s="9"/>
      <c r="Q877" s="36"/>
    </row>
    <row r="878" customFormat="false" ht="15.75" hidden="false" customHeight="false" outlineLevel="0" collapsed="false">
      <c r="G878" s="9"/>
      <c r="Q878" s="36"/>
    </row>
    <row r="879" customFormat="false" ht="15.75" hidden="false" customHeight="false" outlineLevel="0" collapsed="false">
      <c r="G879" s="9"/>
      <c r="Q879" s="36"/>
    </row>
    <row r="880" customFormat="false" ht="15.75" hidden="false" customHeight="false" outlineLevel="0" collapsed="false">
      <c r="G880" s="9"/>
      <c r="Q880" s="36"/>
    </row>
    <row r="881" customFormat="false" ht="15.75" hidden="false" customHeight="false" outlineLevel="0" collapsed="false">
      <c r="G881" s="9"/>
      <c r="Q881" s="36"/>
    </row>
    <row r="882" customFormat="false" ht="15.75" hidden="false" customHeight="false" outlineLevel="0" collapsed="false">
      <c r="G882" s="9"/>
      <c r="Q882" s="36"/>
    </row>
    <row r="883" customFormat="false" ht="15.75" hidden="false" customHeight="false" outlineLevel="0" collapsed="false">
      <c r="G883" s="9"/>
      <c r="Q883" s="36"/>
    </row>
    <row r="884" customFormat="false" ht="15.75" hidden="false" customHeight="false" outlineLevel="0" collapsed="false">
      <c r="G884" s="9"/>
      <c r="Q884" s="36"/>
    </row>
    <row r="885" customFormat="false" ht="15.75" hidden="false" customHeight="false" outlineLevel="0" collapsed="false">
      <c r="G885" s="9"/>
      <c r="Q885" s="36"/>
    </row>
    <row r="886" customFormat="false" ht="15.75" hidden="false" customHeight="false" outlineLevel="0" collapsed="false">
      <c r="G886" s="9"/>
      <c r="Q886" s="36"/>
    </row>
    <row r="887" customFormat="false" ht="15.75" hidden="false" customHeight="false" outlineLevel="0" collapsed="false">
      <c r="G887" s="9"/>
      <c r="Q887" s="36"/>
    </row>
    <row r="888" customFormat="false" ht="15.75" hidden="false" customHeight="false" outlineLevel="0" collapsed="false">
      <c r="G888" s="9"/>
      <c r="Q888" s="36"/>
    </row>
    <row r="889" customFormat="false" ht="15.75" hidden="false" customHeight="false" outlineLevel="0" collapsed="false">
      <c r="G889" s="9"/>
      <c r="Q889" s="36"/>
    </row>
    <row r="890" customFormat="false" ht="15.75" hidden="false" customHeight="false" outlineLevel="0" collapsed="false">
      <c r="G890" s="9"/>
      <c r="Q890" s="36"/>
    </row>
    <row r="891" customFormat="false" ht="15.75" hidden="false" customHeight="false" outlineLevel="0" collapsed="false">
      <c r="G891" s="9"/>
      <c r="Q891" s="36"/>
    </row>
    <row r="892" customFormat="false" ht="15.75" hidden="false" customHeight="false" outlineLevel="0" collapsed="false">
      <c r="G892" s="9"/>
      <c r="Q892" s="36"/>
    </row>
    <row r="893" customFormat="false" ht="15.75" hidden="false" customHeight="false" outlineLevel="0" collapsed="false">
      <c r="G893" s="9"/>
      <c r="Q893" s="36"/>
    </row>
    <row r="894" customFormat="false" ht="15.75" hidden="false" customHeight="false" outlineLevel="0" collapsed="false">
      <c r="G894" s="9"/>
      <c r="Q894" s="36"/>
    </row>
    <row r="895" customFormat="false" ht="15.75" hidden="false" customHeight="false" outlineLevel="0" collapsed="false">
      <c r="G895" s="9"/>
      <c r="Q895" s="36"/>
    </row>
    <row r="896" customFormat="false" ht="15.75" hidden="false" customHeight="false" outlineLevel="0" collapsed="false">
      <c r="G896" s="9"/>
      <c r="Q896" s="36"/>
    </row>
    <row r="897" customFormat="false" ht="15.75" hidden="false" customHeight="false" outlineLevel="0" collapsed="false">
      <c r="G897" s="9"/>
      <c r="Q897" s="36"/>
    </row>
    <row r="898" customFormat="false" ht="15.75" hidden="false" customHeight="false" outlineLevel="0" collapsed="false">
      <c r="G898" s="9"/>
      <c r="Q898" s="36"/>
    </row>
    <row r="899" customFormat="false" ht="15.75" hidden="false" customHeight="false" outlineLevel="0" collapsed="false">
      <c r="G899" s="9"/>
      <c r="Q899" s="36"/>
    </row>
    <row r="900" customFormat="false" ht="15.75" hidden="false" customHeight="false" outlineLevel="0" collapsed="false">
      <c r="G900" s="9"/>
      <c r="Q900" s="36"/>
    </row>
    <row r="901" customFormat="false" ht="15.75" hidden="false" customHeight="false" outlineLevel="0" collapsed="false">
      <c r="G901" s="9"/>
      <c r="Q901" s="36"/>
    </row>
    <row r="902" customFormat="false" ht="15.75" hidden="false" customHeight="false" outlineLevel="0" collapsed="false">
      <c r="G902" s="9"/>
      <c r="Q902" s="36"/>
    </row>
    <row r="903" customFormat="false" ht="15.75" hidden="false" customHeight="false" outlineLevel="0" collapsed="false">
      <c r="G903" s="9"/>
      <c r="Q903" s="36"/>
    </row>
    <row r="904" customFormat="false" ht="15.75" hidden="false" customHeight="false" outlineLevel="0" collapsed="false">
      <c r="G904" s="9"/>
      <c r="Q904" s="36"/>
    </row>
    <row r="905" customFormat="false" ht="15.75" hidden="false" customHeight="false" outlineLevel="0" collapsed="false">
      <c r="G905" s="9"/>
      <c r="Q905" s="36"/>
    </row>
    <row r="906" customFormat="false" ht="15.75" hidden="false" customHeight="false" outlineLevel="0" collapsed="false">
      <c r="G906" s="9"/>
      <c r="Q906" s="36"/>
    </row>
    <row r="907" customFormat="false" ht="15.75" hidden="false" customHeight="false" outlineLevel="0" collapsed="false">
      <c r="G907" s="9"/>
      <c r="Q907" s="36"/>
    </row>
    <row r="908" customFormat="false" ht="15.75" hidden="false" customHeight="false" outlineLevel="0" collapsed="false">
      <c r="G908" s="9"/>
      <c r="Q908" s="36"/>
    </row>
    <row r="909" customFormat="false" ht="15.75" hidden="false" customHeight="false" outlineLevel="0" collapsed="false">
      <c r="G909" s="9"/>
      <c r="Q909" s="36"/>
    </row>
    <row r="910" customFormat="false" ht="15.75" hidden="false" customHeight="false" outlineLevel="0" collapsed="false">
      <c r="G910" s="9"/>
      <c r="Q910" s="36"/>
    </row>
    <row r="911" customFormat="false" ht="15.75" hidden="false" customHeight="false" outlineLevel="0" collapsed="false">
      <c r="G911" s="9"/>
      <c r="Q911" s="36"/>
    </row>
    <row r="912" customFormat="false" ht="15.75" hidden="false" customHeight="false" outlineLevel="0" collapsed="false">
      <c r="G912" s="9"/>
      <c r="Q912" s="36"/>
    </row>
    <row r="913" customFormat="false" ht="15.75" hidden="false" customHeight="false" outlineLevel="0" collapsed="false">
      <c r="G913" s="9"/>
      <c r="Q913" s="36"/>
    </row>
    <row r="914" customFormat="false" ht="15.75" hidden="false" customHeight="false" outlineLevel="0" collapsed="false">
      <c r="G914" s="9"/>
      <c r="Q914" s="36"/>
    </row>
    <row r="915" customFormat="false" ht="15.75" hidden="false" customHeight="false" outlineLevel="0" collapsed="false">
      <c r="G915" s="9"/>
      <c r="Q915" s="36"/>
    </row>
    <row r="916" customFormat="false" ht="15.75" hidden="false" customHeight="false" outlineLevel="0" collapsed="false">
      <c r="G916" s="9"/>
      <c r="Q916" s="36"/>
    </row>
    <row r="917" customFormat="false" ht="15.75" hidden="false" customHeight="false" outlineLevel="0" collapsed="false">
      <c r="G917" s="9"/>
      <c r="Q917" s="36"/>
    </row>
    <row r="918" customFormat="false" ht="15.75" hidden="false" customHeight="false" outlineLevel="0" collapsed="false">
      <c r="G918" s="9"/>
      <c r="Q918" s="36"/>
    </row>
    <row r="919" customFormat="false" ht="15.75" hidden="false" customHeight="false" outlineLevel="0" collapsed="false">
      <c r="G919" s="9"/>
      <c r="Q919" s="36"/>
    </row>
    <row r="920" customFormat="false" ht="15.75" hidden="false" customHeight="false" outlineLevel="0" collapsed="false">
      <c r="G920" s="9"/>
      <c r="Q920" s="36"/>
    </row>
    <row r="921" customFormat="false" ht="15.75" hidden="false" customHeight="false" outlineLevel="0" collapsed="false">
      <c r="G921" s="9"/>
      <c r="Q921" s="36"/>
    </row>
    <row r="922" customFormat="false" ht="15.75" hidden="false" customHeight="false" outlineLevel="0" collapsed="false">
      <c r="G922" s="9"/>
      <c r="Q922" s="36"/>
    </row>
    <row r="923" customFormat="false" ht="15.75" hidden="false" customHeight="false" outlineLevel="0" collapsed="false">
      <c r="G923" s="9"/>
      <c r="Q923" s="36"/>
    </row>
    <row r="924" customFormat="false" ht="15.75" hidden="false" customHeight="false" outlineLevel="0" collapsed="false">
      <c r="G924" s="9"/>
      <c r="Q924" s="36"/>
    </row>
    <row r="925" customFormat="false" ht="15.75" hidden="false" customHeight="false" outlineLevel="0" collapsed="false">
      <c r="G925" s="9"/>
      <c r="Q925" s="36"/>
    </row>
    <row r="926" customFormat="false" ht="15.75" hidden="false" customHeight="false" outlineLevel="0" collapsed="false">
      <c r="G926" s="9"/>
      <c r="Q926" s="36"/>
    </row>
    <row r="927" customFormat="false" ht="15.75" hidden="false" customHeight="false" outlineLevel="0" collapsed="false">
      <c r="G927" s="9"/>
      <c r="Q927" s="36"/>
    </row>
    <row r="928" customFormat="false" ht="15.75" hidden="false" customHeight="false" outlineLevel="0" collapsed="false">
      <c r="G928" s="9"/>
      <c r="Q928" s="36"/>
    </row>
    <row r="929" customFormat="false" ht="15.75" hidden="false" customHeight="false" outlineLevel="0" collapsed="false">
      <c r="G929" s="9"/>
      <c r="Q929" s="36"/>
    </row>
    <row r="930" customFormat="false" ht="15.75" hidden="false" customHeight="false" outlineLevel="0" collapsed="false">
      <c r="G930" s="9"/>
      <c r="Q930" s="36"/>
    </row>
    <row r="931" customFormat="false" ht="15.75" hidden="false" customHeight="false" outlineLevel="0" collapsed="false">
      <c r="G931" s="9"/>
      <c r="Q931" s="36"/>
    </row>
    <row r="932" customFormat="false" ht="15.75" hidden="false" customHeight="false" outlineLevel="0" collapsed="false">
      <c r="G932" s="9"/>
      <c r="Q932" s="36"/>
    </row>
    <row r="933" customFormat="false" ht="15.75" hidden="false" customHeight="false" outlineLevel="0" collapsed="false">
      <c r="G933" s="9"/>
      <c r="Q933" s="36"/>
    </row>
    <row r="934" customFormat="false" ht="15.75" hidden="false" customHeight="false" outlineLevel="0" collapsed="false">
      <c r="G934" s="9"/>
      <c r="Q934" s="36"/>
    </row>
    <row r="935" customFormat="false" ht="15.75" hidden="false" customHeight="false" outlineLevel="0" collapsed="false">
      <c r="G935" s="9"/>
      <c r="Q935" s="36"/>
    </row>
    <row r="936" customFormat="false" ht="15.75" hidden="false" customHeight="false" outlineLevel="0" collapsed="false">
      <c r="G936" s="9"/>
      <c r="Q936" s="36"/>
    </row>
    <row r="937" customFormat="false" ht="15.75" hidden="false" customHeight="false" outlineLevel="0" collapsed="false">
      <c r="G937" s="9"/>
      <c r="Q937" s="36"/>
    </row>
    <row r="938" customFormat="false" ht="15.75" hidden="false" customHeight="false" outlineLevel="0" collapsed="false">
      <c r="G938" s="9"/>
      <c r="Q938" s="36"/>
    </row>
    <row r="939" customFormat="false" ht="15.75" hidden="false" customHeight="false" outlineLevel="0" collapsed="false">
      <c r="G939" s="9"/>
      <c r="Q939" s="36"/>
    </row>
    <row r="940" customFormat="false" ht="15.75" hidden="false" customHeight="false" outlineLevel="0" collapsed="false">
      <c r="G940" s="9"/>
      <c r="Q940" s="36"/>
    </row>
    <row r="941" customFormat="false" ht="15.75" hidden="false" customHeight="false" outlineLevel="0" collapsed="false">
      <c r="G941" s="9"/>
      <c r="Q941" s="36"/>
    </row>
    <row r="942" customFormat="false" ht="15.75" hidden="false" customHeight="false" outlineLevel="0" collapsed="false">
      <c r="G942" s="9"/>
      <c r="Q942" s="36"/>
    </row>
    <row r="943" customFormat="false" ht="15.75" hidden="false" customHeight="false" outlineLevel="0" collapsed="false">
      <c r="G943" s="9"/>
      <c r="Q943" s="36"/>
    </row>
    <row r="944" customFormat="false" ht="15.75" hidden="false" customHeight="false" outlineLevel="0" collapsed="false">
      <c r="G944" s="9"/>
      <c r="Q944" s="36"/>
    </row>
    <row r="945" customFormat="false" ht="15.75" hidden="false" customHeight="false" outlineLevel="0" collapsed="false">
      <c r="G945" s="9"/>
      <c r="Q945" s="36"/>
    </row>
    <row r="946" customFormat="false" ht="15.75" hidden="false" customHeight="false" outlineLevel="0" collapsed="false">
      <c r="G946" s="9"/>
      <c r="Q946" s="36"/>
    </row>
    <row r="947" customFormat="false" ht="15.75" hidden="false" customHeight="false" outlineLevel="0" collapsed="false">
      <c r="G947" s="9"/>
      <c r="Q947" s="36"/>
    </row>
    <row r="948" customFormat="false" ht="15.75" hidden="false" customHeight="false" outlineLevel="0" collapsed="false">
      <c r="G948" s="9"/>
      <c r="Q948" s="36"/>
    </row>
    <row r="949" customFormat="false" ht="15.75" hidden="false" customHeight="false" outlineLevel="0" collapsed="false">
      <c r="G949" s="9"/>
      <c r="Q949" s="36"/>
    </row>
    <row r="950" customFormat="false" ht="15.75" hidden="false" customHeight="false" outlineLevel="0" collapsed="false">
      <c r="G950" s="9"/>
      <c r="Q950" s="36"/>
    </row>
    <row r="951" customFormat="false" ht="15.75" hidden="false" customHeight="false" outlineLevel="0" collapsed="false">
      <c r="G951" s="9"/>
      <c r="Q951" s="36"/>
    </row>
    <row r="952" customFormat="false" ht="15.75" hidden="false" customHeight="false" outlineLevel="0" collapsed="false">
      <c r="G952" s="9"/>
      <c r="Q952" s="36"/>
    </row>
    <row r="953" customFormat="false" ht="15.75" hidden="false" customHeight="false" outlineLevel="0" collapsed="false">
      <c r="G953" s="9"/>
      <c r="Q953" s="36"/>
    </row>
    <row r="954" customFormat="false" ht="15.75" hidden="false" customHeight="false" outlineLevel="0" collapsed="false">
      <c r="G954" s="9"/>
      <c r="Q954" s="36"/>
    </row>
    <row r="955" customFormat="false" ht="15.75" hidden="false" customHeight="false" outlineLevel="0" collapsed="false">
      <c r="G955" s="9"/>
      <c r="Q955" s="36"/>
    </row>
    <row r="956" customFormat="false" ht="15.75" hidden="false" customHeight="false" outlineLevel="0" collapsed="false">
      <c r="G956" s="9"/>
      <c r="Q956" s="36"/>
    </row>
    <row r="957" customFormat="false" ht="15.75" hidden="false" customHeight="false" outlineLevel="0" collapsed="false">
      <c r="G957" s="9"/>
      <c r="Q957" s="36"/>
    </row>
    <row r="958" customFormat="false" ht="15.75" hidden="false" customHeight="false" outlineLevel="0" collapsed="false">
      <c r="G958" s="9"/>
      <c r="Q958" s="36"/>
    </row>
    <row r="959" customFormat="false" ht="15.75" hidden="false" customHeight="false" outlineLevel="0" collapsed="false">
      <c r="G959" s="9"/>
      <c r="Q959" s="36"/>
    </row>
    <row r="960" customFormat="false" ht="15.75" hidden="false" customHeight="false" outlineLevel="0" collapsed="false">
      <c r="G960" s="9"/>
      <c r="Q960" s="36"/>
    </row>
    <row r="961" customFormat="false" ht="15.75" hidden="false" customHeight="false" outlineLevel="0" collapsed="false">
      <c r="G961" s="9"/>
      <c r="Q961" s="36"/>
    </row>
    <row r="962" customFormat="false" ht="15.75" hidden="false" customHeight="false" outlineLevel="0" collapsed="false">
      <c r="G962" s="9"/>
      <c r="Q962" s="36"/>
    </row>
    <row r="963" customFormat="false" ht="15.75" hidden="false" customHeight="false" outlineLevel="0" collapsed="false">
      <c r="G963" s="9"/>
      <c r="Q963" s="36"/>
    </row>
    <row r="964" customFormat="false" ht="15.75" hidden="false" customHeight="false" outlineLevel="0" collapsed="false">
      <c r="G964" s="9"/>
      <c r="Q964" s="36"/>
    </row>
    <row r="965" customFormat="false" ht="15.75" hidden="false" customHeight="false" outlineLevel="0" collapsed="false">
      <c r="G965" s="9"/>
      <c r="Q965" s="36"/>
    </row>
    <row r="966" customFormat="false" ht="15.75" hidden="false" customHeight="false" outlineLevel="0" collapsed="false">
      <c r="G966" s="9"/>
      <c r="Q966" s="36"/>
    </row>
    <row r="967" customFormat="false" ht="15.75" hidden="false" customHeight="false" outlineLevel="0" collapsed="false">
      <c r="G967" s="9"/>
      <c r="Q967" s="36"/>
    </row>
    <row r="968" customFormat="false" ht="15.75" hidden="false" customHeight="false" outlineLevel="0" collapsed="false">
      <c r="G968" s="9"/>
      <c r="Q968" s="36"/>
    </row>
    <row r="969" customFormat="false" ht="15.75" hidden="false" customHeight="false" outlineLevel="0" collapsed="false">
      <c r="G969" s="9"/>
      <c r="Q969" s="36"/>
    </row>
    <row r="970" customFormat="false" ht="15.75" hidden="false" customHeight="false" outlineLevel="0" collapsed="false">
      <c r="G970" s="9"/>
      <c r="Q970" s="36"/>
    </row>
    <row r="971" customFormat="false" ht="15.75" hidden="false" customHeight="false" outlineLevel="0" collapsed="false">
      <c r="G971" s="9"/>
      <c r="Q971" s="36"/>
    </row>
    <row r="972" customFormat="false" ht="15.75" hidden="false" customHeight="false" outlineLevel="0" collapsed="false">
      <c r="G972" s="9"/>
      <c r="Q972" s="36"/>
    </row>
    <row r="973" customFormat="false" ht="15.75" hidden="false" customHeight="false" outlineLevel="0" collapsed="false">
      <c r="G973" s="9"/>
      <c r="Q973" s="36"/>
    </row>
    <row r="974" customFormat="false" ht="15.75" hidden="false" customHeight="false" outlineLevel="0" collapsed="false">
      <c r="G974" s="9"/>
      <c r="Q974" s="36"/>
    </row>
    <row r="975" customFormat="false" ht="15.75" hidden="false" customHeight="false" outlineLevel="0" collapsed="false">
      <c r="G975" s="9"/>
      <c r="Q975" s="36"/>
    </row>
    <row r="976" customFormat="false" ht="15.75" hidden="false" customHeight="false" outlineLevel="0" collapsed="false">
      <c r="G976" s="9"/>
      <c r="Q976" s="36"/>
    </row>
    <row r="977" customFormat="false" ht="15.75" hidden="false" customHeight="false" outlineLevel="0" collapsed="false">
      <c r="G977" s="9"/>
      <c r="Q977" s="36"/>
    </row>
    <row r="978" customFormat="false" ht="15.75" hidden="false" customHeight="false" outlineLevel="0" collapsed="false">
      <c r="G978" s="9"/>
      <c r="Q978" s="36"/>
    </row>
    <row r="979" customFormat="false" ht="15.75" hidden="false" customHeight="false" outlineLevel="0" collapsed="false">
      <c r="G979" s="9"/>
      <c r="Q979" s="36"/>
    </row>
    <row r="980" customFormat="false" ht="15.75" hidden="false" customHeight="false" outlineLevel="0" collapsed="false">
      <c r="G980" s="9"/>
      <c r="Q980" s="36"/>
    </row>
    <row r="981" customFormat="false" ht="15.75" hidden="false" customHeight="false" outlineLevel="0" collapsed="false">
      <c r="G981" s="9"/>
      <c r="Q981" s="36"/>
    </row>
    <row r="982" customFormat="false" ht="15.75" hidden="false" customHeight="false" outlineLevel="0" collapsed="false">
      <c r="G982" s="9"/>
      <c r="Q982" s="36"/>
    </row>
    <row r="983" customFormat="false" ht="15.75" hidden="false" customHeight="false" outlineLevel="0" collapsed="false">
      <c r="G983" s="9"/>
      <c r="Q983" s="36"/>
    </row>
    <row r="984" customFormat="false" ht="15.75" hidden="false" customHeight="false" outlineLevel="0" collapsed="false">
      <c r="G984" s="9"/>
      <c r="Q984" s="36"/>
    </row>
    <row r="985" customFormat="false" ht="15.75" hidden="false" customHeight="false" outlineLevel="0" collapsed="false">
      <c r="G985" s="9"/>
      <c r="Q985" s="36"/>
    </row>
    <row r="986" customFormat="false" ht="15.75" hidden="false" customHeight="false" outlineLevel="0" collapsed="false">
      <c r="G986" s="9"/>
      <c r="Q986" s="36"/>
    </row>
    <row r="987" customFormat="false" ht="15.75" hidden="false" customHeight="false" outlineLevel="0" collapsed="false">
      <c r="G987" s="9"/>
      <c r="Q987" s="36"/>
    </row>
    <row r="988" customFormat="false" ht="15.75" hidden="false" customHeight="false" outlineLevel="0" collapsed="false">
      <c r="G988" s="9"/>
      <c r="Q988" s="36"/>
    </row>
    <row r="989" customFormat="false" ht="15.75" hidden="false" customHeight="false" outlineLevel="0" collapsed="false">
      <c r="G989" s="9"/>
      <c r="Q989" s="36"/>
    </row>
    <row r="990" customFormat="false" ht="15.75" hidden="false" customHeight="false" outlineLevel="0" collapsed="false">
      <c r="G990" s="9"/>
      <c r="Q990" s="36"/>
    </row>
    <row r="991" customFormat="false" ht="15.75" hidden="false" customHeight="false" outlineLevel="0" collapsed="false">
      <c r="G991" s="9"/>
      <c r="Q991" s="36"/>
    </row>
    <row r="992" customFormat="false" ht="15.75" hidden="false" customHeight="false" outlineLevel="0" collapsed="false">
      <c r="G992" s="9"/>
      <c r="Q992" s="36"/>
    </row>
    <row r="993" customFormat="false" ht="15.75" hidden="false" customHeight="false" outlineLevel="0" collapsed="false">
      <c r="G993" s="9"/>
      <c r="Q993" s="36"/>
    </row>
    <row r="994" customFormat="false" ht="15.75" hidden="false" customHeight="false" outlineLevel="0" collapsed="false">
      <c r="G994" s="9"/>
      <c r="Q994" s="36"/>
    </row>
    <row r="995" customFormat="false" ht="15.75" hidden="false" customHeight="false" outlineLevel="0" collapsed="false">
      <c r="G995" s="9"/>
      <c r="Q995" s="36"/>
    </row>
    <row r="996" customFormat="false" ht="15.75" hidden="false" customHeight="false" outlineLevel="0" collapsed="false">
      <c r="G996" s="9"/>
      <c r="Q996" s="36"/>
    </row>
    <row r="1048576" customFormat="false" ht="12.8" hidden="false" customHeight="false" outlineLevel="0" collapsed="false"/>
  </sheetData>
  <hyperlinks>
    <hyperlink ref="B73" r:id="rId1" display="Spookies"/>
    <hyperlink ref="C73" r:id="rId2" display="Action USA"/>
    <hyperlink ref="D73" r:id="rId3" display="Alien Private Eye"/>
    <hyperlink ref="X73" r:id="rId4" display="Episode 76"/>
    <hyperlink ref="F79" r:id="rId5" display="Shape Up America"/>
    <hyperlink ref="B83" r:id="rId6" display="Showdown"/>
    <hyperlink ref="C83" r:id="rId7" display="Robot in the Family"/>
    <hyperlink ref="D83" r:id="rId8" display="Bloodz vs. Wolvez"/>
    <hyperlink ref="F83" r:id="rId9" display="Max Magicician and the Legend of the Rings"/>
    <hyperlink ref="B85" r:id="rId10" display="Meredith Monk: Turtle Dreams"/>
    <hyperlink ref="B89" r:id="rId11" display="Spacejacked"/>
    <hyperlink ref="C89" r:id="rId12" display="The Dungeonmaster"/>
    <hyperlink ref="D89" r:id="rId13" display="The Suckling"/>
    <hyperlink ref="F89" r:id="rId14" display="Ice Cream Man"/>
    <hyperlink ref="B90" r:id="rId15" display="L.A. Wars"/>
    <hyperlink ref="C90" r:id="rId16" display="Unmasking the Idol"/>
    <hyperlink ref="D90" r:id="rId17" display="Robowoman"/>
    <hyperlink ref="F91" r:id="rId18" display="Fateful Findings"/>
    <hyperlink ref="B92" r:id="rId19" display="A*P*E*"/>
    <hyperlink ref="C92" r:id="rId20" display="Easy Kill"/>
    <hyperlink ref="D92" r:id="rId21" display="Honorable Men"/>
    <hyperlink ref="B93" r:id="rId22" display="In Search of the Wow Wow Wibble Woggle Wazzie Woodle Woo"/>
    <hyperlink ref="B94" r:id="rId23" display="Dragon Hunt"/>
    <hyperlink ref="C94" r:id="rId24" display="Tartarus"/>
    <hyperlink ref="D94" r:id="rId25" display="Born Into Mafia"/>
    <hyperlink ref="B96" r:id="rId26" display="Primal Rage"/>
    <hyperlink ref="C96" r:id="rId27" display="Dorm of the Dead"/>
    <hyperlink ref="D96" r:id="rId28" display="Don't Panic"/>
    <hyperlink ref="X96" r:id="rId29" display="Episode 105"/>
    <hyperlink ref="B97" r:id="rId30" display="Feeders 2: Slay Bells"/>
    <hyperlink ref="C97" r:id="rId31" display="Fay's 12 Days of Christmas"/>
    <hyperlink ref="F97" r:id="rId32" display="Santa with Muscles"/>
    <hyperlink ref="X97" r:id="rId33" display="Episode 107"/>
    <hyperlink ref="B98" r:id="rId34" display="The Incredible Melting Man"/>
    <hyperlink ref="C98" r:id="rId35" display="Starship "/>
    <hyperlink ref="D98" r:id="rId36" display="Lady Avenger"/>
    <hyperlink ref="X98" r:id="rId37" display="Episode 108"/>
    <hyperlink ref="X99" r:id="rId38" display="Episode 109"/>
    <hyperlink ref="X100" r:id="rId39" display="Episode 110"/>
  </hyperlinks>
  <printOptions headings="false" gridLines="true" gridLinesSet="true" horizontalCentered="true" verticalCentered="false"/>
  <pageMargins left="0.7" right="0.7" top="0.75" bottom="0.75" header="0.511811023622047" footer="0.511811023622047"/>
  <pageSetup paperSize="5" scale="100" fitToWidth="1" fitToHeight="0" pageOrder="overThenDown"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4"/>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pane xSplit="0" ySplit="1" topLeftCell="A2" activePane="bottomLeft" state="frozen"/>
      <selection pane="topLeft" activeCell="I1" activeCellId="0" sqref="I1"/>
      <selection pane="bottomLeft" activeCell="C18" activeCellId="0" sqref="C18"/>
    </sheetView>
  </sheetViews>
  <sheetFormatPr defaultColWidth="12.66015625" defaultRowHeight="15.75" zeroHeight="false" outlineLevelRow="0" outlineLevelCol="0"/>
  <cols>
    <col collapsed="false" customWidth="true" hidden="false" outlineLevel="0" max="1" min="1" style="0" width="7"/>
    <col collapsed="false" customWidth="true" hidden="false" outlineLevel="0" max="11" min="11" style="0" width="2"/>
  </cols>
  <sheetData>
    <row r="1" customFormat="false" ht="15.75" hidden="false" customHeight="false" outlineLevel="0" collapsed="false">
      <c r="A1" s="1" t="s">
        <v>395</v>
      </c>
      <c r="B1" s="1" t="s">
        <v>396</v>
      </c>
      <c r="C1" s="8"/>
      <c r="D1" s="8" t="s">
        <v>7</v>
      </c>
      <c r="E1" s="8" t="s">
        <v>8</v>
      </c>
      <c r="F1" s="8" t="s">
        <v>9</v>
      </c>
      <c r="G1" s="8" t="s">
        <v>10</v>
      </c>
      <c r="H1" s="8" t="s">
        <v>11</v>
      </c>
      <c r="I1" s="8" t="s">
        <v>14</v>
      </c>
      <c r="J1" s="2" t="s">
        <v>15</v>
      </c>
      <c r="K1" s="8"/>
      <c r="L1" s="2" t="s">
        <v>20</v>
      </c>
      <c r="M1" s="2" t="s">
        <v>21</v>
      </c>
      <c r="N1" s="4" t="s">
        <v>22</v>
      </c>
    </row>
    <row r="2" customFormat="false" ht="15.75" hidden="false" customHeight="false" outlineLevel="0" collapsed="false">
      <c r="A2" s="5" t="n">
        <v>53</v>
      </c>
      <c r="B2" s="6" t="str">
        <f aca="false">HYPERLINK("http://www.imdb.com/title/tt0095313/?ref_=fn_al_tt_2","Hollywood Cop")</f>
        <v>Hollywood Cop</v>
      </c>
      <c r="C2" s="8"/>
      <c r="D2" s="10" t="s">
        <v>24</v>
      </c>
      <c r="E2" s="10" t="s">
        <v>24</v>
      </c>
      <c r="F2" s="10" t="s">
        <v>24</v>
      </c>
      <c r="G2" s="7" t="s">
        <v>23</v>
      </c>
      <c r="H2" s="7" t="s">
        <v>23</v>
      </c>
      <c r="I2" s="7" t="s">
        <v>23</v>
      </c>
      <c r="J2" s="37" t="s">
        <v>7</v>
      </c>
      <c r="K2" s="8"/>
      <c r="L2" s="13" t="str">
        <f aca="false">HYPERLINK("https://www.youtube.com/watch?v=9PILodU2wXw","Episode 53")</f>
        <v>Episode 53</v>
      </c>
      <c r="M2" s="14" t="n">
        <v>0.0206365740740741</v>
      </c>
      <c r="N2" s="15" t="n">
        <v>42907</v>
      </c>
    </row>
    <row r="3" customFormat="false" ht="15.75" hidden="false" customHeight="false" outlineLevel="0" collapsed="false">
      <c r="A3" s="5" t="n">
        <v>56</v>
      </c>
      <c r="B3" s="6" t="str">
        <f aca="false">HYPERLINK("http://www.imdb.com/title/tt1778346/?ref_=nv_sr_1","The Last Vampire on Earth")</f>
        <v>The Last Vampire on Earth</v>
      </c>
      <c r="C3" s="8"/>
      <c r="D3" s="10" t="s">
        <v>24</v>
      </c>
      <c r="E3" s="10" t="s">
        <v>24</v>
      </c>
      <c r="F3" s="10" t="s">
        <v>24</v>
      </c>
      <c r="G3" s="7" t="s">
        <v>23</v>
      </c>
      <c r="H3" s="7" t="s">
        <v>23</v>
      </c>
      <c r="I3" s="21" t="s">
        <v>56</v>
      </c>
      <c r="J3" s="37" t="s">
        <v>8</v>
      </c>
      <c r="K3" s="8"/>
      <c r="L3" s="13" t="str">
        <f aca="false">HYPERLINK("https://www.youtube.com/watch?v=9PILodU2wXw","Episode 56")</f>
        <v>Episode 56</v>
      </c>
      <c r="M3" s="17" t="n">
        <v>0.0269791666666667</v>
      </c>
      <c r="N3" s="15" t="n">
        <v>42968</v>
      </c>
    </row>
    <row r="4" customFormat="false" ht="15.75" hidden="false" customHeight="false" outlineLevel="0" collapsed="false">
      <c r="A4" s="5" t="n">
        <v>59</v>
      </c>
      <c r="B4" s="6" t="str">
        <f aca="false">HYPERLINK("http://www.imdb.com/title/tt0481297/?ref_=nv_sr_1","Suburban Sasquatch")</f>
        <v>Suburban Sasquatch</v>
      </c>
      <c r="C4" s="8"/>
      <c r="D4" s="10" t="s">
        <v>24</v>
      </c>
      <c r="E4" s="10" t="s">
        <v>24</v>
      </c>
      <c r="F4" s="10" t="s">
        <v>24</v>
      </c>
      <c r="G4" s="10" t="s">
        <v>24</v>
      </c>
      <c r="H4" s="7" t="s">
        <v>23</v>
      </c>
      <c r="I4" s="7" t="s">
        <v>23</v>
      </c>
      <c r="J4" s="37" t="s">
        <v>8</v>
      </c>
      <c r="K4" s="8"/>
      <c r="L4" s="13" t="str">
        <f aca="false">HYPERLINK("https://www.youtube.com/watch?v=OCmolso_LrQ","Episode 59")</f>
        <v>Episode 59</v>
      </c>
      <c r="M4" s="17" t="n">
        <v>0.0273032407407407</v>
      </c>
      <c r="N4" s="15" t="n">
        <v>43049</v>
      </c>
    </row>
    <row r="5" customFormat="false" ht="15.75" hidden="false" customHeight="false" outlineLevel="0" collapsed="false">
      <c r="A5" s="5" t="n">
        <v>63</v>
      </c>
      <c r="B5" s="6" t="str">
        <f aca="false">HYPERLINK("https://www.imdb.com/title/tt1340456/?ref_=fn_al_nm_1a","Partners")</f>
        <v>Partners</v>
      </c>
      <c r="C5" s="8"/>
      <c r="D5" s="10" t="s">
        <v>24</v>
      </c>
      <c r="E5" s="10" t="s">
        <v>24</v>
      </c>
      <c r="F5" s="10" t="s">
        <v>24</v>
      </c>
      <c r="G5" s="10" t="s">
        <v>24</v>
      </c>
      <c r="H5" s="7" t="s">
        <v>23</v>
      </c>
      <c r="I5" s="7" t="s">
        <v>23</v>
      </c>
      <c r="J5" s="37" t="s">
        <v>7</v>
      </c>
      <c r="K5" s="8"/>
      <c r="L5" s="13" t="str">
        <f aca="false">HYPERLINK("https://youtu.be/_igaLv7ro8o?t=31m50s","Episode 63")</f>
        <v>Episode 63</v>
      </c>
      <c r="M5" s="17" t="n">
        <v>0.0263310185185185</v>
      </c>
      <c r="N5" s="15" t="n">
        <v>43172</v>
      </c>
    </row>
    <row r="6" customFormat="false" ht="15.75" hidden="false" customHeight="false" outlineLevel="0" collapsed="false">
      <c r="A6" s="5" t="n">
        <v>69</v>
      </c>
      <c r="B6" s="6" t="str">
        <f aca="false">HYPERLINK("https://www.imdb.com/title/tt0795416/?ref_=nv_sr_1","Lycan Colony")</f>
        <v>Lycan Colony</v>
      </c>
      <c r="C6" s="8"/>
      <c r="D6" s="10" t="s">
        <v>24</v>
      </c>
      <c r="E6" s="7" t="s">
        <v>23</v>
      </c>
      <c r="F6" s="10" t="s">
        <v>24</v>
      </c>
      <c r="G6" s="10" t="s">
        <v>24</v>
      </c>
      <c r="H6" s="10" t="s">
        <v>24</v>
      </c>
      <c r="I6" s="7" t="s">
        <v>23</v>
      </c>
      <c r="J6" s="37" t="s">
        <v>7</v>
      </c>
      <c r="K6" s="8"/>
      <c r="L6" s="13" t="str">
        <f aca="false">HYPERLINK("https://www.youtube.com/watch?v=5nQYdtaH41k","Episode 69")</f>
        <v>Episode 69</v>
      </c>
      <c r="M6" s="17" t="n">
        <v>0.0296643518518519</v>
      </c>
      <c r="N6" s="23" t="n">
        <v>43369</v>
      </c>
    </row>
    <row r="7" customFormat="false" ht="15.75" hidden="false" customHeight="false" outlineLevel="0" collapsed="false">
      <c r="A7" s="5" t="n">
        <v>77</v>
      </c>
      <c r="B7" s="6" t="str">
        <f aca="false">HYPERLINK("https://www.imdb.com/title/tt0133246/?ref_=fn_al_tt_2","Twister's Revenge!")</f>
        <v>Twister's Revenge!</v>
      </c>
      <c r="C7" s="8"/>
      <c r="D7" s="10" t="s">
        <v>24</v>
      </c>
      <c r="E7" s="10" t="s">
        <v>24</v>
      </c>
      <c r="F7" s="10" t="s">
        <v>24</v>
      </c>
      <c r="G7" s="7" t="s">
        <v>23</v>
      </c>
      <c r="H7" s="7" t="s">
        <v>23</v>
      </c>
      <c r="I7" s="7" t="s">
        <v>23</v>
      </c>
      <c r="J7" s="37" t="s">
        <v>7</v>
      </c>
      <c r="K7" s="8"/>
      <c r="L7" s="13" t="str">
        <f aca="false">HYPERLINK("https://www.youtube.com/watch?v=uara5ZBTXQg","Episode 77")</f>
        <v>Episode 77</v>
      </c>
      <c r="M7" s="17" t="n">
        <v>0.0253356481481481</v>
      </c>
      <c r="N7" s="15" t="n">
        <v>43588</v>
      </c>
    </row>
    <row r="8" customFormat="false" ht="15.75" hidden="false" customHeight="false" outlineLevel="0" collapsed="false">
      <c r="A8" s="5" t="n">
        <v>82</v>
      </c>
      <c r="B8" s="6" t="str">
        <f aca="false">HYPERLINK("https://www.imdb.com/title/tt0078078/?ref_=nv_sr_srsg_0","Petey Wheatstraw")</f>
        <v>Petey Wheatstraw</v>
      </c>
      <c r="C8" s="8"/>
      <c r="D8" s="10" t="s">
        <v>24</v>
      </c>
      <c r="E8" s="10" t="s">
        <v>24</v>
      </c>
      <c r="F8" s="7" t="s">
        <v>23</v>
      </c>
      <c r="G8" s="10" t="s">
        <v>24</v>
      </c>
      <c r="H8" s="10" t="s">
        <v>24</v>
      </c>
      <c r="I8" s="7" t="s">
        <v>23</v>
      </c>
      <c r="J8" s="37" t="s">
        <v>8</v>
      </c>
      <c r="K8" s="8"/>
      <c r="L8" s="13" t="str">
        <f aca="false">HYPERLINK("https://www.youtube.com/watch?v=ngrVbx5xoh0","Episode 82")</f>
        <v>Episode 82</v>
      </c>
      <c r="M8" s="17" t="n">
        <v>0.0230902777777778</v>
      </c>
      <c r="N8" s="15" t="n">
        <v>43700</v>
      </c>
    </row>
    <row r="9" customFormat="false" ht="15.75" hidden="false" customHeight="false" outlineLevel="0" collapsed="false">
      <c r="A9" s="5" t="n">
        <v>87</v>
      </c>
      <c r="B9" s="6" t="str">
        <f aca="false">HYPERLINK("https://www.imdb.com/title/tt1652379/?ref_=fn_al_tt_1","Wicked World")</f>
        <v>Wicked World</v>
      </c>
      <c r="C9" s="8"/>
      <c r="D9" s="10" t="s">
        <v>24</v>
      </c>
      <c r="E9" s="10" t="s">
        <v>24</v>
      </c>
      <c r="F9" s="10" t="s">
        <v>24</v>
      </c>
      <c r="G9" s="7" t="s">
        <v>23</v>
      </c>
      <c r="H9" s="10" t="s">
        <v>24</v>
      </c>
      <c r="I9" s="7" t="s">
        <v>23</v>
      </c>
      <c r="J9" s="37" t="s">
        <v>8</v>
      </c>
      <c r="K9" s="8"/>
      <c r="L9" s="13" t="str">
        <f aca="false">HYPERLINK("https://www.youtube.com/watch?v=hoel2EiTjLU","Episode 87")</f>
        <v>Episode 87</v>
      </c>
      <c r="M9" s="17" t="n">
        <v>0.0273263888888889</v>
      </c>
      <c r="N9" s="15" t="n">
        <v>43841</v>
      </c>
    </row>
    <row r="10" customFormat="false" ht="15.75" hidden="false" customHeight="false" outlineLevel="0" collapsed="false">
      <c r="A10" s="5" t="n">
        <v>92</v>
      </c>
      <c r="B10" s="6" t="str">
        <f aca="false">HYPERLINK("https://www.imdb.com/title/tt3178320/?ref_=nm_flmg_act_26","Diamond Cobra vs. The White Fox")</f>
        <v>Diamond Cobra vs. The White Fox</v>
      </c>
      <c r="C10" s="8"/>
      <c r="D10" s="10" t="s">
        <v>24</v>
      </c>
      <c r="E10" s="10" t="s">
        <v>24</v>
      </c>
      <c r="F10" s="10" t="s">
        <v>24</v>
      </c>
      <c r="G10" s="7" t="s">
        <v>23</v>
      </c>
      <c r="H10" s="7" t="s">
        <v>23</v>
      </c>
      <c r="I10" s="7" t="s">
        <v>23</v>
      </c>
      <c r="J10" s="37" t="s">
        <v>7</v>
      </c>
      <c r="K10" s="8"/>
      <c r="L10" s="13" t="str">
        <f aca="false">HYPERLINK("https://www.youtube.com/watch?v=eEKKVSjw6JY","Episode 92")</f>
        <v>Episode 92</v>
      </c>
      <c r="M10" s="17" t="n">
        <v>0.0440277777777778</v>
      </c>
      <c r="N10" s="15" t="n">
        <v>44082</v>
      </c>
    </row>
    <row r="11" customFormat="false" ht="15.75" hidden="false" customHeight="false" outlineLevel="0" collapsed="false">
      <c r="A11" s="5" t="n">
        <v>95</v>
      </c>
      <c r="B11" s="6" t="str">
        <f aca="false">HYPERLINK("https://www.imdb.com/title/tt0364986/","Ben and Arthur")</f>
        <v>Ben and Arthur</v>
      </c>
      <c r="C11" s="8"/>
      <c r="D11" s="10" t="s">
        <v>24</v>
      </c>
      <c r="E11" s="10" t="s">
        <v>24</v>
      </c>
      <c r="F11" s="10" t="s">
        <v>24</v>
      </c>
      <c r="G11" s="7" t="s">
        <v>23</v>
      </c>
      <c r="H11" s="7" t="s">
        <v>23</v>
      </c>
      <c r="I11" s="7" t="s">
        <v>23</v>
      </c>
      <c r="J11" s="37" t="s">
        <v>7</v>
      </c>
      <c r="K11" s="8"/>
      <c r="L11" s="13" t="str">
        <f aca="false">HYPERLINK("https://www.youtube.com/watch?v=Xto-7_xWb9g","Episode 95")</f>
        <v>Episode 95</v>
      </c>
      <c r="M11" s="17" t="n">
        <v>0.0504166666666667</v>
      </c>
      <c r="N11" s="15" t="n">
        <v>44160</v>
      </c>
    </row>
    <row r="12" customFormat="false" ht="15.75" hidden="false" customHeight="false" outlineLevel="0" collapsed="false">
      <c r="A12" s="5" t="n">
        <v>98</v>
      </c>
      <c r="B12" s="6" t="str">
        <f aca="false">HYPERLINK("https://www.imdb.com/title/tt0066846/","Blood Shack (aka The Chooper)")</f>
        <v>Blood Shack (aka The Chooper)</v>
      </c>
      <c r="C12" s="6"/>
      <c r="D12" s="10" t="s">
        <v>24</v>
      </c>
      <c r="E12" s="10" t="s">
        <v>24</v>
      </c>
      <c r="F12" s="10" t="s">
        <v>24</v>
      </c>
      <c r="G12" s="7" t="s">
        <v>23</v>
      </c>
      <c r="H12" s="7" t="s">
        <v>23</v>
      </c>
      <c r="I12" s="7" t="s">
        <v>23</v>
      </c>
      <c r="J12" s="37" t="s">
        <v>8</v>
      </c>
      <c r="L12" s="13" t="str">
        <f aca="false">HYPERLINK("https://www.youtube.com/watch?v=_8qGSkcX6R0","Episode 98")</f>
        <v>Episode 98</v>
      </c>
      <c r="M12" s="17" t="n">
        <v>0.0255671296296296</v>
      </c>
      <c r="N12" s="15" t="n">
        <v>44243</v>
      </c>
      <c r="V12" s="13"/>
    </row>
    <row r="13" customFormat="false" ht="15.75" hidden="false" customHeight="false" outlineLevel="0" collapsed="false">
      <c r="A13" s="38" t="n">
        <v>106</v>
      </c>
      <c r="B13" s="28" t="s">
        <v>397</v>
      </c>
      <c r="D13" s="10" t="s">
        <v>24</v>
      </c>
      <c r="E13" s="10" t="s">
        <v>24</v>
      </c>
      <c r="F13" s="10" t="s">
        <v>24</v>
      </c>
      <c r="G13" s="7" t="s">
        <v>23</v>
      </c>
      <c r="H13" s="7" t="s">
        <v>23</v>
      </c>
      <c r="I13" s="21" t="s">
        <v>56</v>
      </c>
      <c r="J13" s="37" t="s">
        <v>7</v>
      </c>
      <c r="L13" s="30" t="s">
        <v>398</v>
      </c>
      <c r="M13" s="31" t="n">
        <v>0.0361458333333333</v>
      </c>
      <c r="N13" s="39" t="n">
        <v>44539</v>
      </c>
    </row>
    <row r="14" customFormat="false" ht="15.75" hidden="false" customHeight="false" outlineLevel="0" collapsed="false">
      <c r="A14" s="38" t="n">
        <v>111</v>
      </c>
      <c r="B14" s="28" t="s">
        <v>399</v>
      </c>
      <c r="D14" s="10" t="s">
        <v>24</v>
      </c>
      <c r="E14" s="10" t="s">
        <v>24</v>
      </c>
      <c r="F14" s="10" t="s">
        <v>24</v>
      </c>
      <c r="G14" s="7" t="s">
        <v>23</v>
      </c>
      <c r="H14" s="7" t="s">
        <v>23</v>
      </c>
      <c r="I14" s="7" t="s">
        <v>23</v>
      </c>
      <c r="J14" s="37" t="s">
        <v>8</v>
      </c>
      <c r="L14" s="30" t="s">
        <v>400</v>
      </c>
      <c r="M14" s="31" t="n">
        <v>0.0402662037037037</v>
      </c>
      <c r="N14" s="32" t="n">
        <v>44710</v>
      </c>
    </row>
  </sheetData>
  <hyperlinks>
    <hyperlink ref="B13" r:id="rId1" display="New York Ninja"/>
    <hyperlink ref="L13" r:id="rId2" display="Episode 106"/>
    <hyperlink ref="B14" r:id="rId3" display="Clash in the College"/>
    <hyperlink ref="L14" r:id="rId4" display="Episode 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3" min="3" style="0" width="13.63"/>
    <col collapsed="false" customWidth="true" hidden="false" outlineLevel="0" max="10" min="10" style="0" width="25.74"/>
  </cols>
  <sheetData>
    <row r="1" customFormat="false" ht="15.75" hidden="false" customHeight="false" outlineLevel="0" collapsed="false">
      <c r="A1" s="40" t="s">
        <v>401</v>
      </c>
      <c r="B1" s="40" t="s">
        <v>402</v>
      </c>
      <c r="C1" s="40" t="s">
        <v>403</v>
      </c>
      <c r="D1" s="40" t="s">
        <v>404</v>
      </c>
      <c r="E1" s="40" t="s">
        <v>405</v>
      </c>
      <c r="F1" s="40" t="s">
        <v>406</v>
      </c>
      <c r="G1" s="40" t="s">
        <v>407</v>
      </c>
      <c r="H1" s="40" t="s">
        <v>408</v>
      </c>
      <c r="I1" s="40" t="s">
        <v>409</v>
      </c>
      <c r="J1" s="40" t="s">
        <v>410</v>
      </c>
      <c r="K1" s="40" t="s">
        <v>411</v>
      </c>
      <c r="L1" s="40" t="s">
        <v>412</v>
      </c>
      <c r="M1" s="40" t="s">
        <v>413</v>
      </c>
      <c r="N1" s="40" t="s">
        <v>414</v>
      </c>
    </row>
    <row r="2" customFormat="false" ht="15.75" hidden="false" customHeight="false" outlineLevel="0" collapsed="false">
      <c r="A2" s="41" t="n">
        <v>1</v>
      </c>
      <c r="B2" s="42" t="s">
        <v>415</v>
      </c>
      <c r="C2" s="42" t="s">
        <v>416</v>
      </c>
      <c r="D2" s="42" t="s">
        <v>417</v>
      </c>
      <c r="E2" s="42" t="s">
        <v>418</v>
      </c>
      <c r="F2" s="42" t="s">
        <v>419</v>
      </c>
      <c r="G2" s="42" t="s">
        <v>420</v>
      </c>
      <c r="H2" s="42" t="s">
        <v>421</v>
      </c>
      <c r="I2" s="42" t="s">
        <v>422</v>
      </c>
      <c r="J2" s="42" t="s">
        <v>423</v>
      </c>
      <c r="K2" s="42"/>
      <c r="L2" s="42"/>
      <c r="M2" s="42"/>
      <c r="N2" s="42"/>
    </row>
    <row r="3" customFormat="false" ht="15.75" hidden="false" customHeight="false" outlineLevel="0" collapsed="false">
      <c r="A3" s="41" t="n">
        <v>1</v>
      </c>
      <c r="B3" s="42" t="s">
        <v>424</v>
      </c>
      <c r="C3" s="42" t="s">
        <v>416</v>
      </c>
      <c r="D3" s="42" t="s">
        <v>417</v>
      </c>
      <c r="E3" s="42" t="s">
        <v>418</v>
      </c>
      <c r="F3" s="42" t="s">
        <v>419</v>
      </c>
      <c r="G3" s="42" t="s">
        <v>425</v>
      </c>
      <c r="H3" s="42" t="s">
        <v>422</v>
      </c>
      <c r="I3" s="42" t="s">
        <v>426</v>
      </c>
      <c r="J3" s="42" t="s">
        <v>427</v>
      </c>
      <c r="K3" s="42"/>
      <c r="L3" s="42"/>
      <c r="M3" s="42"/>
      <c r="N3" s="42" t="s">
        <v>428</v>
      </c>
    </row>
    <row r="4" customFormat="false" ht="15.75" hidden="false" customHeight="false" outlineLevel="0" collapsed="false">
      <c r="A4" s="41" t="n">
        <v>1</v>
      </c>
      <c r="B4" s="42" t="s">
        <v>429</v>
      </c>
      <c r="C4" s="42" t="s">
        <v>416</v>
      </c>
      <c r="D4" s="42" t="s">
        <v>417</v>
      </c>
      <c r="E4" s="42" t="s">
        <v>418</v>
      </c>
      <c r="F4" s="42" t="s">
        <v>419</v>
      </c>
      <c r="G4" s="42" t="s">
        <v>422</v>
      </c>
      <c r="H4" s="42" t="s">
        <v>430</v>
      </c>
      <c r="I4" s="42" t="s">
        <v>422</v>
      </c>
      <c r="J4" s="42" t="s">
        <v>431</v>
      </c>
      <c r="K4" s="42"/>
      <c r="L4" s="42"/>
      <c r="M4" s="42"/>
      <c r="N4" s="42"/>
    </row>
    <row r="5" customFormat="false" ht="15.75" hidden="false" customHeight="false" outlineLevel="0" collapsed="false">
      <c r="A5" s="41" t="n">
        <v>2</v>
      </c>
      <c r="B5" s="42" t="s">
        <v>432</v>
      </c>
      <c r="C5" s="42" t="s">
        <v>433</v>
      </c>
      <c r="D5" s="42" t="s">
        <v>419</v>
      </c>
      <c r="E5" s="42" t="s">
        <v>418</v>
      </c>
      <c r="F5" s="42" t="s">
        <v>425</v>
      </c>
      <c r="G5" s="42" t="s">
        <v>417</v>
      </c>
      <c r="H5" s="42" t="s">
        <v>420</v>
      </c>
      <c r="I5" s="42" t="s">
        <v>422</v>
      </c>
      <c r="J5" s="42" t="s">
        <v>434</v>
      </c>
      <c r="K5" s="42"/>
      <c r="L5" s="42"/>
      <c r="M5" s="42"/>
      <c r="N5" s="42"/>
    </row>
    <row r="6" customFormat="false" ht="15.75" hidden="false" customHeight="false" outlineLevel="0" collapsed="false">
      <c r="A6" s="41" t="n">
        <v>2</v>
      </c>
      <c r="B6" s="42" t="s">
        <v>435</v>
      </c>
      <c r="C6" s="42" t="s">
        <v>436</v>
      </c>
      <c r="D6" s="42" t="s">
        <v>419</v>
      </c>
      <c r="E6" s="42" t="s">
        <v>418</v>
      </c>
      <c r="F6" s="42" t="s">
        <v>425</v>
      </c>
      <c r="G6" s="42" t="s">
        <v>420</v>
      </c>
      <c r="H6" s="42" t="s">
        <v>422</v>
      </c>
      <c r="I6" s="42" t="s">
        <v>426</v>
      </c>
      <c r="J6" s="42" t="s">
        <v>437</v>
      </c>
      <c r="K6" s="42"/>
      <c r="L6" s="42"/>
      <c r="M6" s="42"/>
      <c r="N6" s="42"/>
    </row>
    <row r="7" customFormat="false" ht="15.75" hidden="false" customHeight="false" outlineLevel="0" collapsed="false">
      <c r="A7" s="41" t="n">
        <v>2</v>
      </c>
      <c r="B7" s="42" t="s">
        <v>438</v>
      </c>
      <c r="C7" s="42" t="s">
        <v>433</v>
      </c>
      <c r="D7" s="42" t="s">
        <v>419</v>
      </c>
      <c r="E7" s="42" t="s">
        <v>418</v>
      </c>
      <c r="F7" s="42" t="s">
        <v>425</v>
      </c>
      <c r="G7" s="42" t="s">
        <v>439</v>
      </c>
      <c r="H7" s="42" t="s">
        <v>440</v>
      </c>
      <c r="I7" s="42" t="s">
        <v>422</v>
      </c>
      <c r="J7" s="42" t="s">
        <v>441</v>
      </c>
      <c r="K7" s="42"/>
      <c r="L7" s="42"/>
      <c r="M7" s="42"/>
      <c r="N7" s="42"/>
    </row>
    <row r="8" customFormat="false" ht="15.75" hidden="false" customHeight="false" outlineLevel="0" collapsed="false">
      <c r="A8" s="41" t="n">
        <v>3</v>
      </c>
      <c r="B8" s="42" t="s">
        <v>442</v>
      </c>
      <c r="C8" s="42" t="s">
        <v>443</v>
      </c>
      <c r="D8" s="42" t="s">
        <v>444</v>
      </c>
      <c r="E8" s="42" t="s">
        <v>418</v>
      </c>
      <c r="F8" s="42" t="s">
        <v>419</v>
      </c>
      <c r="G8" s="42" t="s">
        <v>422</v>
      </c>
      <c r="H8" s="42" t="s">
        <v>422</v>
      </c>
      <c r="I8" s="42" t="s">
        <v>422</v>
      </c>
      <c r="J8" s="42" t="s">
        <v>445</v>
      </c>
      <c r="K8" s="42"/>
      <c r="L8" s="42"/>
      <c r="M8" s="42"/>
      <c r="N8" s="42"/>
    </row>
    <row r="9" customFormat="false" ht="15.75" hidden="false" customHeight="false" outlineLevel="0" collapsed="false">
      <c r="A9" s="41" t="n">
        <v>3</v>
      </c>
      <c r="B9" s="42" t="s">
        <v>34</v>
      </c>
      <c r="C9" s="42" t="s">
        <v>443</v>
      </c>
      <c r="D9" s="42" t="s">
        <v>444</v>
      </c>
      <c r="E9" s="42" t="s">
        <v>446</v>
      </c>
      <c r="F9" s="42" t="s">
        <v>430</v>
      </c>
      <c r="G9" s="42" t="s">
        <v>439</v>
      </c>
      <c r="H9" s="42" t="s">
        <v>422</v>
      </c>
      <c r="I9" s="42" t="s">
        <v>426</v>
      </c>
      <c r="J9" s="42" t="s">
        <v>447</v>
      </c>
      <c r="K9" s="42"/>
      <c r="L9" s="42"/>
      <c r="M9" s="43" t="s">
        <v>448</v>
      </c>
      <c r="N9" s="43"/>
    </row>
    <row r="10" customFormat="false" ht="15.75" hidden="false" customHeight="false" outlineLevel="0" collapsed="false">
      <c r="A10" s="41" t="n">
        <v>3</v>
      </c>
      <c r="B10" s="42" t="s">
        <v>33</v>
      </c>
      <c r="C10" s="42" t="s">
        <v>449</v>
      </c>
      <c r="D10" s="42" t="s">
        <v>444</v>
      </c>
      <c r="E10" s="42" t="s">
        <v>418</v>
      </c>
      <c r="F10" s="42" t="s">
        <v>419</v>
      </c>
      <c r="G10" s="42" t="s">
        <v>430</v>
      </c>
      <c r="H10" s="42" t="s">
        <v>426</v>
      </c>
      <c r="I10" s="42" t="s">
        <v>422</v>
      </c>
      <c r="J10" s="42" t="s">
        <v>450</v>
      </c>
      <c r="K10" s="42"/>
      <c r="L10" s="42"/>
      <c r="M10" s="42"/>
      <c r="N10" s="42"/>
    </row>
    <row r="11" customFormat="false" ht="15.75" hidden="false" customHeight="false" outlineLevel="0" collapsed="false">
      <c r="A11" s="41" t="n">
        <v>4</v>
      </c>
      <c r="B11" s="42" t="s">
        <v>451</v>
      </c>
      <c r="C11" s="42" t="s">
        <v>416</v>
      </c>
      <c r="D11" s="42" t="s">
        <v>430</v>
      </c>
      <c r="E11" s="42" t="s">
        <v>446</v>
      </c>
      <c r="F11" s="42" t="s">
        <v>425</v>
      </c>
      <c r="G11" s="42" t="s">
        <v>417</v>
      </c>
      <c r="H11" s="42" t="s">
        <v>425</v>
      </c>
      <c r="I11" s="42" t="s">
        <v>422</v>
      </c>
      <c r="J11" s="42" t="s">
        <v>452</v>
      </c>
      <c r="K11" s="42"/>
      <c r="L11" s="42"/>
      <c r="M11" s="42"/>
      <c r="N11" s="42"/>
    </row>
    <row r="12" customFormat="false" ht="15.75" hidden="false" customHeight="false" outlineLevel="0" collapsed="false">
      <c r="A12" s="41" t="n">
        <v>4</v>
      </c>
      <c r="B12" s="42" t="s">
        <v>453</v>
      </c>
      <c r="C12" s="42" t="s">
        <v>454</v>
      </c>
      <c r="D12" s="42" t="s">
        <v>430</v>
      </c>
      <c r="E12" s="42" t="s">
        <v>455</v>
      </c>
      <c r="F12" s="42" t="s">
        <v>425</v>
      </c>
      <c r="G12" s="42" t="s">
        <v>420</v>
      </c>
      <c r="H12" s="42" t="s">
        <v>422</v>
      </c>
      <c r="I12" s="42" t="s">
        <v>422</v>
      </c>
      <c r="J12" s="42" t="s">
        <v>456</v>
      </c>
      <c r="K12" s="42"/>
      <c r="L12" s="42"/>
      <c r="M12" s="42"/>
      <c r="N12" s="42"/>
    </row>
    <row r="13" customFormat="false" ht="15.75" hidden="false" customHeight="false" outlineLevel="0" collapsed="false">
      <c r="A13" s="41" t="n">
        <v>4</v>
      </c>
      <c r="B13" s="42" t="s">
        <v>37</v>
      </c>
      <c r="C13" s="42" t="s">
        <v>416</v>
      </c>
      <c r="D13" s="42" t="s">
        <v>430</v>
      </c>
      <c r="E13" s="42" t="s">
        <v>446</v>
      </c>
      <c r="F13" s="42" t="s">
        <v>425</v>
      </c>
      <c r="G13" s="42" t="s">
        <v>439</v>
      </c>
      <c r="H13" s="42" t="s">
        <v>457</v>
      </c>
      <c r="I13" s="42" t="s">
        <v>422</v>
      </c>
      <c r="J13" s="42" t="s">
        <v>458</v>
      </c>
      <c r="K13" s="42"/>
      <c r="L13" s="42"/>
      <c r="M13" s="42"/>
      <c r="N13" s="42"/>
    </row>
    <row r="14" customFormat="false" ht="15.75" hidden="false" customHeight="false" outlineLevel="0" collapsed="false">
      <c r="A14" s="41" t="n">
        <v>5</v>
      </c>
      <c r="B14" s="42" t="s">
        <v>459</v>
      </c>
      <c r="C14" s="42" t="s">
        <v>460</v>
      </c>
      <c r="D14" s="42" t="s">
        <v>422</v>
      </c>
      <c r="E14" s="42" t="s">
        <v>418</v>
      </c>
      <c r="F14" s="42" t="s">
        <v>419</v>
      </c>
      <c r="G14" s="42" t="s">
        <v>417</v>
      </c>
      <c r="H14" s="42" t="s">
        <v>422</v>
      </c>
      <c r="I14" s="42" t="s">
        <v>461</v>
      </c>
      <c r="J14" s="42" t="s">
        <v>462</v>
      </c>
      <c r="K14" s="42" t="s">
        <v>417</v>
      </c>
      <c r="L14" s="43" t="s">
        <v>463</v>
      </c>
      <c r="M14" s="43"/>
      <c r="N14" s="43"/>
    </row>
    <row r="15" customFormat="false" ht="15.75" hidden="false" customHeight="false" outlineLevel="0" collapsed="false">
      <c r="A15" s="41" t="n">
        <v>5</v>
      </c>
      <c r="B15" s="42" t="s">
        <v>464</v>
      </c>
      <c r="C15" s="42" t="s">
        <v>465</v>
      </c>
      <c r="D15" s="42" t="s">
        <v>422</v>
      </c>
      <c r="E15" s="42" t="s">
        <v>418</v>
      </c>
      <c r="F15" s="42" t="s">
        <v>419</v>
      </c>
      <c r="G15" s="42" t="s">
        <v>430</v>
      </c>
      <c r="H15" s="42" t="s">
        <v>419</v>
      </c>
      <c r="I15" s="42" t="s">
        <v>422</v>
      </c>
      <c r="J15" s="42" t="s">
        <v>466</v>
      </c>
      <c r="K15" s="42" t="s">
        <v>430</v>
      </c>
      <c r="L15" s="43" t="s">
        <v>463</v>
      </c>
      <c r="M15" s="43"/>
      <c r="N15" s="43"/>
    </row>
    <row r="16" customFormat="false" ht="15.75" hidden="false" customHeight="false" outlineLevel="0" collapsed="false">
      <c r="A16" s="41" t="n">
        <v>5</v>
      </c>
      <c r="B16" s="42" t="s">
        <v>467</v>
      </c>
      <c r="C16" s="42" t="s">
        <v>468</v>
      </c>
      <c r="D16" s="42" t="s">
        <v>422</v>
      </c>
      <c r="E16" s="42" t="s">
        <v>418</v>
      </c>
      <c r="F16" s="42" t="s">
        <v>419</v>
      </c>
      <c r="G16" s="42" t="s">
        <v>425</v>
      </c>
      <c r="H16" s="42" t="s">
        <v>422</v>
      </c>
      <c r="I16" s="42" t="s">
        <v>419</v>
      </c>
      <c r="J16" s="42" t="s">
        <v>469</v>
      </c>
      <c r="K16" s="42" t="s">
        <v>425</v>
      </c>
      <c r="L16" s="43" t="s">
        <v>463</v>
      </c>
      <c r="M16" s="43"/>
      <c r="N16" s="42" t="s">
        <v>470</v>
      </c>
    </row>
    <row r="17" customFormat="false" ht="15.75" hidden="false" customHeight="false" outlineLevel="0" collapsed="false">
      <c r="A17" s="41" t="n">
        <v>6</v>
      </c>
      <c r="B17" s="42" t="s">
        <v>471</v>
      </c>
      <c r="C17" s="42" t="s">
        <v>433</v>
      </c>
      <c r="D17" s="42" t="s">
        <v>422</v>
      </c>
      <c r="E17" s="42" t="s">
        <v>418</v>
      </c>
      <c r="F17" s="42" t="s">
        <v>425</v>
      </c>
      <c r="G17" s="42" t="s">
        <v>417</v>
      </c>
      <c r="H17" s="42" t="s">
        <v>422</v>
      </c>
      <c r="I17" s="42" t="s">
        <v>422</v>
      </c>
      <c r="J17" s="42" t="s">
        <v>472</v>
      </c>
      <c r="K17" s="42"/>
      <c r="L17" s="42"/>
      <c r="M17" s="42"/>
      <c r="N17" s="42"/>
    </row>
    <row r="18" customFormat="false" ht="15.75" hidden="false" customHeight="false" outlineLevel="0" collapsed="false">
      <c r="A18" s="41" t="n">
        <v>6</v>
      </c>
      <c r="B18" s="42" t="s">
        <v>473</v>
      </c>
      <c r="C18" s="42" t="s">
        <v>433</v>
      </c>
      <c r="D18" s="42" t="s">
        <v>422</v>
      </c>
      <c r="E18" s="42" t="s">
        <v>455</v>
      </c>
      <c r="F18" s="42" t="s">
        <v>425</v>
      </c>
      <c r="G18" s="42" t="s">
        <v>417</v>
      </c>
      <c r="H18" s="42" t="s">
        <v>439</v>
      </c>
      <c r="I18" s="42" t="s">
        <v>422</v>
      </c>
      <c r="J18" s="42" t="s">
        <v>474</v>
      </c>
      <c r="K18" s="42"/>
      <c r="L18" s="42"/>
      <c r="M18" s="42"/>
      <c r="N18" s="42"/>
    </row>
    <row r="19" customFormat="false" ht="15.75" hidden="false" customHeight="false" outlineLevel="0" collapsed="false">
      <c r="A19" s="41" t="n">
        <v>6</v>
      </c>
      <c r="B19" s="42" t="s">
        <v>45</v>
      </c>
      <c r="C19" s="42" t="s">
        <v>475</v>
      </c>
      <c r="D19" s="42" t="s">
        <v>422</v>
      </c>
      <c r="E19" s="42" t="s">
        <v>446</v>
      </c>
      <c r="F19" s="42" t="s">
        <v>425</v>
      </c>
      <c r="G19" s="42" t="s">
        <v>475</v>
      </c>
      <c r="H19" s="42" t="s">
        <v>422</v>
      </c>
      <c r="I19" s="42" t="s">
        <v>426</v>
      </c>
      <c r="J19" s="42" t="s">
        <v>475</v>
      </c>
      <c r="K19" s="42"/>
      <c r="L19" s="42"/>
      <c r="M19" s="42"/>
      <c r="N19" s="42"/>
    </row>
    <row r="20" customFormat="false" ht="15.75" hidden="false" customHeight="false" outlineLevel="0" collapsed="false">
      <c r="A20" s="41" t="n">
        <v>6</v>
      </c>
      <c r="B20" s="42" t="s">
        <v>476</v>
      </c>
      <c r="C20" s="42" t="s">
        <v>475</v>
      </c>
      <c r="D20" s="42" t="s">
        <v>422</v>
      </c>
      <c r="E20" s="42" t="s">
        <v>446</v>
      </c>
      <c r="F20" s="42" t="s">
        <v>425</v>
      </c>
      <c r="G20" s="42" t="s">
        <v>475</v>
      </c>
      <c r="H20" s="42" t="s">
        <v>422</v>
      </c>
      <c r="I20" s="42" t="s">
        <v>422</v>
      </c>
      <c r="J20" s="42" t="s">
        <v>475</v>
      </c>
      <c r="K20" s="42"/>
      <c r="L20" s="42"/>
      <c r="M20" s="42"/>
      <c r="N20" s="42"/>
    </row>
    <row r="21" customFormat="false" ht="15.75" hidden="false" customHeight="false" outlineLevel="0" collapsed="false">
      <c r="A21" s="41" t="n">
        <v>6</v>
      </c>
      <c r="B21" s="42" t="s">
        <v>477</v>
      </c>
      <c r="C21" s="42" t="s">
        <v>478</v>
      </c>
      <c r="D21" s="42" t="s">
        <v>422</v>
      </c>
      <c r="E21" s="42" t="s">
        <v>418</v>
      </c>
      <c r="F21" s="42" t="s">
        <v>425</v>
      </c>
      <c r="G21" s="42" t="s">
        <v>478</v>
      </c>
      <c r="H21" s="42" t="s">
        <v>41</v>
      </c>
      <c r="I21" s="42" t="s">
        <v>478</v>
      </c>
      <c r="J21" s="42" t="s">
        <v>478</v>
      </c>
      <c r="K21" s="42"/>
      <c r="L21" s="42"/>
      <c r="M21" s="42"/>
      <c r="N21" s="42"/>
    </row>
    <row r="22" customFormat="false" ht="15.75" hidden="false" customHeight="false" outlineLevel="0" collapsed="false">
      <c r="A22" s="41" t="n">
        <v>7</v>
      </c>
      <c r="B22" s="42" t="s">
        <v>49</v>
      </c>
      <c r="C22" s="42" t="s">
        <v>460</v>
      </c>
      <c r="D22" s="42" t="s">
        <v>422</v>
      </c>
      <c r="E22" s="42" t="s">
        <v>418</v>
      </c>
      <c r="F22" s="42" t="s">
        <v>419</v>
      </c>
      <c r="G22" s="42" t="s">
        <v>422</v>
      </c>
      <c r="H22" s="42" t="s">
        <v>479</v>
      </c>
      <c r="I22" s="42" t="s">
        <v>425</v>
      </c>
      <c r="J22" s="42" t="s">
        <v>480</v>
      </c>
      <c r="K22" s="42"/>
      <c r="L22" s="42"/>
      <c r="M22" s="42"/>
      <c r="N22" s="42"/>
    </row>
    <row r="23" customFormat="false" ht="15.75" hidden="false" customHeight="false" outlineLevel="0" collapsed="false">
      <c r="A23" s="41" t="n">
        <v>7</v>
      </c>
      <c r="B23" s="42" t="s">
        <v>481</v>
      </c>
      <c r="C23" s="42" t="s">
        <v>482</v>
      </c>
      <c r="D23" s="42" t="s">
        <v>422</v>
      </c>
      <c r="E23" s="42" t="s">
        <v>418</v>
      </c>
      <c r="F23" s="42" t="s">
        <v>419</v>
      </c>
      <c r="G23" s="42" t="s">
        <v>417</v>
      </c>
      <c r="H23" s="42" t="s">
        <v>483</v>
      </c>
      <c r="I23" s="42" t="s">
        <v>422</v>
      </c>
      <c r="J23" s="42" t="s">
        <v>484</v>
      </c>
      <c r="K23" s="42"/>
      <c r="L23" s="42"/>
      <c r="M23" s="42"/>
      <c r="N23" s="42"/>
    </row>
    <row r="24" customFormat="false" ht="15.75" hidden="false" customHeight="false" outlineLevel="0" collapsed="false">
      <c r="A24" s="41" t="n">
        <v>7</v>
      </c>
      <c r="B24" s="42" t="s">
        <v>48</v>
      </c>
      <c r="C24" s="42" t="s">
        <v>485</v>
      </c>
      <c r="D24" s="42" t="s">
        <v>422</v>
      </c>
      <c r="E24" s="42" t="s">
        <v>446</v>
      </c>
      <c r="F24" s="42" t="s">
        <v>425</v>
      </c>
      <c r="G24" s="42" t="s">
        <v>430</v>
      </c>
      <c r="H24" s="42" t="s">
        <v>426</v>
      </c>
      <c r="I24" s="42" t="s">
        <v>422</v>
      </c>
      <c r="J24" s="42" t="s">
        <v>486</v>
      </c>
      <c r="K24" s="42"/>
      <c r="L24" s="42"/>
      <c r="M24" s="42"/>
      <c r="N24" s="42"/>
    </row>
    <row r="25" customFormat="false" ht="15.75" hidden="false" customHeight="false" outlineLevel="0" collapsed="false">
      <c r="A25" s="41" t="n">
        <v>8</v>
      </c>
      <c r="B25" s="42" t="s">
        <v>51</v>
      </c>
      <c r="C25" s="42" t="s">
        <v>433</v>
      </c>
      <c r="D25" s="42" t="s">
        <v>483</v>
      </c>
      <c r="E25" s="42" t="s">
        <v>418</v>
      </c>
      <c r="F25" s="42" t="s">
        <v>419</v>
      </c>
      <c r="G25" s="42" t="s">
        <v>417</v>
      </c>
      <c r="H25" s="42" t="s">
        <v>422</v>
      </c>
      <c r="I25" s="42" t="s">
        <v>426</v>
      </c>
      <c r="J25" s="42" t="s">
        <v>487</v>
      </c>
      <c r="K25" s="42" t="s">
        <v>420</v>
      </c>
      <c r="L25" s="43" t="s">
        <v>488</v>
      </c>
      <c r="M25" s="43"/>
      <c r="N25" s="43"/>
    </row>
    <row r="26" customFormat="false" ht="15.75" hidden="false" customHeight="false" outlineLevel="0" collapsed="false">
      <c r="A26" s="41" t="n">
        <v>8</v>
      </c>
      <c r="B26" s="42" t="s">
        <v>489</v>
      </c>
      <c r="C26" s="42" t="s">
        <v>490</v>
      </c>
      <c r="D26" s="42" t="s">
        <v>483</v>
      </c>
      <c r="E26" s="42" t="s">
        <v>418</v>
      </c>
      <c r="F26" s="42" t="s">
        <v>419</v>
      </c>
      <c r="G26" s="42" t="s">
        <v>439</v>
      </c>
      <c r="H26" s="42" t="s">
        <v>491</v>
      </c>
      <c r="I26" s="42" t="s">
        <v>422</v>
      </c>
      <c r="J26" s="42" t="s">
        <v>492</v>
      </c>
      <c r="K26" s="42" t="s">
        <v>439</v>
      </c>
      <c r="L26" s="43" t="s">
        <v>493</v>
      </c>
      <c r="M26" s="43"/>
      <c r="N26" s="43"/>
    </row>
    <row r="27" customFormat="false" ht="15.75" hidden="false" customHeight="false" outlineLevel="0" collapsed="false">
      <c r="A27" s="41" t="n">
        <v>8</v>
      </c>
      <c r="B27" s="42" t="s">
        <v>52</v>
      </c>
      <c r="C27" s="42" t="s">
        <v>494</v>
      </c>
      <c r="D27" s="42" t="s">
        <v>483</v>
      </c>
      <c r="E27" s="42" t="s">
        <v>418</v>
      </c>
      <c r="F27" s="42" t="s">
        <v>419</v>
      </c>
      <c r="G27" s="42" t="s">
        <v>420</v>
      </c>
      <c r="H27" s="42" t="s">
        <v>439</v>
      </c>
      <c r="I27" s="42" t="s">
        <v>422</v>
      </c>
      <c r="J27" s="42" t="s">
        <v>495</v>
      </c>
      <c r="K27" s="42" t="s">
        <v>419</v>
      </c>
      <c r="L27" s="43" t="s">
        <v>493</v>
      </c>
      <c r="M27" s="43"/>
      <c r="N27" s="43"/>
    </row>
    <row r="28" customFormat="false" ht="15.75" hidden="false" customHeight="false" outlineLevel="0" collapsed="false">
      <c r="A28" s="41" t="n">
        <v>9</v>
      </c>
      <c r="B28" s="42" t="s">
        <v>496</v>
      </c>
      <c r="C28" s="42" t="s">
        <v>497</v>
      </c>
      <c r="D28" s="42" t="s">
        <v>430</v>
      </c>
      <c r="E28" s="42" t="s">
        <v>418</v>
      </c>
      <c r="F28" s="42" t="s">
        <v>425</v>
      </c>
      <c r="G28" s="42" t="s">
        <v>419</v>
      </c>
      <c r="H28" s="42" t="s">
        <v>422</v>
      </c>
      <c r="I28" s="42" t="s">
        <v>422</v>
      </c>
      <c r="J28" s="42" t="s">
        <v>498</v>
      </c>
      <c r="K28" s="42"/>
      <c r="L28" s="43" t="s">
        <v>499</v>
      </c>
      <c r="M28" s="43"/>
      <c r="N28" s="43"/>
    </row>
    <row r="29" customFormat="false" ht="15.75" hidden="false" customHeight="false" outlineLevel="0" collapsed="false">
      <c r="A29" s="41" t="n">
        <v>9</v>
      </c>
      <c r="B29" s="42" t="s">
        <v>58</v>
      </c>
      <c r="C29" s="42" t="s">
        <v>500</v>
      </c>
      <c r="D29" s="42" t="s">
        <v>430</v>
      </c>
      <c r="E29" s="42" t="s">
        <v>446</v>
      </c>
      <c r="F29" s="42" t="s">
        <v>425</v>
      </c>
      <c r="G29" s="42" t="s">
        <v>422</v>
      </c>
      <c r="H29" s="42" t="s">
        <v>422</v>
      </c>
      <c r="I29" s="42" t="s">
        <v>426</v>
      </c>
      <c r="J29" s="42" t="s">
        <v>501</v>
      </c>
      <c r="K29" s="42"/>
      <c r="L29" s="43" t="s">
        <v>499</v>
      </c>
      <c r="M29" s="43"/>
      <c r="N29" s="43"/>
    </row>
    <row r="30" customFormat="false" ht="15.75" hidden="false" customHeight="false" outlineLevel="0" collapsed="false">
      <c r="A30" s="41" t="n">
        <v>9</v>
      </c>
      <c r="B30" s="42" t="s">
        <v>57</v>
      </c>
      <c r="C30" s="42" t="s">
        <v>497</v>
      </c>
      <c r="D30" s="42" t="s">
        <v>430</v>
      </c>
      <c r="E30" s="42" t="s">
        <v>446</v>
      </c>
      <c r="F30" s="42" t="s">
        <v>425</v>
      </c>
      <c r="G30" s="42" t="s">
        <v>422</v>
      </c>
      <c r="H30" s="42" t="s">
        <v>426</v>
      </c>
      <c r="I30" s="42" t="s">
        <v>422</v>
      </c>
      <c r="J30" s="42" t="s">
        <v>502</v>
      </c>
      <c r="K30" s="42" t="s">
        <v>503</v>
      </c>
      <c r="L30" s="43" t="s">
        <v>499</v>
      </c>
      <c r="M30" s="43"/>
      <c r="N30" s="43"/>
    </row>
    <row r="31" customFormat="false" ht="15.75" hidden="false" customHeight="false" outlineLevel="0" collapsed="false">
      <c r="A31" s="41" t="n">
        <v>9</v>
      </c>
      <c r="B31" s="42" t="s">
        <v>504</v>
      </c>
      <c r="C31" s="42" t="s">
        <v>505</v>
      </c>
      <c r="D31" s="42" t="s">
        <v>505</v>
      </c>
      <c r="E31" s="42" t="s">
        <v>505</v>
      </c>
      <c r="F31" s="42" t="s">
        <v>505</v>
      </c>
      <c r="G31" s="42" t="s">
        <v>505</v>
      </c>
      <c r="H31" s="42" t="s">
        <v>505</v>
      </c>
      <c r="I31" s="42" t="s">
        <v>505</v>
      </c>
      <c r="J31" s="42" t="s">
        <v>505</v>
      </c>
      <c r="K31" s="43" t="s">
        <v>505</v>
      </c>
      <c r="L31" s="43"/>
      <c r="M31" s="42"/>
      <c r="N31" s="42"/>
    </row>
    <row r="32" customFormat="false" ht="15.75" hidden="false" customHeight="false" outlineLevel="0" collapsed="false">
      <c r="A32" s="41" t="n">
        <v>10</v>
      </c>
      <c r="B32" s="42" t="s">
        <v>60</v>
      </c>
      <c r="C32" s="42" t="s">
        <v>506</v>
      </c>
      <c r="D32" s="42" t="s">
        <v>507</v>
      </c>
      <c r="E32" s="42" t="s">
        <v>446</v>
      </c>
      <c r="F32" s="42" t="s">
        <v>425</v>
      </c>
      <c r="G32" s="42" t="s">
        <v>419</v>
      </c>
      <c r="H32" s="42" t="s">
        <v>419</v>
      </c>
      <c r="I32" s="42" t="s">
        <v>422</v>
      </c>
      <c r="J32" s="42" t="s">
        <v>508</v>
      </c>
      <c r="K32" s="42"/>
      <c r="L32" s="42"/>
      <c r="M32" s="42"/>
      <c r="N32" s="42"/>
    </row>
    <row r="33" customFormat="false" ht="15.75" hidden="false" customHeight="false" outlineLevel="0" collapsed="false">
      <c r="A33" s="41" t="n">
        <v>10</v>
      </c>
      <c r="B33" s="42" t="s">
        <v>509</v>
      </c>
      <c r="C33" s="42" t="s">
        <v>510</v>
      </c>
      <c r="D33" s="42" t="s">
        <v>507</v>
      </c>
      <c r="E33" s="42" t="s">
        <v>418</v>
      </c>
      <c r="F33" s="42" t="s">
        <v>425</v>
      </c>
      <c r="G33" s="42" t="s">
        <v>511</v>
      </c>
      <c r="H33" s="42" t="s">
        <v>512</v>
      </c>
      <c r="I33" s="42" t="s">
        <v>422</v>
      </c>
      <c r="J33" s="42" t="s">
        <v>513</v>
      </c>
      <c r="K33" s="42"/>
      <c r="L33" s="42"/>
      <c r="M33" s="42"/>
      <c r="N33" s="42"/>
    </row>
    <row r="34" customFormat="false" ht="15.75" hidden="false" customHeight="false" outlineLevel="0" collapsed="false">
      <c r="A34" s="41" t="n">
        <v>10</v>
      </c>
      <c r="B34" s="42" t="s">
        <v>514</v>
      </c>
      <c r="C34" s="42" t="s">
        <v>506</v>
      </c>
      <c r="D34" s="42" t="s">
        <v>507</v>
      </c>
      <c r="E34" s="42" t="s">
        <v>418</v>
      </c>
      <c r="F34" s="42" t="s">
        <v>425</v>
      </c>
      <c r="G34" s="42" t="s">
        <v>511</v>
      </c>
      <c r="H34" s="42" t="s">
        <v>422</v>
      </c>
      <c r="I34" s="42" t="s">
        <v>426</v>
      </c>
      <c r="J34" s="42" t="s">
        <v>515</v>
      </c>
      <c r="K34" s="42"/>
      <c r="L34" s="42"/>
      <c r="M34" s="42"/>
      <c r="N34" s="42"/>
    </row>
    <row r="35" customFormat="false" ht="15.75" hidden="false" customHeight="false" outlineLevel="0" collapsed="false">
      <c r="A35" s="41" t="n">
        <v>11</v>
      </c>
      <c r="B35" s="42" t="s">
        <v>68</v>
      </c>
      <c r="C35" s="42" t="s">
        <v>482</v>
      </c>
      <c r="D35" s="42" t="s">
        <v>430</v>
      </c>
      <c r="E35" s="42" t="s">
        <v>418</v>
      </c>
      <c r="F35" s="42" t="s">
        <v>425</v>
      </c>
      <c r="G35" s="42" t="s">
        <v>422</v>
      </c>
      <c r="H35" s="42" t="s">
        <v>422</v>
      </c>
      <c r="I35" s="42" t="s">
        <v>426</v>
      </c>
      <c r="J35" s="42" t="s">
        <v>516</v>
      </c>
      <c r="K35" s="42"/>
      <c r="L35" s="42"/>
      <c r="M35" s="42"/>
      <c r="N35" s="42"/>
    </row>
    <row r="36" customFormat="false" ht="15.75" hidden="false" customHeight="false" outlineLevel="0" collapsed="false">
      <c r="A36" s="41" t="n">
        <v>11</v>
      </c>
      <c r="B36" s="42" t="s">
        <v>517</v>
      </c>
      <c r="C36" s="42" t="s">
        <v>460</v>
      </c>
      <c r="D36" s="42" t="s">
        <v>430</v>
      </c>
      <c r="E36" s="42" t="s">
        <v>446</v>
      </c>
      <c r="F36" s="42" t="s">
        <v>422</v>
      </c>
      <c r="G36" s="42" t="s">
        <v>422</v>
      </c>
      <c r="H36" s="42" t="s">
        <v>425</v>
      </c>
      <c r="I36" s="42" t="s">
        <v>422</v>
      </c>
      <c r="J36" s="42" t="s">
        <v>518</v>
      </c>
      <c r="K36" s="42"/>
      <c r="L36" s="42"/>
      <c r="M36" s="42"/>
      <c r="N36" s="42" t="s">
        <v>519</v>
      </c>
    </row>
    <row r="37" customFormat="false" ht="15.75" hidden="false" customHeight="false" outlineLevel="0" collapsed="false">
      <c r="A37" s="41" t="n">
        <v>11</v>
      </c>
      <c r="B37" s="42" t="s">
        <v>67</v>
      </c>
      <c r="C37" s="42" t="s">
        <v>482</v>
      </c>
      <c r="D37" s="42" t="s">
        <v>430</v>
      </c>
      <c r="E37" s="42" t="s">
        <v>446</v>
      </c>
      <c r="F37" s="42" t="s">
        <v>425</v>
      </c>
      <c r="G37" s="42" t="s">
        <v>439</v>
      </c>
      <c r="H37" s="42" t="s">
        <v>520</v>
      </c>
      <c r="I37" s="42" t="s">
        <v>422</v>
      </c>
      <c r="J37" s="42" t="s">
        <v>521</v>
      </c>
      <c r="K37" s="42"/>
      <c r="L37" s="42"/>
      <c r="M37" s="42"/>
      <c r="N37" s="42"/>
    </row>
    <row r="38" customFormat="false" ht="15.75" hidden="false" customHeight="false" outlineLevel="0" collapsed="false">
      <c r="A38" s="41" t="n">
        <v>12</v>
      </c>
      <c r="B38" s="42" t="s">
        <v>70</v>
      </c>
      <c r="C38" s="42" t="s">
        <v>522</v>
      </c>
      <c r="D38" s="42" t="s">
        <v>422</v>
      </c>
      <c r="E38" s="42" t="s">
        <v>418</v>
      </c>
      <c r="F38" s="42" t="s">
        <v>419</v>
      </c>
      <c r="G38" s="42" t="s">
        <v>422</v>
      </c>
      <c r="H38" s="42" t="s">
        <v>422</v>
      </c>
      <c r="I38" s="42" t="s">
        <v>426</v>
      </c>
      <c r="J38" s="42" t="s">
        <v>523</v>
      </c>
      <c r="K38" s="42" t="s">
        <v>417</v>
      </c>
      <c r="L38" s="43" t="s">
        <v>524</v>
      </c>
      <c r="M38" s="43"/>
      <c r="N38" s="43"/>
    </row>
    <row r="39" customFormat="false" ht="15.75" hidden="false" customHeight="false" outlineLevel="0" collapsed="false">
      <c r="A39" s="41" t="n">
        <v>12</v>
      </c>
      <c r="B39" s="42" t="s">
        <v>525</v>
      </c>
      <c r="C39" s="42" t="s">
        <v>468</v>
      </c>
      <c r="D39" s="42" t="s">
        <v>422</v>
      </c>
      <c r="E39" s="42" t="s">
        <v>418</v>
      </c>
      <c r="F39" s="42" t="s">
        <v>419</v>
      </c>
      <c r="G39" s="42" t="s">
        <v>422</v>
      </c>
      <c r="H39" s="42" t="s">
        <v>444</v>
      </c>
      <c r="I39" s="42" t="s">
        <v>422</v>
      </c>
      <c r="J39" s="42" t="s">
        <v>526</v>
      </c>
      <c r="K39" s="42" t="s">
        <v>425</v>
      </c>
      <c r="L39" s="43" t="s">
        <v>524</v>
      </c>
      <c r="M39" s="43"/>
      <c r="N39" s="42" t="s">
        <v>527</v>
      </c>
    </row>
    <row r="40" customFormat="false" ht="15.75" hidden="false" customHeight="false" outlineLevel="0" collapsed="false">
      <c r="A40" s="41" t="n">
        <v>12</v>
      </c>
      <c r="B40" s="42" t="s">
        <v>528</v>
      </c>
      <c r="C40" s="42" t="s">
        <v>529</v>
      </c>
      <c r="D40" s="42" t="s">
        <v>422</v>
      </c>
      <c r="E40" s="42" t="s">
        <v>418</v>
      </c>
      <c r="F40" s="42" t="s">
        <v>419</v>
      </c>
      <c r="G40" s="42" t="s">
        <v>417</v>
      </c>
      <c r="H40" s="42" t="s">
        <v>530</v>
      </c>
      <c r="I40" s="42" t="s">
        <v>422</v>
      </c>
      <c r="J40" s="42" t="s">
        <v>531</v>
      </c>
      <c r="K40" s="42" t="s">
        <v>430</v>
      </c>
      <c r="L40" s="43" t="s">
        <v>524</v>
      </c>
      <c r="M40" s="43"/>
      <c r="N40" s="43"/>
    </row>
    <row r="41" customFormat="false" ht="15.75" hidden="false" customHeight="false" outlineLevel="0" collapsed="false">
      <c r="A41" s="41" t="n">
        <v>13</v>
      </c>
      <c r="B41" s="42" t="s">
        <v>75</v>
      </c>
      <c r="C41" s="42" t="s">
        <v>416</v>
      </c>
      <c r="D41" s="42" t="s">
        <v>422</v>
      </c>
      <c r="E41" s="42" t="s">
        <v>446</v>
      </c>
      <c r="F41" s="42" t="s">
        <v>425</v>
      </c>
      <c r="G41" s="42" t="s">
        <v>417</v>
      </c>
      <c r="H41" s="42" t="s">
        <v>422</v>
      </c>
      <c r="I41" s="42" t="s">
        <v>426</v>
      </c>
      <c r="J41" s="42" t="s">
        <v>532</v>
      </c>
      <c r="K41" s="42"/>
      <c r="L41" s="42"/>
      <c r="M41" s="42"/>
      <c r="N41" s="42" t="s">
        <v>533</v>
      </c>
    </row>
    <row r="42" customFormat="false" ht="15.75" hidden="false" customHeight="false" outlineLevel="0" collapsed="false">
      <c r="A42" s="41" t="n">
        <v>13</v>
      </c>
      <c r="B42" s="42" t="s">
        <v>534</v>
      </c>
      <c r="C42" s="42" t="s">
        <v>454</v>
      </c>
      <c r="D42" s="42" t="s">
        <v>422</v>
      </c>
      <c r="E42" s="42" t="s">
        <v>418</v>
      </c>
      <c r="F42" s="42" t="s">
        <v>425</v>
      </c>
      <c r="G42" s="42" t="s">
        <v>439</v>
      </c>
      <c r="H42" s="42" t="s">
        <v>422</v>
      </c>
      <c r="I42" s="42" t="s">
        <v>422</v>
      </c>
      <c r="J42" s="42" t="s">
        <v>535</v>
      </c>
      <c r="K42" s="42"/>
      <c r="L42" s="42"/>
      <c r="M42" s="42"/>
      <c r="N42" s="42"/>
    </row>
    <row r="43" customFormat="false" ht="15.75" hidden="false" customHeight="false" outlineLevel="0" collapsed="false">
      <c r="A43" s="41" t="n">
        <v>13</v>
      </c>
      <c r="B43" s="42" t="s">
        <v>74</v>
      </c>
      <c r="C43" s="42" t="s">
        <v>416</v>
      </c>
      <c r="D43" s="42" t="s">
        <v>422</v>
      </c>
      <c r="E43" s="42" t="s">
        <v>446</v>
      </c>
      <c r="F43" s="42" t="s">
        <v>425</v>
      </c>
      <c r="G43" s="42" t="s">
        <v>420</v>
      </c>
      <c r="H43" s="42" t="s">
        <v>426</v>
      </c>
      <c r="I43" s="42" t="s">
        <v>422</v>
      </c>
      <c r="J43" s="42" t="s">
        <v>536</v>
      </c>
      <c r="K43" s="42"/>
      <c r="L43" s="42"/>
      <c r="M43" s="42"/>
      <c r="N43" s="42"/>
    </row>
    <row r="44" customFormat="false" ht="15.75" hidden="false" customHeight="false" outlineLevel="0" collapsed="false">
      <c r="A44" s="41" t="n">
        <v>14</v>
      </c>
      <c r="B44" s="42" t="s">
        <v>537</v>
      </c>
      <c r="C44" s="42" t="s">
        <v>522</v>
      </c>
      <c r="D44" s="42" t="s">
        <v>425</v>
      </c>
      <c r="E44" s="42" t="s">
        <v>418</v>
      </c>
      <c r="F44" s="42" t="s">
        <v>419</v>
      </c>
      <c r="G44" s="42" t="s">
        <v>417</v>
      </c>
      <c r="H44" s="42" t="s">
        <v>538</v>
      </c>
      <c r="I44" s="42" t="s">
        <v>422</v>
      </c>
      <c r="J44" s="42" t="s">
        <v>539</v>
      </c>
      <c r="K44" s="42"/>
      <c r="L44" s="42"/>
      <c r="M44" s="42"/>
      <c r="N44" s="42"/>
    </row>
    <row r="45" customFormat="false" ht="15.75" hidden="false" customHeight="false" outlineLevel="0" collapsed="false">
      <c r="A45" s="41" t="n">
        <v>14</v>
      </c>
      <c r="B45" s="42" t="s">
        <v>77</v>
      </c>
      <c r="C45" s="42" t="s">
        <v>540</v>
      </c>
      <c r="D45" s="42" t="s">
        <v>425</v>
      </c>
      <c r="E45" s="42" t="s">
        <v>541</v>
      </c>
      <c r="F45" s="42" t="s">
        <v>419</v>
      </c>
      <c r="G45" s="42" t="s">
        <v>439</v>
      </c>
      <c r="H45" s="42" t="s">
        <v>542</v>
      </c>
      <c r="I45" s="42" t="s">
        <v>422</v>
      </c>
      <c r="J45" s="42" t="s">
        <v>543</v>
      </c>
      <c r="K45" s="42"/>
      <c r="L45" s="42"/>
      <c r="M45" s="42"/>
      <c r="N45" s="42"/>
    </row>
    <row r="46" customFormat="false" ht="15.75" hidden="false" customHeight="false" outlineLevel="0" collapsed="false">
      <c r="A46" s="41" t="n">
        <v>14</v>
      </c>
      <c r="B46" s="42" t="s">
        <v>80</v>
      </c>
      <c r="C46" s="42" t="s">
        <v>490</v>
      </c>
      <c r="D46" s="42" t="s">
        <v>425</v>
      </c>
      <c r="E46" s="42" t="s">
        <v>446</v>
      </c>
      <c r="F46" s="42" t="s">
        <v>419</v>
      </c>
      <c r="G46" s="42" t="s">
        <v>422</v>
      </c>
      <c r="H46" s="42" t="s">
        <v>422</v>
      </c>
      <c r="I46" s="42" t="s">
        <v>426</v>
      </c>
      <c r="J46" s="42" t="s">
        <v>544</v>
      </c>
      <c r="K46" s="42"/>
      <c r="L46" s="42"/>
      <c r="M46" s="42"/>
      <c r="N46" s="42" t="s">
        <v>545</v>
      </c>
    </row>
    <row r="47" customFormat="false" ht="15.75" hidden="false" customHeight="false" outlineLevel="0" collapsed="false">
      <c r="A47" s="41" t="n">
        <v>15</v>
      </c>
      <c r="B47" s="42" t="s">
        <v>546</v>
      </c>
      <c r="C47" s="42" t="s">
        <v>454</v>
      </c>
      <c r="D47" s="42" t="s">
        <v>547</v>
      </c>
      <c r="E47" s="42" t="s">
        <v>418</v>
      </c>
      <c r="F47" s="42" t="s">
        <v>425</v>
      </c>
      <c r="G47" s="42" t="s">
        <v>420</v>
      </c>
      <c r="H47" s="42" t="s">
        <v>422</v>
      </c>
      <c r="I47" s="42" t="s">
        <v>420</v>
      </c>
      <c r="J47" s="42" t="s">
        <v>548</v>
      </c>
      <c r="K47" s="42"/>
      <c r="L47" s="42"/>
      <c r="M47" s="42"/>
      <c r="N47" s="42"/>
    </row>
    <row r="48" customFormat="false" ht="15.75" hidden="false" customHeight="false" outlineLevel="0" collapsed="false">
      <c r="A48" s="41" t="n">
        <v>15</v>
      </c>
      <c r="B48" s="42" t="s">
        <v>85</v>
      </c>
      <c r="C48" s="42" t="s">
        <v>416</v>
      </c>
      <c r="D48" s="42" t="s">
        <v>547</v>
      </c>
      <c r="E48" s="42" t="s">
        <v>418</v>
      </c>
      <c r="F48" s="42" t="s">
        <v>419</v>
      </c>
      <c r="G48" s="42" t="s">
        <v>425</v>
      </c>
      <c r="H48" s="42" t="s">
        <v>422</v>
      </c>
      <c r="I48" s="42" t="s">
        <v>549</v>
      </c>
      <c r="J48" s="42" t="s">
        <v>550</v>
      </c>
      <c r="K48" s="42"/>
      <c r="L48" s="42"/>
      <c r="M48" s="42"/>
      <c r="N48" s="42"/>
    </row>
    <row r="49" customFormat="false" ht="15.75" hidden="false" customHeight="false" outlineLevel="0" collapsed="false">
      <c r="A49" s="41" t="n">
        <v>15</v>
      </c>
      <c r="B49" s="42" t="s">
        <v>551</v>
      </c>
      <c r="C49" s="42" t="s">
        <v>454</v>
      </c>
      <c r="D49" s="42" t="s">
        <v>547</v>
      </c>
      <c r="E49" s="42" t="s">
        <v>418</v>
      </c>
      <c r="F49" s="42" t="s">
        <v>419</v>
      </c>
      <c r="G49" s="42" t="s">
        <v>417</v>
      </c>
      <c r="H49" s="42" t="s">
        <v>426</v>
      </c>
      <c r="I49" s="42" t="s">
        <v>422</v>
      </c>
      <c r="J49" s="42" t="s">
        <v>552</v>
      </c>
      <c r="K49" s="42"/>
      <c r="L49" s="42"/>
      <c r="M49" s="42"/>
      <c r="N49" s="42"/>
    </row>
    <row r="50" customFormat="false" ht="15.75" hidden="false" customHeight="false" outlineLevel="0" collapsed="false">
      <c r="A50" s="41" t="n">
        <v>16</v>
      </c>
      <c r="B50" s="42" t="s">
        <v>553</v>
      </c>
      <c r="C50" s="42" t="s">
        <v>554</v>
      </c>
      <c r="D50" s="42" t="s">
        <v>422</v>
      </c>
      <c r="E50" s="42" t="s">
        <v>418</v>
      </c>
      <c r="F50" s="42" t="s">
        <v>425</v>
      </c>
      <c r="G50" s="42" t="s">
        <v>417</v>
      </c>
      <c r="H50" s="42" t="s">
        <v>422</v>
      </c>
      <c r="I50" s="42" t="s">
        <v>422</v>
      </c>
      <c r="J50" s="42" t="s">
        <v>555</v>
      </c>
      <c r="K50" s="42" t="s">
        <v>430</v>
      </c>
      <c r="L50" s="43" t="s">
        <v>556</v>
      </c>
      <c r="M50" s="43"/>
      <c r="N50" s="42" t="s">
        <v>557</v>
      </c>
    </row>
    <row r="51" customFormat="false" ht="15.75" hidden="false" customHeight="false" outlineLevel="0" collapsed="false">
      <c r="A51" s="41" t="n">
        <v>16</v>
      </c>
      <c r="B51" s="42" t="s">
        <v>558</v>
      </c>
      <c r="C51" s="42" t="s">
        <v>460</v>
      </c>
      <c r="D51" s="42" t="s">
        <v>422</v>
      </c>
      <c r="E51" s="42" t="s">
        <v>418</v>
      </c>
      <c r="F51" s="42" t="s">
        <v>419</v>
      </c>
      <c r="G51" s="42" t="s">
        <v>422</v>
      </c>
      <c r="H51" s="42" t="s">
        <v>425</v>
      </c>
      <c r="I51" s="42" t="s">
        <v>422</v>
      </c>
      <c r="J51" s="42" t="s">
        <v>559</v>
      </c>
      <c r="K51" s="42" t="s">
        <v>419</v>
      </c>
      <c r="L51" s="43" t="s">
        <v>556</v>
      </c>
      <c r="M51" s="43"/>
      <c r="N51" s="42" t="s">
        <v>560</v>
      </c>
    </row>
    <row r="52" customFormat="false" ht="15.75" hidden="false" customHeight="false" outlineLevel="0" collapsed="false">
      <c r="A52" s="41" t="n">
        <v>16</v>
      </c>
      <c r="B52" s="42" t="s">
        <v>89</v>
      </c>
      <c r="C52" s="42" t="s">
        <v>522</v>
      </c>
      <c r="D52" s="42" t="s">
        <v>422</v>
      </c>
      <c r="E52" s="42" t="s">
        <v>418</v>
      </c>
      <c r="F52" s="42" t="s">
        <v>419</v>
      </c>
      <c r="G52" s="42" t="s">
        <v>422</v>
      </c>
      <c r="H52" s="42" t="s">
        <v>561</v>
      </c>
      <c r="I52" s="42" t="s">
        <v>422</v>
      </c>
      <c r="J52" s="42" t="s">
        <v>562</v>
      </c>
      <c r="K52" s="42" t="s">
        <v>417</v>
      </c>
      <c r="L52" s="43" t="s">
        <v>556</v>
      </c>
      <c r="M52" s="43"/>
      <c r="N52" s="42" t="s">
        <v>563</v>
      </c>
    </row>
    <row r="53" customFormat="false" ht="15.75" hidden="false" customHeight="false" outlineLevel="0" collapsed="false">
      <c r="A53" s="41" t="n">
        <v>16</v>
      </c>
      <c r="B53" s="42" t="s">
        <v>564</v>
      </c>
      <c r="C53" s="42" t="s">
        <v>565</v>
      </c>
      <c r="D53" s="42" t="s">
        <v>475</v>
      </c>
      <c r="E53" s="42" t="s">
        <v>475</v>
      </c>
      <c r="F53" s="42" t="s">
        <v>475</v>
      </c>
      <c r="G53" s="42" t="s">
        <v>475</v>
      </c>
      <c r="H53" s="42" t="s">
        <v>475</v>
      </c>
      <c r="I53" s="42" t="s">
        <v>475</v>
      </c>
      <c r="J53" s="42" t="s">
        <v>475</v>
      </c>
      <c r="K53" s="42" t="s">
        <v>425</v>
      </c>
      <c r="L53" s="43" t="s">
        <v>556</v>
      </c>
      <c r="M53" s="43"/>
      <c r="N53" s="43"/>
    </row>
    <row r="54" customFormat="false" ht="15.75" hidden="false" customHeight="false" outlineLevel="0" collapsed="false">
      <c r="A54" s="41" t="n">
        <v>17</v>
      </c>
      <c r="B54" s="42" t="s">
        <v>566</v>
      </c>
      <c r="C54" s="42" t="s">
        <v>490</v>
      </c>
      <c r="D54" s="42" t="s">
        <v>422</v>
      </c>
      <c r="E54" s="42" t="s">
        <v>446</v>
      </c>
      <c r="F54" s="42" t="s">
        <v>420</v>
      </c>
      <c r="G54" s="42" t="s">
        <v>439</v>
      </c>
      <c r="H54" s="42" t="s">
        <v>422</v>
      </c>
      <c r="I54" s="42" t="s">
        <v>422</v>
      </c>
      <c r="J54" s="42" t="s">
        <v>567</v>
      </c>
      <c r="K54" s="42"/>
      <c r="L54" s="42"/>
      <c r="M54" s="42"/>
      <c r="N54" s="42"/>
    </row>
    <row r="55" customFormat="false" ht="15.75" hidden="false" customHeight="false" outlineLevel="0" collapsed="false">
      <c r="A55" s="41" t="n">
        <v>17</v>
      </c>
      <c r="B55" s="42" t="s">
        <v>568</v>
      </c>
      <c r="C55" s="42" t="s">
        <v>569</v>
      </c>
      <c r="D55" s="42" t="s">
        <v>422</v>
      </c>
      <c r="E55" s="42" t="s">
        <v>446</v>
      </c>
      <c r="F55" s="42" t="s">
        <v>420</v>
      </c>
      <c r="G55" s="42" t="s">
        <v>425</v>
      </c>
      <c r="H55" s="42" t="s">
        <v>422</v>
      </c>
      <c r="I55" s="42" t="s">
        <v>422</v>
      </c>
      <c r="J55" s="42" t="s">
        <v>570</v>
      </c>
      <c r="K55" s="42"/>
      <c r="L55" s="42"/>
      <c r="M55" s="42"/>
      <c r="N55" s="42"/>
    </row>
    <row r="56" customFormat="false" ht="15.75" hidden="false" customHeight="false" outlineLevel="0" collapsed="false">
      <c r="A56" s="41" t="n">
        <v>17</v>
      </c>
      <c r="B56" s="42" t="s">
        <v>571</v>
      </c>
      <c r="C56" s="42" t="s">
        <v>490</v>
      </c>
      <c r="D56" s="42" t="s">
        <v>422</v>
      </c>
      <c r="E56" s="42" t="s">
        <v>446</v>
      </c>
      <c r="F56" s="42" t="s">
        <v>420</v>
      </c>
      <c r="G56" s="42" t="s">
        <v>417</v>
      </c>
      <c r="H56" s="42" t="s">
        <v>426</v>
      </c>
      <c r="I56" s="42" t="s">
        <v>422</v>
      </c>
      <c r="J56" s="42" t="s">
        <v>572</v>
      </c>
      <c r="K56" s="42"/>
      <c r="L56" s="42"/>
      <c r="M56" s="42"/>
      <c r="N56" s="42"/>
    </row>
    <row r="57" customFormat="false" ht="15.75" hidden="false" customHeight="false" outlineLevel="0" collapsed="false">
      <c r="A57" s="41" t="n">
        <v>18</v>
      </c>
      <c r="B57" s="42" t="s">
        <v>573</v>
      </c>
      <c r="C57" s="42" t="s">
        <v>574</v>
      </c>
      <c r="D57" s="42" t="s">
        <v>575</v>
      </c>
      <c r="E57" s="42" t="s">
        <v>576</v>
      </c>
      <c r="F57" s="42" t="s">
        <v>425</v>
      </c>
      <c r="G57" s="42" t="s">
        <v>419</v>
      </c>
      <c r="H57" s="42" t="s">
        <v>425</v>
      </c>
      <c r="I57" s="42" t="s">
        <v>422</v>
      </c>
      <c r="J57" s="42" t="s">
        <v>577</v>
      </c>
      <c r="K57" s="42" t="s">
        <v>578</v>
      </c>
      <c r="L57" s="42"/>
      <c r="M57" s="42"/>
      <c r="N57" s="42" t="s">
        <v>579</v>
      </c>
    </row>
    <row r="58" customFormat="false" ht="15.75" hidden="false" customHeight="false" outlineLevel="0" collapsed="false">
      <c r="A58" s="41" t="n">
        <v>18</v>
      </c>
      <c r="B58" s="42" t="s">
        <v>580</v>
      </c>
      <c r="C58" s="42" t="s">
        <v>581</v>
      </c>
      <c r="D58" s="42" t="s">
        <v>575</v>
      </c>
      <c r="E58" s="42" t="s">
        <v>418</v>
      </c>
      <c r="F58" s="42" t="s">
        <v>419</v>
      </c>
      <c r="G58" s="42" t="s">
        <v>417</v>
      </c>
      <c r="H58" s="42" t="s">
        <v>422</v>
      </c>
      <c r="I58" s="42" t="s">
        <v>422</v>
      </c>
      <c r="J58" s="42" t="s">
        <v>582</v>
      </c>
      <c r="K58" s="42" t="s">
        <v>578</v>
      </c>
      <c r="L58" s="42"/>
      <c r="M58" s="42"/>
      <c r="N58" s="42" t="s">
        <v>583</v>
      </c>
    </row>
    <row r="59" customFormat="false" ht="15.75" hidden="false" customHeight="false" outlineLevel="0" collapsed="false">
      <c r="A59" s="41" t="n">
        <v>18</v>
      </c>
      <c r="B59" s="42" t="s">
        <v>98</v>
      </c>
      <c r="C59" s="42" t="s">
        <v>584</v>
      </c>
      <c r="D59" s="42" t="s">
        <v>575</v>
      </c>
      <c r="E59" s="42" t="s">
        <v>446</v>
      </c>
      <c r="F59" s="42" t="s">
        <v>419</v>
      </c>
      <c r="G59" s="42" t="s">
        <v>417</v>
      </c>
      <c r="H59" s="42" t="s">
        <v>585</v>
      </c>
      <c r="I59" s="42" t="s">
        <v>586</v>
      </c>
      <c r="J59" s="42" t="s">
        <v>587</v>
      </c>
      <c r="K59" s="42" t="s">
        <v>578</v>
      </c>
      <c r="L59" s="42"/>
      <c r="M59" s="42"/>
      <c r="N59" s="42" t="s">
        <v>588</v>
      </c>
    </row>
    <row r="60" customFormat="false" ht="15.75" hidden="false" customHeight="false" outlineLevel="0" collapsed="false">
      <c r="A60" s="41" t="n">
        <v>19</v>
      </c>
      <c r="B60" s="42" t="s">
        <v>102</v>
      </c>
      <c r="C60" s="42" t="s">
        <v>460</v>
      </c>
      <c r="D60" s="42" t="s">
        <v>422</v>
      </c>
      <c r="E60" s="42" t="s">
        <v>418</v>
      </c>
      <c r="F60" s="42" t="s">
        <v>425</v>
      </c>
      <c r="G60" s="42" t="s">
        <v>439</v>
      </c>
      <c r="H60" s="42" t="s">
        <v>422</v>
      </c>
      <c r="I60" s="42" t="s">
        <v>426</v>
      </c>
      <c r="J60" s="42" t="s">
        <v>589</v>
      </c>
      <c r="K60" s="42" t="s">
        <v>417</v>
      </c>
      <c r="L60" s="42" t="s">
        <v>590</v>
      </c>
      <c r="M60" s="42" t="s">
        <v>591</v>
      </c>
      <c r="N60" s="42" t="s">
        <v>592</v>
      </c>
    </row>
    <row r="61" customFormat="false" ht="15.75" hidden="false" customHeight="false" outlineLevel="0" collapsed="false">
      <c r="A61" s="41" t="n">
        <v>19</v>
      </c>
      <c r="B61" s="42" t="s">
        <v>100</v>
      </c>
      <c r="C61" s="42" t="s">
        <v>593</v>
      </c>
      <c r="D61" s="42" t="s">
        <v>422</v>
      </c>
      <c r="E61" s="42" t="s">
        <v>418</v>
      </c>
      <c r="F61" s="42" t="s">
        <v>419</v>
      </c>
      <c r="G61" s="42" t="s">
        <v>422</v>
      </c>
      <c r="H61" s="42" t="s">
        <v>422</v>
      </c>
      <c r="I61" s="42" t="s">
        <v>422</v>
      </c>
      <c r="J61" s="42" t="s">
        <v>594</v>
      </c>
      <c r="K61" s="42" t="s">
        <v>419</v>
      </c>
      <c r="L61" s="43" t="s">
        <v>590</v>
      </c>
      <c r="M61" s="43"/>
      <c r="N61" s="42" t="s">
        <v>595</v>
      </c>
    </row>
    <row r="62" customFormat="false" ht="15.75" hidden="false" customHeight="false" outlineLevel="0" collapsed="false">
      <c r="A62" s="41" t="n">
        <v>19</v>
      </c>
      <c r="B62" s="42" t="s">
        <v>101</v>
      </c>
      <c r="C62" s="42" t="s">
        <v>596</v>
      </c>
      <c r="D62" s="42" t="s">
        <v>422</v>
      </c>
      <c r="E62" s="42" t="s">
        <v>418</v>
      </c>
      <c r="F62" s="42" t="s">
        <v>419</v>
      </c>
      <c r="G62" s="42" t="s">
        <v>422</v>
      </c>
      <c r="H62" s="42" t="s">
        <v>426</v>
      </c>
      <c r="I62" s="42" t="s">
        <v>422</v>
      </c>
      <c r="J62" s="42" t="s">
        <v>597</v>
      </c>
      <c r="K62" s="42" t="s">
        <v>439</v>
      </c>
      <c r="L62" s="43" t="s">
        <v>590</v>
      </c>
      <c r="M62" s="43"/>
      <c r="N62" s="43"/>
    </row>
    <row r="63" customFormat="false" ht="15.75" hidden="false" customHeight="false" outlineLevel="0" collapsed="false">
      <c r="A63" s="41" t="n">
        <v>20</v>
      </c>
      <c r="B63" s="42" t="s">
        <v>598</v>
      </c>
      <c r="C63" s="42" t="s">
        <v>500</v>
      </c>
      <c r="D63" s="42" t="s">
        <v>599</v>
      </c>
      <c r="E63" s="42" t="s">
        <v>418</v>
      </c>
      <c r="F63" s="42" t="s">
        <v>425</v>
      </c>
      <c r="G63" s="42" t="s">
        <v>600</v>
      </c>
      <c r="H63" s="42" t="s">
        <v>422</v>
      </c>
      <c r="I63" s="42" t="s">
        <v>425</v>
      </c>
      <c r="J63" s="42" t="s">
        <v>601</v>
      </c>
      <c r="K63" s="42"/>
      <c r="L63" s="42"/>
      <c r="M63" s="42"/>
      <c r="N63" s="42"/>
    </row>
    <row r="64" customFormat="false" ht="15.75" hidden="false" customHeight="false" outlineLevel="0" collapsed="false">
      <c r="A64" s="41" t="n">
        <v>20</v>
      </c>
      <c r="B64" s="42" t="s">
        <v>105</v>
      </c>
      <c r="C64" s="42" t="s">
        <v>602</v>
      </c>
      <c r="D64" s="42" t="s">
        <v>599</v>
      </c>
      <c r="E64" s="42" t="s">
        <v>446</v>
      </c>
      <c r="F64" s="42" t="s">
        <v>425</v>
      </c>
      <c r="G64" s="42" t="s">
        <v>422</v>
      </c>
      <c r="H64" s="42" t="s">
        <v>426</v>
      </c>
      <c r="I64" s="42" t="s">
        <v>422</v>
      </c>
      <c r="J64" s="42" t="s">
        <v>603</v>
      </c>
      <c r="K64" s="42"/>
      <c r="L64" s="42"/>
      <c r="M64" s="42"/>
      <c r="N64" s="42"/>
    </row>
    <row r="65" customFormat="false" ht="15.75" hidden="false" customHeight="false" outlineLevel="0" collapsed="false">
      <c r="A65" s="41" t="n">
        <v>20</v>
      </c>
      <c r="B65" s="42" t="s">
        <v>106</v>
      </c>
      <c r="C65" s="42" t="s">
        <v>604</v>
      </c>
      <c r="D65" s="42" t="s">
        <v>599</v>
      </c>
      <c r="E65" s="42" t="s">
        <v>446</v>
      </c>
      <c r="F65" s="42" t="s">
        <v>425</v>
      </c>
      <c r="G65" s="42" t="s">
        <v>417</v>
      </c>
      <c r="H65" s="42" t="s">
        <v>422</v>
      </c>
      <c r="I65" s="42" t="s">
        <v>605</v>
      </c>
      <c r="J65" s="42" t="s">
        <v>606</v>
      </c>
      <c r="K65" s="42"/>
      <c r="L65" s="42"/>
      <c r="M65" s="42"/>
      <c r="N65" s="42"/>
    </row>
    <row r="66" customFormat="false" ht="15.75" hidden="false" customHeight="false" outlineLevel="0" collapsed="false">
      <c r="A66" s="41" t="n">
        <v>21</v>
      </c>
      <c r="B66" s="42" t="s">
        <v>109</v>
      </c>
      <c r="C66" s="42" t="s">
        <v>449</v>
      </c>
      <c r="D66" s="42" t="s">
        <v>607</v>
      </c>
      <c r="E66" s="42" t="s">
        <v>418</v>
      </c>
      <c r="F66" s="42" t="s">
        <v>419</v>
      </c>
      <c r="G66" s="42" t="s">
        <v>417</v>
      </c>
      <c r="H66" s="42" t="s">
        <v>608</v>
      </c>
      <c r="I66" s="42" t="s">
        <v>422</v>
      </c>
      <c r="J66" s="42" t="s">
        <v>609</v>
      </c>
      <c r="K66" s="42"/>
      <c r="L66" s="42"/>
      <c r="M66" s="42"/>
      <c r="N66" s="42"/>
    </row>
    <row r="67" customFormat="false" ht="15.75" hidden="false" customHeight="false" outlineLevel="0" collapsed="false">
      <c r="A67" s="41" t="n">
        <v>21</v>
      </c>
      <c r="B67" s="42" t="s">
        <v>610</v>
      </c>
      <c r="C67" s="42" t="s">
        <v>443</v>
      </c>
      <c r="D67" s="42" t="s">
        <v>607</v>
      </c>
      <c r="E67" s="42" t="s">
        <v>576</v>
      </c>
      <c r="F67" s="42" t="s">
        <v>419</v>
      </c>
      <c r="G67" s="42" t="s">
        <v>425</v>
      </c>
      <c r="H67" s="42" t="s">
        <v>611</v>
      </c>
      <c r="I67" s="42" t="s">
        <v>422</v>
      </c>
      <c r="J67" s="42" t="s">
        <v>612</v>
      </c>
      <c r="K67" s="42"/>
      <c r="L67" s="42"/>
      <c r="M67" s="42"/>
      <c r="N67" s="42"/>
    </row>
    <row r="68" customFormat="false" ht="15.75" hidden="false" customHeight="false" outlineLevel="0" collapsed="false">
      <c r="A68" s="41" t="n">
        <v>21</v>
      </c>
      <c r="B68" s="42" t="s">
        <v>110</v>
      </c>
      <c r="C68" s="42" t="s">
        <v>449</v>
      </c>
      <c r="D68" s="42" t="s">
        <v>607</v>
      </c>
      <c r="E68" s="42" t="s">
        <v>418</v>
      </c>
      <c r="F68" s="42" t="s">
        <v>419</v>
      </c>
      <c r="G68" s="42" t="s">
        <v>420</v>
      </c>
      <c r="H68" s="42" t="s">
        <v>422</v>
      </c>
      <c r="I68" s="42" t="s">
        <v>426</v>
      </c>
      <c r="J68" s="42" t="s">
        <v>613</v>
      </c>
      <c r="K68" s="42"/>
      <c r="L68" s="42"/>
      <c r="M68" s="42"/>
      <c r="N68" s="42"/>
    </row>
    <row r="69" customFormat="false" ht="15.75" hidden="false" customHeight="false" outlineLevel="0" collapsed="false">
      <c r="A69" s="41" t="n">
        <v>22</v>
      </c>
      <c r="B69" s="42" t="s">
        <v>614</v>
      </c>
      <c r="C69" s="42" t="s">
        <v>615</v>
      </c>
      <c r="D69" s="42" t="s">
        <v>430</v>
      </c>
      <c r="E69" s="42" t="s">
        <v>418</v>
      </c>
      <c r="F69" s="42" t="s">
        <v>417</v>
      </c>
      <c r="G69" s="42" t="s">
        <v>425</v>
      </c>
      <c r="H69" s="42" t="s">
        <v>425</v>
      </c>
      <c r="I69" s="42" t="s">
        <v>479</v>
      </c>
      <c r="J69" s="42" t="s">
        <v>616</v>
      </c>
      <c r="K69" s="42"/>
      <c r="L69" s="42"/>
      <c r="M69" s="42"/>
      <c r="N69" s="42"/>
    </row>
    <row r="70" customFormat="false" ht="15.75" hidden="false" customHeight="false" outlineLevel="0" collapsed="false">
      <c r="A70" s="41" t="n">
        <v>22</v>
      </c>
      <c r="B70" s="42" t="s">
        <v>617</v>
      </c>
      <c r="C70" s="42" t="s">
        <v>618</v>
      </c>
      <c r="D70" s="42" t="s">
        <v>430</v>
      </c>
      <c r="E70" s="42" t="s">
        <v>418</v>
      </c>
      <c r="F70" s="42" t="s">
        <v>417</v>
      </c>
      <c r="G70" s="42" t="s">
        <v>439</v>
      </c>
      <c r="H70" s="42" t="s">
        <v>422</v>
      </c>
      <c r="I70" s="42" t="s">
        <v>619</v>
      </c>
      <c r="J70" s="42" t="s">
        <v>620</v>
      </c>
      <c r="K70" s="42"/>
      <c r="L70" s="42"/>
      <c r="M70" s="42"/>
      <c r="N70" s="42"/>
    </row>
    <row r="71" customFormat="false" ht="15.75" hidden="false" customHeight="false" outlineLevel="0" collapsed="false">
      <c r="A71" s="41" t="n">
        <v>22</v>
      </c>
      <c r="B71" s="42" t="s">
        <v>113</v>
      </c>
      <c r="C71" s="42" t="s">
        <v>615</v>
      </c>
      <c r="D71" s="42" t="s">
        <v>430</v>
      </c>
      <c r="E71" s="42" t="s">
        <v>418</v>
      </c>
      <c r="F71" s="42" t="s">
        <v>417</v>
      </c>
      <c r="G71" s="42" t="s">
        <v>419</v>
      </c>
      <c r="H71" s="42" t="s">
        <v>621</v>
      </c>
      <c r="I71" s="42" t="s">
        <v>419</v>
      </c>
      <c r="J71" s="42" t="s">
        <v>622</v>
      </c>
      <c r="K71" s="42"/>
      <c r="L71" s="42"/>
      <c r="M71" s="42"/>
      <c r="N71" s="42"/>
    </row>
    <row r="72" customFormat="false" ht="15.75" hidden="false" customHeight="false" outlineLevel="0" collapsed="false">
      <c r="A72" s="41" t="n">
        <v>23</v>
      </c>
      <c r="B72" s="42" t="s">
        <v>623</v>
      </c>
      <c r="C72" s="42" t="s">
        <v>624</v>
      </c>
      <c r="D72" s="42" t="s">
        <v>625</v>
      </c>
      <c r="E72" s="42" t="s">
        <v>418</v>
      </c>
      <c r="F72" s="42" t="s">
        <v>419</v>
      </c>
      <c r="G72" s="42" t="s">
        <v>430</v>
      </c>
      <c r="H72" s="42" t="s">
        <v>626</v>
      </c>
      <c r="I72" s="42" t="s">
        <v>422</v>
      </c>
      <c r="J72" s="42" t="s">
        <v>627</v>
      </c>
      <c r="K72" s="42" t="s">
        <v>628</v>
      </c>
      <c r="L72" s="43" t="s">
        <v>629</v>
      </c>
      <c r="M72" s="43"/>
      <c r="N72" s="43"/>
    </row>
    <row r="73" customFormat="false" ht="15.75" hidden="false" customHeight="false" outlineLevel="0" collapsed="false">
      <c r="A73" s="41" t="n">
        <v>23</v>
      </c>
      <c r="B73" s="42" t="s">
        <v>116</v>
      </c>
      <c r="C73" s="42" t="s">
        <v>630</v>
      </c>
      <c r="D73" s="42" t="s">
        <v>625</v>
      </c>
      <c r="E73" s="42" t="s">
        <v>418</v>
      </c>
      <c r="F73" s="42" t="s">
        <v>419</v>
      </c>
      <c r="G73" s="42" t="s">
        <v>600</v>
      </c>
      <c r="H73" s="42" t="s">
        <v>419</v>
      </c>
      <c r="I73" s="42" t="s">
        <v>422</v>
      </c>
      <c r="J73" s="42" t="s">
        <v>631</v>
      </c>
      <c r="K73" s="42" t="s">
        <v>600</v>
      </c>
      <c r="L73" s="43" t="s">
        <v>629</v>
      </c>
      <c r="M73" s="43"/>
      <c r="N73" s="43"/>
    </row>
    <row r="74" customFormat="false" ht="15.75" hidden="false" customHeight="false" outlineLevel="0" collapsed="false">
      <c r="A74" s="41" t="n">
        <v>23</v>
      </c>
      <c r="B74" s="42" t="s">
        <v>118</v>
      </c>
      <c r="C74" s="42" t="s">
        <v>443</v>
      </c>
      <c r="D74" s="42" t="s">
        <v>625</v>
      </c>
      <c r="E74" s="42" t="s">
        <v>418</v>
      </c>
      <c r="F74" s="42" t="s">
        <v>419</v>
      </c>
      <c r="G74" s="42" t="s">
        <v>628</v>
      </c>
      <c r="H74" s="42" t="s">
        <v>422</v>
      </c>
      <c r="I74" s="42" t="s">
        <v>426</v>
      </c>
      <c r="J74" s="42" t="s">
        <v>632</v>
      </c>
      <c r="K74" s="42" t="s">
        <v>633</v>
      </c>
      <c r="L74" s="43" t="s">
        <v>629</v>
      </c>
      <c r="M74" s="43"/>
      <c r="N74" s="42" t="s">
        <v>634</v>
      </c>
    </row>
    <row r="75" customFormat="false" ht="15.75" hidden="false" customHeight="false" outlineLevel="0" collapsed="false">
      <c r="A75" s="41" t="n">
        <v>24</v>
      </c>
      <c r="B75" s="42" t="s">
        <v>122</v>
      </c>
      <c r="C75" s="42" t="s">
        <v>596</v>
      </c>
      <c r="D75" s="42" t="s">
        <v>422</v>
      </c>
      <c r="E75" s="42" t="s">
        <v>446</v>
      </c>
      <c r="F75" s="42" t="s">
        <v>425</v>
      </c>
      <c r="G75" s="42" t="s">
        <v>417</v>
      </c>
      <c r="H75" s="42" t="s">
        <v>439</v>
      </c>
      <c r="I75" s="42" t="s">
        <v>635</v>
      </c>
      <c r="J75" s="42" t="s">
        <v>636</v>
      </c>
      <c r="K75" s="42"/>
      <c r="L75" s="42"/>
      <c r="M75" s="42"/>
      <c r="N75" s="42"/>
    </row>
    <row r="76" customFormat="false" ht="15.75" hidden="false" customHeight="false" outlineLevel="0" collapsed="false">
      <c r="A76" s="41" t="n">
        <v>24</v>
      </c>
      <c r="B76" s="42" t="s">
        <v>637</v>
      </c>
      <c r="C76" s="42" t="s">
        <v>638</v>
      </c>
      <c r="D76" s="42" t="s">
        <v>422</v>
      </c>
      <c r="E76" s="42" t="s">
        <v>418</v>
      </c>
      <c r="F76" s="42" t="s">
        <v>425</v>
      </c>
      <c r="G76" s="42" t="s">
        <v>420</v>
      </c>
      <c r="H76" s="42" t="s">
        <v>420</v>
      </c>
      <c r="I76" s="42" t="s">
        <v>422</v>
      </c>
      <c r="J76" s="42" t="s">
        <v>639</v>
      </c>
      <c r="K76" s="42"/>
      <c r="L76" s="42"/>
      <c r="M76" s="42"/>
      <c r="N76" s="42"/>
    </row>
    <row r="77" customFormat="false" ht="15.75" hidden="false" customHeight="false" outlineLevel="0" collapsed="false">
      <c r="A77" s="41" t="n">
        <v>24</v>
      </c>
      <c r="B77" s="42" t="s">
        <v>121</v>
      </c>
      <c r="C77" s="42" t="s">
        <v>596</v>
      </c>
      <c r="D77" s="42" t="s">
        <v>422</v>
      </c>
      <c r="E77" s="42" t="s">
        <v>418</v>
      </c>
      <c r="F77" s="42" t="s">
        <v>425</v>
      </c>
      <c r="G77" s="42" t="s">
        <v>439</v>
      </c>
      <c r="H77" s="42" t="s">
        <v>640</v>
      </c>
      <c r="I77" s="42" t="s">
        <v>422</v>
      </c>
      <c r="J77" s="42" t="s">
        <v>641</v>
      </c>
      <c r="K77" s="42"/>
      <c r="L77" s="42"/>
      <c r="M77" s="42"/>
      <c r="N77" s="42"/>
    </row>
    <row r="78" customFormat="false" ht="15.75" hidden="false" customHeight="false" outlineLevel="0" collapsed="false">
      <c r="A78" s="41" t="n">
        <v>25</v>
      </c>
      <c r="B78" s="42" t="s">
        <v>125</v>
      </c>
      <c r="C78" s="42" t="s">
        <v>460</v>
      </c>
      <c r="D78" s="42" t="s">
        <v>621</v>
      </c>
      <c r="E78" s="42" t="s">
        <v>418</v>
      </c>
      <c r="F78" s="42" t="s">
        <v>419</v>
      </c>
      <c r="G78" s="42" t="s">
        <v>420</v>
      </c>
      <c r="H78" s="42" t="s">
        <v>422</v>
      </c>
      <c r="I78" s="42" t="s">
        <v>426</v>
      </c>
      <c r="J78" s="42" t="s">
        <v>642</v>
      </c>
      <c r="K78" s="42"/>
      <c r="L78" s="42"/>
      <c r="M78" s="42"/>
      <c r="N78" s="42"/>
    </row>
    <row r="79" customFormat="false" ht="15.75" hidden="false" customHeight="false" outlineLevel="0" collapsed="false">
      <c r="A79" s="41" t="n">
        <v>25</v>
      </c>
      <c r="B79" s="42" t="s">
        <v>643</v>
      </c>
      <c r="C79" s="42" t="s">
        <v>482</v>
      </c>
      <c r="D79" s="42" t="s">
        <v>621</v>
      </c>
      <c r="E79" s="42" t="s">
        <v>446</v>
      </c>
      <c r="F79" s="42" t="s">
        <v>419</v>
      </c>
      <c r="G79" s="42" t="s">
        <v>425</v>
      </c>
      <c r="H79" s="42" t="s">
        <v>644</v>
      </c>
      <c r="I79" s="42" t="s">
        <v>422</v>
      </c>
      <c r="J79" s="42" t="s">
        <v>645</v>
      </c>
      <c r="K79" s="42"/>
      <c r="L79" s="42"/>
      <c r="M79" s="42"/>
      <c r="N79" s="42"/>
    </row>
    <row r="80" customFormat="false" ht="15.75" hidden="false" customHeight="false" outlineLevel="0" collapsed="false">
      <c r="A80" s="41" t="n">
        <v>25</v>
      </c>
      <c r="B80" s="42" t="s">
        <v>646</v>
      </c>
      <c r="C80" s="42" t="s">
        <v>460</v>
      </c>
      <c r="D80" s="42" t="s">
        <v>621</v>
      </c>
      <c r="E80" s="42" t="s">
        <v>455</v>
      </c>
      <c r="F80" s="42" t="s">
        <v>419</v>
      </c>
      <c r="G80" s="42" t="s">
        <v>430</v>
      </c>
      <c r="H80" s="42" t="s">
        <v>647</v>
      </c>
      <c r="I80" s="42" t="s">
        <v>422</v>
      </c>
      <c r="J80" s="42" t="s">
        <v>648</v>
      </c>
      <c r="K80" s="42"/>
      <c r="L80" s="42"/>
      <c r="M80" s="42"/>
      <c r="N80" s="42"/>
    </row>
    <row r="81" customFormat="false" ht="15.75" hidden="false" customHeight="false" outlineLevel="0" collapsed="false">
      <c r="A81" s="41" t="n">
        <v>26</v>
      </c>
      <c r="B81" s="42" t="s">
        <v>649</v>
      </c>
      <c r="C81" s="42" t="s">
        <v>650</v>
      </c>
      <c r="D81" s="42" t="s">
        <v>647</v>
      </c>
      <c r="E81" s="42" t="s">
        <v>418</v>
      </c>
      <c r="F81" s="42" t="s">
        <v>425</v>
      </c>
      <c r="G81" s="42" t="s">
        <v>419</v>
      </c>
      <c r="H81" s="42" t="s">
        <v>422</v>
      </c>
      <c r="I81" s="42" t="s">
        <v>422</v>
      </c>
      <c r="J81" s="42" t="s">
        <v>651</v>
      </c>
      <c r="K81" s="42" t="s">
        <v>652</v>
      </c>
      <c r="L81" s="43" t="s">
        <v>653</v>
      </c>
      <c r="M81" s="43"/>
      <c r="N81" s="43"/>
    </row>
    <row r="82" customFormat="false" ht="15.75" hidden="false" customHeight="false" outlineLevel="0" collapsed="false">
      <c r="A82" s="41" t="n">
        <v>26</v>
      </c>
      <c r="B82" s="42" t="s">
        <v>654</v>
      </c>
      <c r="C82" s="42" t="s">
        <v>655</v>
      </c>
      <c r="D82" s="42" t="s">
        <v>647</v>
      </c>
      <c r="E82" s="42" t="s">
        <v>418</v>
      </c>
      <c r="F82" s="42" t="s">
        <v>425</v>
      </c>
      <c r="G82" s="42" t="s">
        <v>417</v>
      </c>
      <c r="H82" s="42" t="s">
        <v>652</v>
      </c>
      <c r="I82" s="42" t="s">
        <v>422</v>
      </c>
      <c r="J82" s="42" t="s">
        <v>656</v>
      </c>
      <c r="K82" s="42" t="s">
        <v>417</v>
      </c>
      <c r="L82" s="43" t="s">
        <v>653</v>
      </c>
      <c r="M82" s="43"/>
      <c r="N82" s="43"/>
    </row>
    <row r="83" customFormat="false" ht="15.75" hidden="false" customHeight="false" outlineLevel="0" collapsed="false">
      <c r="A83" s="41" t="n">
        <v>26</v>
      </c>
      <c r="B83" s="42" t="s">
        <v>657</v>
      </c>
      <c r="C83" s="42" t="s">
        <v>565</v>
      </c>
      <c r="D83" s="42" t="s">
        <v>647</v>
      </c>
      <c r="E83" s="42" t="s">
        <v>418</v>
      </c>
      <c r="F83" s="42" t="s">
        <v>425</v>
      </c>
      <c r="G83" s="42" t="s">
        <v>652</v>
      </c>
      <c r="H83" s="42" t="s">
        <v>422</v>
      </c>
      <c r="I83" s="42" t="s">
        <v>426</v>
      </c>
      <c r="J83" s="42" t="s">
        <v>658</v>
      </c>
      <c r="K83" s="42" t="s">
        <v>420</v>
      </c>
      <c r="L83" s="43" t="s">
        <v>653</v>
      </c>
      <c r="M83" s="43"/>
      <c r="N83" s="43"/>
    </row>
    <row r="84" customFormat="false" ht="15.75" hidden="false" customHeight="false" outlineLevel="0" collapsed="false">
      <c r="A84" s="41" t="n">
        <v>26</v>
      </c>
      <c r="B84" s="42" t="s">
        <v>130</v>
      </c>
      <c r="C84" s="42" t="s">
        <v>659</v>
      </c>
      <c r="D84" s="42" t="s">
        <v>647</v>
      </c>
      <c r="E84" s="42" t="s">
        <v>418</v>
      </c>
      <c r="F84" s="42" t="s">
        <v>425</v>
      </c>
      <c r="G84" s="42" t="s">
        <v>425</v>
      </c>
      <c r="H84" s="42" t="s">
        <v>549</v>
      </c>
      <c r="I84" s="42" t="s">
        <v>422</v>
      </c>
      <c r="J84" s="42" t="s">
        <v>660</v>
      </c>
      <c r="K84" s="42" t="s">
        <v>661</v>
      </c>
      <c r="L84" s="42" t="s">
        <v>653</v>
      </c>
      <c r="M84" s="43" t="s">
        <v>662</v>
      </c>
      <c r="N84" s="43"/>
    </row>
    <row r="85" customFormat="false" ht="15.75" hidden="false" customHeight="false" outlineLevel="0" collapsed="false">
      <c r="A85" s="41" t="n">
        <v>27</v>
      </c>
      <c r="B85" s="42" t="s">
        <v>663</v>
      </c>
      <c r="C85" s="42" t="s">
        <v>449</v>
      </c>
      <c r="D85" s="42" t="s">
        <v>420</v>
      </c>
      <c r="E85" s="42" t="s">
        <v>446</v>
      </c>
      <c r="F85" s="42" t="s">
        <v>664</v>
      </c>
      <c r="G85" s="42" t="s">
        <v>664</v>
      </c>
      <c r="H85" s="42" t="s">
        <v>664</v>
      </c>
      <c r="I85" s="42" t="s">
        <v>664</v>
      </c>
      <c r="J85" s="42" t="s">
        <v>665</v>
      </c>
      <c r="K85" s="42"/>
      <c r="L85" s="42"/>
      <c r="M85" s="42"/>
      <c r="N85" s="42" t="s">
        <v>666</v>
      </c>
    </row>
    <row r="86" customFormat="false" ht="15.75" hidden="false" customHeight="false" outlineLevel="0" collapsed="false">
      <c r="A86" s="41" t="n">
        <v>27.5</v>
      </c>
      <c r="B86" s="42" t="s">
        <v>663</v>
      </c>
      <c r="C86" s="42" t="s">
        <v>449</v>
      </c>
      <c r="D86" s="42" t="s">
        <v>420</v>
      </c>
      <c r="E86" s="42" t="s">
        <v>446</v>
      </c>
      <c r="F86" s="42" t="s">
        <v>664</v>
      </c>
      <c r="G86" s="42" t="s">
        <v>664</v>
      </c>
      <c r="H86" s="42" t="s">
        <v>664</v>
      </c>
      <c r="I86" s="42" t="s">
        <v>664</v>
      </c>
      <c r="J86" s="42" t="s">
        <v>667</v>
      </c>
      <c r="K86" s="42"/>
      <c r="L86" s="42"/>
      <c r="M86" s="42"/>
      <c r="N86" s="42" t="s">
        <v>666</v>
      </c>
    </row>
    <row r="87" customFormat="false" ht="15.75" hidden="false" customHeight="false" outlineLevel="0" collapsed="false">
      <c r="A87" s="41" t="n">
        <v>28</v>
      </c>
      <c r="B87" s="42" t="s">
        <v>134</v>
      </c>
      <c r="C87" s="42" t="s">
        <v>593</v>
      </c>
      <c r="D87" s="42" t="s">
        <v>422</v>
      </c>
      <c r="E87" s="42" t="s">
        <v>418</v>
      </c>
      <c r="F87" s="42" t="s">
        <v>439</v>
      </c>
      <c r="G87" s="42" t="s">
        <v>425</v>
      </c>
      <c r="H87" s="42" t="s">
        <v>619</v>
      </c>
      <c r="I87" s="42" t="s">
        <v>422</v>
      </c>
      <c r="J87" s="42" t="s">
        <v>668</v>
      </c>
      <c r="K87" s="42"/>
      <c r="L87" s="42"/>
      <c r="M87" s="42"/>
      <c r="N87" s="42"/>
    </row>
    <row r="88" customFormat="false" ht="15.75" hidden="false" customHeight="false" outlineLevel="0" collapsed="false">
      <c r="A88" s="41" t="n">
        <v>28</v>
      </c>
      <c r="B88" s="42" t="s">
        <v>669</v>
      </c>
      <c r="C88" s="42" t="s">
        <v>670</v>
      </c>
      <c r="D88" s="42" t="s">
        <v>422</v>
      </c>
      <c r="E88" s="42" t="s">
        <v>446</v>
      </c>
      <c r="F88" s="42" t="s">
        <v>439</v>
      </c>
      <c r="G88" s="42" t="s">
        <v>417</v>
      </c>
      <c r="H88" s="42" t="s">
        <v>417</v>
      </c>
      <c r="I88" s="42" t="s">
        <v>422</v>
      </c>
      <c r="J88" s="42" t="s">
        <v>671</v>
      </c>
      <c r="K88" s="42"/>
      <c r="L88" s="42"/>
      <c r="M88" s="42"/>
      <c r="N88" s="42"/>
    </row>
    <row r="89" customFormat="false" ht="15.75" hidden="false" customHeight="false" outlineLevel="0" collapsed="false">
      <c r="A89" s="41" t="n">
        <v>28</v>
      </c>
      <c r="B89" s="42" t="s">
        <v>135</v>
      </c>
      <c r="C89" s="42" t="s">
        <v>593</v>
      </c>
      <c r="D89" s="42" t="s">
        <v>422</v>
      </c>
      <c r="E89" s="42" t="s">
        <v>418</v>
      </c>
      <c r="F89" s="42" t="s">
        <v>439</v>
      </c>
      <c r="G89" s="42" t="s">
        <v>419</v>
      </c>
      <c r="H89" s="42" t="s">
        <v>422</v>
      </c>
      <c r="I89" s="42" t="s">
        <v>426</v>
      </c>
      <c r="J89" s="42" t="s">
        <v>672</v>
      </c>
      <c r="K89" s="42"/>
      <c r="L89" s="42"/>
      <c r="M89" s="42"/>
      <c r="N89" s="42"/>
    </row>
    <row r="90" customFormat="false" ht="15.75" hidden="false" customHeight="false" outlineLevel="0" collapsed="false">
      <c r="A90" s="41" t="n">
        <v>29</v>
      </c>
      <c r="B90" s="42" t="s">
        <v>673</v>
      </c>
      <c r="C90" s="42" t="s">
        <v>449</v>
      </c>
      <c r="D90" s="42" t="s">
        <v>422</v>
      </c>
      <c r="E90" s="42" t="s">
        <v>418</v>
      </c>
      <c r="F90" s="42" t="s">
        <v>417</v>
      </c>
      <c r="G90" s="42" t="s">
        <v>439</v>
      </c>
      <c r="H90" s="42" t="s">
        <v>674</v>
      </c>
      <c r="I90" s="42" t="s">
        <v>422</v>
      </c>
      <c r="J90" s="42" t="s">
        <v>675</v>
      </c>
      <c r="K90" s="42"/>
      <c r="L90" s="42"/>
      <c r="M90" s="42"/>
      <c r="N90" s="42"/>
    </row>
    <row r="91" customFormat="false" ht="15.75" hidden="false" customHeight="false" outlineLevel="0" collapsed="false">
      <c r="A91" s="41" t="n">
        <v>29</v>
      </c>
      <c r="B91" s="42" t="s">
        <v>137</v>
      </c>
      <c r="C91" s="42" t="s">
        <v>443</v>
      </c>
      <c r="D91" s="42" t="s">
        <v>422</v>
      </c>
      <c r="E91" s="42" t="s">
        <v>418</v>
      </c>
      <c r="F91" s="42" t="s">
        <v>417</v>
      </c>
      <c r="G91" s="42" t="s">
        <v>419</v>
      </c>
      <c r="H91" s="42" t="s">
        <v>422</v>
      </c>
      <c r="I91" s="42" t="s">
        <v>426</v>
      </c>
      <c r="J91" s="42" t="s">
        <v>676</v>
      </c>
      <c r="K91" s="42"/>
      <c r="L91" s="42"/>
      <c r="M91" s="42"/>
      <c r="N91" s="42" t="s">
        <v>677</v>
      </c>
    </row>
    <row r="92" customFormat="false" ht="15.75" hidden="false" customHeight="false" outlineLevel="0" collapsed="false">
      <c r="A92" s="41" t="n">
        <v>29</v>
      </c>
      <c r="B92" s="42" t="s">
        <v>136</v>
      </c>
      <c r="C92" s="42" t="s">
        <v>449</v>
      </c>
      <c r="D92" s="42" t="s">
        <v>422</v>
      </c>
      <c r="E92" s="42" t="s">
        <v>418</v>
      </c>
      <c r="F92" s="42" t="s">
        <v>419</v>
      </c>
      <c r="G92" s="42" t="s">
        <v>420</v>
      </c>
      <c r="H92" s="42" t="s">
        <v>457</v>
      </c>
      <c r="I92" s="42" t="s">
        <v>422</v>
      </c>
      <c r="J92" s="42" t="s">
        <v>678</v>
      </c>
      <c r="K92" s="42"/>
      <c r="L92" s="42"/>
      <c r="M92" s="42"/>
      <c r="N92" s="42"/>
    </row>
    <row r="93" customFormat="false" ht="15.75" hidden="false" customHeight="false" outlineLevel="0" collapsed="false">
      <c r="A93" s="41" t="n">
        <v>30</v>
      </c>
      <c r="B93" s="42" t="s">
        <v>679</v>
      </c>
      <c r="C93" s="42" t="s">
        <v>638</v>
      </c>
      <c r="D93" s="42" t="s">
        <v>422</v>
      </c>
      <c r="E93" s="42" t="s">
        <v>418</v>
      </c>
      <c r="F93" s="42" t="s">
        <v>425</v>
      </c>
      <c r="G93" s="42" t="s">
        <v>439</v>
      </c>
      <c r="H93" s="42" t="s">
        <v>439</v>
      </c>
      <c r="I93" s="42" t="s">
        <v>422</v>
      </c>
      <c r="J93" s="42" t="s">
        <v>680</v>
      </c>
      <c r="K93" s="42" t="s">
        <v>439</v>
      </c>
      <c r="L93" s="43" t="s">
        <v>681</v>
      </c>
      <c r="M93" s="43"/>
      <c r="N93" s="42" t="s">
        <v>682</v>
      </c>
    </row>
    <row r="94" customFormat="false" ht="15.75" hidden="false" customHeight="false" outlineLevel="0" collapsed="false">
      <c r="A94" s="41" t="n">
        <v>30</v>
      </c>
      <c r="B94" s="42" t="s">
        <v>683</v>
      </c>
      <c r="C94" s="42" t="s">
        <v>540</v>
      </c>
      <c r="D94" s="42" t="s">
        <v>422</v>
      </c>
      <c r="E94" s="42" t="s">
        <v>418</v>
      </c>
      <c r="F94" s="42" t="s">
        <v>425</v>
      </c>
      <c r="G94" s="42" t="s">
        <v>419</v>
      </c>
      <c r="H94" s="42" t="s">
        <v>419</v>
      </c>
      <c r="I94" s="42" t="s">
        <v>422</v>
      </c>
      <c r="J94" s="42" t="s">
        <v>684</v>
      </c>
      <c r="K94" s="42" t="s">
        <v>419</v>
      </c>
      <c r="L94" s="43" t="s">
        <v>681</v>
      </c>
      <c r="M94" s="43"/>
      <c r="N94" s="43"/>
    </row>
    <row r="95" customFormat="false" ht="15.75" hidden="false" customHeight="false" outlineLevel="0" collapsed="false">
      <c r="A95" s="41" t="n">
        <v>30</v>
      </c>
      <c r="B95" s="42" t="s">
        <v>141</v>
      </c>
      <c r="C95" s="42" t="s">
        <v>482</v>
      </c>
      <c r="D95" s="42" t="s">
        <v>422</v>
      </c>
      <c r="E95" s="42" t="s">
        <v>418</v>
      </c>
      <c r="F95" s="42" t="s">
        <v>425</v>
      </c>
      <c r="G95" s="42" t="s">
        <v>417</v>
      </c>
      <c r="H95" s="42" t="s">
        <v>640</v>
      </c>
      <c r="I95" s="42" t="s">
        <v>422</v>
      </c>
      <c r="J95" s="42" t="s">
        <v>685</v>
      </c>
      <c r="K95" s="42" t="s">
        <v>417</v>
      </c>
      <c r="L95" s="43" t="s">
        <v>681</v>
      </c>
      <c r="M95" s="43"/>
      <c r="N95" s="42" t="s">
        <v>686</v>
      </c>
    </row>
    <row r="96" customFormat="false" ht="15.75" hidden="false" customHeight="false" outlineLevel="0" collapsed="false">
      <c r="A96" s="41" t="n">
        <v>31</v>
      </c>
      <c r="B96" s="42" t="s">
        <v>687</v>
      </c>
      <c r="C96" s="42" t="s">
        <v>688</v>
      </c>
      <c r="D96" s="42" t="s">
        <v>419</v>
      </c>
      <c r="E96" s="42" t="s">
        <v>418</v>
      </c>
      <c r="F96" s="42" t="s">
        <v>425</v>
      </c>
      <c r="G96" s="42" t="s">
        <v>600</v>
      </c>
      <c r="H96" s="42" t="s">
        <v>621</v>
      </c>
      <c r="I96" s="42" t="s">
        <v>422</v>
      </c>
      <c r="J96" s="42" t="s">
        <v>689</v>
      </c>
      <c r="K96" s="42"/>
      <c r="L96" s="42"/>
      <c r="M96" s="42"/>
      <c r="N96" s="42"/>
    </row>
    <row r="97" customFormat="false" ht="15.75" hidden="false" customHeight="false" outlineLevel="0" collapsed="false">
      <c r="A97" s="41" t="n">
        <v>31</v>
      </c>
      <c r="B97" s="42" t="s">
        <v>142</v>
      </c>
      <c r="C97" s="42" t="s">
        <v>604</v>
      </c>
      <c r="D97" s="42" t="s">
        <v>419</v>
      </c>
      <c r="E97" s="42" t="s">
        <v>446</v>
      </c>
      <c r="F97" s="42" t="s">
        <v>425</v>
      </c>
      <c r="G97" s="42" t="s">
        <v>417</v>
      </c>
      <c r="H97" s="42" t="s">
        <v>422</v>
      </c>
      <c r="I97" s="42" t="s">
        <v>426</v>
      </c>
      <c r="J97" s="42" t="s">
        <v>690</v>
      </c>
      <c r="K97" s="42"/>
      <c r="L97" s="42"/>
      <c r="M97" s="42"/>
      <c r="N97" s="42"/>
    </row>
    <row r="98" customFormat="false" ht="15.75" hidden="false" customHeight="false" outlineLevel="0" collapsed="false">
      <c r="A98" s="41" t="n">
        <v>31</v>
      </c>
      <c r="B98" s="42" t="s">
        <v>691</v>
      </c>
      <c r="C98" s="42" t="s">
        <v>688</v>
      </c>
      <c r="D98" s="42" t="s">
        <v>419</v>
      </c>
      <c r="E98" s="42" t="s">
        <v>418</v>
      </c>
      <c r="F98" s="42" t="s">
        <v>425</v>
      </c>
      <c r="G98" s="42" t="s">
        <v>439</v>
      </c>
      <c r="H98" s="42" t="s">
        <v>692</v>
      </c>
      <c r="I98" s="42" t="s">
        <v>422</v>
      </c>
      <c r="J98" s="42" t="s">
        <v>693</v>
      </c>
      <c r="K98" s="42"/>
      <c r="L98" s="42"/>
      <c r="M98" s="42"/>
      <c r="N98" s="42"/>
    </row>
    <row r="99" customFormat="false" ht="15.75" hidden="false" customHeight="false" outlineLevel="0" collapsed="false">
      <c r="A99" s="41" t="n">
        <v>32</v>
      </c>
      <c r="B99" s="42" t="s">
        <v>145</v>
      </c>
      <c r="C99" s="42" t="s">
        <v>624</v>
      </c>
      <c r="D99" s="42" t="s">
        <v>425</v>
      </c>
      <c r="E99" s="42" t="s">
        <v>418</v>
      </c>
      <c r="F99" s="42" t="s">
        <v>419</v>
      </c>
      <c r="G99" s="42" t="s">
        <v>417</v>
      </c>
      <c r="H99" s="42" t="s">
        <v>417</v>
      </c>
      <c r="I99" s="42" t="s">
        <v>422</v>
      </c>
      <c r="J99" s="42" t="s">
        <v>694</v>
      </c>
      <c r="K99" s="42" t="s">
        <v>628</v>
      </c>
      <c r="L99" s="42" t="s">
        <v>695</v>
      </c>
      <c r="M99" s="43" t="s">
        <v>696</v>
      </c>
      <c r="N99" s="43"/>
    </row>
    <row r="100" customFormat="false" ht="15.75" hidden="false" customHeight="false" outlineLevel="0" collapsed="false">
      <c r="A100" s="41" t="n">
        <v>32</v>
      </c>
      <c r="B100" s="42" t="s">
        <v>697</v>
      </c>
      <c r="C100" s="42" t="s">
        <v>698</v>
      </c>
      <c r="D100" s="42" t="s">
        <v>425</v>
      </c>
      <c r="E100" s="42" t="s">
        <v>418</v>
      </c>
      <c r="F100" s="42" t="s">
        <v>419</v>
      </c>
      <c r="G100" s="42" t="s">
        <v>600</v>
      </c>
      <c r="H100" s="42" t="s">
        <v>699</v>
      </c>
      <c r="I100" s="42" t="s">
        <v>422</v>
      </c>
      <c r="J100" s="42" t="s">
        <v>700</v>
      </c>
      <c r="K100" s="42" t="s">
        <v>600</v>
      </c>
      <c r="L100" s="43" t="s">
        <v>695</v>
      </c>
      <c r="M100" s="43"/>
      <c r="N100" s="42" t="s">
        <v>701</v>
      </c>
    </row>
    <row r="101" customFormat="false" ht="15.75" hidden="false" customHeight="false" outlineLevel="0" collapsed="false">
      <c r="A101" s="41" t="n">
        <v>32</v>
      </c>
      <c r="B101" s="42" t="s">
        <v>702</v>
      </c>
      <c r="C101" s="42" t="s">
        <v>703</v>
      </c>
      <c r="D101" s="42" t="s">
        <v>425</v>
      </c>
      <c r="E101" s="42" t="s">
        <v>418</v>
      </c>
      <c r="F101" s="42" t="s">
        <v>419</v>
      </c>
      <c r="G101" s="42" t="s">
        <v>628</v>
      </c>
      <c r="H101" s="42" t="s">
        <v>422</v>
      </c>
      <c r="I101" s="42" t="s">
        <v>422</v>
      </c>
      <c r="J101" s="42" t="s">
        <v>704</v>
      </c>
      <c r="K101" s="42" t="s">
        <v>417</v>
      </c>
      <c r="L101" s="43" t="s">
        <v>695</v>
      </c>
      <c r="M101" s="43"/>
      <c r="N101" s="43"/>
    </row>
    <row r="102" customFormat="false" ht="15.75" hidden="false" customHeight="false" outlineLevel="0" collapsed="false">
      <c r="A102" s="41" t="n">
        <v>32</v>
      </c>
      <c r="B102" s="42" t="s">
        <v>148</v>
      </c>
      <c r="C102" s="42" t="s">
        <v>705</v>
      </c>
      <c r="D102" s="42" t="s">
        <v>475</v>
      </c>
      <c r="E102" s="42" t="s">
        <v>418</v>
      </c>
      <c r="F102" s="42" t="s">
        <v>475</v>
      </c>
      <c r="G102" s="42" t="s">
        <v>475</v>
      </c>
      <c r="H102" s="42" t="s">
        <v>475</v>
      </c>
      <c r="I102" s="42" t="s">
        <v>475</v>
      </c>
      <c r="J102" s="42" t="s">
        <v>475</v>
      </c>
      <c r="K102" s="42" t="s">
        <v>425</v>
      </c>
      <c r="L102" s="43" t="s">
        <v>695</v>
      </c>
      <c r="M102" s="43"/>
      <c r="N102" s="42" t="s">
        <v>706</v>
      </c>
    </row>
    <row r="103" customFormat="false" ht="15.75" hidden="false" customHeight="false" outlineLevel="0" collapsed="false">
      <c r="A103" s="41" t="n">
        <v>33</v>
      </c>
      <c r="B103" s="42" t="s">
        <v>149</v>
      </c>
      <c r="C103" s="42" t="s">
        <v>707</v>
      </c>
      <c r="D103" s="42" t="s">
        <v>439</v>
      </c>
      <c r="E103" s="42" t="s">
        <v>446</v>
      </c>
      <c r="F103" s="42" t="s">
        <v>417</v>
      </c>
      <c r="G103" s="42" t="s">
        <v>425</v>
      </c>
      <c r="H103" s="42" t="s">
        <v>426</v>
      </c>
      <c r="I103" s="42" t="s">
        <v>422</v>
      </c>
      <c r="J103" s="42" t="s">
        <v>708</v>
      </c>
      <c r="K103" s="42"/>
      <c r="L103" s="42"/>
      <c r="M103" s="42"/>
      <c r="N103" s="42" t="s">
        <v>709</v>
      </c>
    </row>
    <row r="104" customFormat="false" ht="15.75" hidden="false" customHeight="false" outlineLevel="0" collapsed="false">
      <c r="A104" s="41" t="n">
        <v>33</v>
      </c>
      <c r="B104" s="42" t="s">
        <v>150</v>
      </c>
      <c r="C104" s="42" t="s">
        <v>710</v>
      </c>
      <c r="D104" s="42" t="s">
        <v>439</v>
      </c>
      <c r="E104" s="42" t="s">
        <v>418</v>
      </c>
      <c r="F104" s="42" t="s">
        <v>417</v>
      </c>
      <c r="G104" s="42" t="s">
        <v>419</v>
      </c>
      <c r="H104" s="42" t="s">
        <v>422</v>
      </c>
      <c r="I104" s="42" t="s">
        <v>426</v>
      </c>
      <c r="J104" s="42" t="s">
        <v>711</v>
      </c>
      <c r="K104" s="42"/>
      <c r="L104" s="42"/>
      <c r="M104" s="42"/>
      <c r="N104" s="42"/>
    </row>
    <row r="105" customFormat="false" ht="15.75" hidden="false" customHeight="false" outlineLevel="0" collapsed="false">
      <c r="A105" s="41" t="n">
        <v>33</v>
      </c>
      <c r="B105" s="42" t="s">
        <v>712</v>
      </c>
      <c r="C105" s="42" t="s">
        <v>707</v>
      </c>
      <c r="D105" s="42" t="s">
        <v>439</v>
      </c>
      <c r="E105" s="42" t="s">
        <v>418</v>
      </c>
      <c r="F105" s="42" t="s">
        <v>417</v>
      </c>
      <c r="G105" s="42" t="s">
        <v>420</v>
      </c>
      <c r="H105" s="42" t="s">
        <v>422</v>
      </c>
      <c r="I105" s="42" t="s">
        <v>422</v>
      </c>
      <c r="J105" s="42" t="s">
        <v>713</v>
      </c>
      <c r="K105" s="42"/>
      <c r="L105" s="42"/>
      <c r="M105" s="42"/>
      <c r="N105" s="42"/>
    </row>
    <row r="106" customFormat="false" ht="15.75" hidden="false" customHeight="false" outlineLevel="0" collapsed="false">
      <c r="A106" s="41" t="n">
        <v>33</v>
      </c>
      <c r="B106" s="42" t="s">
        <v>714</v>
      </c>
      <c r="C106" s="42" t="s">
        <v>710</v>
      </c>
      <c r="D106" s="42" t="s">
        <v>478</v>
      </c>
      <c r="E106" s="42" t="s">
        <v>418</v>
      </c>
      <c r="F106" s="42" t="s">
        <v>478</v>
      </c>
      <c r="G106" s="42" t="s">
        <v>478</v>
      </c>
      <c r="H106" s="42" t="s">
        <v>478</v>
      </c>
      <c r="I106" s="42" t="s">
        <v>478</v>
      </c>
      <c r="J106" s="42" t="s">
        <v>478</v>
      </c>
      <c r="K106" s="43" t="s">
        <v>478</v>
      </c>
      <c r="L106" s="43"/>
      <c r="M106" s="42"/>
      <c r="N106" s="42"/>
    </row>
    <row r="107" customFormat="false" ht="15.75" hidden="false" customHeight="false" outlineLevel="0" collapsed="false">
      <c r="A107" s="41" t="n">
        <v>34</v>
      </c>
      <c r="B107" s="42" t="s">
        <v>715</v>
      </c>
      <c r="C107" s="42" t="s">
        <v>596</v>
      </c>
      <c r="D107" s="42" t="s">
        <v>422</v>
      </c>
      <c r="E107" s="42" t="s">
        <v>418</v>
      </c>
      <c r="F107" s="42" t="s">
        <v>425</v>
      </c>
      <c r="G107" s="42" t="s">
        <v>417</v>
      </c>
      <c r="H107" s="42" t="s">
        <v>422</v>
      </c>
      <c r="I107" s="42" t="s">
        <v>586</v>
      </c>
      <c r="J107" s="42" t="s">
        <v>716</v>
      </c>
      <c r="K107" s="42"/>
      <c r="L107" s="42"/>
      <c r="M107" s="42"/>
      <c r="N107" s="42"/>
    </row>
    <row r="108" customFormat="false" ht="15.75" hidden="false" customHeight="false" outlineLevel="0" collapsed="false">
      <c r="A108" s="41" t="n">
        <v>34</v>
      </c>
      <c r="B108" s="42" t="s">
        <v>717</v>
      </c>
      <c r="C108" s="42" t="s">
        <v>638</v>
      </c>
      <c r="D108" s="42" t="s">
        <v>422</v>
      </c>
      <c r="E108" s="42" t="s">
        <v>418</v>
      </c>
      <c r="F108" s="42" t="s">
        <v>425</v>
      </c>
      <c r="G108" s="42" t="s">
        <v>439</v>
      </c>
      <c r="H108" s="42" t="s">
        <v>422</v>
      </c>
      <c r="I108" s="42" t="s">
        <v>422</v>
      </c>
      <c r="J108" s="42" t="s">
        <v>718</v>
      </c>
      <c r="K108" s="42"/>
      <c r="L108" s="42"/>
      <c r="M108" s="42"/>
      <c r="N108" s="42"/>
    </row>
    <row r="109" customFormat="false" ht="15.75" hidden="false" customHeight="false" outlineLevel="0" collapsed="false">
      <c r="A109" s="41" t="n">
        <v>34</v>
      </c>
      <c r="B109" s="42" t="s">
        <v>152</v>
      </c>
      <c r="C109" s="42" t="s">
        <v>596</v>
      </c>
      <c r="D109" s="42" t="s">
        <v>422</v>
      </c>
      <c r="E109" s="42" t="s">
        <v>446</v>
      </c>
      <c r="F109" s="42" t="s">
        <v>425</v>
      </c>
      <c r="G109" s="42" t="s">
        <v>419</v>
      </c>
      <c r="H109" s="42" t="s">
        <v>426</v>
      </c>
      <c r="I109" s="42" t="s">
        <v>422</v>
      </c>
      <c r="J109" s="42" t="s">
        <v>719</v>
      </c>
      <c r="K109" s="42"/>
      <c r="L109" s="42"/>
      <c r="M109" s="42"/>
      <c r="N109" s="42"/>
    </row>
    <row r="110" customFormat="false" ht="15.75" hidden="false" customHeight="false" outlineLevel="0" collapsed="false">
      <c r="A110" s="41" t="n">
        <v>35</v>
      </c>
      <c r="B110" s="42" t="s">
        <v>720</v>
      </c>
      <c r="C110" s="42" t="s">
        <v>721</v>
      </c>
      <c r="D110" s="42" t="s">
        <v>722</v>
      </c>
      <c r="E110" s="42" t="s">
        <v>446</v>
      </c>
      <c r="F110" s="42" t="s">
        <v>425</v>
      </c>
      <c r="G110" s="42" t="s">
        <v>723</v>
      </c>
      <c r="H110" s="42" t="s">
        <v>422</v>
      </c>
      <c r="I110" s="42" t="s">
        <v>422</v>
      </c>
      <c r="J110" s="42" t="s">
        <v>724</v>
      </c>
      <c r="K110" s="42"/>
      <c r="L110" s="42"/>
      <c r="M110" s="42"/>
      <c r="N110" s="42"/>
    </row>
    <row r="111" customFormat="false" ht="15.75" hidden="false" customHeight="false" outlineLevel="0" collapsed="false">
      <c r="A111" s="41" t="n">
        <v>35</v>
      </c>
      <c r="B111" s="42" t="s">
        <v>157</v>
      </c>
      <c r="C111" s="42" t="s">
        <v>725</v>
      </c>
      <c r="D111" s="42" t="s">
        <v>722</v>
      </c>
      <c r="E111" s="42" t="s">
        <v>446</v>
      </c>
      <c r="F111" s="42" t="s">
        <v>425</v>
      </c>
      <c r="G111" s="42" t="s">
        <v>419</v>
      </c>
      <c r="H111" s="42" t="s">
        <v>422</v>
      </c>
      <c r="I111" s="42" t="s">
        <v>426</v>
      </c>
      <c r="J111" s="42" t="s">
        <v>726</v>
      </c>
      <c r="K111" s="42"/>
      <c r="L111" s="42"/>
      <c r="M111" s="42"/>
      <c r="N111" s="42" t="s">
        <v>727</v>
      </c>
    </row>
    <row r="112" customFormat="false" ht="15.75" hidden="false" customHeight="false" outlineLevel="0" collapsed="false">
      <c r="A112" s="41" t="n">
        <v>35</v>
      </c>
      <c r="B112" s="42" t="s">
        <v>156</v>
      </c>
      <c r="C112" s="42" t="s">
        <v>721</v>
      </c>
      <c r="D112" s="42" t="s">
        <v>722</v>
      </c>
      <c r="E112" s="42" t="s">
        <v>446</v>
      </c>
      <c r="F112" s="42" t="s">
        <v>425</v>
      </c>
      <c r="G112" s="42" t="s">
        <v>417</v>
      </c>
      <c r="H112" s="42" t="s">
        <v>426</v>
      </c>
      <c r="I112" s="42" t="s">
        <v>422</v>
      </c>
      <c r="J112" s="42" t="s">
        <v>728</v>
      </c>
      <c r="K112" s="42"/>
      <c r="L112" s="42"/>
      <c r="M112" s="42"/>
      <c r="N112" s="42" t="s">
        <v>729</v>
      </c>
    </row>
    <row r="113" customFormat="false" ht="15.75" hidden="false" customHeight="false" outlineLevel="0" collapsed="false">
      <c r="A113" s="41" t="n">
        <v>36</v>
      </c>
      <c r="B113" s="42" t="s">
        <v>160</v>
      </c>
      <c r="C113" s="42" t="s">
        <v>443</v>
      </c>
      <c r="D113" s="42" t="s">
        <v>422</v>
      </c>
      <c r="E113" s="42" t="s">
        <v>446</v>
      </c>
      <c r="F113" s="42" t="s">
        <v>420</v>
      </c>
      <c r="G113" s="42" t="s">
        <v>425</v>
      </c>
      <c r="H113" s="42" t="s">
        <v>730</v>
      </c>
      <c r="I113" s="42" t="s">
        <v>422</v>
      </c>
      <c r="J113" s="42" t="s">
        <v>731</v>
      </c>
      <c r="K113" s="42" t="s">
        <v>417</v>
      </c>
      <c r="L113" s="42"/>
      <c r="M113" s="42"/>
      <c r="N113" s="42"/>
    </row>
    <row r="114" customFormat="false" ht="15.75" hidden="false" customHeight="false" outlineLevel="0" collapsed="false">
      <c r="A114" s="41" t="n">
        <v>36</v>
      </c>
      <c r="B114" s="42" t="s">
        <v>732</v>
      </c>
      <c r="C114" s="42" t="s">
        <v>707</v>
      </c>
      <c r="D114" s="42" t="s">
        <v>422</v>
      </c>
      <c r="E114" s="42" t="s">
        <v>446</v>
      </c>
      <c r="F114" s="42" t="s">
        <v>420</v>
      </c>
      <c r="G114" s="42" t="s">
        <v>419</v>
      </c>
      <c r="H114" s="42" t="s">
        <v>422</v>
      </c>
      <c r="I114" s="42" t="s">
        <v>422</v>
      </c>
      <c r="J114" s="42" t="s">
        <v>733</v>
      </c>
      <c r="K114" s="42" t="s">
        <v>419</v>
      </c>
      <c r="L114" s="42"/>
      <c r="M114" s="42"/>
      <c r="N114" s="42" t="s">
        <v>734</v>
      </c>
    </row>
    <row r="115" customFormat="false" ht="15.75" hidden="false" customHeight="false" outlineLevel="0" collapsed="false">
      <c r="A115" s="41" t="n">
        <v>36</v>
      </c>
      <c r="B115" s="42" t="s">
        <v>735</v>
      </c>
      <c r="C115" s="42" t="s">
        <v>454</v>
      </c>
      <c r="D115" s="42" t="s">
        <v>422</v>
      </c>
      <c r="E115" s="42" t="s">
        <v>446</v>
      </c>
      <c r="F115" s="42" t="s">
        <v>420</v>
      </c>
      <c r="G115" s="42" t="s">
        <v>417</v>
      </c>
      <c r="H115" s="42" t="s">
        <v>420</v>
      </c>
      <c r="I115" s="42" t="s">
        <v>422</v>
      </c>
      <c r="J115" s="42" t="s">
        <v>736</v>
      </c>
      <c r="K115" s="42" t="s">
        <v>425</v>
      </c>
      <c r="L115" s="42"/>
      <c r="M115" s="42"/>
      <c r="N115" s="42" t="s">
        <v>737</v>
      </c>
    </row>
    <row r="116" customFormat="false" ht="15.75" hidden="false" customHeight="false" outlineLevel="0" collapsed="false">
      <c r="A116" s="41" t="n">
        <v>37</v>
      </c>
      <c r="B116" s="42" t="s">
        <v>738</v>
      </c>
      <c r="C116" s="42" t="s">
        <v>460</v>
      </c>
      <c r="D116" s="42" t="s">
        <v>422</v>
      </c>
      <c r="E116" s="42" t="s">
        <v>418</v>
      </c>
      <c r="F116" s="42" t="s">
        <v>419</v>
      </c>
      <c r="G116" s="42" t="s">
        <v>417</v>
      </c>
      <c r="H116" s="42" t="s">
        <v>422</v>
      </c>
      <c r="I116" s="42" t="s">
        <v>422</v>
      </c>
      <c r="J116" s="42" t="s">
        <v>739</v>
      </c>
      <c r="K116" s="42" t="s">
        <v>419</v>
      </c>
      <c r="L116" s="43" t="s">
        <v>740</v>
      </c>
      <c r="M116" s="43"/>
      <c r="N116" s="43"/>
    </row>
    <row r="117" customFormat="false" ht="15.75" hidden="false" customHeight="false" outlineLevel="0" collapsed="false">
      <c r="A117" s="41" t="n">
        <v>37</v>
      </c>
      <c r="B117" s="42" t="s">
        <v>161</v>
      </c>
      <c r="C117" s="42" t="s">
        <v>638</v>
      </c>
      <c r="D117" s="42" t="s">
        <v>422</v>
      </c>
      <c r="E117" s="42" t="s">
        <v>418</v>
      </c>
      <c r="F117" s="42" t="s">
        <v>419</v>
      </c>
      <c r="G117" s="42" t="s">
        <v>439</v>
      </c>
      <c r="H117" s="42" t="s">
        <v>422</v>
      </c>
      <c r="I117" s="42" t="s">
        <v>422</v>
      </c>
      <c r="J117" s="42" t="s">
        <v>741</v>
      </c>
      <c r="K117" s="42" t="s">
        <v>425</v>
      </c>
      <c r="L117" s="43" t="s">
        <v>740</v>
      </c>
      <c r="M117" s="43"/>
      <c r="N117" s="43"/>
    </row>
    <row r="118" customFormat="false" ht="15.75" hidden="false" customHeight="false" outlineLevel="0" collapsed="false">
      <c r="A118" s="41" t="n">
        <v>37</v>
      </c>
      <c r="B118" s="42" t="s">
        <v>742</v>
      </c>
      <c r="C118" s="42" t="s">
        <v>569</v>
      </c>
      <c r="D118" s="42" t="s">
        <v>422</v>
      </c>
      <c r="E118" s="42" t="s">
        <v>418</v>
      </c>
      <c r="F118" s="42" t="s">
        <v>419</v>
      </c>
      <c r="G118" s="42" t="s">
        <v>425</v>
      </c>
      <c r="H118" s="42" t="s">
        <v>426</v>
      </c>
      <c r="I118" s="42" t="s">
        <v>422</v>
      </c>
      <c r="J118" s="42" t="s">
        <v>743</v>
      </c>
      <c r="K118" s="42" t="s">
        <v>744</v>
      </c>
      <c r="L118" s="43" t="s">
        <v>740</v>
      </c>
      <c r="M118" s="43"/>
      <c r="N118" s="43"/>
    </row>
    <row r="119" customFormat="false" ht="15.75" hidden="false" customHeight="false" outlineLevel="0" collapsed="false">
      <c r="A119" s="41" t="n">
        <v>38</v>
      </c>
      <c r="B119" s="42" t="s">
        <v>745</v>
      </c>
      <c r="C119" s="42" t="s">
        <v>522</v>
      </c>
      <c r="D119" s="42" t="s">
        <v>422</v>
      </c>
      <c r="E119" s="42" t="s">
        <v>446</v>
      </c>
      <c r="F119" s="42" t="s">
        <v>417</v>
      </c>
      <c r="G119" s="42" t="s">
        <v>419</v>
      </c>
      <c r="H119" s="42" t="s">
        <v>426</v>
      </c>
      <c r="I119" s="42" t="s">
        <v>422</v>
      </c>
      <c r="J119" s="42" t="s">
        <v>746</v>
      </c>
      <c r="K119" s="42"/>
      <c r="L119" s="42"/>
      <c r="M119" s="42"/>
      <c r="N119" s="42"/>
    </row>
    <row r="120" customFormat="false" ht="15.75" hidden="false" customHeight="false" outlineLevel="0" collapsed="false">
      <c r="A120" s="41" t="n">
        <v>38</v>
      </c>
      <c r="B120" s="42" t="s">
        <v>747</v>
      </c>
      <c r="C120" s="42" t="s">
        <v>565</v>
      </c>
      <c r="D120" s="42" t="s">
        <v>422</v>
      </c>
      <c r="E120" s="42" t="s">
        <v>418</v>
      </c>
      <c r="F120" s="42" t="s">
        <v>417</v>
      </c>
      <c r="G120" s="42" t="s">
        <v>420</v>
      </c>
      <c r="H120" s="42" t="s">
        <v>422</v>
      </c>
      <c r="I120" s="42" t="s">
        <v>419</v>
      </c>
      <c r="J120" s="42" t="s">
        <v>748</v>
      </c>
      <c r="K120" s="42"/>
      <c r="L120" s="42"/>
      <c r="M120" s="42"/>
      <c r="N120" s="42"/>
    </row>
    <row r="121" customFormat="false" ht="15.75" hidden="false" customHeight="false" outlineLevel="0" collapsed="false">
      <c r="A121" s="41" t="n">
        <v>38</v>
      </c>
      <c r="B121" s="42" t="s">
        <v>164</v>
      </c>
      <c r="C121" s="42" t="s">
        <v>522</v>
      </c>
      <c r="D121" s="42" t="s">
        <v>422</v>
      </c>
      <c r="E121" s="42" t="s">
        <v>418</v>
      </c>
      <c r="F121" s="42" t="s">
        <v>417</v>
      </c>
      <c r="G121" s="42" t="s">
        <v>425</v>
      </c>
      <c r="H121" s="42" t="s">
        <v>422</v>
      </c>
      <c r="I121" s="42" t="s">
        <v>749</v>
      </c>
      <c r="J121" s="42" t="s">
        <v>750</v>
      </c>
      <c r="K121" s="42"/>
      <c r="L121" s="42"/>
      <c r="M121" s="42"/>
      <c r="N121" s="42"/>
    </row>
    <row r="122" customFormat="false" ht="15.75" hidden="false" customHeight="false" outlineLevel="0" collapsed="false">
      <c r="A122" s="41" t="n">
        <v>39</v>
      </c>
      <c r="B122" s="42" t="s">
        <v>751</v>
      </c>
      <c r="C122" s="42" t="s">
        <v>482</v>
      </c>
      <c r="D122" s="42" t="s">
        <v>425</v>
      </c>
      <c r="E122" s="42" t="s">
        <v>418</v>
      </c>
      <c r="F122" s="42" t="s">
        <v>419</v>
      </c>
      <c r="G122" s="42" t="s">
        <v>417</v>
      </c>
      <c r="H122" s="42" t="s">
        <v>420</v>
      </c>
      <c r="I122" s="42" t="s">
        <v>422</v>
      </c>
      <c r="J122" s="42" t="s">
        <v>752</v>
      </c>
      <c r="K122" s="42" t="s">
        <v>417</v>
      </c>
      <c r="L122" s="43" t="s">
        <v>753</v>
      </c>
      <c r="M122" s="43"/>
      <c r="N122" s="43"/>
    </row>
    <row r="123" customFormat="false" ht="15.75" hidden="false" customHeight="false" outlineLevel="0" collapsed="false">
      <c r="A123" s="41" t="n">
        <v>39</v>
      </c>
      <c r="B123" s="42" t="s">
        <v>754</v>
      </c>
      <c r="C123" s="42" t="s">
        <v>638</v>
      </c>
      <c r="D123" s="42" t="s">
        <v>425</v>
      </c>
      <c r="E123" s="42" t="s">
        <v>418</v>
      </c>
      <c r="F123" s="42" t="s">
        <v>419</v>
      </c>
      <c r="G123" s="42" t="s">
        <v>439</v>
      </c>
      <c r="H123" s="42" t="s">
        <v>422</v>
      </c>
      <c r="I123" s="42" t="s">
        <v>426</v>
      </c>
      <c r="J123" s="42" t="s">
        <v>755</v>
      </c>
      <c r="K123" s="42" t="s">
        <v>425</v>
      </c>
      <c r="L123" s="43" t="s">
        <v>753</v>
      </c>
      <c r="M123" s="43"/>
      <c r="N123" s="43"/>
    </row>
    <row r="124" customFormat="false" ht="15.75" hidden="false" customHeight="false" outlineLevel="0" collapsed="false">
      <c r="A124" s="41" t="n">
        <v>39</v>
      </c>
      <c r="B124" s="42" t="s">
        <v>756</v>
      </c>
      <c r="C124" s="42" t="s">
        <v>449</v>
      </c>
      <c r="D124" s="42" t="s">
        <v>425</v>
      </c>
      <c r="E124" s="42" t="s">
        <v>418</v>
      </c>
      <c r="F124" s="42" t="s">
        <v>419</v>
      </c>
      <c r="G124" s="42" t="s">
        <v>420</v>
      </c>
      <c r="H124" s="42" t="s">
        <v>422</v>
      </c>
      <c r="I124" s="42" t="s">
        <v>422</v>
      </c>
      <c r="J124" s="42" t="s">
        <v>757</v>
      </c>
      <c r="K124" s="42" t="s">
        <v>420</v>
      </c>
      <c r="L124" s="43" t="s">
        <v>753</v>
      </c>
      <c r="M124" s="43"/>
      <c r="N124" s="43"/>
    </row>
    <row r="125" customFormat="false" ht="15.75" hidden="false" customHeight="false" outlineLevel="0" collapsed="false">
      <c r="A125" s="41" t="n">
        <v>40</v>
      </c>
      <c r="B125" s="42" t="s">
        <v>168</v>
      </c>
      <c r="C125" s="42" t="s">
        <v>460</v>
      </c>
      <c r="D125" s="42" t="s">
        <v>422</v>
      </c>
      <c r="E125" s="42" t="s">
        <v>418</v>
      </c>
      <c r="F125" s="42" t="s">
        <v>425</v>
      </c>
      <c r="G125" s="42" t="s">
        <v>419</v>
      </c>
      <c r="H125" s="42" t="s">
        <v>422</v>
      </c>
      <c r="I125" s="42" t="s">
        <v>426</v>
      </c>
      <c r="J125" s="42" t="s">
        <v>758</v>
      </c>
      <c r="K125" s="42" t="s">
        <v>417</v>
      </c>
      <c r="L125" s="43" t="s">
        <v>759</v>
      </c>
      <c r="M125" s="43"/>
      <c r="N125" s="43"/>
    </row>
    <row r="126" customFormat="false" ht="15.75" hidden="false" customHeight="false" outlineLevel="0" collapsed="false">
      <c r="A126" s="41" t="n">
        <v>40</v>
      </c>
      <c r="B126" s="42" t="s">
        <v>170</v>
      </c>
      <c r="C126" s="42" t="s">
        <v>565</v>
      </c>
      <c r="D126" s="42" t="s">
        <v>422</v>
      </c>
      <c r="E126" s="42" t="s">
        <v>418</v>
      </c>
      <c r="F126" s="42" t="s">
        <v>425</v>
      </c>
      <c r="G126" s="42" t="s">
        <v>417</v>
      </c>
      <c r="H126" s="42" t="s">
        <v>426</v>
      </c>
      <c r="I126" s="42" t="s">
        <v>422</v>
      </c>
      <c r="J126" s="42" t="s">
        <v>760</v>
      </c>
      <c r="K126" s="42" t="s">
        <v>425</v>
      </c>
      <c r="L126" s="43" t="s">
        <v>759</v>
      </c>
      <c r="M126" s="43"/>
      <c r="N126" s="42" t="s">
        <v>761</v>
      </c>
    </row>
    <row r="127" customFormat="false" ht="15.75" hidden="false" customHeight="false" outlineLevel="0" collapsed="false">
      <c r="A127" s="41" t="n">
        <v>40</v>
      </c>
      <c r="B127" s="42" t="s">
        <v>762</v>
      </c>
      <c r="C127" s="42" t="s">
        <v>593</v>
      </c>
      <c r="D127" s="42" t="s">
        <v>422</v>
      </c>
      <c r="E127" s="42" t="s">
        <v>418</v>
      </c>
      <c r="F127" s="42" t="s">
        <v>425</v>
      </c>
      <c r="G127" s="42" t="s">
        <v>439</v>
      </c>
      <c r="H127" s="42" t="s">
        <v>422</v>
      </c>
      <c r="I127" s="42" t="s">
        <v>422</v>
      </c>
      <c r="J127" s="42" t="s">
        <v>763</v>
      </c>
      <c r="K127" s="42" t="s">
        <v>439</v>
      </c>
      <c r="L127" s="43" t="s">
        <v>759</v>
      </c>
      <c r="M127" s="43"/>
      <c r="N127" s="43"/>
    </row>
    <row r="128" customFormat="false" ht="15.75" hidden="false" customHeight="false" outlineLevel="0" collapsed="false">
      <c r="A128" s="41" t="n">
        <v>41</v>
      </c>
      <c r="B128" s="42" t="s">
        <v>173</v>
      </c>
      <c r="C128" s="42" t="s">
        <v>449</v>
      </c>
      <c r="D128" s="42" t="s">
        <v>422</v>
      </c>
      <c r="E128" s="42" t="s">
        <v>446</v>
      </c>
      <c r="F128" s="42" t="s">
        <v>417</v>
      </c>
      <c r="G128" s="42" t="s">
        <v>439</v>
      </c>
      <c r="H128" s="42" t="s">
        <v>422</v>
      </c>
      <c r="I128" s="42" t="s">
        <v>426</v>
      </c>
      <c r="J128" s="42" t="s">
        <v>764</v>
      </c>
      <c r="K128" s="42"/>
      <c r="L128" s="42"/>
      <c r="M128" s="42"/>
      <c r="N128" s="42"/>
    </row>
    <row r="129" customFormat="false" ht="15.75" hidden="false" customHeight="false" outlineLevel="0" collapsed="false">
      <c r="A129" s="41" t="n">
        <v>41</v>
      </c>
      <c r="B129" s="42" t="s">
        <v>765</v>
      </c>
      <c r="C129" s="42" t="s">
        <v>443</v>
      </c>
      <c r="D129" s="42" t="s">
        <v>422</v>
      </c>
      <c r="E129" s="42" t="s">
        <v>446</v>
      </c>
      <c r="F129" s="42" t="s">
        <v>417</v>
      </c>
      <c r="G129" s="42" t="s">
        <v>420</v>
      </c>
      <c r="H129" s="42" t="s">
        <v>439</v>
      </c>
      <c r="I129" s="42" t="s">
        <v>422</v>
      </c>
      <c r="J129" s="42" t="s">
        <v>766</v>
      </c>
      <c r="K129" s="42"/>
      <c r="L129" s="42"/>
      <c r="M129" s="42"/>
      <c r="N129" s="42"/>
    </row>
    <row r="130" customFormat="false" ht="15.75" hidden="false" customHeight="false" outlineLevel="0" collapsed="false">
      <c r="A130" s="41" t="n">
        <v>41</v>
      </c>
      <c r="B130" s="42" t="s">
        <v>767</v>
      </c>
      <c r="C130" s="42" t="s">
        <v>449</v>
      </c>
      <c r="D130" s="42" t="s">
        <v>422</v>
      </c>
      <c r="E130" s="42" t="s">
        <v>446</v>
      </c>
      <c r="F130" s="42" t="s">
        <v>417</v>
      </c>
      <c r="G130" s="42" t="s">
        <v>425</v>
      </c>
      <c r="H130" s="42" t="s">
        <v>768</v>
      </c>
      <c r="I130" s="42" t="s">
        <v>422</v>
      </c>
      <c r="J130" s="42" t="s">
        <v>769</v>
      </c>
      <c r="K130" s="42"/>
      <c r="L130" s="42"/>
      <c r="M130" s="42"/>
      <c r="N130" s="42"/>
    </row>
    <row r="131" customFormat="false" ht="15.75" hidden="false" customHeight="false" outlineLevel="0" collapsed="false">
      <c r="A131" s="41" t="n">
        <v>42</v>
      </c>
      <c r="B131" s="42" t="s">
        <v>175</v>
      </c>
      <c r="C131" s="42" t="s">
        <v>770</v>
      </c>
      <c r="D131" s="42" t="s">
        <v>419</v>
      </c>
      <c r="E131" s="42" t="s">
        <v>418</v>
      </c>
      <c r="F131" s="42" t="s">
        <v>425</v>
      </c>
      <c r="G131" s="42" t="s">
        <v>628</v>
      </c>
      <c r="H131" s="42" t="s">
        <v>426</v>
      </c>
      <c r="I131" s="42" t="s">
        <v>422</v>
      </c>
      <c r="J131" s="42" t="s">
        <v>771</v>
      </c>
      <c r="K131" s="42" t="s">
        <v>628</v>
      </c>
      <c r="L131" s="43" t="s">
        <v>772</v>
      </c>
      <c r="M131" s="43"/>
      <c r="N131" s="43"/>
    </row>
    <row r="132" customFormat="false" ht="15.75" hidden="false" customHeight="false" outlineLevel="0" collapsed="false">
      <c r="A132" s="41" t="n">
        <v>42</v>
      </c>
      <c r="B132" s="42" t="s">
        <v>773</v>
      </c>
      <c r="C132" s="42" t="s">
        <v>774</v>
      </c>
      <c r="D132" s="42" t="s">
        <v>419</v>
      </c>
      <c r="E132" s="42" t="s">
        <v>418</v>
      </c>
      <c r="F132" s="42" t="s">
        <v>425</v>
      </c>
      <c r="G132" s="42" t="s">
        <v>600</v>
      </c>
      <c r="H132" s="42" t="s">
        <v>422</v>
      </c>
      <c r="I132" s="42" t="s">
        <v>426</v>
      </c>
      <c r="J132" s="42" t="s">
        <v>775</v>
      </c>
      <c r="K132" s="42" t="s">
        <v>600</v>
      </c>
      <c r="L132" s="43" t="s">
        <v>772</v>
      </c>
      <c r="M132" s="43"/>
      <c r="N132" s="43"/>
    </row>
    <row r="133" customFormat="false" ht="15.75" hidden="false" customHeight="false" outlineLevel="0" collapsed="false">
      <c r="A133" s="41" t="n">
        <v>42</v>
      </c>
      <c r="B133" s="42" t="s">
        <v>776</v>
      </c>
      <c r="C133" s="42" t="s">
        <v>777</v>
      </c>
      <c r="D133" s="42" t="s">
        <v>419</v>
      </c>
      <c r="E133" s="42" t="s">
        <v>418</v>
      </c>
      <c r="F133" s="42" t="s">
        <v>778</v>
      </c>
      <c r="G133" s="42" t="s">
        <v>417</v>
      </c>
      <c r="H133" s="42" t="s">
        <v>422</v>
      </c>
      <c r="I133" s="42" t="s">
        <v>422</v>
      </c>
      <c r="J133" s="42" t="s">
        <v>779</v>
      </c>
      <c r="K133" s="42" t="s">
        <v>417</v>
      </c>
      <c r="L133" s="43" t="s">
        <v>772</v>
      </c>
      <c r="M133" s="43"/>
      <c r="N133" s="43"/>
    </row>
    <row r="134" customFormat="false" ht="15.75" hidden="false" customHeight="false" outlineLevel="0" collapsed="false">
      <c r="A134" s="41" t="n">
        <v>43</v>
      </c>
      <c r="B134" s="42" t="s">
        <v>179</v>
      </c>
      <c r="C134" s="42" t="s">
        <v>460</v>
      </c>
      <c r="D134" s="42" t="s">
        <v>422</v>
      </c>
      <c r="E134" s="42" t="s">
        <v>418</v>
      </c>
      <c r="F134" s="42" t="s">
        <v>419</v>
      </c>
      <c r="G134" s="42" t="s">
        <v>425</v>
      </c>
      <c r="H134" s="42" t="s">
        <v>422</v>
      </c>
      <c r="I134" s="42" t="s">
        <v>426</v>
      </c>
      <c r="J134" s="42" t="s">
        <v>780</v>
      </c>
      <c r="K134" s="42" t="s">
        <v>781</v>
      </c>
      <c r="L134" s="43" t="s">
        <v>782</v>
      </c>
      <c r="M134" s="43"/>
      <c r="N134" s="43"/>
    </row>
    <row r="135" customFormat="false" ht="15.75" hidden="false" customHeight="false" outlineLevel="0" collapsed="false">
      <c r="A135" s="41" t="n">
        <v>43</v>
      </c>
      <c r="B135" s="42" t="s">
        <v>178</v>
      </c>
      <c r="C135" s="42" t="s">
        <v>569</v>
      </c>
      <c r="D135" s="42" t="s">
        <v>422</v>
      </c>
      <c r="E135" s="42" t="s">
        <v>418</v>
      </c>
      <c r="F135" s="42" t="s">
        <v>419</v>
      </c>
      <c r="G135" s="42" t="s">
        <v>417</v>
      </c>
      <c r="H135" s="42" t="s">
        <v>426</v>
      </c>
      <c r="I135" s="42" t="s">
        <v>422</v>
      </c>
      <c r="J135" s="42" t="s">
        <v>783</v>
      </c>
      <c r="K135" s="42" t="s">
        <v>417</v>
      </c>
      <c r="L135" s="43" t="s">
        <v>782</v>
      </c>
      <c r="M135" s="43"/>
      <c r="N135" s="43"/>
    </row>
    <row r="136" customFormat="false" ht="15.75" hidden="false" customHeight="false" outlineLevel="0" collapsed="false">
      <c r="A136" s="41" t="n">
        <v>43</v>
      </c>
      <c r="B136" s="42" t="s">
        <v>784</v>
      </c>
      <c r="C136" s="42" t="s">
        <v>638</v>
      </c>
      <c r="D136" s="42" t="s">
        <v>422</v>
      </c>
      <c r="E136" s="42" t="s">
        <v>418</v>
      </c>
      <c r="F136" s="42" t="s">
        <v>419</v>
      </c>
      <c r="G136" s="42" t="s">
        <v>439</v>
      </c>
      <c r="H136" s="42" t="s">
        <v>422</v>
      </c>
      <c r="I136" s="42" t="s">
        <v>422</v>
      </c>
      <c r="J136" s="42" t="s">
        <v>785</v>
      </c>
      <c r="K136" s="42" t="s">
        <v>425</v>
      </c>
      <c r="L136" s="43" t="s">
        <v>782</v>
      </c>
      <c r="M136" s="43"/>
      <c r="N136" s="43"/>
    </row>
    <row r="137" customFormat="false" ht="15.75" hidden="false" customHeight="false" outlineLevel="0" collapsed="false">
      <c r="A137" s="41" t="n">
        <v>44</v>
      </c>
      <c r="B137" s="42" t="s">
        <v>181</v>
      </c>
      <c r="C137" s="42" t="s">
        <v>786</v>
      </c>
      <c r="D137" s="42" t="s">
        <v>425</v>
      </c>
      <c r="E137" s="42" t="s">
        <v>446</v>
      </c>
      <c r="F137" s="42" t="s">
        <v>417</v>
      </c>
      <c r="G137" s="42" t="s">
        <v>628</v>
      </c>
      <c r="H137" s="42" t="s">
        <v>479</v>
      </c>
      <c r="I137" s="42" t="s">
        <v>422</v>
      </c>
      <c r="J137" s="42" t="s">
        <v>787</v>
      </c>
      <c r="K137" s="42"/>
      <c r="L137" s="42"/>
      <c r="M137" s="42"/>
      <c r="N137" s="42"/>
    </row>
    <row r="138" customFormat="false" ht="15.75" hidden="false" customHeight="false" outlineLevel="0" collapsed="false">
      <c r="A138" s="41" t="n">
        <v>44</v>
      </c>
      <c r="B138" s="42" t="s">
        <v>788</v>
      </c>
      <c r="C138" s="42" t="s">
        <v>630</v>
      </c>
      <c r="D138" s="42" t="s">
        <v>425</v>
      </c>
      <c r="E138" s="42" t="s">
        <v>418</v>
      </c>
      <c r="F138" s="42" t="s">
        <v>417</v>
      </c>
      <c r="G138" s="42" t="s">
        <v>419</v>
      </c>
      <c r="H138" s="42" t="s">
        <v>628</v>
      </c>
      <c r="I138" s="42" t="s">
        <v>422</v>
      </c>
      <c r="J138" s="42" t="s">
        <v>789</v>
      </c>
      <c r="K138" s="42"/>
      <c r="L138" s="42"/>
      <c r="M138" s="42"/>
      <c r="N138" s="42"/>
    </row>
    <row r="139" customFormat="false" ht="15.75" hidden="false" customHeight="false" outlineLevel="0" collapsed="false">
      <c r="A139" s="41" t="n">
        <v>44</v>
      </c>
      <c r="B139" s="42" t="s">
        <v>790</v>
      </c>
      <c r="C139" s="42" t="s">
        <v>688</v>
      </c>
      <c r="D139" s="42" t="s">
        <v>425</v>
      </c>
      <c r="E139" s="42" t="s">
        <v>446</v>
      </c>
      <c r="F139" s="42" t="s">
        <v>417</v>
      </c>
      <c r="G139" s="42" t="s">
        <v>600</v>
      </c>
      <c r="H139" s="42" t="s">
        <v>600</v>
      </c>
      <c r="I139" s="42" t="s">
        <v>422</v>
      </c>
      <c r="J139" s="42" t="s">
        <v>791</v>
      </c>
      <c r="K139" s="42"/>
      <c r="L139" s="42"/>
      <c r="M139" s="42"/>
      <c r="N139" s="42"/>
    </row>
    <row r="140" customFormat="false" ht="15.75" hidden="false" customHeight="false" outlineLevel="0" collapsed="false">
      <c r="A140" s="41" t="n">
        <v>45</v>
      </c>
      <c r="B140" s="42" t="s">
        <v>792</v>
      </c>
      <c r="C140" s="42" t="s">
        <v>460</v>
      </c>
      <c r="D140" s="42" t="s">
        <v>419</v>
      </c>
      <c r="E140" s="42" t="s">
        <v>446</v>
      </c>
      <c r="F140" s="42" t="s">
        <v>425</v>
      </c>
      <c r="G140" s="42" t="s">
        <v>420</v>
      </c>
      <c r="H140" s="42" t="s">
        <v>422</v>
      </c>
      <c r="I140" s="42" t="s">
        <v>426</v>
      </c>
      <c r="J140" s="42" t="s">
        <v>793</v>
      </c>
      <c r="K140" s="42"/>
      <c r="L140" s="42"/>
      <c r="M140" s="42"/>
      <c r="N140" s="42"/>
    </row>
    <row r="141" customFormat="false" ht="15.75" hidden="false" customHeight="false" outlineLevel="0" collapsed="false">
      <c r="A141" s="41" t="n">
        <v>45</v>
      </c>
      <c r="B141" s="42" t="s">
        <v>183</v>
      </c>
      <c r="C141" s="42" t="s">
        <v>596</v>
      </c>
      <c r="D141" s="42" t="s">
        <v>419</v>
      </c>
      <c r="E141" s="42" t="s">
        <v>576</v>
      </c>
      <c r="F141" s="42" t="s">
        <v>425</v>
      </c>
      <c r="G141" s="42" t="s">
        <v>439</v>
      </c>
      <c r="H141" s="42" t="s">
        <v>426</v>
      </c>
      <c r="I141" s="42" t="s">
        <v>422</v>
      </c>
      <c r="J141" s="42" t="s">
        <v>794</v>
      </c>
      <c r="K141" s="42"/>
      <c r="L141" s="42"/>
      <c r="M141" s="42"/>
      <c r="N141" s="42"/>
    </row>
    <row r="142" customFormat="false" ht="15.75" hidden="false" customHeight="false" outlineLevel="0" collapsed="false">
      <c r="A142" s="41" t="n">
        <v>45</v>
      </c>
      <c r="B142" s="42" t="s">
        <v>795</v>
      </c>
      <c r="C142" s="42" t="s">
        <v>416</v>
      </c>
      <c r="D142" s="42" t="s">
        <v>419</v>
      </c>
      <c r="E142" s="42" t="s">
        <v>446</v>
      </c>
      <c r="F142" s="42" t="s">
        <v>425</v>
      </c>
      <c r="G142" s="42" t="s">
        <v>417</v>
      </c>
      <c r="H142" s="42" t="s">
        <v>422</v>
      </c>
      <c r="I142" s="42" t="s">
        <v>422</v>
      </c>
      <c r="J142" s="42" t="s">
        <v>796</v>
      </c>
      <c r="K142" s="42"/>
      <c r="L142" s="42"/>
      <c r="M142" s="42"/>
      <c r="N142" s="42"/>
    </row>
    <row r="143" customFormat="false" ht="15.75" hidden="false" customHeight="false" outlineLevel="0" collapsed="false">
      <c r="A143" s="41" t="n">
        <v>46</v>
      </c>
      <c r="B143" s="42" t="s">
        <v>797</v>
      </c>
      <c r="C143" s="42" t="s">
        <v>482</v>
      </c>
      <c r="D143" s="42" t="s">
        <v>417</v>
      </c>
      <c r="E143" s="42" t="s">
        <v>418</v>
      </c>
      <c r="F143" s="42" t="s">
        <v>420</v>
      </c>
      <c r="G143" s="42" t="s">
        <v>425</v>
      </c>
      <c r="H143" s="42" t="s">
        <v>439</v>
      </c>
      <c r="I143" s="42" t="s">
        <v>422</v>
      </c>
      <c r="J143" s="42" t="s">
        <v>798</v>
      </c>
      <c r="K143" s="42" t="s">
        <v>417</v>
      </c>
      <c r="L143" s="43" t="s">
        <v>799</v>
      </c>
      <c r="M143" s="43"/>
      <c r="N143" s="43"/>
    </row>
    <row r="144" customFormat="false" ht="15.75" hidden="false" customHeight="false" outlineLevel="0" collapsed="false">
      <c r="A144" s="41" t="n">
        <v>46</v>
      </c>
      <c r="B144" s="42" t="s">
        <v>800</v>
      </c>
      <c r="C144" s="42" t="s">
        <v>416</v>
      </c>
      <c r="D144" s="42" t="s">
        <v>417</v>
      </c>
      <c r="E144" s="42" t="s">
        <v>418</v>
      </c>
      <c r="F144" s="42" t="s">
        <v>420</v>
      </c>
      <c r="G144" s="42" t="s">
        <v>439</v>
      </c>
      <c r="H144" s="42" t="s">
        <v>801</v>
      </c>
      <c r="I144" s="42" t="s">
        <v>422</v>
      </c>
      <c r="J144" s="42" t="s">
        <v>802</v>
      </c>
      <c r="K144" s="42" t="s">
        <v>420</v>
      </c>
      <c r="L144" s="43" t="s">
        <v>799</v>
      </c>
      <c r="M144" s="43"/>
      <c r="N144" s="43"/>
    </row>
    <row r="145" customFormat="false" ht="15.75" hidden="false" customHeight="false" outlineLevel="0" collapsed="false">
      <c r="A145" s="41" t="n">
        <v>46</v>
      </c>
      <c r="B145" s="42" t="s">
        <v>803</v>
      </c>
      <c r="C145" s="42" t="s">
        <v>490</v>
      </c>
      <c r="D145" s="42" t="s">
        <v>417</v>
      </c>
      <c r="E145" s="42" t="s">
        <v>418</v>
      </c>
      <c r="F145" s="42" t="s">
        <v>420</v>
      </c>
      <c r="G145" s="42" t="s">
        <v>439</v>
      </c>
      <c r="H145" s="42" t="s">
        <v>422</v>
      </c>
      <c r="I145" s="42" t="s">
        <v>422</v>
      </c>
      <c r="J145" s="42" t="s">
        <v>804</v>
      </c>
      <c r="K145" s="42" t="s">
        <v>439</v>
      </c>
      <c r="L145" s="43" t="s">
        <v>799</v>
      </c>
      <c r="M145" s="43"/>
      <c r="N145" s="43"/>
    </row>
    <row r="146" customFormat="false" ht="15.75" hidden="false" customHeight="false" outlineLevel="0" collapsed="false">
      <c r="A146" s="41" t="n">
        <v>46</v>
      </c>
      <c r="B146" s="42" t="s">
        <v>805</v>
      </c>
      <c r="C146" s="42" t="s">
        <v>806</v>
      </c>
      <c r="D146" s="42" t="s">
        <v>417</v>
      </c>
      <c r="E146" s="42" t="s">
        <v>418</v>
      </c>
      <c r="F146" s="42" t="s">
        <v>420</v>
      </c>
      <c r="G146" s="42" t="s">
        <v>425</v>
      </c>
      <c r="H146" s="42" t="s">
        <v>422</v>
      </c>
      <c r="I146" s="42" t="s">
        <v>422</v>
      </c>
      <c r="J146" s="42" t="s">
        <v>807</v>
      </c>
      <c r="K146" s="42" t="s">
        <v>806</v>
      </c>
      <c r="L146" s="43" t="s">
        <v>799</v>
      </c>
      <c r="M146" s="43"/>
      <c r="N146" s="43"/>
    </row>
    <row r="147" customFormat="false" ht="15.75" hidden="false" customHeight="false" outlineLevel="0" collapsed="false">
      <c r="A147" s="41" t="n">
        <v>46</v>
      </c>
      <c r="B147" s="42" t="s">
        <v>808</v>
      </c>
      <c r="C147" s="42" t="s">
        <v>806</v>
      </c>
      <c r="D147" s="42" t="s">
        <v>417</v>
      </c>
      <c r="E147" s="42" t="s">
        <v>418</v>
      </c>
      <c r="F147" s="42" t="s">
        <v>420</v>
      </c>
      <c r="G147" s="42" t="s">
        <v>419</v>
      </c>
      <c r="H147" s="42" t="s">
        <v>422</v>
      </c>
      <c r="I147" s="42" t="s">
        <v>422</v>
      </c>
      <c r="J147" s="42" t="s">
        <v>809</v>
      </c>
      <c r="K147" s="42" t="s">
        <v>806</v>
      </c>
      <c r="L147" s="43" t="s">
        <v>799</v>
      </c>
      <c r="M147" s="43"/>
      <c r="N147" s="43"/>
    </row>
    <row r="148" customFormat="false" ht="15.75" hidden="false" customHeight="false" outlineLevel="0" collapsed="false">
      <c r="A148" s="41" t="n">
        <v>46</v>
      </c>
      <c r="B148" s="42" t="s">
        <v>810</v>
      </c>
      <c r="C148" s="42" t="s">
        <v>806</v>
      </c>
      <c r="D148" s="42" t="s">
        <v>417</v>
      </c>
      <c r="E148" s="42" t="s">
        <v>418</v>
      </c>
      <c r="F148" s="42" t="s">
        <v>420</v>
      </c>
      <c r="G148" s="42" t="s">
        <v>439</v>
      </c>
      <c r="H148" s="42" t="s">
        <v>422</v>
      </c>
      <c r="I148" s="42" t="s">
        <v>422</v>
      </c>
      <c r="J148" s="42" t="s">
        <v>811</v>
      </c>
      <c r="K148" s="42" t="s">
        <v>806</v>
      </c>
      <c r="L148" s="43" t="s">
        <v>799</v>
      </c>
      <c r="M148" s="43"/>
      <c r="N148" s="43"/>
    </row>
    <row r="149" customFormat="false" ht="15.75" hidden="false" customHeight="false" outlineLevel="0" collapsed="false">
      <c r="A149" s="41" t="n">
        <v>46</v>
      </c>
      <c r="B149" s="42" t="s">
        <v>812</v>
      </c>
      <c r="C149" s="42" t="s">
        <v>806</v>
      </c>
      <c r="D149" s="42" t="s">
        <v>417</v>
      </c>
      <c r="E149" s="42" t="s">
        <v>418</v>
      </c>
      <c r="F149" s="42" t="s">
        <v>420</v>
      </c>
      <c r="G149" s="42" t="s">
        <v>419</v>
      </c>
      <c r="H149" s="42" t="s">
        <v>422</v>
      </c>
      <c r="I149" s="42" t="s">
        <v>422</v>
      </c>
      <c r="J149" s="42" t="s">
        <v>813</v>
      </c>
      <c r="K149" s="42" t="s">
        <v>806</v>
      </c>
      <c r="L149" s="43" t="s">
        <v>799</v>
      </c>
      <c r="M149" s="43"/>
      <c r="N149" s="43"/>
    </row>
    <row r="150" customFormat="false" ht="15.75" hidden="false" customHeight="false" outlineLevel="0" collapsed="false">
      <c r="A150" s="41" t="n">
        <v>46</v>
      </c>
      <c r="B150" s="42" t="s">
        <v>814</v>
      </c>
      <c r="C150" s="42" t="s">
        <v>806</v>
      </c>
      <c r="D150" s="42" t="s">
        <v>417</v>
      </c>
      <c r="E150" s="42" t="s">
        <v>418</v>
      </c>
      <c r="F150" s="42" t="s">
        <v>420</v>
      </c>
      <c r="G150" s="42" t="s">
        <v>422</v>
      </c>
      <c r="H150" s="42" t="s">
        <v>422</v>
      </c>
      <c r="I150" s="42" t="s">
        <v>422</v>
      </c>
      <c r="J150" s="42" t="s">
        <v>815</v>
      </c>
      <c r="K150" s="42" t="s">
        <v>806</v>
      </c>
      <c r="L150" s="43" t="s">
        <v>799</v>
      </c>
      <c r="M150" s="43"/>
      <c r="N150" s="42" t="s">
        <v>816</v>
      </c>
    </row>
    <row r="151" customFormat="false" ht="15.75" hidden="false" customHeight="false" outlineLevel="0" collapsed="false">
      <c r="A151" s="41" t="n">
        <v>47</v>
      </c>
      <c r="B151" s="42" t="s">
        <v>817</v>
      </c>
      <c r="C151" s="42" t="s">
        <v>596</v>
      </c>
      <c r="D151" s="42" t="s">
        <v>422</v>
      </c>
      <c r="E151" s="42" t="s">
        <v>446</v>
      </c>
      <c r="F151" s="42" t="s">
        <v>425</v>
      </c>
      <c r="G151" s="42" t="s">
        <v>439</v>
      </c>
      <c r="H151" s="42" t="s">
        <v>422</v>
      </c>
      <c r="I151" s="42" t="s">
        <v>426</v>
      </c>
      <c r="J151" s="42" t="s">
        <v>818</v>
      </c>
      <c r="K151" s="42" t="s">
        <v>439</v>
      </c>
      <c r="L151" s="42"/>
      <c r="M151" s="42"/>
      <c r="N151" s="42"/>
    </row>
    <row r="152" customFormat="false" ht="15.75" hidden="false" customHeight="false" outlineLevel="0" collapsed="false">
      <c r="A152" s="41" t="n">
        <v>47</v>
      </c>
      <c r="B152" s="42" t="s">
        <v>194</v>
      </c>
      <c r="C152" s="42" t="s">
        <v>460</v>
      </c>
      <c r="D152" s="42" t="s">
        <v>422</v>
      </c>
      <c r="E152" s="42" t="s">
        <v>446</v>
      </c>
      <c r="F152" s="42" t="s">
        <v>425</v>
      </c>
      <c r="G152" s="42" t="s">
        <v>419</v>
      </c>
      <c r="H152" s="42" t="s">
        <v>640</v>
      </c>
      <c r="I152" s="42" t="s">
        <v>422</v>
      </c>
      <c r="J152" s="42" t="s">
        <v>819</v>
      </c>
      <c r="K152" s="42" t="s">
        <v>419</v>
      </c>
      <c r="L152" s="42"/>
      <c r="M152" s="42"/>
      <c r="N152" s="42"/>
    </row>
    <row r="153" customFormat="false" ht="15.75" hidden="false" customHeight="false" outlineLevel="0" collapsed="false">
      <c r="A153" s="41" t="n">
        <v>47</v>
      </c>
      <c r="B153" s="42" t="s">
        <v>820</v>
      </c>
      <c r="C153" s="42" t="s">
        <v>522</v>
      </c>
      <c r="D153" s="42" t="s">
        <v>422</v>
      </c>
      <c r="E153" s="42" t="s">
        <v>446</v>
      </c>
      <c r="F153" s="42" t="s">
        <v>425</v>
      </c>
      <c r="G153" s="42" t="s">
        <v>417</v>
      </c>
      <c r="H153" s="42" t="s">
        <v>419</v>
      </c>
      <c r="I153" s="42" t="s">
        <v>422</v>
      </c>
      <c r="J153" s="42" t="s">
        <v>821</v>
      </c>
      <c r="K153" s="42" t="s">
        <v>417</v>
      </c>
      <c r="L153" s="42"/>
      <c r="M153" s="42"/>
      <c r="N153" s="42"/>
    </row>
    <row r="154" customFormat="false" ht="15.75" hidden="false" customHeight="false" outlineLevel="0" collapsed="false">
      <c r="A154" s="41" t="n">
        <v>47</v>
      </c>
      <c r="B154" s="42" t="s">
        <v>822</v>
      </c>
      <c r="C154" s="42" t="s">
        <v>806</v>
      </c>
      <c r="D154" s="42" t="s">
        <v>422</v>
      </c>
      <c r="E154" s="42" t="s">
        <v>418</v>
      </c>
      <c r="F154" s="42" t="s">
        <v>41</v>
      </c>
      <c r="G154" s="42" t="s">
        <v>41</v>
      </c>
      <c r="H154" s="42" t="s">
        <v>41</v>
      </c>
      <c r="I154" s="42" t="s">
        <v>41</v>
      </c>
      <c r="J154" s="42" t="s">
        <v>41</v>
      </c>
      <c r="K154" s="42" t="s">
        <v>417</v>
      </c>
      <c r="L154" s="42"/>
      <c r="M154" s="42"/>
      <c r="N154" s="42"/>
    </row>
    <row r="155" customFormat="false" ht="15.75" hidden="false" customHeight="false" outlineLevel="0" collapsed="false">
      <c r="A155" s="41" t="n">
        <v>48</v>
      </c>
      <c r="B155" s="42" t="s">
        <v>823</v>
      </c>
      <c r="C155" s="42" t="s">
        <v>710</v>
      </c>
      <c r="D155" s="42" t="s">
        <v>425</v>
      </c>
      <c r="E155" s="42" t="s">
        <v>418</v>
      </c>
      <c r="F155" s="42" t="s">
        <v>439</v>
      </c>
      <c r="G155" s="42" t="s">
        <v>419</v>
      </c>
      <c r="H155" s="42" t="s">
        <v>422</v>
      </c>
      <c r="I155" s="42" t="s">
        <v>422</v>
      </c>
      <c r="J155" s="42" t="s">
        <v>824</v>
      </c>
      <c r="K155" s="42" t="s">
        <v>420</v>
      </c>
      <c r="L155" s="43" t="s">
        <v>825</v>
      </c>
      <c r="M155" s="43"/>
      <c r="N155" s="42" t="s">
        <v>826</v>
      </c>
    </row>
    <row r="156" customFormat="false" ht="15.75" hidden="false" customHeight="false" outlineLevel="0" collapsed="false">
      <c r="A156" s="41" t="n">
        <v>48</v>
      </c>
      <c r="B156" s="42" t="s">
        <v>827</v>
      </c>
      <c r="C156" s="42" t="s">
        <v>638</v>
      </c>
      <c r="D156" s="42" t="s">
        <v>425</v>
      </c>
      <c r="E156" s="42" t="s">
        <v>418</v>
      </c>
      <c r="F156" s="42" t="s">
        <v>439</v>
      </c>
      <c r="G156" s="42" t="s">
        <v>420</v>
      </c>
      <c r="H156" s="42" t="s">
        <v>422</v>
      </c>
      <c r="I156" s="42" t="s">
        <v>422</v>
      </c>
      <c r="J156" s="42" t="s">
        <v>828</v>
      </c>
      <c r="K156" s="42" t="s">
        <v>417</v>
      </c>
      <c r="L156" s="43" t="s">
        <v>825</v>
      </c>
      <c r="M156" s="43"/>
      <c r="N156" s="43"/>
    </row>
    <row r="157" customFormat="false" ht="15.75" hidden="false" customHeight="false" outlineLevel="0" collapsed="false">
      <c r="A157" s="41" t="n">
        <v>48</v>
      </c>
      <c r="B157" s="42" t="s">
        <v>197</v>
      </c>
      <c r="C157" s="42" t="s">
        <v>618</v>
      </c>
      <c r="D157" s="42" t="s">
        <v>425</v>
      </c>
      <c r="E157" s="42" t="s">
        <v>418</v>
      </c>
      <c r="F157" s="42" t="s">
        <v>439</v>
      </c>
      <c r="G157" s="42" t="s">
        <v>417</v>
      </c>
      <c r="H157" s="42" t="s">
        <v>426</v>
      </c>
      <c r="I157" s="42" t="s">
        <v>422</v>
      </c>
      <c r="J157" s="42" t="s">
        <v>829</v>
      </c>
      <c r="K157" s="42" t="s">
        <v>419</v>
      </c>
      <c r="L157" s="43" t="s">
        <v>825</v>
      </c>
      <c r="M157" s="43"/>
      <c r="N157" s="43"/>
    </row>
    <row r="158" customFormat="false" ht="15.75" hidden="false" customHeight="false" outlineLevel="0" collapsed="false">
      <c r="A158" s="41" t="n">
        <v>49</v>
      </c>
      <c r="B158" s="42" t="s">
        <v>830</v>
      </c>
      <c r="C158" s="42" t="s">
        <v>596</v>
      </c>
      <c r="D158" s="42" t="s">
        <v>422</v>
      </c>
      <c r="E158" s="42" t="s">
        <v>418</v>
      </c>
      <c r="F158" s="42" t="s">
        <v>420</v>
      </c>
      <c r="G158" s="42" t="s">
        <v>439</v>
      </c>
      <c r="H158" s="42" t="s">
        <v>422</v>
      </c>
      <c r="I158" s="42" t="s">
        <v>422</v>
      </c>
      <c r="J158" s="43" t="s">
        <v>831</v>
      </c>
      <c r="K158" s="43"/>
      <c r="L158" s="42"/>
      <c r="M158" s="42"/>
      <c r="N158" s="42"/>
    </row>
    <row r="159" customFormat="false" ht="15.75" hidden="false" customHeight="false" outlineLevel="0" collapsed="false">
      <c r="A159" s="41" t="n">
        <v>49</v>
      </c>
      <c r="B159" s="42" t="s">
        <v>832</v>
      </c>
      <c r="C159" s="42" t="s">
        <v>638</v>
      </c>
      <c r="D159" s="42" t="s">
        <v>422</v>
      </c>
      <c r="E159" s="42" t="s">
        <v>418</v>
      </c>
      <c r="F159" s="42" t="s">
        <v>420</v>
      </c>
      <c r="G159" s="42" t="s">
        <v>425</v>
      </c>
      <c r="H159" s="42" t="s">
        <v>422</v>
      </c>
      <c r="I159" s="42" t="s">
        <v>422</v>
      </c>
      <c r="J159" s="43" t="s">
        <v>833</v>
      </c>
      <c r="K159" s="43"/>
      <c r="L159" s="42"/>
      <c r="M159" s="42"/>
      <c r="N159" s="42"/>
    </row>
    <row r="160" customFormat="false" ht="15.75" hidden="false" customHeight="false" outlineLevel="0" collapsed="false">
      <c r="A160" s="41" t="n">
        <v>49</v>
      </c>
      <c r="B160" s="42" t="s">
        <v>834</v>
      </c>
      <c r="C160" s="42" t="s">
        <v>596</v>
      </c>
      <c r="D160" s="42" t="s">
        <v>422</v>
      </c>
      <c r="E160" s="42" t="s">
        <v>418</v>
      </c>
      <c r="F160" s="42" t="s">
        <v>420</v>
      </c>
      <c r="G160" s="42" t="s">
        <v>417</v>
      </c>
      <c r="H160" s="42" t="s">
        <v>422</v>
      </c>
      <c r="I160" s="42" t="s">
        <v>422</v>
      </c>
      <c r="J160" s="43" t="s">
        <v>835</v>
      </c>
      <c r="K160" s="43"/>
      <c r="L160" s="42"/>
      <c r="M160" s="42"/>
      <c r="N160" s="42"/>
    </row>
    <row r="161" customFormat="false" ht="15.75" hidden="false" customHeight="false" outlineLevel="0" collapsed="false">
      <c r="A161" s="41" t="n">
        <v>50</v>
      </c>
      <c r="B161" s="42" t="s">
        <v>202</v>
      </c>
      <c r="C161" s="42" t="s">
        <v>650</v>
      </c>
      <c r="D161" s="42" t="s">
        <v>422</v>
      </c>
      <c r="E161" s="42" t="s">
        <v>418</v>
      </c>
      <c r="F161" s="42" t="s">
        <v>419</v>
      </c>
      <c r="G161" s="42" t="s">
        <v>425</v>
      </c>
      <c r="H161" s="42" t="s">
        <v>422</v>
      </c>
      <c r="I161" s="42" t="s">
        <v>426</v>
      </c>
      <c r="J161" s="42" t="s">
        <v>836</v>
      </c>
      <c r="K161" s="42" t="s">
        <v>652</v>
      </c>
      <c r="L161" s="42"/>
      <c r="M161" s="42"/>
      <c r="N161" s="42"/>
    </row>
    <row r="162" customFormat="false" ht="15.75" hidden="false" customHeight="false" outlineLevel="0" collapsed="false">
      <c r="A162" s="41" t="n">
        <v>50</v>
      </c>
      <c r="B162" s="42" t="s">
        <v>837</v>
      </c>
      <c r="C162" s="42" t="s">
        <v>838</v>
      </c>
      <c r="D162" s="42" t="s">
        <v>422</v>
      </c>
      <c r="E162" s="42" t="s">
        <v>418</v>
      </c>
      <c r="F162" s="42" t="s">
        <v>419</v>
      </c>
      <c r="G162" s="42" t="s">
        <v>652</v>
      </c>
      <c r="H162" s="42" t="s">
        <v>640</v>
      </c>
      <c r="I162" s="42" t="s">
        <v>422</v>
      </c>
      <c r="J162" s="42" t="s">
        <v>839</v>
      </c>
      <c r="K162" s="42" t="s">
        <v>652</v>
      </c>
      <c r="L162" s="42"/>
      <c r="M162" s="42"/>
      <c r="N162" s="42"/>
    </row>
    <row r="163" customFormat="false" ht="15.75" hidden="false" customHeight="false" outlineLevel="0" collapsed="false">
      <c r="A163" s="41" t="n">
        <v>50</v>
      </c>
      <c r="B163" s="42" t="s">
        <v>840</v>
      </c>
      <c r="C163" s="42" t="s">
        <v>655</v>
      </c>
      <c r="D163" s="42" t="s">
        <v>422</v>
      </c>
      <c r="E163" s="42" t="s">
        <v>418</v>
      </c>
      <c r="F163" s="42" t="s">
        <v>419</v>
      </c>
      <c r="G163" s="42" t="s">
        <v>417</v>
      </c>
      <c r="H163" s="42" t="s">
        <v>841</v>
      </c>
      <c r="I163" s="42" t="s">
        <v>422</v>
      </c>
      <c r="J163" s="42" t="s">
        <v>842</v>
      </c>
      <c r="K163" s="42" t="s">
        <v>652</v>
      </c>
      <c r="L163" s="42"/>
      <c r="M163" s="42"/>
      <c r="N163" s="42"/>
    </row>
    <row r="164" customFormat="false" ht="15.75" hidden="false" customHeight="false" outlineLevel="0" collapsed="false">
      <c r="A164" s="41" t="n">
        <v>51</v>
      </c>
      <c r="B164" s="42" t="s">
        <v>203</v>
      </c>
      <c r="C164" s="42" t="s">
        <v>482</v>
      </c>
      <c r="D164" s="42" t="s">
        <v>422</v>
      </c>
      <c r="E164" s="42" t="s">
        <v>418</v>
      </c>
      <c r="F164" s="42" t="s">
        <v>417</v>
      </c>
      <c r="G164" s="42" t="s">
        <v>419</v>
      </c>
      <c r="H164" s="42" t="s">
        <v>422</v>
      </c>
      <c r="I164" s="42" t="s">
        <v>422</v>
      </c>
      <c r="J164" s="42" t="s">
        <v>843</v>
      </c>
      <c r="K164" s="42" t="s">
        <v>417</v>
      </c>
      <c r="L164" s="43" t="s">
        <v>844</v>
      </c>
      <c r="M164" s="43"/>
      <c r="N164" s="43"/>
    </row>
    <row r="165" customFormat="false" ht="15.75" hidden="false" customHeight="false" outlineLevel="0" collapsed="false">
      <c r="A165" s="41" t="n">
        <v>51</v>
      </c>
      <c r="B165" s="42" t="s">
        <v>845</v>
      </c>
      <c r="C165" s="42" t="s">
        <v>416</v>
      </c>
      <c r="D165" s="42" t="s">
        <v>422</v>
      </c>
      <c r="E165" s="42" t="s">
        <v>418</v>
      </c>
      <c r="F165" s="42" t="s">
        <v>417</v>
      </c>
      <c r="G165" s="42" t="s">
        <v>420</v>
      </c>
      <c r="H165" s="42" t="s">
        <v>426</v>
      </c>
      <c r="I165" s="42" t="s">
        <v>422</v>
      </c>
      <c r="J165" s="42" t="s">
        <v>846</v>
      </c>
      <c r="K165" s="42" t="s">
        <v>420</v>
      </c>
      <c r="L165" s="43" t="s">
        <v>844</v>
      </c>
      <c r="M165" s="43"/>
      <c r="N165" s="43"/>
    </row>
    <row r="166" customFormat="false" ht="15.75" hidden="false" customHeight="false" outlineLevel="0" collapsed="false">
      <c r="A166" s="41" t="n">
        <v>51</v>
      </c>
      <c r="B166" s="42" t="s">
        <v>205</v>
      </c>
      <c r="C166" s="42" t="s">
        <v>847</v>
      </c>
      <c r="D166" s="42" t="s">
        <v>422</v>
      </c>
      <c r="E166" s="42" t="s">
        <v>418</v>
      </c>
      <c r="F166" s="42" t="s">
        <v>417</v>
      </c>
      <c r="G166" s="42" t="s">
        <v>425</v>
      </c>
      <c r="H166" s="42" t="s">
        <v>422</v>
      </c>
      <c r="I166" s="42" t="s">
        <v>422</v>
      </c>
      <c r="J166" s="42" t="s">
        <v>848</v>
      </c>
      <c r="K166" s="42" t="s">
        <v>422</v>
      </c>
      <c r="L166" s="43" t="s">
        <v>844</v>
      </c>
      <c r="M166" s="43"/>
      <c r="N166" s="43"/>
    </row>
    <row r="167" customFormat="false" ht="15.75" hidden="false" customHeight="false" outlineLevel="0" collapsed="false">
      <c r="A167" s="41" t="n">
        <v>51</v>
      </c>
      <c r="B167" s="42" t="s">
        <v>849</v>
      </c>
      <c r="C167" s="42" t="s">
        <v>707</v>
      </c>
      <c r="D167" s="42" t="s">
        <v>422</v>
      </c>
      <c r="E167" s="42" t="s">
        <v>418</v>
      </c>
      <c r="F167" s="42" t="s">
        <v>417</v>
      </c>
      <c r="G167" s="42" t="s">
        <v>41</v>
      </c>
      <c r="H167" s="42" t="s">
        <v>41</v>
      </c>
      <c r="I167" s="42" t="s">
        <v>41</v>
      </c>
      <c r="J167" s="42" t="s">
        <v>41</v>
      </c>
      <c r="K167" s="42" t="s">
        <v>419</v>
      </c>
      <c r="L167" s="43" t="s">
        <v>844</v>
      </c>
      <c r="M167" s="43"/>
      <c r="N167" s="43"/>
    </row>
    <row r="168" customFormat="false" ht="15.75" hidden="false" customHeight="false" outlineLevel="0" collapsed="false">
      <c r="A168" s="41" t="n">
        <v>52</v>
      </c>
      <c r="B168" s="42" t="s">
        <v>850</v>
      </c>
      <c r="C168" s="42" t="s">
        <v>584</v>
      </c>
      <c r="D168" s="42" t="s">
        <v>425</v>
      </c>
      <c r="E168" s="42" t="s">
        <v>446</v>
      </c>
      <c r="F168" s="42" t="s">
        <v>419</v>
      </c>
      <c r="G168" s="42" t="s">
        <v>417</v>
      </c>
      <c r="H168" s="42" t="s">
        <v>422</v>
      </c>
      <c r="I168" s="42" t="s">
        <v>426</v>
      </c>
      <c r="J168" s="42" t="s">
        <v>851</v>
      </c>
      <c r="K168" s="42"/>
      <c r="L168" s="42"/>
      <c r="M168" s="42"/>
      <c r="N168" s="42"/>
    </row>
    <row r="169" customFormat="false" ht="15.75" hidden="false" customHeight="false" outlineLevel="0" collapsed="false">
      <c r="A169" s="41" t="n">
        <v>52</v>
      </c>
      <c r="B169" s="42" t="s">
        <v>852</v>
      </c>
      <c r="C169" s="42" t="s">
        <v>853</v>
      </c>
      <c r="D169" s="42" t="s">
        <v>425</v>
      </c>
      <c r="E169" s="42" t="s">
        <v>446</v>
      </c>
      <c r="F169" s="42" t="s">
        <v>419</v>
      </c>
      <c r="G169" s="42" t="s">
        <v>439</v>
      </c>
      <c r="H169" s="42" t="s">
        <v>422</v>
      </c>
      <c r="I169" s="42" t="s">
        <v>422</v>
      </c>
      <c r="J169" s="42" t="s">
        <v>854</v>
      </c>
      <c r="K169" s="42"/>
      <c r="L169" s="42"/>
      <c r="M169" s="42"/>
      <c r="N169" s="42"/>
    </row>
    <row r="170" customFormat="false" ht="15.75" hidden="false" customHeight="false" outlineLevel="0" collapsed="false">
      <c r="A170" s="41" t="n">
        <v>52</v>
      </c>
      <c r="B170" s="42" t="s">
        <v>207</v>
      </c>
      <c r="C170" s="42" t="s">
        <v>581</v>
      </c>
      <c r="D170" s="42" t="s">
        <v>425</v>
      </c>
      <c r="E170" s="42" t="s">
        <v>576</v>
      </c>
      <c r="F170" s="42" t="s">
        <v>419</v>
      </c>
      <c r="G170" s="42" t="s">
        <v>578</v>
      </c>
      <c r="H170" s="42" t="s">
        <v>426</v>
      </c>
      <c r="I170" s="42" t="s">
        <v>422</v>
      </c>
      <c r="J170" s="42" t="s">
        <v>855</v>
      </c>
      <c r="K170" s="42"/>
      <c r="L170" s="42"/>
      <c r="M170" s="42"/>
      <c r="N170" s="42" t="s">
        <v>856</v>
      </c>
    </row>
    <row r="171" customFormat="false" ht="15.75" hidden="false" customHeight="false" outlineLevel="0" collapsed="false">
      <c r="A171" s="41" t="n">
        <v>53</v>
      </c>
      <c r="B171" s="42" t="s">
        <v>857</v>
      </c>
      <c r="C171" s="42" t="s">
        <v>664</v>
      </c>
      <c r="D171" s="42" t="s">
        <v>422</v>
      </c>
      <c r="E171" s="42" t="s">
        <v>446</v>
      </c>
      <c r="F171" s="42" t="s">
        <v>664</v>
      </c>
      <c r="G171" s="42" t="s">
        <v>664</v>
      </c>
      <c r="H171" s="42" t="s">
        <v>664</v>
      </c>
      <c r="I171" s="42" t="s">
        <v>664</v>
      </c>
      <c r="J171" s="42" t="s">
        <v>858</v>
      </c>
      <c r="K171" s="42"/>
      <c r="L171" s="42"/>
      <c r="M171" s="42"/>
      <c r="N171" s="42"/>
    </row>
    <row r="172" customFormat="false" ht="15.75" hidden="false" customHeight="false" outlineLevel="0" collapsed="false">
      <c r="A172" s="41" t="n">
        <v>54</v>
      </c>
      <c r="B172" s="42" t="s">
        <v>210</v>
      </c>
      <c r="C172" s="42" t="s">
        <v>859</v>
      </c>
      <c r="D172" s="42" t="s">
        <v>425</v>
      </c>
      <c r="E172" s="42" t="s">
        <v>418</v>
      </c>
      <c r="F172" s="42" t="s">
        <v>419</v>
      </c>
      <c r="G172" s="42" t="s">
        <v>417</v>
      </c>
      <c r="H172" s="42" t="s">
        <v>417</v>
      </c>
      <c r="I172" s="42" t="s">
        <v>422</v>
      </c>
      <c r="J172" s="42" t="s">
        <v>860</v>
      </c>
      <c r="K172" s="42" t="s">
        <v>861</v>
      </c>
      <c r="L172" s="43" t="s">
        <v>862</v>
      </c>
      <c r="M172" s="43"/>
      <c r="N172" s="42" t="s">
        <v>863</v>
      </c>
    </row>
    <row r="173" customFormat="false" ht="15.75" hidden="false" customHeight="false" outlineLevel="0" collapsed="false">
      <c r="A173" s="41" t="n">
        <v>54</v>
      </c>
      <c r="B173" s="42" t="s">
        <v>864</v>
      </c>
      <c r="C173" s="42" t="s">
        <v>460</v>
      </c>
      <c r="D173" s="42" t="s">
        <v>425</v>
      </c>
      <c r="E173" s="42" t="s">
        <v>418</v>
      </c>
      <c r="F173" s="42" t="s">
        <v>419</v>
      </c>
      <c r="G173" s="42" t="s">
        <v>600</v>
      </c>
      <c r="H173" s="42" t="s">
        <v>422</v>
      </c>
      <c r="I173" s="42" t="s">
        <v>426</v>
      </c>
      <c r="J173" s="42" t="s">
        <v>865</v>
      </c>
      <c r="K173" s="42" t="s">
        <v>419</v>
      </c>
      <c r="L173" s="43" t="s">
        <v>862</v>
      </c>
      <c r="M173" s="43"/>
      <c r="N173" s="43"/>
    </row>
    <row r="174" customFormat="false" ht="15.75" hidden="false" customHeight="false" outlineLevel="0" collapsed="false">
      <c r="A174" s="41" t="n">
        <v>54</v>
      </c>
      <c r="B174" s="42" t="s">
        <v>211</v>
      </c>
      <c r="C174" s="42" t="s">
        <v>565</v>
      </c>
      <c r="D174" s="42" t="s">
        <v>425</v>
      </c>
      <c r="E174" s="42" t="s">
        <v>418</v>
      </c>
      <c r="F174" s="42" t="s">
        <v>419</v>
      </c>
      <c r="G174" s="42" t="s">
        <v>628</v>
      </c>
      <c r="H174" s="42" t="s">
        <v>866</v>
      </c>
      <c r="I174" s="42" t="s">
        <v>422</v>
      </c>
      <c r="J174" s="42" t="s">
        <v>867</v>
      </c>
      <c r="K174" s="42" t="s">
        <v>425</v>
      </c>
      <c r="L174" s="43" t="s">
        <v>862</v>
      </c>
      <c r="M174" s="43"/>
      <c r="N174" s="43"/>
    </row>
    <row r="175" customFormat="false" ht="15.75" hidden="false" customHeight="false" outlineLevel="0" collapsed="false">
      <c r="A175" s="41" t="n">
        <v>55</v>
      </c>
      <c r="B175" s="42" t="s">
        <v>868</v>
      </c>
      <c r="C175" s="42" t="s">
        <v>443</v>
      </c>
      <c r="D175" s="42" t="s">
        <v>422</v>
      </c>
      <c r="E175" s="42" t="s">
        <v>446</v>
      </c>
      <c r="F175" s="42" t="s">
        <v>425</v>
      </c>
      <c r="G175" s="42" t="s">
        <v>419</v>
      </c>
      <c r="H175" s="42" t="s">
        <v>479</v>
      </c>
      <c r="I175" s="42" t="s">
        <v>422</v>
      </c>
      <c r="J175" s="42" t="s">
        <v>869</v>
      </c>
      <c r="K175" s="42" t="s">
        <v>600</v>
      </c>
      <c r="L175" s="42"/>
      <c r="M175" s="42"/>
      <c r="N175" s="42"/>
    </row>
    <row r="176" customFormat="false" ht="15.75" hidden="false" customHeight="false" outlineLevel="0" collapsed="false">
      <c r="A176" s="41" t="n">
        <v>55</v>
      </c>
      <c r="B176" s="42" t="s">
        <v>870</v>
      </c>
      <c r="C176" s="42" t="s">
        <v>449</v>
      </c>
      <c r="D176" s="42" t="s">
        <v>422</v>
      </c>
      <c r="E176" s="42" t="s">
        <v>446</v>
      </c>
      <c r="F176" s="42" t="s">
        <v>425</v>
      </c>
      <c r="G176" s="42" t="s">
        <v>420</v>
      </c>
      <c r="H176" s="42" t="s">
        <v>871</v>
      </c>
      <c r="I176" s="42" t="s">
        <v>422</v>
      </c>
      <c r="J176" s="42" t="s">
        <v>872</v>
      </c>
      <c r="K176" s="42" t="s">
        <v>600</v>
      </c>
      <c r="L176" s="42"/>
      <c r="M176" s="42"/>
      <c r="N176" s="42"/>
    </row>
    <row r="177" customFormat="false" ht="15.75" hidden="false" customHeight="false" outlineLevel="0" collapsed="false">
      <c r="A177" s="41" t="n">
        <v>55</v>
      </c>
      <c r="B177" s="42" t="s">
        <v>873</v>
      </c>
      <c r="C177" s="42" t="s">
        <v>443</v>
      </c>
      <c r="D177" s="42" t="s">
        <v>422</v>
      </c>
      <c r="E177" s="42" t="s">
        <v>576</v>
      </c>
      <c r="F177" s="42" t="s">
        <v>425</v>
      </c>
      <c r="G177" s="42" t="s">
        <v>425</v>
      </c>
      <c r="H177" s="42" t="s">
        <v>419</v>
      </c>
      <c r="I177" s="42" t="s">
        <v>422</v>
      </c>
      <c r="J177" s="42" t="s">
        <v>874</v>
      </c>
      <c r="K177" s="42" t="s">
        <v>600</v>
      </c>
      <c r="L177" s="42"/>
      <c r="M177" s="42"/>
      <c r="N177" s="42"/>
    </row>
    <row r="178" customFormat="false" ht="15.75" hidden="false" customHeight="false" outlineLevel="0" collapsed="false">
      <c r="A178" s="41" t="n">
        <v>56</v>
      </c>
      <c r="B178" s="42" t="s">
        <v>875</v>
      </c>
      <c r="C178" s="42" t="s">
        <v>664</v>
      </c>
      <c r="D178" s="42" t="s">
        <v>422</v>
      </c>
      <c r="E178" s="42" t="s">
        <v>446</v>
      </c>
      <c r="F178" s="42" t="s">
        <v>664</v>
      </c>
      <c r="G178" s="42" t="s">
        <v>664</v>
      </c>
      <c r="H178" s="42" t="s">
        <v>664</v>
      </c>
      <c r="I178" s="42" t="s">
        <v>664</v>
      </c>
      <c r="J178" s="42" t="s">
        <v>876</v>
      </c>
      <c r="K178" s="42"/>
      <c r="L178" s="42"/>
      <c r="M178" s="42"/>
      <c r="N178" s="42"/>
    </row>
    <row r="179" customFormat="false" ht="15.75" hidden="false" customHeight="false" outlineLevel="0" collapsed="false">
      <c r="A179" s="41" t="n">
        <v>57</v>
      </c>
      <c r="B179" s="42" t="s">
        <v>215</v>
      </c>
      <c r="C179" s="42" t="s">
        <v>638</v>
      </c>
      <c r="D179" s="42" t="s">
        <v>422</v>
      </c>
      <c r="E179" s="42" t="s">
        <v>418</v>
      </c>
      <c r="F179" s="42" t="s">
        <v>417</v>
      </c>
      <c r="G179" s="42" t="s">
        <v>419</v>
      </c>
      <c r="H179" s="42" t="s">
        <v>426</v>
      </c>
      <c r="I179" s="42" t="s">
        <v>422</v>
      </c>
      <c r="J179" s="42" t="s">
        <v>877</v>
      </c>
      <c r="K179" s="42" t="s">
        <v>425</v>
      </c>
      <c r="L179" s="43" t="s">
        <v>878</v>
      </c>
      <c r="M179" s="43"/>
      <c r="N179" s="43"/>
    </row>
    <row r="180" customFormat="false" ht="15.75" hidden="false" customHeight="false" outlineLevel="0" collapsed="false">
      <c r="A180" s="41" t="n">
        <v>57</v>
      </c>
      <c r="B180" s="42" t="s">
        <v>879</v>
      </c>
      <c r="C180" s="42" t="s">
        <v>540</v>
      </c>
      <c r="D180" s="42" t="s">
        <v>422</v>
      </c>
      <c r="E180" s="42" t="s">
        <v>418</v>
      </c>
      <c r="F180" s="42" t="s">
        <v>417</v>
      </c>
      <c r="G180" s="42" t="s">
        <v>439</v>
      </c>
      <c r="H180" s="42" t="s">
        <v>422</v>
      </c>
      <c r="I180" s="42" t="s">
        <v>439</v>
      </c>
      <c r="J180" s="42" t="s">
        <v>880</v>
      </c>
      <c r="K180" s="42" t="s">
        <v>419</v>
      </c>
      <c r="L180" s="43" t="s">
        <v>878</v>
      </c>
      <c r="M180" s="43"/>
      <c r="N180" s="43"/>
    </row>
    <row r="181" customFormat="false" ht="15.75" hidden="false" customHeight="false" outlineLevel="0" collapsed="false">
      <c r="A181" s="41" t="n">
        <v>57</v>
      </c>
      <c r="B181" s="42" t="s">
        <v>216</v>
      </c>
      <c r="C181" s="42" t="s">
        <v>569</v>
      </c>
      <c r="D181" s="42" t="s">
        <v>422</v>
      </c>
      <c r="E181" s="42" t="s">
        <v>418</v>
      </c>
      <c r="F181" s="42" t="s">
        <v>417</v>
      </c>
      <c r="G181" s="42" t="s">
        <v>425</v>
      </c>
      <c r="H181" s="42" t="s">
        <v>422</v>
      </c>
      <c r="I181" s="42" t="s">
        <v>479</v>
      </c>
      <c r="J181" s="42" t="s">
        <v>881</v>
      </c>
      <c r="K181" s="42" t="s">
        <v>417</v>
      </c>
      <c r="L181" s="43" t="s">
        <v>878</v>
      </c>
      <c r="M181" s="43"/>
      <c r="N181" s="43"/>
    </row>
    <row r="182" customFormat="false" ht="15.75" hidden="false" customHeight="false" outlineLevel="0" collapsed="false">
      <c r="A182" s="41" t="n">
        <v>58</v>
      </c>
      <c r="B182" s="42" t="s">
        <v>219</v>
      </c>
      <c r="C182" s="42" t="s">
        <v>710</v>
      </c>
      <c r="D182" s="42" t="s">
        <v>417</v>
      </c>
      <c r="E182" s="42" t="s">
        <v>446</v>
      </c>
      <c r="F182" s="42" t="s">
        <v>425</v>
      </c>
      <c r="G182" s="42" t="s">
        <v>419</v>
      </c>
      <c r="H182" s="42" t="s">
        <v>419</v>
      </c>
      <c r="I182" s="42" t="s">
        <v>882</v>
      </c>
      <c r="J182" s="42" t="s">
        <v>883</v>
      </c>
      <c r="K182" s="42"/>
      <c r="L182" s="42"/>
      <c r="M182" s="42"/>
      <c r="N182" s="42"/>
    </row>
    <row r="183" customFormat="false" ht="15.75" hidden="false" customHeight="false" outlineLevel="0" collapsed="false">
      <c r="A183" s="41" t="n">
        <v>58</v>
      </c>
      <c r="B183" s="42" t="s">
        <v>218</v>
      </c>
      <c r="C183" s="42" t="s">
        <v>522</v>
      </c>
      <c r="D183" s="42" t="s">
        <v>417</v>
      </c>
      <c r="E183" s="42" t="s">
        <v>576</v>
      </c>
      <c r="F183" s="42" t="s">
        <v>425</v>
      </c>
      <c r="G183" s="42" t="s">
        <v>439</v>
      </c>
      <c r="H183" s="42" t="s">
        <v>884</v>
      </c>
      <c r="I183" s="42" t="s">
        <v>422</v>
      </c>
      <c r="J183" s="42" t="s">
        <v>885</v>
      </c>
      <c r="K183" s="42"/>
      <c r="L183" s="42"/>
      <c r="M183" s="42"/>
      <c r="N183" s="42" t="s">
        <v>886</v>
      </c>
    </row>
    <row r="184" customFormat="false" ht="15.75" hidden="false" customHeight="false" outlineLevel="0" collapsed="false">
      <c r="A184" s="41" t="n">
        <v>58</v>
      </c>
      <c r="B184" s="42" t="s">
        <v>887</v>
      </c>
      <c r="C184" s="42" t="s">
        <v>540</v>
      </c>
      <c r="D184" s="42" t="s">
        <v>417</v>
      </c>
      <c r="E184" s="42" t="s">
        <v>576</v>
      </c>
      <c r="F184" s="42" t="s">
        <v>425</v>
      </c>
      <c r="G184" s="42" t="s">
        <v>420</v>
      </c>
      <c r="H184" s="42" t="s">
        <v>420</v>
      </c>
      <c r="I184" s="42" t="s">
        <v>422</v>
      </c>
      <c r="J184" s="42" t="s">
        <v>888</v>
      </c>
      <c r="K184" s="42"/>
      <c r="L184" s="42"/>
      <c r="M184" s="42"/>
      <c r="N184" s="42"/>
    </row>
    <row r="185" customFormat="false" ht="15.75" hidden="false" customHeight="false" outlineLevel="0" collapsed="false">
      <c r="A185" s="41" t="n">
        <v>59</v>
      </c>
      <c r="B185" s="42" t="s">
        <v>889</v>
      </c>
      <c r="C185" s="42" t="s">
        <v>664</v>
      </c>
      <c r="D185" s="42" t="s">
        <v>422</v>
      </c>
      <c r="E185" s="42" t="s">
        <v>455</v>
      </c>
      <c r="F185" s="42" t="s">
        <v>664</v>
      </c>
      <c r="G185" s="42" t="s">
        <v>664</v>
      </c>
      <c r="H185" s="42" t="s">
        <v>664</v>
      </c>
      <c r="I185" s="42" t="s">
        <v>664</v>
      </c>
      <c r="J185" s="42" t="s">
        <v>890</v>
      </c>
      <c r="K185" s="42"/>
      <c r="L185" s="42"/>
      <c r="M185" s="42"/>
      <c r="N185" s="42"/>
    </row>
    <row r="186" customFormat="false" ht="15.75" hidden="false" customHeight="false" outlineLevel="0" collapsed="false">
      <c r="A186" s="41" t="n">
        <v>60</v>
      </c>
      <c r="B186" s="42" t="s">
        <v>221</v>
      </c>
      <c r="C186" s="42" t="s">
        <v>891</v>
      </c>
      <c r="D186" s="42" t="s">
        <v>422</v>
      </c>
      <c r="E186" s="42" t="s">
        <v>418</v>
      </c>
      <c r="F186" s="42" t="s">
        <v>419</v>
      </c>
      <c r="G186" s="42" t="s">
        <v>417</v>
      </c>
      <c r="H186" s="42" t="s">
        <v>422</v>
      </c>
      <c r="I186" s="42" t="s">
        <v>422</v>
      </c>
      <c r="J186" s="42" t="s">
        <v>892</v>
      </c>
      <c r="K186" s="42" t="s">
        <v>420</v>
      </c>
      <c r="L186" s="43" t="s">
        <v>893</v>
      </c>
      <c r="M186" s="43"/>
      <c r="N186" s="42" t="s">
        <v>894</v>
      </c>
    </row>
    <row r="187" customFormat="false" ht="15.75" hidden="false" customHeight="false" outlineLevel="0" collapsed="false">
      <c r="A187" s="41" t="n">
        <v>60</v>
      </c>
      <c r="B187" s="42" t="s">
        <v>222</v>
      </c>
      <c r="C187" s="42" t="s">
        <v>460</v>
      </c>
      <c r="D187" s="42" t="s">
        <v>422</v>
      </c>
      <c r="E187" s="42" t="s">
        <v>418</v>
      </c>
      <c r="F187" s="42" t="s">
        <v>419</v>
      </c>
      <c r="G187" s="42" t="s">
        <v>420</v>
      </c>
      <c r="H187" s="42" t="s">
        <v>422</v>
      </c>
      <c r="I187" s="42" t="s">
        <v>422</v>
      </c>
      <c r="J187" s="42" t="s">
        <v>895</v>
      </c>
      <c r="K187" s="42" t="s">
        <v>419</v>
      </c>
      <c r="L187" s="43" t="s">
        <v>893</v>
      </c>
      <c r="M187" s="43"/>
      <c r="N187" s="43"/>
    </row>
    <row r="188" customFormat="false" ht="15.75" hidden="false" customHeight="false" outlineLevel="0" collapsed="false">
      <c r="A188" s="41" t="n">
        <v>60</v>
      </c>
      <c r="B188" s="42" t="s">
        <v>223</v>
      </c>
      <c r="C188" s="42" t="s">
        <v>460</v>
      </c>
      <c r="D188" s="42" t="s">
        <v>422</v>
      </c>
      <c r="E188" s="42" t="s">
        <v>418</v>
      </c>
      <c r="F188" s="42" t="s">
        <v>419</v>
      </c>
      <c r="G188" s="42" t="s">
        <v>425</v>
      </c>
      <c r="H188" s="42" t="s">
        <v>426</v>
      </c>
      <c r="I188" s="42" t="s">
        <v>422</v>
      </c>
      <c r="J188" s="42" t="s">
        <v>896</v>
      </c>
      <c r="K188" s="42" t="s">
        <v>503</v>
      </c>
      <c r="L188" s="43" t="s">
        <v>893</v>
      </c>
      <c r="M188" s="43"/>
      <c r="N188" s="42" t="s">
        <v>897</v>
      </c>
    </row>
    <row r="189" customFormat="false" ht="15.75" hidden="false" customHeight="false" outlineLevel="0" collapsed="false">
      <c r="A189" s="41" t="n">
        <v>61</v>
      </c>
      <c r="B189" s="42" t="s">
        <v>226</v>
      </c>
      <c r="C189" s="42" t="s">
        <v>522</v>
      </c>
      <c r="D189" s="42" t="s">
        <v>422</v>
      </c>
      <c r="E189" s="42" t="s">
        <v>418</v>
      </c>
      <c r="F189" s="42" t="s">
        <v>425</v>
      </c>
      <c r="G189" s="42" t="s">
        <v>439</v>
      </c>
      <c r="H189" s="42" t="s">
        <v>422</v>
      </c>
      <c r="I189" s="42" t="s">
        <v>426</v>
      </c>
      <c r="J189" s="42" t="s">
        <v>898</v>
      </c>
      <c r="K189" s="42" t="s">
        <v>417</v>
      </c>
      <c r="L189" s="42"/>
      <c r="M189" s="42"/>
      <c r="N189" s="42"/>
    </row>
    <row r="190" customFormat="false" ht="15.75" hidden="false" customHeight="false" outlineLevel="0" collapsed="false">
      <c r="A190" s="41" t="n">
        <v>61</v>
      </c>
      <c r="B190" s="42" t="s">
        <v>899</v>
      </c>
      <c r="C190" s="42" t="s">
        <v>460</v>
      </c>
      <c r="D190" s="42" t="s">
        <v>422</v>
      </c>
      <c r="E190" s="42" t="s">
        <v>418</v>
      </c>
      <c r="F190" s="42" t="s">
        <v>425</v>
      </c>
      <c r="G190" s="42" t="s">
        <v>419</v>
      </c>
      <c r="H190" s="42" t="s">
        <v>422</v>
      </c>
      <c r="I190" s="42" t="s">
        <v>422</v>
      </c>
      <c r="J190" s="42" t="s">
        <v>900</v>
      </c>
      <c r="K190" s="42" t="s">
        <v>419</v>
      </c>
      <c r="L190" s="42"/>
      <c r="M190" s="42"/>
      <c r="N190" s="42"/>
    </row>
    <row r="191" customFormat="false" ht="15.75" hidden="false" customHeight="false" outlineLevel="0" collapsed="false">
      <c r="A191" s="41" t="n">
        <v>61</v>
      </c>
      <c r="B191" s="42" t="s">
        <v>225</v>
      </c>
      <c r="C191" s="42" t="s">
        <v>593</v>
      </c>
      <c r="D191" s="42" t="s">
        <v>422</v>
      </c>
      <c r="E191" s="42" t="s">
        <v>418</v>
      </c>
      <c r="F191" s="42" t="s">
        <v>425</v>
      </c>
      <c r="G191" s="42" t="s">
        <v>417</v>
      </c>
      <c r="H191" s="42" t="s">
        <v>426</v>
      </c>
      <c r="I191" s="42" t="s">
        <v>422</v>
      </c>
      <c r="J191" s="42" t="s">
        <v>901</v>
      </c>
      <c r="K191" s="42" t="s">
        <v>439</v>
      </c>
      <c r="L191" s="42"/>
      <c r="M191" s="42"/>
      <c r="N191" s="42"/>
    </row>
    <row r="192" customFormat="false" ht="15.75" hidden="false" customHeight="false" outlineLevel="0" collapsed="false">
      <c r="A192" s="41" t="n">
        <v>62</v>
      </c>
      <c r="B192" s="42" t="s">
        <v>902</v>
      </c>
      <c r="C192" s="42" t="s">
        <v>540</v>
      </c>
      <c r="D192" s="42" t="s">
        <v>417</v>
      </c>
      <c r="E192" s="42" t="s">
        <v>418</v>
      </c>
      <c r="F192" s="42" t="s">
        <v>439</v>
      </c>
      <c r="G192" s="42" t="s">
        <v>420</v>
      </c>
      <c r="H192" s="42" t="s">
        <v>422</v>
      </c>
      <c r="I192" s="42" t="s">
        <v>422</v>
      </c>
      <c r="J192" s="42" t="s">
        <v>903</v>
      </c>
      <c r="K192" s="42" t="s">
        <v>419</v>
      </c>
      <c r="L192" s="43" t="s">
        <v>904</v>
      </c>
      <c r="M192" s="43"/>
      <c r="N192" s="43"/>
    </row>
    <row r="193" customFormat="false" ht="15.75" hidden="false" customHeight="false" outlineLevel="0" collapsed="false">
      <c r="A193" s="41" t="n">
        <v>62</v>
      </c>
      <c r="B193" s="42" t="s">
        <v>228</v>
      </c>
      <c r="C193" s="42" t="s">
        <v>436</v>
      </c>
      <c r="D193" s="42" t="s">
        <v>417</v>
      </c>
      <c r="E193" s="42" t="s">
        <v>418</v>
      </c>
      <c r="F193" s="42" t="s">
        <v>439</v>
      </c>
      <c r="G193" s="42" t="s">
        <v>425</v>
      </c>
      <c r="H193" s="42" t="s">
        <v>426</v>
      </c>
      <c r="I193" s="42" t="s">
        <v>422</v>
      </c>
      <c r="J193" s="42" t="s">
        <v>905</v>
      </c>
      <c r="K193" s="42" t="s">
        <v>420</v>
      </c>
      <c r="L193" s="43" t="s">
        <v>904</v>
      </c>
      <c r="M193" s="43"/>
      <c r="N193" s="43"/>
    </row>
    <row r="194" customFormat="false" ht="15.75" hidden="false" customHeight="false" outlineLevel="0" collapsed="false">
      <c r="A194" s="41" t="n">
        <v>62</v>
      </c>
      <c r="B194" s="42" t="s">
        <v>229</v>
      </c>
      <c r="C194" s="42" t="s">
        <v>596</v>
      </c>
      <c r="D194" s="42" t="s">
        <v>417</v>
      </c>
      <c r="E194" s="42" t="s">
        <v>418</v>
      </c>
      <c r="F194" s="42" t="s">
        <v>439</v>
      </c>
      <c r="G194" s="42" t="s">
        <v>419</v>
      </c>
      <c r="H194" s="42" t="s">
        <v>422</v>
      </c>
      <c r="I194" s="42" t="s">
        <v>426</v>
      </c>
      <c r="J194" s="42" t="s">
        <v>906</v>
      </c>
      <c r="K194" s="42" t="s">
        <v>439</v>
      </c>
      <c r="L194" s="43" t="s">
        <v>904</v>
      </c>
      <c r="M194" s="43"/>
      <c r="N194" s="43"/>
    </row>
    <row r="195" customFormat="false" ht="15.75" hidden="false" customHeight="false" outlineLevel="0" collapsed="false">
      <c r="A195" s="41" t="n">
        <v>63</v>
      </c>
      <c r="B195" s="42" t="s">
        <v>231</v>
      </c>
      <c r="C195" s="42" t="s">
        <v>593</v>
      </c>
      <c r="D195" s="42" t="s">
        <v>422</v>
      </c>
      <c r="E195" s="42" t="s">
        <v>418</v>
      </c>
      <c r="F195" s="42" t="s">
        <v>425</v>
      </c>
      <c r="G195" s="42" t="s">
        <v>439</v>
      </c>
      <c r="H195" s="42" t="s">
        <v>422</v>
      </c>
      <c r="I195" s="42" t="s">
        <v>422</v>
      </c>
      <c r="J195" s="42" t="s">
        <v>907</v>
      </c>
      <c r="K195" s="42" t="s">
        <v>439</v>
      </c>
      <c r="L195" s="42" t="s">
        <v>908</v>
      </c>
      <c r="M195" s="42"/>
      <c r="N195" s="42"/>
    </row>
    <row r="196" customFormat="false" ht="15.75" hidden="false" customHeight="false" outlineLevel="0" collapsed="false">
      <c r="A196" s="41" t="n">
        <v>63</v>
      </c>
      <c r="B196" s="42" t="s">
        <v>232</v>
      </c>
      <c r="C196" s="42" t="s">
        <v>482</v>
      </c>
      <c r="D196" s="42" t="s">
        <v>422</v>
      </c>
      <c r="E196" s="42" t="s">
        <v>418</v>
      </c>
      <c r="F196" s="42" t="s">
        <v>425</v>
      </c>
      <c r="G196" s="42" t="s">
        <v>417</v>
      </c>
      <c r="H196" s="42" t="s">
        <v>422</v>
      </c>
      <c r="I196" s="42" t="s">
        <v>422</v>
      </c>
      <c r="J196" s="42" t="s">
        <v>909</v>
      </c>
      <c r="K196" s="42" t="s">
        <v>417</v>
      </c>
      <c r="L196" s="42" t="s">
        <v>908</v>
      </c>
      <c r="M196" s="42"/>
      <c r="N196" s="42"/>
    </row>
    <row r="197" customFormat="false" ht="15.75" hidden="false" customHeight="false" outlineLevel="0" collapsed="false">
      <c r="A197" s="41" t="n">
        <v>63</v>
      </c>
      <c r="B197" s="42" t="s">
        <v>233</v>
      </c>
      <c r="C197" s="42" t="s">
        <v>615</v>
      </c>
      <c r="D197" s="42" t="s">
        <v>422</v>
      </c>
      <c r="E197" s="42" t="s">
        <v>418</v>
      </c>
      <c r="F197" s="42" t="s">
        <v>425</v>
      </c>
      <c r="G197" s="42" t="s">
        <v>419</v>
      </c>
      <c r="H197" s="42" t="s">
        <v>422</v>
      </c>
      <c r="I197" s="42" t="s">
        <v>422</v>
      </c>
      <c r="J197" s="42" t="s">
        <v>910</v>
      </c>
      <c r="K197" s="42" t="s">
        <v>425</v>
      </c>
      <c r="L197" s="42" t="s">
        <v>908</v>
      </c>
      <c r="M197" s="42"/>
      <c r="N197" s="42"/>
    </row>
    <row r="198" customFormat="false" ht="15.75" hidden="false" customHeight="false" outlineLevel="0" collapsed="false">
      <c r="A198" s="41" t="n">
        <v>63.5</v>
      </c>
      <c r="B198" s="42" t="s">
        <v>911</v>
      </c>
      <c r="C198" s="42" t="s">
        <v>664</v>
      </c>
      <c r="D198" s="42" t="s">
        <v>422</v>
      </c>
      <c r="E198" s="42" t="s">
        <v>446</v>
      </c>
      <c r="F198" s="42" t="s">
        <v>664</v>
      </c>
      <c r="G198" s="42" t="s">
        <v>664</v>
      </c>
      <c r="H198" s="42" t="s">
        <v>664</v>
      </c>
      <c r="I198" s="42" t="s">
        <v>664</v>
      </c>
      <c r="J198" s="42" t="s">
        <v>912</v>
      </c>
      <c r="K198" s="42"/>
      <c r="L198" s="42"/>
      <c r="M198" s="42"/>
      <c r="N198" s="42"/>
    </row>
    <row r="199" customFormat="false" ht="15.75" hidden="false" customHeight="false" outlineLevel="0" collapsed="false">
      <c r="A199" s="41" t="n">
        <v>64</v>
      </c>
      <c r="B199" s="42" t="s">
        <v>913</v>
      </c>
      <c r="C199" s="42" t="s">
        <v>522</v>
      </c>
      <c r="D199" s="42" t="s">
        <v>422</v>
      </c>
      <c r="E199" s="42" t="s">
        <v>418</v>
      </c>
      <c r="F199" s="42" t="s">
        <v>417</v>
      </c>
      <c r="G199" s="42" t="s">
        <v>419</v>
      </c>
      <c r="H199" s="42" t="s">
        <v>422</v>
      </c>
      <c r="I199" s="42" t="s">
        <v>426</v>
      </c>
      <c r="J199" s="42" t="s">
        <v>914</v>
      </c>
      <c r="K199" s="42"/>
      <c r="L199" s="42"/>
      <c r="M199" s="42"/>
      <c r="N199" s="42"/>
    </row>
    <row r="200" customFormat="false" ht="15.75" hidden="false" customHeight="false" outlineLevel="0" collapsed="false">
      <c r="A200" s="41" t="n">
        <v>64</v>
      </c>
      <c r="B200" s="42" t="s">
        <v>915</v>
      </c>
      <c r="C200" s="42" t="s">
        <v>565</v>
      </c>
      <c r="D200" s="42" t="s">
        <v>422</v>
      </c>
      <c r="E200" s="42" t="s">
        <v>418</v>
      </c>
      <c r="F200" s="42" t="s">
        <v>417</v>
      </c>
      <c r="G200" s="42" t="s">
        <v>425</v>
      </c>
      <c r="H200" s="42" t="s">
        <v>884</v>
      </c>
      <c r="I200" s="42" t="s">
        <v>422</v>
      </c>
      <c r="J200" s="42" t="s">
        <v>916</v>
      </c>
      <c r="K200" s="42"/>
      <c r="L200" s="42"/>
      <c r="M200" s="42"/>
      <c r="N200" s="42"/>
    </row>
    <row r="201" customFormat="false" ht="15.75" hidden="false" customHeight="false" outlineLevel="0" collapsed="false">
      <c r="A201" s="41" t="n">
        <v>64</v>
      </c>
      <c r="B201" s="42" t="s">
        <v>917</v>
      </c>
      <c r="C201" s="42" t="s">
        <v>522</v>
      </c>
      <c r="D201" s="42" t="s">
        <v>422</v>
      </c>
      <c r="E201" s="42" t="s">
        <v>418</v>
      </c>
      <c r="F201" s="42" t="s">
        <v>417</v>
      </c>
      <c r="G201" s="42" t="s">
        <v>439</v>
      </c>
      <c r="H201" s="42" t="s">
        <v>479</v>
      </c>
      <c r="I201" s="42" t="s">
        <v>422</v>
      </c>
      <c r="J201" s="42" t="s">
        <v>918</v>
      </c>
      <c r="K201" s="42"/>
      <c r="L201" s="42"/>
      <c r="M201" s="42"/>
      <c r="N201" s="42"/>
    </row>
    <row r="202" customFormat="false" ht="15.75" hidden="false" customHeight="false" outlineLevel="0" collapsed="false">
      <c r="A202" s="41" t="n">
        <v>65</v>
      </c>
      <c r="B202" s="42" t="s">
        <v>919</v>
      </c>
      <c r="C202" s="42" t="s">
        <v>920</v>
      </c>
      <c r="D202" s="42" t="s">
        <v>439</v>
      </c>
      <c r="E202" s="42" t="s">
        <v>446</v>
      </c>
      <c r="F202" s="42" t="s">
        <v>419</v>
      </c>
      <c r="G202" s="42" t="s">
        <v>921</v>
      </c>
      <c r="H202" s="42" t="s">
        <v>419</v>
      </c>
      <c r="I202" s="42" t="s">
        <v>422</v>
      </c>
      <c r="J202" s="42" t="s">
        <v>922</v>
      </c>
      <c r="K202" s="42" t="s">
        <v>425</v>
      </c>
      <c r="L202" s="43" t="s">
        <v>923</v>
      </c>
      <c r="M202" s="43"/>
      <c r="N202" s="43"/>
    </row>
    <row r="203" customFormat="false" ht="15.75" hidden="false" customHeight="false" outlineLevel="0" collapsed="false">
      <c r="A203" s="41" t="n">
        <v>65</v>
      </c>
      <c r="B203" s="42" t="s">
        <v>237</v>
      </c>
      <c r="C203" s="42" t="s">
        <v>924</v>
      </c>
      <c r="D203" s="42" t="s">
        <v>439</v>
      </c>
      <c r="E203" s="42" t="s">
        <v>576</v>
      </c>
      <c r="F203" s="42" t="s">
        <v>419</v>
      </c>
      <c r="G203" s="42" t="s">
        <v>425</v>
      </c>
      <c r="H203" s="42" t="s">
        <v>925</v>
      </c>
      <c r="I203" s="42" t="s">
        <v>422</v>
      </c>
      <c r="J203" s="42" t="s">
        <v>926</v>
      </c>
      <c r="K203" s="42" t="s">
        <v>439</v>
      </c>
      <c r="L203" s="43" t="s">
        <v>923</v>
      </c>
      <c r="M203" s="43"/>
      <c r="N203" s="43"/>
    </row>
    <row r="204" customFormat="false" ht="15.75" hidden="false" customHeight="false" outlineLevel="0" collapsed="false">
      <c r="A204" s="41" t="n">
        <v>65</v>
      </c>
      <c r="B204" s="42" t="s">
        <v>238</v>
      </c>
      <c r="C204" s="42" t="s">
        <v>927</v>
      </c>
      <c r="D204" s="42" t="s">
        <v>439</v>
      </c>
      <c r="E204" s="42" t="s">
        <v>576</v>
      </c>
      <c r="F204" s="42" t="s">
        <v>419</v>
      </c>
      <c r="G204" s="42" t="s">
        <v>417</v>
      </c>
      <c r="H204" s="42" t="s">
        <v>422</v>
      </c>
      <c r="I204" s="42" t="s">
        <v>426</v>
      </c>
      <c r="J204" s="42" t="s">
        <v>928</v>
      </c>
      <c r="K204" s="42" t="s">
        <v>921</v>
      </c>
      <c r="L204" s="43" t="s">
        <v>923</v>
      </c>
      <c r="M204" s="43"/>
      <c r="N204" s="43"/>
    </row>
    <row r="205" customFormat="false" ht="15.75" hidden="false" customHeight="false" outlineLevel="0" collapsed="false">
      <c r="A205" s="41" t="n">
        <v>66</v>
      </c>
      <c r="B205" s="42" t="s">
        <v>929</v>
      </c>
      <c r="C205" s="42" t="s">
        <v>436</v>
      </c>
      <c r="D205" s="42" t="s">
        <v>422</v>
      </c>
      <c r="E205" s="42" t="s">
        <v>418</v>
      </c>
      <c r="F205" s="42" t="s">
        <v>425</v>
      </c>
      <c r="G205" s="42" t="s">
        <v>420</v>
      </c>
      <c r="H205" s="42" t="s">
        <v>420</v>
      </c>
      <c r="I205" s="42" t="s">
        <v>422</v>
      </c>
      <c r="J205" s="42" t="s">
        <v>930</v>
      </c>
      <c r="K205" s="42"/>
      <c r="L205" s="42"/>
      <c r="M205" s="42"/>
      <c r="N205" s="42"/>
    </row>
    <row r="206" customFormat="false" ht="15.75" hidden="false" customHeight="false" outlineLevel="0" collapsed="false">
      <c r="A206" s="41" t="n">
        <v>66</v>
      </c>
      <c r="B206" s="42" t="s">
        <v>240</v>
      </c>
      <c r="C206" s="42" t="s">
        <v>433</v>
      </c>
      <c r="D206" s="42" t="s">
        <v>422</v>
      </c>
      <c r="E206" s="42" t="s">
        <v>446</v>
      </c>
      <c r="F206" s="42" t="s">
        <v>425</v>
      </c>
      <c r="G206" s="42" t="s">
        <v>417</v>
      </c>
      <c r="H206" s="42" t="s">
        <v>931</v>
      </c>
      <c r="I206" s="42" t="s">
        <v>422</v>
      </c>
      <c r="J206" s="42" t="s">
        <v>932</v>
      </c>
      <c r="K206" s="42"/>
      <c r="L206" s="42"/>
      <c r="M206" s="42"/>
      <c r="N206" s="42"/>
    </row>
    <row r="207" customFormat="false" ht="15.75" hidden="false" customHeight="false" outlineLevel="0" collapsed="false">
      <c r="A207" s="41" t="n">
        <v>66</v>
      </c>
      <c r="B207" s="42" t="s">
        <v>933</v>
      </c>
      <c r="C207" s="42" t="s">
        <v>436</v>
      </c>
      <c r="D207" s="42" t="s">
        <v>422</v>
      </c>
      <c r="E207" s="42" t="s">
        <v>418</v>
      </c>
      <c r="F207" s="42" t="s">
        <v>425</v>
      </c>
      <c r="G207" s="42" t="s">
        <v>439</v>
      </c>
      <c r="H207" s="42" t="s">
        <v>422</v>
      </c>
      <c r="I207" s="42" t="s">
        <v>422</v>
      </c>
      <c r="J207" s="42" t="s">
        <v>934</v>
      </c>
      <c r="K207" s="42"/>
      <c r="L207" s="42"/>
      <c r="M207" s="42"/>
      <c r="N207" s="42"/>
    </row>
    <row r="208" customFormat="false" ht="15.75" hidden="false" customHeight="false" outlineLevel="0" collapsed="false">
      <c r="A208" s="41" t="n">
        <v>67</v>
      </c>
      <c r="B208" s="42" t="s">
        <v>935</v>
      </c>
      <c r="C208" s="42" t="s">
        <v>624</v>
      </c>
      <c r="D208" s="42" t="s">
        <v>425</v>
      </c>
      <c r="E208" s="42" t="s">
        <v>418</v>
      </c>
      <c r="F208" s="42" t="s">
        <v>419</v>
      </c>
      <c r="G208" s="42" t="s">
        <v>419</v>
      </c>
      <c r="H208" s="42" t="s">
        <v>586</v>
      </c>
      <c r="I208" s="42" t="s">
        <v>422</v>
      </c>
      <c r="J208" s="42" t="s">
        <v>936</v>
      </c>
      <c r="K208" s="42" t="s">
        <v>419</v>
      </c>
      <c r="L208" s="43" t="s">
        <v>937</v>
      </c>
      <c r="M208" s="43"/>
      <c r="N208" s="43"/>
    </row>
    <row r="209" customFormat="false" ht="15.75" hidden="false" customHeight="false" outlineLevel="0" collapsed="false">
      <c r="A209" s="41" t="n">
        <v>67</v>
      </c>
      <c r="B209" s="42" t="s">
        <v>938</v>
      </c>
      <c r="C209" s="42" t="s">
        <v>688</v>
      </c>
      <c r="D209" s="42" t="s">
        <v>425</v>
      </c>
      <c r="E209" s="42" t="s">
        <v>418</v>
      </c>
      <c r="F209" s="42" t="s">
        <v>419</v>
      </c>
      <c r="G209" s="42" t="s">
        <v>600</v>
      </c>
      <c r="H209" s="42" t="s">
        <v>939</v>
      </c>
      <c r="I209" s="42" t="s">
        <v>422</v>
      </c>
      <c r="J209" s="42" t="s">
        <v>940</v>
      </c>
      <c r="K209" s="42" t="s">
        <v>600</v>
      </c>
      <c r="L209" s="43" t="s">
        <v>937</v>
      </c>
      <c r="M209" s="43"/>
      <c r="N209" s="43"/>
    </row>
    <row r="210" customFormat="false" ht="15.75" hidden="false" customHeight="false" outlineLevel="0" collapsed="false">
      <c r="A210" s="41" t="n">
        <v>67</v>
      </c>
      <c r="B210" s="42" t="s">
        <v>941</v>
      </c>
      <c r="C210" s="42" t="s">
        <v>602</v>
      </c>
      <c r="D210" s="42" t="s">
        <v>425</v>
      </c>
      <c r="E210" s="42" t="s">
        <v>418</v>
      </c>
      <c r="F210" s="42" t="s">
        <v>419</v>
      </c>
      <c r="G210" s="42" t="s">
        <v>628</v>
      </c>
      <c r="H210" s="42" t="s">
        <v>422</v>
      </c>
      <c r="I210" s="42" t="s">
        <v>422</v>
      </c>
      <c r="J210" s="42" t="s">
        <v>942</v>
      </c>
      <c r="K210" s="42" t="s">
        <v>628</v>
      </c>
      <c r="L210" s="43" t="s">
        <v>937</v>
      </c>
      <c r="M210" s="43"/>
      <c r="N210" s="43"/>
    </row>
    <row r="211" customFormat="false" ht="15.75" hidden="false" customHeight="false" outlineLevel="0" collapsed="false">
      <c r="A211" s="41" t="n">
        <v>67</v>
      </c>
      <c r="B211" s="42" t="s">
        <v>943</v>
      </c>
      <c r="C211" s="42" t="s">
        <v>944</v>
      </c>
      <c r="D211" s="42" t="s">
        <v>425</v>
      </c>
      <c r="E211" s="42" t="s">
        <v>418</v>
      </c>
      <c r="F211" s="42" t="s">
        <v>419</v>
      </c>
      <c r="G211" s="42" t="s">
        <v>417</v>
      </c>
      <c r="H211" s="42" t="s">
        <v>422</v>
      </c>
      <c r="I211" s="42" t="s">
        <v>426</v>
      </c>
      <c r="J211" s="42" t="s">
        <v>945</v>
      </c>
      <c r="K211" s="42" t="s">
        <v>744</v>
      </c>
      <c r="L211" s="43" t="s">
        <v>937</v>
      </c>
      <c r="M211" s="43"/>
      <c r="N211" s="43"/>
    </row>
    <row r="212" customFormat="false" ht="15.75" hidden="false" customHeight="false" outlineLevel="0" collapsed="false">
      <c r="A212" s="41" t="n">
        <v>68</v>
      </c>
      <c r="B212" s="42" t="s">
        <v>946</v>
      </c>
      <c r="C212" s="42" t="s">
        <v>416</v>
      </c>
      <c r="D212" s="42" t="s">
        <v>422</v>
      </c>
      <c r="E212" s="42" t="s">
        <v>576</v>
      </c>
      <c r="F212" s="42" t="s">
        <v>417</v>
      </c>
      <c r="G212" s="42" t="s">
        <v>419</v>
      </c>
      <c r="H212" s="42" t="s">
        <v>422</v>
      </c>
      <c r="I212" s="42" t="s">
        <v>422</v>
      </c>
      <c r="J212" s="42" t="s">
        <v>947</v>
      </c>
      <c r="K212" s="42"/>
      <c r="L212" s="42"/>
      <c r="M212" s="42"/>
      <c r="N212" s="42"/>
    </row>
    <row r="213" customFormat="false" ht="15.75" hidden="false" customHeight="false" outlineLevel="0" collapsed="false">
      <c r="A213" s="41" t="n">
        <v>68</v>
      </c>
      <c r="B213" s="42" t="s">
        <v>948</v>
      </c>
      <c r="C213" s="42" t="s">
        <v>416</v>
      </c>
      <c r="D213" s="42" t="s">
        <v>422</v>
      </c>
      <c r="E213" s="42" t="s">
        <v>576</v>
      </c>
      <c r="F213" s="42" t="s">
        <v>417</v>
      </c>
      <c r="G213" s="42" t="s">
        <v>425</v>
      </c>
      <c r="H213" s="42" t="s">
        <v>422</v>
      </c>
      <c r="I213" s="42" t="s">
        <v>422</v>
      </c>
      <c r="J213" s="42" t="s">
        <v>949</v>
      </c>
      <c r="K213" s="42"/>
      <c r="L213" s="42"/>
      <c r="M213" s="42"/>
      <c r="N213" s="42"/>
    </row>
    <row r="214" customFormat="false" ht="15.75" hidden="false" customHeight="false" outlineLevel="0" collapsed="false">
      <c r="A214" s="41" t="n">
        <v>68</v>
      </c>
      <c r="B214" s="42" t="s">
        <v>248</v>
      </c>
      <c r="C214" s="42" t="s">
        <v>422</v>
      </c>
      <c r="D214" s="42" t="s">
        <v>422</v>
      </c>
      <c r="E214" s="42" t="s">
        <v>446</v>
      </c>
      <c r="F214" s="42" t="s">
        <v>417</v>
      </c>
      <c r="G214" s="42" t="s">
        <v>422</v>
      </c>
      <c r="H214" s="42" t="s">
        <v>426</v>
      </c>
      <c r="I214" s="42" t="s">
        <v>422</v>
      </c>
      <c r="J214" s="42" t="s">
        <v>950</v>
      </c>
      <c r="K214" s="42"/>
      <c r="L214" s="42"/>
      <c r="M214" s="42"/>
      <c r="N214" s="42"/>
    </row>
    <row r="215" customFormat="false" ht="15.75" hidden="false" customHeight="false" outlineLevel="0" collapsed="false">
      <c r="A215" s="41" t="n">
        <v>68</v>
      </c>
      <c r="B215" s="42" t="s">
        <v>249</v>
      </c>
      <c r="C215" s="42" t="s">
        <v>454</v>
      </c>
      <c r="D215" s="42" t="s">
        <v>422</v>
      </c>
      <c r="E215" s="42" t="s">
        <v>576</v>
      </c>
      <c r="F215" s="42" t="s">
        <v>951</v>
      </c>
      <c r="G215" s="42" t="s">
        <v>951</v>
      </c>
      <c r="H215" s="42" t="s">
        <v>422</v>
      </c>
      <c r="I215" s="42" t="s">
        <v>426</v>
      </c>
      <c r="J215" s="42" t="s">
        <v>951</v>
      </c>
      <c r="K215" s="42"/>
      <c r="L215" s="42"/>
      <c r="M215" s="42"/>
      <c r="N215" s="42"/>
    </row>
    <row r="216" customFormat="false" ht="15.75" hidden="false" customHeight="false" outlineLevel="0" collapsed="false">
      <c r="A216" s="41" t="n">
        <v>69</v>
      </c>
      <c r="B216" s="42" t="s">
        <v>952</v>
      </c>
      <c r="C216" s="42" t="s">
        <v>664</v>
      </c>
      <c r="D216" s="42" t="s">
        <v>425</v>
      </c>
      <c r="E216" s="42" t="s">
        <v>446</v>
      </c>
      <c r="F216" s="42" t="s">
        <v>664</v>
      </c>
      <c r="G216" s="42" t="s">
        <v>664</v>
      </c>
      <c r="H216" s="42" t="s">
        <v>664</v>
      </c>
      <c r="I216" s="42" t="s">
        <v>664</v>
      </c>
      <c r="J216" s="42" t="s">
        <v>953</v>
      </c>
      <c r="K216" s="42"/>
      <c r="L216" s="42"/>
      <c r="M216" s="42"/>
      <c r="N216" s="42"/>
    </row>
    <row r="217" customFormat="false" ht="15.75" hidden="false" customHeight="false" outlineLevel="0" collapsed="false">
      <c r="A217" s="41" t="n">
        <v>70</v>
      </c>
      <c r="B217" s="42" t="s">
        <v>954</v>
      </c>
      <c r="C217" s="42" t="s">
        <v>618</v>
      </c>
      <c r="D217" s="42" t="s">
        <v>420</v>
      </c>
      <c r="E217" s="42" t="s">
        <v>418</v>
      </c>
      <c r="F217" s="42" t="s">
        <v>439</v>
      </c>
      <c r="G217" s="42" t="s">
        <v>419</v>
      </c>
      <c r="H217" s="42" t="s">
        <v>419</v>
      </c>
      <c r="I217" s="42" t="s">
        <v>425</v>
      </c>
      <c r="J217" s="42" t="s">
        <v>955</v>
      </c>
      <c r="K217" s="42"/>
      <c r="L217" s="42"/>
      <c r="M217" s="42"/>
      <c r="N217" s="42"/>
    </row>
    <row r="218" customFormat="false" ht="15.75" hidden="false" customHeight="false" outlineLevel="0" collapsed="false">
      <c r="A218" s="41" t="n">
        <v>70</v>
      </c>
      <c r="B218" s="42" t="s">
        <v>956</v>
      </c>
      <c r="C218" s="42" t="s">
        <v>615</v>
      </c>
      <c r="D218" s="42" t="s">
        <v>420</v>
      </c>
      <c r="E218" s="42" t="s">
        <v>446</v>
      </c>
      <c r="F218" s="42" t="s">
        <v>439</v>
      </c>
      <c r="G218" s="42" t="s">
        <v>417</v>
      </c>
      <c r="H218" s="42" t="s">
        <v>417</v>
      </c>
      <c r="I218" s="42" t="s">
        <v>419</v>
      </c>
      <c r="J218" s="42" t="s">
        <v>957</v>
      </c>
      <c r="K218" s="42"/>
      <c r="L218" s="42"/>
      <c r="M218" s="42"/>
      <c r="N218" s="42"/>
    </row>
    <row r="219" customFormat="false" ht="15.75" hidden="false" customHeight="false" outlineLevel="0" collapsed="false">
      <c r="A219" s="41" t="n">
        <v>70</v>
      </c>
      <c r="B219" s="42" t="s">
        <v>958</v>
      </c>
      <c r="C219" s="42" t="s">
        <v>618</v>
      </c>
      <c r="D219" s="42" t="s">
        <v>420</v>
      </c>
      <c r="E219" s="42" t="s">
        <v>418</v>
      </c>
      <c r="F219" s="42" t="s">
        <v>439</v>
      </c>
      <c r="G219" s="42" t="s">
        <v>425</v>
      </c>
      <c r="H219" s="42" t="s">
        <v>439</v>
      </c>
      <c r="I219" s="42" t="s">
        <v>417</v>
      </c>
      <c r="J219" s="42" t="s">
        <v>959</v>
      </c>
      <c r="K219" s="42"/>
      <c r="L219" s="42"/>
      <c r="M219" s="42"/>
      <c r="N219" s="42"/>
    </row>
    <row r="220" customFormat="false" ht="15.75" hidden="false" customHeight="false" outlineLevel="0" collapsed="false">
      <c r="A220" s="41" t="n">
        <v>71</v>
      </c>
      <c r="B220" s="42" t="s">
        <v>960</v>
      </c>
      <c r="C220" s="42" t="s">
        <v>961</v>
      </c>
      <c r="D220" s="42" t="s">
        <v>439</v>
      </c>
      <c r="E220" s="42" t="s">
        <v>418</v>
      </c>
      <c r="F220" s="42" t="s">
        <v>417</v>
      </c>
      <c r="G220" s="42" t="s">
        <v>962</v>
      </c>
      <c r="H220" s="42" t="s">
        <v>422</v>
      </c>
      <c r="I220" s="42" t="s">
        <v>422</v>
      </c>
      <c r="J220" s="42" t="s">
        <v>963</v>
      </c>
      <c r="K220" s="42" t="s">
        <v>962</v>
      </c>
      <c r="L220" s="42"/>
      <c r="M220" s="42"/>
      <c r="N220" s="42"/>
    </row>
    <row r="221" customFormat="false" ht="15.75" hidden="false" customHeight="false" outlineLevel="0" collapsed="false">
      <c r="A221" s="41" t="n">
        <v>71</v>
      </c>
      <c r="B221" s="42" t="s">
        <v>254</v>
      </c>
      <c r="C221" s="42" t="s">
        <v>482</v>
      </c>
      <c r="D221" s="42" t="s">
        <v>439</v>
      </c>
      <c r="E221" s="42" t="s">
        <v>418</v>
      </c>
      <c r="F221" s="42" t="s">
        <v>417</v>
      </c>
      <c r="G221" s="42" t="s">
        <v>419</v>
      </c>
      <c r="H221" s="42" t="s">
        <v>426</v>
      </c>
      <c r="I221" s="42" t="s">
        <v>422</v>
      </c>
      <c r="J221" s="42" t="s">
        <v>964</v>
      </c>
      <c r="K221" s="42" t="s">
        <v>417</v>
      </c>
      <c r="L221" s="42"/>
      <c r="M221" s="42"/>
      <c r="N221" s="42"/>
    </row>
    <row r="222" customFormat="false" ht="15.75" hidden="false" customHeight="false" outlineLevel="0" collapsed="false">
      <c r="A222" s="41" t="n">
        <v>71</v>
      </c>
      <c r="B222" s="42" t="s">
        <v>965</v>
      </c>
      <c r="C222" s="42" t="s">
        <v>615</v>
      </c>
      <c r="D222" s="42" t="s">
        <v>439</v>
      </c>
      <c r="E222" s="42" t="s">
        <v>418</v>
      </c>
      <c r="F222" s="42" t="s">
        <v>417</v>
      </c>
      <c r="G222" s="42" t="s">
        <v>425</v>
      </c>
      <c r="H222" s="42" t="s">
        <v>422</v>
      </c>
      <c r="I222" s="42" t="s">
        <v>422</v>
      </c>
      <c r="J222" s="42" t="s">
        <v>966</v>
      </c>
      <c r="K222" s="42" t="s">
        <v>425</v>
      </c>
      <c r="L222" s="42"/>
      <c r="M222" s="42"/>
      <c r="N222" s="42"/>
    </row>
    <row r="223" customFormat="false" ht="15.75" hidden="false" customHeight="false" outlineLevel="0" collapsed="false">
      <c r="A223" s="41" t="n">
        <v>72</v>
      </c>
      <c r="B223" s="42" t="s">
        <v>967</v>
      </c>
      <c r="C223" s="42" t="s">
        <v>482</v>
      </c>
      <c r="D223" s="42" t="s">
        <v>420</v>
      </c>
      <c r="E223" s="42" t="s">
        <v>418</v>
      </c>
      <c r="F223" s="42" t="s">
        <v>419</v>
      </c>
      <c r="G223" s="42" t="s">
        <v>417</v>
      </c>
      <c r="H223" s="42" t="s">
        <v>422</v>
      </c>
      <c r="I223" s="42" t="s">
        <v>426</v>
      </c>
      <c r="J223" s="42" t="s">
        <v>968</v>
      </c>
      <c r="K223" s="42" t="s">
        <v>417</v>
      </c>
      <c r="L223" s="43" t="s">
        <v>969</v>
      </c>
      <c r="M223" s="43"/>
      <c r="N223" s="43"/>
    </row>
    <row r="224" customFormat="false" ht="15.75" hidden="false" customHeight="false" outlineLevel="0" collapsed="false">
      <c r="A224" s="41" t="n">
        <v>72</v>
      </c>
      <c r="B224" s="42" t="s">
        <v>259</v>
      </c>
      <c r="C224" s="42" t="s">
        <v>449</v>
      </c>
      <c r="D224" s="42" t="s">
        <v>420</v>
      </c>
      <c r="E224" s="42" t="s">
        <v>446</v>
      </c>
      <c r="F224" s="42" t="s">
        <v>419</v>
      </c>
      <c r="G224" s="42" t="s">
        <v>425</v>
      </c>
      <c r="H224" s="42" t="s">
        <v>426</v>
      </c>
      <c r="I224" s="42" t="s">
        <v>422</v>
      </c>
      <c r="J224" s="42" t="s">
        <v>970</v>
      </c>
      <c r="K224" s="42" t="s">
        <v>420</v>
      </c>
      <c r="L224" s="43" t="s">
        <v>969</v>
      </c>
      <c r="M224" s="43"/>
      <c r="N224" s="43"/>
    </row>
    <row r="225" customFormat="false" ht="15.75" hidden="false" customHeight="false" outlineLevel="0" collapsed="false">
      <c r="A225" s="41" t="n">
        <v>72</v>
      </c>
      <c r="B225" s="42" t="s">
        <v>971</v>
      </c>
      <c r="C225" s="42" t="s">
        <v>972</v>
      </c>
      <c r="D225" s="42" t="s">
        <v>973</v>
      </c>
      <c r="E225" s="42" t="s">
        <v>418</v>
      </c>
      <c r="F225" s="42" t="s">
        <v>419</v>
      </c>
      <c r="G225" s="42" t="s">
        <v>974</v>
      </c>
      <c r="H225" s="42" t="s">
        <v>422</v>
      </c>
      <c r="I225" s="42" t="s">
        <v>422</v>
      </c>
      <c r="J225" s="42" t="s">
        <v>975</v>
      </c>
      <c r="K225" s="42" t="s">
        <v>974</v>
      </c>
      <c r="L225" s="43" t="s">
        <v>969</v>
      </c>
      <c r="M225" s="43"/>
      <c r="N225" s="43"/>
    </row>
    <row r="226" customFormat="false" ht="15.75" hidden="false" customHeight="false" outlineLevel="0" collapsed="false">
      <c r="A226" s="41" t="n">
        <v>73</v>
      </c>
      <c r="B226" s="42" t="s">
        <v>976</v>
      </c>
      <c r="C226" s="42" t="s">
        <v>482</v>
      </c>
      <c r="D226" s="42" t="s">
        <v>422</v>
      </c>
      <c r="E226" s="42" t="s">
        <v>446</v>
      </c>
      <c r="F226" s="42" t="s">
        <v>425</v>
      </c>
      <c r="G226" s="42" t="s">
        <v>420</v>
      </c>
      <c r="H226" s="42" t="s">
        <v>422</v>
      </c>
      <c r="I226" s="42" t="s">
        <v>422</v>
      </c>
      <c r="J226" s="42" t="s">
        <v>977</v>
      </c>
      <c r="K226" s="42" t="s">
        <v>417</v>
      </c>
      <c r="L226" s="42"/>
      <c r="M226" s="42"/>
      <c r="N226" s="42"/>
    </row>
    <row r="227" customFormat="false" ht="15.75" hidden="false" customHeight="false" outlineLevel="0" collapsed="false">
      <c r="A227" s="41" t="n">
        <v>73</v>
      </c>
      <c r="B227" s="42" t="s">
        <v>978</v>
      </c>
      <c r="C227" s="42" t="s">
        <v>565</v>
      </c>
      <c r="D227" s="42" t="s">
        <v>422</v>
      </c>
      <c r="E227" s="42" t="s">
        <v>418</v>
      </c>
      <c r="F227" s="42" t="s">
        <v>425</v>
      </c>
      <c r="G227" s="42" t="s">
        <v>417</v>
      </c>
      <c r="H227" s="42" t="s">
        <v>426</v>
      </c>
      <c r="I227" s="42" t="s">
        <v>422</v>
      </c>
      <c r="J227" s="42" t="s">
        <v>979</v>
      </c>
      <c r="K227" s="42" t="s">
        <v>425</v>
      </c>
      <c r="L227" s="42"/>
      <c r="M227" s="42"/>
      <c r="N227" s="42" t="s">
        <v>980</v>
      </c>
    </row>
    <row r="228" customFormat="false" ht="15.75" hidden="false" customHeight="false" outlineLevel="0" collapsed="false">
      <c r="A228" s="41" t="n">
        <v>73</v>
      </c>
      <c r="B228" s="42" t="s">
        <v>981</v>
      </c>
      <c r="C228" s="42" t="s">
        <v>449</v>
      </c>
      <c r="D228" s="42" t="s">
        <v>422</v>
      </c>
      <c r="E228" s="42" t="s">
        <v>418</v>
      </c>
      <c r="F228" s="42" t="s">
        <v>425</v>
      </c>
      <c r="G228" s="42" t="s">
        <v>419</v>
      </c>
      <c r="H228" s="42" t="s">
        <v>422</v>
      </c>
      <c r="I228" s="42" t="s">
        <v>422</v>
      </c>
      <c r="J228" s="42" t="s">
        <v>982</v>
      </c>
      <c r="K228" s="42" t="s">
        <v>420</v>
      </c>
      <c r="L228" s="42"/>
      <c r="M228" s="42"/>
      <c r="N228" s="42"/>
    </row>
    <row r="229" customFormat="false" ht="15.75" hidden="false" customHeight="false" outlineLevel="0" collapsed="false">
      <c r="A229" s="41" t="n">
        <v>74</v>
      </c>
      <c r="B229" s="42" t="s">
        <v>264</v>
      </c>
      <c r="C229" s="42" t="s">
        <v>983</v>
      </c>
      <c r="D229" s="42" t="s">
        <v>422</v>
      </c>
      <c r="E229" s="42" t="s">
        <v>446</v>
      </c>
      <c r="F229" s="42" t="s">
        <v>419</v>
      </c>
      <c r="G229" s="42" t="s">
        <v>652</v>
      </c>
      <c r="H229" s="42" t="s">
        <v>984</v>
      </c>
      <c r="I229" s="42" t="s">
        <v>422</v>
      </c>
      <c r="J229" s="42" t="s">
        <v>985</v>
      </c>
      <c r="K229" s="42" t="s">
        <v>652</v>
      </c>
      <c r="L229" s="42"/>
      <c r="M229" s="42"/>
      <c r="N229" s="42"/>
    </row>
    <row r="230" customFormat="false" ht="15.75" hidden="false" customHeight="false" outlineLevel="0" collapsed="false">
      <c r="A230" s="41" t="n">
        <v>74</v>
      </c>
      <c r="B230" s="42" t="s">
        <v>986</v>
      </c>
      <c r="C230" s="42" t="s">
        <v>655</v>
      </c>
      <c r="D230" s="42" t="s">
        <v>422</v>
      </c>
      <c r="E230" s="42" t="s">
        <v>418</v>
      </c>
      <c r="F230" s="42" t="s">
        <v>419</v>
      </c>
      <c r="G230" s="42" t="s">
        <v>640</v>
      </c>
      <c r="H230" s="42" t="s">
        <v>652</v>
      </c>
      <c r="I230" s="42" t="s">
        <v>422</v>
      </c>
      <c r="J230" s="42" t="s">
        <v>987</v>
      </c>
      <c r="K230" s="42" t="s">
        <v>652</v>
      </c>
      <c r="L230" s="42"/>
      <c r="M230" s="42"/>
      <c r="N230" s="42"/>
    </row>
    <row r="231" customFormat="false" ht="15.75" hidden="false" customHeight="false" outlineLevel="0" collapsed="false">
      <c r="A231" s="41" t="n">
        <v>74</v>
      </c>
      <c r="B231" s="42" t="s">
        <v>988</v>
      </c>
      <c r="C231" s="42" t="s">
        <v>983</v>
      </c>
      <c r="D231" s="42" t="s">
        <v>422</v>
      </c>
      <c r="E231" s="42" t="s">
        <v>418</v>
      </c>
      <c r="F231" s="42" t="s">
        <v>419</v>
      </c>
      <c r="G231" s="42" t="s">
        <v>417</v>
      </c>
      <c r="H231" s="42" t="s">
        <v>422</v>
      </c>
      <c r="I231" s="42" t="s">
        <v>422</v>
      </c>
      <c r="J231" s="42" t="s">
        <v>989</v>
      </c>
      <c r="K231" s="42" t="s">
        <v>652</v>
      </c>
      <c r="L231" s="42"/>
      <c r="M231" s="42"/>
      <c r="N231" s="42" t="s">
        <v>990</v>
      </c>
    </row>
    <row r="232" customFormat="false" ht="15.75" hidden="false" customHeight="false" outlineLevel="0" collapsed="false">
      <c r="A232" s="41" t="n">
        <v>75</v>
      </c>
      <c r="B232" s="42" t="s">
        <v>267</v>
      </c>
      <c r="C232" s="42" t="s">
        <v>710</v>
      </c>
      <c r="D232" s="42" t="s">
        <v>422</v>
      </c>
      <c r="E232" s="42" t="s">
        <v>418</v>
      </c>
      <c r="F232" s="42" t="s">
        <v>425</v>
      </c>
      <c r="G232" s="42" t="s">
        <v>420</v>
      </c>
      <c r="H232" s="42" t="s">
        <v>422</v>
      </c>
      <c r="I232" s="42" t="s">
        <v>426</v>
      </c>
      <c r="J232" s="42" t="s">
        <v>991</v>
      </c>
      <c r="K232" s="42" t="s">
        <v>420</v>
      </c>
      <c r="L232" s="43" t="s">
        <v>992</v>
      </c>
      <c r="M232" s="43"/>
      <c r="N232" s="43"/>
    </row>
    <row r="233" customFormat="false" ht="15.75" hidden="false" customHeight="false" outlineLevel="0" collapsed="false">
      <c r="A233" s="41" t="n">
        <v>75</v>
      </c>
      <c r="B233" s="42" t="s">
        <v>265</v>
      </c>
      <c r="C233" s="42" t="s">
        <v>460</v>
      </c>
      <c r="D233" s="42" t="s">
        <v>422</v>
      </c>
      <c r="E233" s="42" t="s">
        <v>418</v>
      </c>
      <c r="F233" s="42" t="s">
        <v>425</v>
      </c>
      <c r="G233" s="42" t="s">
        <v>419</v>
      </c>
      <c r="H233" s="42" t="s">
        <v>419</v>
      </c>
      <c r="I233" s="42" t="s">
        <v>422</v>
      </c>
      <c r="J233" s="42" t="s">
        <v>993</v>
      </c>
      <c r="K233" s="42" t="s">
        <v>419</v>
      </c>
      <c r="L233" s="43" t="s">
        <v>992</v>
      </c>
      <c r="M233" s="43"/>
      <c r="N233" s="43"/>
    </row>
    <row r="234" customFormat="false" ht="15.75" hidden="false" customHeight="false" outlineLevel="0" collapsed="false">
      <c r="A234" s="41" t="n">
        <v>75</v>
      </c>
      <c r="B234" s="42" t="s">
        <v>266</v>
      </c>
      <c r="C234" s="42" t="s">
        <v>454</v>
      </c>
      <c r="D234" s="42" t="s">
        <v>419</v>
      </c>
      <c r="E234" s="42" t="s">
        <v>418</v>
      </c>
      <c r="F234" s="42" t="s">
        <v>425</v>
      </c>
      <c r="G234" s="42" t="s">
        <v>417</v>
      </c>
      <c r="H234" s="42" t="s">
        <v>625</v>
      </c>
      <c r="I234" s="42" t="s">
        <v>422</v>
      </c>
      <c r="J234" s="42" t="s">
        <v>994</v>
      </c>
      <c r="K234" s="42" t="s">
        <v>995</v>
      </c>
      <c r="L234" s="43" t="s">
        <v>992</v>
      </c>
      <c r="M234" s="43"/>
      <c r="N234" s="43"/>
    </row>
    <row r="235" customFormat="false" ht="15.75" hidden="false" customHeight="false" outlineLevel="0" collapsed="false">
      <c r="A235" s="41" t="n">
        <v>76</v>
      </c>
      <c r="B235" s="42" t="s">
        <v>268</v>
      </c>
      <c r="C235" s="42" t="s">
        <v>522</v>
      </c>
      <c r="D235" s="42" t="s">
        <v>419</v>
      </c>
      <c r="E235" s="42" t="s">
        <v>418</v>
      </c>
      <c r="F235" s="42" t="s">
        <v>417</v>
      </c>
      <c r="G235" s="42" t="s">
        <v>425</v>
      </c>
      <c r="H235" s="42" t="s">
        <v>422</v>
      </c>
      <c r="I235" s="42" t="s">
        <v>422</v>
      </c>
      <c r="J235" s="42" t="s">
        <v>996</v>
      </c>
      <c r="K235" s="42"/>
      <c r="L235" s="42"/>
      <c r="M235" s="42"/>
      <c r="N235" s="42"/>
    </row>
    <row r="236" customFormat="false" ht="15.75" hidden="false" customHeight="false" outlineLevel="0" collapsed="false">
      <c r="A236" s="41" t="n">
        <v>76</v>
      </c>
      <c r="B236" s="42" t="s">
        <v>269</v>
      </c>
      <c r="C236" s="42" t="s">
        <v>565</v>
      </c>
      <c r="D236" s="42" t="s">
        <v>419</v>
      </c>
      <c r="E236" s="42" t="s">
        <v>418</v>
      </c>
      <c r="F236" s="42" t="s">
        <v>417</v>
      </c>
      <c r="G236" s="42" t="s">
        <v>962</v>
      </c>
      <c r="H236" s="42" t="s">
        <v>422</v>
      </c>
      <c r="I236" s="42" t="s">
        <v>422</v>
      </c>
      <c r="J236" s="42" t="s">
        <v>997</v>
      </c>
      <c r="K236" s="42"/>
      <c r="L236" s="42"/>
      <c r="M236" s="42"/>
      <c r="N236" s="42"/>
    </row>
    <row r="237" customFormat="false" ht="15.75" hidden="false" customHeight="false" outlineLevel="0" collapsed="false">
      <c r="A237" s="41" t="n">
        <v>76</v>
      </c>
      <c r="B237" s="42" t="s">
        <v>270</v>
      </c>
      <c r="C237" s="42" t="s">
        <v>522</v>
      </c>
      <c r="D237" s="42" t="s">
        <v>419</v>
      </c>
      <c r="E237" s="42" t="s">
        <v>418</v>
      </c>
      <c r="F237" s="42" t="s">
        <v>439</v>
      </c>
      <c r="G237" s="42" t="s">
        <v>417</v>
      </c>
      <c r="H237" s="42" t="s">
        <v>426</v>
      </c>
      <c r="I237" s="42" t="s">
        <v>422</v>
      </c>
      <c r="J237" s="42" t="s">
        <v>998</v>
      </c>
      <c r="K237" s="42"/>
      <c r="L237" s="42"/>
      <c r="M237" s="42"/>
      <c r="N237" s="42"/>
    </row>
    <row r="238" customFormat="false" ht="15.75" hidden="false" customHeight="false" outlineLevel="0" collapsed="false">
      <c r="A238" s="41" t="n">
        <v>77</v>
      </c>
      <c r="B238" s="42" t="s">
        <v>999</v>
      </c>
      <c r="C238" s="42" t="s">
        <v>664</v>
      </c>
      <c r="D238" s="42" t="s">
        <v>664</v>
      </c>
      <c r="E238" s="42" t="s">
        <v>455</v>
      </c>
      <c r="F238" s="42" t="s">
        <v>664</v>
      </c>
      <c r="G238" s="42" t="s">
        <v>664</v>
      </c>
      <c r="H238" s="42" t="s">
        <v>664</v>
      </c>
      <c r="I238" s="42" t="s">
        <v>664</v>
      </c>
      <c r="J238" s="42" t="s">
        <v>1000</v>
      </c>
      <c r="K238" s="42"/>
      <c r="L238" s="42"/>
      <c r="M238" s="42"/>
      <c r="N238" s="42"/>
    </row>
    <row r="239" customFormat="false" ht="15.75" hidden="false" customHeight="false" outlineLevel="0" collapsed="false">
      <c r="A239" s="41" t="n">
        <v>78</v>
      </c>
      <c r="B239" s="42" t="s">
        <v>1001</v>
      </c>
      <c r="C239" s="42" t="s">
        <v>1002</v>
      </c>
      <c r="D239" s="42" t="s">
        <v>1003</v>
      </c>
      <c r="E239" s="42" t="s">
        <v>418</v>
      </c>
      <c r="F239" s="42" t="s">
        <v>425</v>
      </c>
      <c r="G239" s="42" t="s">
        <v>419</v>
      </c>
      <c r="H239" s="42" t="s">
        <v>422</v>
      </c>
      <c r="I239" s="42" t="s">
        <v>422</v>
      </c>
      <c r="J239" s="42" t="s">
        <v>1004</v>
      </c>
      <c r="K239" s="42" t="s">
        <v>974</v>
      </c>
      <c r="L239" s="43" t="s">
        <v>1005</v>
      </c>
      <c r="M239" s="43"/>
      <c r="N239" s="43"/>
    </row>
    <row r="240" customFormat="false" ht="15.75" hidden="false" customHeight="false" outlineLevel="0" collapsed="false">
      <c r="A240" s="41" t="n">
        <v>78</v>
      </c>
      <c r="B240" s="42" t="s">
        <v>1006</v>
      </c>
      <c r="C240" s="42" t="s">
        <v>522</v>
      </c>
      <c r="D240" s="42" t="s">
        <v>1003</v>
      </c>
      <c r="E240" s="42" t="s">
        <v>418</v>
      </c>
      <c r="F240" s="42" t="s">
        <v>425</v>
      </c>
      <c r="G240" s="42" t="s">
        <v>417</v>
      </c>
      <c r="H240" s="42" t="s">
        <v>422</v>
      </c>
      <c r="I240" s="42" t="s">
        <v>422</v>
      </c>
      <c r="J240" s="42" t="s">
        <v>1007</v>
      </c>
      <c r="K240" s="42" t="s">
        <v>417</v>
      </c>
      <c r="L240" s="43" t="s">
        <v>1005</v>
      </c>
      <c r="M240" s="43"/>
      <c r="N240" s="43"/>
    </row>
    <row r="241" customFormat="false" ht="15.75" hidden="false" customHeight="false" outlineLevel="0" collapsed="false">
      <c r="A241" s="41" t="n">
        <v>78</v>
      </c>
      <c r="B241" s="42" t="s">
        <v>275</v>
      </c>
      <c r="C241" s="42" t="s">
        <v>1008</v>
      </c>
      <c r="D241" s="42" t="s">
        <v>1003</v>
      </c>
      <c r="E241" s="42" t="s">
        <v>418</v>
      </c>
      <c r="F241" s="42" t="s">
        <v>425</v>
      </c>
      <c r="G241" s="42" t="s">
        <v>974</v>
      </c>
      <c r="H241" s="42" t="s">
        <v>422</v>
      </c>
      <c r="I241" s="42" t="s">
        <v>426</v>
      </c>
      <c r="J241" s="42" t="s">
        <v>1009</v>
      </c>
      <c r="K241" s="42" t="s">
        <v>1008</v>
      </c>
      <c r="L241" s="43" t="s">
        <v>1005</v>
      </c>
      <c r="M241" s="43"/>
      <c r="N241" s="43"/>
    </row>
    <row r="242" customFormat="false" ht="15.75" hidden="false" customHeight="false" outlineLevel="0" collapsed="false">
      <c r="A242" s="41" t="n">
        <v>78</v>
      </c>
      <c r="B242" s="42" t="s">
        <v>274</v>
      </c>
      <c r="C242" s="42" t="s">
        <v>1010</v>
      </c>
      <c r="D242" s="42" t="s">
        <v>1003</v>
      </c>
      <c r="E242" s="42" t="s">
        <v>418</v>
      </c>
      <c r="F242" s="42" t="s">
        <v>425</v>
      </c>
      <c r="G242" s="42" t="s">
        <v>41</v>
      </c>
      <c r="H242" s="42" t="s">
        <v>426</v>
      </c>
      <c r="I242" s="42" t="s">
        <v>422</v>
      </c>
      <c r="J242" s="42" t="s">
        <v>1011</v>
      </c>
      <c r="K242" s="42" t="s">
        <v>439</v>
      </c>
      <c r="L242" s="43" t="s">
        <v>1005</v>
      </c>
      <c r="M242" s="43"/>
      <c r="N242" s="43"/>
    </row>
    <row r="243" customFormat="false" ht="15.75" hidden="false" customHeight="false" outlineLevel="0" collapsed="false">
      <c r="A243" s="41" t="n">
        <v>79</v>
      </c>
      <c r="B243" s="42" t="s">
        <v>278</v>
      </c>
      <c r="C243" s="42" t="s">
        <v>422</v>
      </c>
      <c r="D243" s="42" t="s">
        <v>420</v>
      </c>
      <c r="E243" s="42" t="s">
        <v>418</v>
      </c>
      <c r="F243" s="42" t="s">
        <v>439</v>
      </c>
      <c r="G243" s="42" t="s">
        <v>419</v>
      </c>
      <c r="H243" s="42" t="s">
        <v>422</v>
      </c>
      <c r="I243" s="42"/>
      <c r="J243" s="42" t="s">
        <v>1012</v>
      </c>
      <c r="K243" s="42" t="s">
        <v>425</v>
      </c>
      <c r="L243" s="42"/>
      <c r="M243" s="42"/>
      <c r="N243" s="42"/>
    </row>
    <row r="244" customFormat="false" ht="15.75" hidden="false" customHeight="false" outlineLevel="0" collapsed="false">
      <c r="A244" s="41" t="n">
        <v>79</v>
      </c>
      <c r="B244" s="42" t="s">
        <v>1013</v>
      </c>
      <c r="C244" s="42" t="s">
        <v>422</v>
      </c>
      <c r="D244" s="42" t="s">
        <v>420</v>
      </c>
      <c r="E244" s="42" t="s">
        <v>418</v>
      </c>
      <c r="F244" s="42" t="s">
        <v>439</v>
      </c>
      <c r="G244" s="42" t="s">
        <v>439</v>
      </c>
      <c r="H244" s="42" t="s">
        <v>439</v>
      </c>
      <c r="I244" s="42"/>
      <c r="J244" s="42" t="s">
        <v>1014</v>
      </c>
      <c r="K244" s="42" t="s">
        <v>425</v>
      </c>
      <c r="L244" s="42"/>
      <c r="M244" s="42"/>
      <c r="N244" s="42"/>
    </row>
    <row r="245" customFormat="false" ht="15.75" hidden="false" customHeight="false" outlineLevel="0" collapsed="false">
      <c r="A245" s="41" t="n">
        <v>79</v>
      </c>
      <c r="B245" s="42" t="s">
        <v>280</v>
      </c>
      <c r="C245" s="42" t="s">
        <v>422</v>
      </c>
      <c r="D245" s="42" t="s">
        <v>420</v>
      </c>
      <c r="E245" s="42" t="s">
        <v>418</v>
      </c>
      <c r="F245" s="42" t="s">
        <v>439</v>
      </c>
      <c r="G245" s="42" t="s">
        <v>425</v>
      </c>
      <c r="H245" s="43" t="s">
        <v>1015</v>
      </c>
      <c r="I245" s="43"/>
      <c r="J245" s="42" t="s">
        <v>1016</v>
      </c>
      <c r="K245" s="42" t="s">
        <v>425</v>
      </c>
      <c r="L245" s="42"/>
      <c r="M245" s="42"/>
      <c r="N245" s="42"/>
    </row>
    <row r="246" customFormat="false" ht="15.75" hidden="false" customHeight="false" outlineLevel="0" collapsed="false">
      <c r="A246" s="41" t="n">
        <v>79</v>
      </c>
      <c r="B246" s="42" t="s">
        <v>1017</v>
      </c>
      <c r="C246" s="42" t="s">
        <v>422</v>
      </c>
      <c r="D246" s="42" t="s">
        <v>420</v>
      </c>
      <c r="E246" s="42" t="s">
        <v>418</v>
      </c>
      <c r="F246" s="42" t="s">
        <v>439</v>
      </c>
      <c r="G246" s="42" t="s">
        <v>417</v>
      </c>
      <c r="H246" s="42" t="s">
        <v>422</v>
      </c>
      <c r="I246" s="42"/>
      <c r="J246" s="42" t="s">
        <v>1018</v>
      </c>
      <c r="K246" s="42" t="s">
        <v>425</v>
      </c>
      <c r="L246" s="42"/>
      <c r="M246" s="42"/>
      <c r="N246" s="42"/>
    </row>
    <row r="247" customFormat="false" ht="15.75" hidden="false" customHeight="false" outlineLevel="0" collapsed="false">
      <c r="A247" s="41" t="n">
        <v>79</v>
      </c>
      <c r="B247" s="42" t="s">
        <v>1019</v>
      </c>
      <c r="C247" s="42" t="s">
        <v>422</v>
      </c>
      <c r="D247" s="42" t="s">
        <v>420</v>
      </c>
      <c r="E247" s="42" t="s">
        <v>418</v>
      </c>
      <c r="F247" s="42" t="s">
        <v>439</v>
      </c>
      <c r="G247" s="42" t="s">
        <v>419</v>
      </c>
      <c r="H247" s="42" t="s">
        <v>422</v>
      </c>
      <c r="I247" s="42"/>
      <c r="J247" s="42" t="s">
        <v>1020</v>
      </c>
      <c r="K247" s="42" t="s">
        <v>425</v>
      </c>
      <c r="L247" s="42"/>
      <c r="M247" s="42"/>
      <c r="N247" s="42"/>
    </row>
    <row r="248" customFormat="false" ht="15.75" hidden="false" customHeight="false" outlineLevel="0" collapsed="false">
      <c r="A248" s="41" t="n">
        <v>79</v>
      </c>
      <c r="B248" s="42" t="s">
        <v>1021</v>
      </c>
      <c r="C248" s="42" t="s">
        <v>475</v>
      </c>
      <c r="D248" s="42" t="s">
        <v>475</v>
      </c>
      <c r="E248" s="42" t="s">
        <v>418</v>
      </c>
      <c r="F248" s="42" t="s">
        <v>475</v>
      </c>
      <c r="G248" s="42" t="s">
        <v>475</v>
      </c>
      <c r="H248" s="42" t="s">
        <v>475</v>
      </c>
      <c r="I248" s="42" t="s">
        <v>475</v>
      </c>
      <c r="J248" s="42" t="s">
        <v>475</v>
      </c>
      <c r="K248" s="42" t="s">
        <v>425</v>
      </c>
      <c r="L248" s="43" t="s">
        <v>1022</v>
      </c>
      <c r="M248" s="43"/>
      <c r="N248" s="43"/>
    </row>
    <row r="249" customFormat="false" ht="15.75" hidden="false" customHeight="false" outlineLevel="0" collapsed="false">
      <c r="A249" s="41" t="n">
        <v>79</v>
      </c>
      <c r="B249" s="42" t="s">
        <v>1023</v>
      </c>
      <c r="C249" s="42" t="s">
        <v>475</v>
      </c>
      <c r="D249" s="42" t="s">
        <v>420</v>
      </c>
      <c r="E249" s="42" t="s">
        <v>418</v>
      </c>
      <c r="F249" s="42" t="s">
        <v>475</v>
      </c>
      <c r="G249" s="42" t="s">
        <v>475</v>
      </c>
      <c r="H249" s="42" t="s">
        <v>475</v>
      </c>
      <c r="I249" s="42" t="s">
        <v>475</v>
      </c>
      <c r="J249" s="42" t="s">
        <v>475</v>
      </c>
      <c r="K249" s="42" t="s">
        <v>425</v>
      </c>
      <c r="L249" s="43" t="s">
        <v>1022</v>
      </c>
      <c r="M249" s="43"/>
      <c r="N249" s="43"/>
    </row>
    <row r="250" customFormat="false" ht="15.75" hidden="false" customHeight="false" outlineLevel="0" collapsed="false">
      <c r="A250" s="41" t="n">
        <v>79</v>
      </c>
      <c r="B250" s="42" t="s">
        <v>1024</v>
      </c>
      <c r="C250" s="42" t="s">
        <v>475</v>
      </c>
      <c r="D250" s="42" t="s">
        <v>420</v>
      </c>
      <c r="E250" s="42" t="s">
        <v>418</v>
      </c>
      <c r="F250" s="42" t="s">
        <v>475</v>
      </c>
      <c r="G250" s="42" t="s">
        <v>475</v>
      </c>
      <c r="H250" s="42" t="s">
        <v>475</v>
      </c>
      <c r="I250" s="42" t="s">
        <v>475</v>
      </c>
      <c r="J250" s="42" t="s">
        <v>475</v>
      </c>
      <c r="K250" s="42" t="s">
        <v>425</v>
      </c>
      <c r="L250" s="43" t="s">
        <v>1022</v>
      </c>
      <c r="M250" s="43"/>
      <c r="N250" s="43"/>
    </row>
    <row r="251" customFormat="false" ht="15.75" hidden="false" customHeight="false" outlineLevel="0" collapsed="false">
      <c r="A251" s="41" t="n">
        <v>79</v>
      </c>
      <c r="B251" s="42" t="s">
        <v>1025</v>
      </c>
      <c r="C251" s="42" t="s">
        <v>475</v>
      </c>
      <c r="D251" s="42" t="s">
        <v>420</v>
      </c>
      <c r="E251" s="42" t="s">
        <v>418</v>
      </c>
      <c r="F251" s="42" t="s">
        <v>475</v>
      </c>
      <c r="G251" s="42" t="s">
        <v>475</v>
      </c>
      <c r="H251" s="42" t="s">
        <v>475</v>
      </c>
      <c r="I251" s="42" t="s">
        <v>475</v>
      </c>
      <c r="J251" s="42" t="s">
        <v>475</v>
      </c>
      <c r="K251" s="42" t="s">
        <v>425</v>
      </c>
      <c r="L251" s="43" t="s">
        <v>1022</v>
      </c>
      <c r="M251" s="43"/>
      <c r="N251" s="42" t="s">
        <v>1026</v>
      </c>
    </row>
    <row r="252" customFormat="false" ht="15.75" hidden="false" customHeight="false" outlineLevel="0" collapsed="false">
      <c r="A252" s="41" t="n">
        <v>79</v>
      </c>
      <c r="B252" s="42" t="s">
        <v>1027</v>
      </c>
      <c r="C252" s="42" t="s">
        <v>475</v>
      </c>
      <c r="D252" s="42" t="s">
        <v>420</v>
      </c>
      <c r="E252" s="42" t="s">
        <v>418</v>
      </c>
      <c r="F252" s="42" t="s">
        <v>475</v>
      </c>
      <c r="G252" s="42" t="s">
        <v>475</v>
      </c>
      <c r="H252" s="42" t="s">
        <v>475</v>
      </c>
      <c r="I252" s="42" t="s">
        <v>475</v>
      </c>
      <c r="J252" s="42" t="s">
        <v>475</v>
      </c>
      <c r="K252" s="42" t="s">
        <v>425</v>
      </c>
      <c r="L252" s="43" t="s">
        <v>1022</v>
      </c>
      <c r="M252" s="43"/>
      <c r="N252" s="43"/>
    </row>
    <row r="253" customFormat="false" ht="15.75" hidden="false" customHeight="false" outlineLevel="0" collapsed="false">
      <c r="A253" s="41" t="n">
        <v>79</v>
      </c>
      <c r="B253" s="42" t="s">
        <v>1028</v>
      </c>
      <c r="C253" s="42" t="s">
        <v>475</v>
      </c>
      <c r="D253" s="42" t="s">
        <v>420</v>
      </c>
      <c r="E253" s="42" t="s">
        <v>418</v>
      </c>
      <c r="F253" s="42" t="s">
        <v>475</v>
      </c>
      <c r="G253" s="42" t="s">
        <v>475</v>
      </c>
      <c r="H253" s="42" t="s">
        <v>475</v>
      </c>
      <c r="I253" s="42" t="s">
        <v>475</v>
      </c>
      <c r="J253" s="42" t="s">
        <v>475</v>
      </c>
      <c r="K253" s="42" t="s">
        <v>425</v>
      </c>
      <c r="L253" s="43" t="s">
        <v>1022</v>
      </c>
      <c r="M253" s="43"/>
      <c r="N253" s="43"/>
    </row>
    <row r="254" customFormat="false" ht="15.75" hidden="false" customHeight="false" outlineLevel="0" collapsed="false">
      <c r="A254" s="41" t="n">
        <v>79</v>
      </c>
      <c r="B254" s="42" t="s">
        <v>1029</v>
      </c>
      <c r="C254" s="42" t="s">
        <v>475</v>
      </c>
      <c r="D254" s="42" t="s">
        <v>420</v>
      </c>
      <c r="E254" s="42" t="s">
        <v>418</v>
      </c>
      <c r="F254" s="42" t="s">
        <v>475</v>
      </c>
      <c r="G254" s="42" t="s">
        <v>475</v>
      </c>
      <c r="H254" s="42" t="s">
        <v>475</v>
      </c>
      <c r="I254" s="42" t="s">
        <v>475</v>
      </c>
      <c r="J254" s="42" t="s">
        <v>475</v>
      </c>
      <c r="K254" s="42" t="s">
        <v>425</v>
      </c>
      <c r="L254" s="43" t="s">
        <v>1022</v>
      </c>
      <c r="M254" s="43"/>
      <c r="N254" s="43"/>
    </row>
    <row r="255" customFormat="false" ht="15.75" hidden="false" customHeight="false" outlineLevel="0" collapsed="false">
      <c r="A255" s="41" t="n">
        <v>79</v>
      </c>
      <c r="B255" s="42" t="s">
        <v>1030</v>
      </c>
      <c r="C255" s="42" t="s">
        <v>475</v>
      </c>
      <c r="D255" s="42" t="s">
        <v>420</v>
      </c>
      <c r="E255" s="42" t="s">
        <v>418</v>
      </c>
      <c r="F255" s="42" t="s">
        <v>475</v>
      </c>
      <c r="G255" s="42" t="s">
        <v>475</v>
      </c>
      <c r="H255" s="42" t="s">
        <v>475</v>
      </c>
      <c r="I255" s="42" t="s">
        <v>475</v>
      </c>
      <c r="J255" s="42" t="s">
        <v>475</v>
      </c>
      <c r="K255" s="42" t="s">
        <v>425</v>
      </c>
      <c r="L255" s="43" t="s">
        <v>1022</v>
      </c>
      <c r="M255" s="43"/>
      <c r="N255" s="43"/>
    </row>
    <row r="256" customFormat="false" ht="15.75" hidden="false" customHeight="false" outlineLevel="0" collapsed="false">
      <c r="A256" s="41" t="n">
        <v>79</v>
      </c>
      <c r="B256" s="42" t="s">
        <v>1031</v>
      </c>
      <c r="C256" s="42" t="s">
        <v>475</v>
      </c>
      <c r="D256" s="42" t="s">
        <v>420</v>
      </c>
      <c r="E256" s="42" t="s">
        <v>418</v>
      </c>
      <c r="F256" s="42" t="s">
        <v>475</v>
      </c>
      <c r="G256" s="42" t="s">
        <v>475</v>
      </c>
      <c r="H256" s="42" t="s">
        <v>475</v>
      </c>
      <c r="I256" s="42" t="s">
        <v>475</v>
      </c>
      <c r="J256" s="42" t="s">
        <v>475</v>
      </c>
      <c r="K256" s="42" t="s">
        <v>425</v>
      </c>
      <c r="L256" s="43" t="s">
        <v>1022</v>
      </c>
      <c r="M256" s="43"/>
      <c r="N256" s="43"/>
    </row>
    <row r="257" customFormat="false" ht="15.75" hidden="false" customHeight="false" outlineLevel="0" collapsed="false">
      <c r="A257" s="41" t="n">
        <v>79</v>
      </c>
      <c r="B257" s="42" t="s">
        <v>1032</v>
      </c>
      <c r="C257" s="42" t="s">
        <v>475</v>
      </c>
      <c r="D257" s="42" t="s">
        <v>420</v>
      </c>
      <c r="E257" s="42" t="s">
        <v>418</v>
      </c>
      <c r="F257" s="42" t="s">
        <v>475</v>
      </c>
      <c r="G257" s="42" t="s">
        <v>475</v>
      </c>
      <c r="H257" s="42" t="s">
        <v>475</v>
      </c>
      <c r="I257" s="42" t="s">
        <v>475</v>
      </c>
      <c r="J257" s="42" t="s">
        <v>475</v>
      </c>
      <c r="K257" s="42" t="s">
        <v>425</v>
      </c>
      <c r="L257" s="43" t="s">
        <v>1022</v>
      </c>
      <c r="M257" s="43"/>
      <c r="N257" s="43"/>
    </row>
    <row r="258" customFormat="false" ht="15.75" hidden="false" customHeight="false" outlineLevel="0" collapsed="false">
      <c r="A258" s="41" t="n">
        <v>79</v>
      </c>
      <c r="B258" s="42" t="s">
        <v>1033</v>
      </c>
      <c r="C258" s="42" t="s">
        <v>475</v>
      </c>
      <c r="D258" s="42" t="s">
        <v>420</v>
      </c>
      <c r="E258" s="42" t="s">
        <v>418</v>
      </c>
      <c r="F258" s="42" t="s">
        <v>475</v>
      </c>
      <c r="G258" s="42" t="s">
        <v>475</v>
      </c>
      <c r="H258" s="42" t="s">
        <v>475</v>
      </c>
      <c r="I258" s="42" t="s">
        <v>475</v>
      </c>
      <c r="J258" s="42" t="s">
        <v>475</v>
      </c>
      <c r="K258" s="42" t="s">
        <v>425</v>
      </c>
      <c r="L258" s="43" t="s">
        <v>1022</v>
      </c>
      <c r="M258" s="43"/>
      <c r="N258" s="43"/>
    </row>
    <row r="259" customFormat="false" ht="15.75" hidden="false" customHeight="false" outlineLevel="0" collapsed="false">
      <c r="A259" s="41" t="n">
        <v>79</v>
      </c>
      <c r="B259" s="42" t="s">
        <v>1034</v>
      </c>
      <c r="C259" s="42" t="s">
        <v>475</v>
      </c>
      <c r="D259" s="42" t="s">
        <v>420</v>
      </c>
      <c r="E259" s="42" t="s">
        <v>418</v>
      </c>
      <c r="F259" s="42" t="s">
        <v>475</v>
      </c>
      <c r="G259" s="42" t="s">
        <v>475</v>
      </c>
      <c r="H259" s="42" t="s">
        <v>475</v>
      </c>
      <c r="I259" s="42" t="s">
        <v>475</v>
      </c>
      <c r="J259" s="42" t="s">
        <v>475</v>
      </c>
      <c r="K259" s="42" t="s">
        <v>425</v>
      </c>
      <c r="L259" s="43" t="s">
        <v>1022</v>
      </c>
      <c r="M259" s="43"/>
      <c r="N259" s="43"/>
    </row>
    <row r="260" customFormat="false" ht="15.75" hidden="false" customHeight="false" outlineLevel="0" collapsed="false">
      <c r="A260" s="41" t="n">
        <v>80</v>
      </c>
      <c r="B260" s="42" t="s">
        <v>1035</v>
      </c>
      <c r="C260" s="42" t="s">
        <v>482</v>
      </c>
      <c r="D260" s="42" t="s">
        <v>1036</v>
      </c>
      <c r="E260" s="42" t="s">
        <v>418</v>
      </c>
      <c r="F260" s="42" t="s">
        <v>419</v>
      </c>
      <c r="G260" s="42" t="s">
        <v>1037</v>
      </c>
      <c r="H260" s="42" t="s">
        <v>422</v>
      </c>
      <c r="I260" s="42" t="s">
        <v>422</v>
      </c>
      <c r="J260" s="42" t="s">
        <v>1038</v>
      </c>
      <c r="K260" s="42"/>
      <c r="L260" s="42"/>
      <c r="M260" s="42"/>
      <c r="N260" s="42"/>
    </row>
    <row r="261" customFormat="false" ht="15.75" hidden="false" customHeight="false" outlineLevel="0" collapsed="false">
      <c r="A261" s="41" t="n">
        <v>80</v>
      </c>
      <c r="B261" s="42" t="s">
        <v>1039</v>
      </c>
      <c r="C261" s="42" t="s">
        <v>460</v>
      </c>
      <c r="D261" s="42" t="s">
        <v>1036</v>
      </c>
      <c r="E261" s="42" t="s">
        <v>418</v>
      </c>
      <c r="F261" s="42" t="s">
        <v>419</v>
      </c>
      <c r="G261" s="42" t="s">
        <v>417</v>
      </c>
      <c r="H261" s="42" t="s">
        <v>1037</v>
      </c>
      <c r="I261" s="42" t="s">
        <v>422</v>
      </c>
      <c r="J261" s="42" t="s">
        <v>1040</v>
      </c>
      <c r="K261" s="42"/>
      <c r="L261" s="42"/>
      <c r="M261" s="42"/>
      <c r="N261" s="42"/>
    </row>
    <row r="262" customFormat="false" ht="15.75" hidden="false" customHeight="false" outlineLevel="0" collapsed="false">
      <c r="A262" s="41" t="n">
        <v>80</v>
      </c>
      <c r="B262" s="42" t="s">
        <v>1041</v>
      </c>
      <c r="C262" s="42" t="s">
        <v>1042</v>
      </c>
      <c r="D262" s="42" t="s">
        <v>640</v>
      </c>
      <c r="E262" s="42" t="s">
        <v>576</v>
      </c>
      <c r="F262" s="42" t="s">
        <v>419</v>
      </c>
      <c r="G262" s="42" t="s">
        <v>420</v>
      </c>
      <c r="H262" s="42" t="s">
        <v>1043</v>
      </c>
      <c r="I262" s="42" t="s">
        <v>422</v>
      </c>
      <c r="J262" s="42" t="s">
        <v>1044</v>
      </c>
      <c r="K262" s="42"/>
      <c r="L262" s="42"/>
      <c r="M262" s="42"/>
      <c r="N262" s="42"/>
    </row>
    <row r="263" customFormat="false" ht="15.75" hidden="false" customHeight="false" outlineLevel="0" collapsed="false">
      <c r="A263" s="41" t="n">
        <v>81</v>
      </c>
      <c r="B263" s="42" t="s">
        <v>1045</v>
      </c>
      <c r="C263" s="42" t="s">
        <v>1046</v>
      </c>
      <c r="D263" s="42" t="s">
        <v>1047</v>
      </c>
      <c r="E263" s="42" t="s">
        <v>418</v>
      </c>
      <c r="F263" s="42" t="s">
        <v>425</v>
      </c>
      <c r="G263" s="42" t="s">
        <v>417</v>
      </c>
      <c r="H263" s="42" t="s">
        <v>644</v>
      </c>
      <c r="I263" s="42" t="s">
        <v>422</v>
      </c>
      <c r="J263" s="42" t="s">
        <v>1048</v>
      </c>
      <c r="K263" s="42" t="s">
        <v>1049</v>
      </c>
      <c r="L263" s="43" t="s">
        <v>1050</v>
      </c>
      <c r="M263" s="43"/>
      <c r="N263" s="42" t="s">
        <v>1051</v>
      </c>
    </row>
    <row r="264" customFormat="false" ht="15.75" hidden="false" customHeight="false" outlineLevel="0" collapsed="false">
      <c r="A264" s="41" t="n">
        <v>81</v>
      </c>
      <c r="B264" s="42" t="s">
        <v>1052</v>
      </c>
      <c r="C264" s="42" t="s">
        <v>1053</v>
      </c>
      <c r="D264" s="42" t="s">
        <v>1047</v>
      </c>
      <c r="E264" s="42" t="s">
        <v>418</v>
      </c>
      <c r="F264" s="42" t="s">
        <v>425</v>
      </c>
      <c r="G264" s="42" t="s">
        <v>419</v>
      </c>
      <c r="H264" s="42" t="s">
        <v>422</v>
      </c>
      <c r="I264" s="42" t="s">
        <v>426</v>
      </c>
      <c r="J264" s="42" t="s">
        <v>1054</v>
      </c>
      <c r="K264" s="42" t="s">
        <v>1049</v>
      </c>
      <c r="L264" s="43" t="s">
        <v>1050</v>
      </c>
      <c r="M264" s="43"/>
      <c r="N264" s="42" t="s">
        <v>1055</v>
      </c>
    </row>
    <row r="265" customFormat="false" ht="15.75" hidden="false" customHeight="false" outlineLevel="0" collapsed="false">
      <c r="A265" s="41" t="n">
        <v>81</v>
      </c>
      <c r="B265" s="42" t="s">
        <v>1056</v>
      </c>
      <c r="C265" s="42" t="s">
        <v>1046</v>
      </c>
      <c r="D265" s="42" t="s">
        <v>1047</v>
      </c>
      <c r="E265" s="42" t="s">
        <v>418</v>
      </c>
      <c r="F265" s="42" t="s">
        <v>425</v>
      </c>
      <c r="G265" s="42" t="s">
        <v>1049</v>
      </c>
      <c r="H265" s="42" t="s">
        <v>1057</v>
      </c>
      <c r="I265" s="42" t="s">
        <v>422</v>
      </c>
      <c r="J265" s="42" t="s">
        <v>1058</v>
      </c>
      <c r="K265" s="42" t="s">
        <v>744</v>
      </c>
      <c r="L265" s="43" t="s">
        <v>1050</v>
      </c>
      <c r="M265" s="43"/>
      <c r="N265" s="43"/>
    </row>
    <row r="266" customFormat="false" ht="15.75" hidden="false" customHeight="false" outlineLevel="0" collapsed="false">
      <c r="A266" s="41" t="n">
        <v>81</v>
      </c>
      <c r="B266" s="42" t="s">
        <v>1059</v>
      </c>
      <c r="C266" s="42" t="s">
        <v>1046</v>
      </c>
      <c r="D266" s="42" t="s">
        <v>475</v>
      </c>
      <c r="E266" s="42" t="s">
        <v>446</v>
      </c>
      <c r="F266" s="42" t="s">
        <v>475</v>
      </c>
      <c r="G266" s="42" t="s">
        <v>475</v>
      </c>
      <c r="H266" s="42" t="s">
        <v>475</v>
      </c>
      <c r="I266" s="42" t="s">
        <v>475</v>
      </c>
      <c r="J266" s="42" t="s">
        <v>475</v>
      </c>
      <c r="K266" s="42" t="s">
        <v>1049</v>
      </c>
      <c r="L266" s="43" t="s">
        <v>1050</v>
      </c>
      <c r="M266" s="43"/>
      <c r="N266" s="43"/>
    </row>
    <row r="267" customFormat="false" ht="15.75" hidden="false" customHeight="false" outlineLevel="0" collapsed="false">
      <c r="A267" s="41" t="n">
        <v>82</v>
      </c>
      <c r="B267" s="42" t="s">
        <v>1060</v>
      </c>
      <c r="C267" s="42" t="s">
        <v>664</v>
      </c>
      <c r="D267" s="42" t="s">
        <v>664</v>
      </c>
      <c r="E267" s="42" t="s">
        <v>418</v>
      </c>
      <c r="F267" s="42" t="s">
        <v>664</v>
      </c>
      <c r="G267" s="42" t="s">
        <v>664</v>
      </c>
      <c r="H267" s="42" t="s">
        <v>664</v>
      </c>
      <c r="I267" s="42" t="s">
        <v>664</v>
      </c>
      <c r="J267" s="42" t="s">
        <v>664</v>
      </c>
      <c r="K267" s="43" t="s">
        <v>664</v>
      </c>
      <c r="L267" s="43"/>
      <c r="M267" s="42"/>
      <c r="N267" s="42"/>
    </row>
    <row r="268" customFormat="false" ht="15.75" hidden="false" customHeight="false" outlineLevel="0" collapsed="false">
      <c r="A268" s="41" t="n">
        <v>83</v>
      </c>
      <c r="B268" s="42" t="s">
        <v>1061</v>
      </c>
      <c r="C268" s="42" t="s">
        <v>1062</v>
      </c>
      <c r="D268" s="42" t="s">
        <v>419</v>
      </c>
      <c r="E268" s="42" t="s">
        <v>446</v>
      </c>
      <c r="F268" s="42" t="s">
        <v>425</v>
      </c>
      <c r="G268" s="42" t="s">
        <v>600</v>
      </c>
      <c r="H268" s="42" t="s">
        <v>422</v>
      </c>
      <c r="I268" s="42" t="s">
        <v>422</v>
      </c>
      <c r="J268" s="42" t="s">
        <v>1063</v>
      </c>
      <c r="K268" s="42" t="s">
        <v>600</v>
      </c>
      <c r="L268" s="42"/>
      <c r="M268" s="42"/>
      <c r="N268" s="42"/>
    </row>
    <row r="269" customFormat="false" ht="15.75" hidden="false" customHeight="false" outlineLevel="0" collapsed="false">
      <c r="A269" s="41" t="n">
        <v>83</v>
      </c>
      <c r="B269" s="42" t="s">
        <v>1064</v>
      </c>
      <c r="C269" s="42" t="s">
        <v>1065</v>
      </c>
      <c r="D269" s="42" t="s">
        <v>419</v>
      </c>
      <c r="E269" s="42" t="s">
        <v>418</v>
      </c>
      <c r="F269" s="42" t="s">
        <v>425</v>
      </c>
      <c r="G269" s="42" t="s">
        <v>417</v>
      </c>
      <c r="H269" s="42" t="s">
        <v>422</v>
      </c>
      <c r="I269" s="42" t="s">
        <v>422</v>
      </c>
      <c r="J269" s="42" t="s">
        <v>1066</v>
      </c>
      <c r="K269" s="42"/>
      <c r="L269" s="42"/>
      <c r="M269" s="42"/>
      <c r="N269" s="42"/>
    </row>
    <row r="270" customFormat="false" ht="15.75" hidden="false" customHeight="false" outlineLevel="0" collapsed="false">
      <c r="A270" s="41" t="n">
        <v>83</v>
      </c>
      <c r="B270" s="42" t="s">
        <v>289</v>
      </c>
      <c r="C270" s="42" t="s">
        <v>1067</v>
      </c>
      <c r="D270" s="42" t="s">
        <v>419</v>
      </c>
      <c r="E270" s="42" t="s">
        <v>446</v>
      </c>
      <c r="F270" s="42" t="s">
        <v>425</v>
      </c>
      <c r="G270" s="42" t="s">
        <v>628</v>
      </c>
      <c r="H270" s="42" t="s">
        <v>426</v>
      </c>
      <c r="I270" s="42" t="s">
        <v>422</v>
      </c>
      <c r="J270" s="42" t="s">
        <v>1068</v>
      </c>
      <c r="K270" s="42"/>
      <c r="L270" s="42"/>
      <c r="M270" s="42"/>
      <c r="N270" s="42"/>
    </row>
    <row r="271" customFormat="false" ht="15.75" hidden="false" customHeight="false" outlineLevel="0" collapsed="false">
      <c r="A271" s="41" t="n">
        <v>84</v>
      </c>
      <c r="B271" s="42" t="s">
        <v>1069</v>
      </c>
      <c r="C271" s="42" t="s">
        <v>707</v>
      </c>
      <c r="D271" s="42" t="s">
        <v>422</v>
      </c>
      <c r="E271" s="42" t="s">
        <v>418</v>
      </c>
      <c r="F271" s="42" t="s">
        <v>425</v>
      </c>
      <c r="G271" s="42" t="s">
        <v>420</v>
      </c>
      <c r="H271" s="42" t="s">
        <v>422</v>
      </c>
      <c r="I271" s="42" t="s">
        <v>426</v>
      </c>
      <c r="J271" s="42" t="s">
        <v>1070</v>
      </c>
      <c r="K271" s="42" t="s">
        <v>419</v>
      </c>
      <c r="L271" s="43" t="s">
        <v>1071</v>
      </c>
      <c r="M271" s="43"/>
      <c r="N271" s="43"/>
    </row>
    <row r="272" customFormat="false" ht="15.75" hidden="false" customHeight="false" outlineLevel="0" collapsed="false">
      <c r="A272" s="41" t="n">
        <v>84</v>
      </c>
      <c r="B272" s="42" t="s">
        <v>291</v>
      </c>
      <c r="C272" s="42" t="s">
        <v>449</v>
      </c>
      <c r="D272" s="42" t="s">
        <v>422</v>
      </c>
      <c r="E272" s="42" t="s">
        <v>418</v>
      </c>
      <c r="F272" s="42" t="s">
        <v>425</v>
      </c>
      <c r="G272" s="42" t="s">
        <v>417</v>
      </c>
      <c r="H272" s="42" t="s">
        <v>422</v>
      </c>
      <c r="I272" s="42" t="s">
        <v>422</v>
      </c>
      <c r="J272" s="42" t="s">
        <v>1072</v>
      </c>
      <c r="K272" s="42" t="s">
        <v>420</v>
      </c>
      <c r="L272" s="43" t="s">
        <v>1071</v>
      </c>
      <c r="M272" s="43"/>
      <c r="N272" s="43"/>
    </row>
    <row r="273" customFormat="false" ht="15.75" hidden="false" customHeight="false" outlineLevel="0" collapsed="false">
      <c r="A273" s="41" t="n">
        <v>84</v>
      </c>
      <c r="B273" s="42" t="s">
        <v>1073</v>
      </c>
      <c r="C273" s="42" t="s">
        <v>522</v>
      </c>
      <c r="D273" s="42" t="s">
        <v>422</v>
      </c>
      <c r="E273" s="42" t="s">
        <v>418</v>
      </c>
      <c r="F273" s="42" t="s">
        <v>425</v>
      </c>
      <c r="G273" s="42" t="s">
        <v>419</v>
      </c>
      <c r="H273" s="42" t="s">
        <v>422</v>
      </c>
      <c r="I273" s="42" t="s">
        <v>422</v>
      </c>
      <c r="J273" s="42" t="s">
        <v>1074</v>
      </c>
      <c r="K273" s="42" t="s">
        <v>417</v>
      </c>
      <c r="L273" s="43" t="s">
        <v>1071</v>
      </c>
      <c r="M273" s="43"/>
      <c r="N273" s="43"/>
    </row>
    <row r="274" customFormat="false" ht="15.75" hidden="false" customHeight="false" outlineLevel="0" collapsed="false">
      <c r="A274" s="41" t="n">
        <v>84</v>
      </c>
      <c r="B274" s="42" t="s">
        <v>1075</v>
      </c>
      <c r="C274" s="42" t="s">
        <v>1008</v>
      </c>
      <c r="D274" s="42" t="s">
        <v>422</v>
      </c>
      <c r="E274" s="42" t="s">
        <v>418</v>
      </c>
      <c r="F274" s="42" t="s">
        <v>425</v>
      </c>
      <c r="G274" s="42" t="s">
        <v>422</v>
      </c>
      <c r="H274" s="42" t="s">
        <v>426</v>
      </c>
      <c r="I274" s="42" t="s">
        <v>422</v>
      </c>
      <c r="J274" s="42" t="s">
        <v>1076</v>
      </c>
      <c r="K274" s="42" t="s">
        <v>1077</v>
      </c>
      <c r="L274" s="43" t="s">
        <v>1071</v>
      </c>
      <c r="M274" s="43"/>
      <c r="N274" s="43"/>
    </row>
    <row r="275" customFormat="false" ht="15.75" hidden="false" customHeight="false" outlineLevel="0" collapsed="false">
      <c r="A275" s="41" t="n">
        <v>85</v>
      </c>
      <c r="B275" s="42" t="s">
        <v>1078</v>
      </c>
      <c r="C275" s="42" t="s">
        <v>596</v>
      </c>
      <c r="D275" s="42" t="s">
        <v>417</v>
      </c>
      <c r="E275" s="42" t="s">
        <v>418</v>
      </c>
      <c r="F275" s="42" t="s">
        <v>439</v>
      </c>
      <c r="G275" s="42" t="s">
        <v>425</v>
      </c>
      <c r="H275" s="42" t="s">
        <v>422</v>
      </c>
      <c r="I275" s="42" t="s">
        <v>422</v>
      </c>
      <c r="J275" s="42" t="s">
        <v>1079</v>
      </c>
      <c r="K275" s="42" t="s">
        <v>1049</v>
      </c>
      <c r="L275" s="42"/>
      <c r="M275" s="42"/>
      <c r="N275" s="42"/>
    </row>
    <row r="276" customFormat="false" ht="15.75" hidden="false" customHeight="false" outlineLevel="0" collapsed="false">
      <c r="A276" s="41" t="n">
        <v>85</v>
      </c>
      <c r="B276" s="42" t="s">
        <v>295</v>
      </c>
      <c r="C276" s="42" t="s">
        <v>449</v>
      </c>
      <c r="D276" s="42" t="s">
        <v>417</v>
      </c>
      <c r="E276" s="42" t="s">
        <v>446</v>
      </c>
      <c r="F276" s="42" t="s">
        <v>439</v>
      </c>
      <c r="G276" s="42" t="s">
        <v>420</v>
      </c>
      <c r="H276" s="42" t="s">
        <v>1080</v>
      </c>
      <c r="I276" s="42" t="s">
        <v>422</v>
      </c>
      <c r="J276" s="42" t="s">
        <v>1081</v>
      </c>
      <c r="K276" s="42"/>
      <c r="L276" s="42"/>
      <c r="M276" s="42"/>
      <c r="N276" s="42" t="s">
        <v>1082</v>
      </c>
    </row>
    <row r="277" customFormat="false" ht="15.75" hidden="false" customHeight="false" outlineLevel="0" collapsed="false">
      <c r="A277" s="41" t="n">
        <v>85</v>
      </c>
      <c r="B277" s="42" t="s">
        <v>296</v>
      </c>
      <c r="C277" s="42" t="s">
        <v>460</v>
      </c>
      <c r="D277" s="42" t="s">
        <v>420</v>
      </c>
      <c r="E277" s="42" t="s">
        <v>446</v>
      </c>
      <c r="F277" s="42" t="s">
        <v>439</v>
      </c>
      <c r="G277" s="42" t="s">
        <v>417</v>
      </c>
      <c r="H277" s="42" t="s">
        <v>419</v>
      </c>
      <c r="I277" s="42" t="s">
        <v>1080</v>
      </c>
      <c r="J277" s="42" t="s">
        <v>1083</v>
      </c>
      <c r="K277" s="43" t="s">
        <v>1084</v>
      </c>
      <c r="L277" s="43"/>
      <c r="M277" s="42"/>
      <c r="N277" s="42"/>
    </row>
    <row r="278" customFormat="false" ht="15.75" hidden="false" customHeight="false" outlineLevel="0" collapsed="false">
      <c r="A278" s="41" t="n">
        <v>86</v>
      </c>
      <c r="B278" s="42" t="s">
        <v>1085</v>
      </c>
      <c r="C278" s="42" t="s">
        <v>1086</v>
      </c>
      <c r="D278" s="42" t="s">
        <v>1037</v>
      </c>
      <c r="E278" s="42" t="s">
        <v>446</v>
      </c>
      <c r="F278" s="42" t="s">
        <v>419</v>
      </c>
      <c r="G278" s="42" t="s">
        <v>417</v>
      </c>
      <c r="H278" s="42" t="s">
        <v>419</v>
      </c>
      <c r="I278" s="42" t="s">
        <v>425</v>
      </c>
      <c r="J278" s="42" t="s">
        <v>1087</v>
      </c>
      <c r="K278" s="42"/>
      <c r="L278" s="42"/>
      <c r="M278" s="42"/>
      <c r="N278" s="42"/>
    </row>
    <row r="279" customFormat="false" ht="15.75" hidden="false" customHeight="false" outlineLevel="0" collapsed="false">
      <c r="A279" s="41" t="n">
        <v>86</v>
      </c>
      <c r="B279" s="42" t="s">
        <v>1088</v>
      </c>
      <c r="C279" s="42" t="s">
        <v>1089</v>
      </c>
      <c r="D279" s="42" t="s">
        <v>1037</v>
      </c>
      <c r="E279" s="42" t="s">
        <v>418</v>
      </c>
      <c r="F279" s="42" t="s">
        <v>419</v>
      </c>
      <c r="G279" s="42" t="s">
        <v>974</v>
      </c>
      <c r="H279" s="42" t="s">
        <v>422</v>
      </c>
      <c r="I279" s="42" t="s">
        <v>422</v>
      </c>
      <c r="J279" s="42" t="s">
        <v>1090</v>
      </c>
      <c r="K279" s="42"/>
      <c r="L279" s="42"/>
      <c r="M279" s="42"/>
      <c r="N279" s="42" t="s">
        <v>1091</v>
      </c>
    </row>
    <row r="280" customFormat="false" ht="15.75" hidden="false" customHeight="false" outlineLevel="0" collapsed="false">
      <c r="A280" s="41" t="n">
        <v>86</v>
      </c>
      <c r="B280" s="42" t="s">
        <v>299</v>
      </c>
      <c r="C280" s="42" t="s">
        <v>1086</v>
      </c>
      <c r="D280" s="42" t="s">
        <v>1037</v>
      </c>
      <c r="E280" s="42" t="s">
        <v>576</v>
      </c>
      <c r="F280" s="42" t="s">
        <v>419</v>
      </c>
      <c r="G280" s="42" t="s">
        <v>425</v>
      </c>
      <c r="H280" s="42" t="s">
        <v>1092</v>
      </c>
      <c r="I280" s="42" t="s">
        <v>422</v>
      </c>
      <c r="J280" s="42" t="s">
        <v>1093</v>
      </c>
      <c r="K280" s="42"/>
      <c r="L280" s="42"/>
      <c r="M280" s="42"/>
      <c r="N280" s="42"/>
    </row>
    <row r="281" customFormat="false" ht="15.75" hidden="false" customHeight="false" outlineLevel="0" collapsed="false">
      <c r="A281" s="41" t="n">
        <v>87</v>
      </c>
      <c r="B281" s="42" t="s">
        <v>1094</v>
      </c>
      <c r="C281" s="42" t="s">
        <v>664</v>
      </c>
      <c r="D281" s="42" t="s">
        <v>422</v>
      </c>
      <c r="E281" s="42" t="s">
        <v>446</v>
      </c>
      <c r="F281" s="42" t="s">
        <v>664</v>
      </c>
      <c r="G281" s="42" t="s">
        <v>664</v>
      </c>
      <c r="H281" s="42" t="s">
        <v>664</v>
      </c>
      <c r="I281" s="42" t="s">
        <v>664</v>
      </c>
      <c r="J281" s="42" t="s">
        <v>1095</v>
      </c>
      <c r="K281" s="42"/>
      <c r="L281" s="42"/>
      <c r="M281" s="42"/>
      <c r="N281" s="42"/>
    </row>
    <row r="282" customFormat="false" ht="15.75" hidden="false" customHeight="false" outlineLevel="0" collapsed="false">
      <c r="A282" s="41" t="n">
        <v>88</v>
      </c>
      <c r="B282" s="42" t="s">
        <v>300</v>
      </c>
      <c r="C282" s="42" t="s">
        <v>1096</v>
      </c>
      <c r="D282" s="42" t="s">
        <v>1097</v>
      </c>
      <c r="E282" s="42" t="s">
        <v>418</v>
      </c>
      <c r="F282" s="42" t="s">
        <v>417</v>
      </c>
      <c r="G282" s="42" t="s">
        <v>417</v>
      </c>
      <c r="H282" s="42" t="s">
        <v>422</v>
      </c>
      <c r="I282" s="42" t="s">
        <v>422</v>
      </c>
      <c r="J282" s="42" t="s">
        <v>1098</v>
      </c>
      <c r="K282" s="42"/>
      <c r="L282" s="43" t="s">
        <v>1099</v>
      </c>
      <c r="M282" s="43"/>
      <c r="N282" s="43"/>
    </row>
    <row r="283" customFormat="false" ht="15.75" hidden="false" customHeight="false" outlineLevel="0" collapsed="false">
      <c r="A283" s="41" t="n">
        <v>88</v>
      </c>
      <c r="B283" s="42" t="s">
        <v>1100</v>
      </c>
      <c r="C283" s="42" t="s">
        <v>1096</v>
      </c>
      <c r="D283" s="42" t="s">
        <v>1097</v>
      </c>
      <c r="E283" s="42" t="s">
        <v>418</v>
      </c>
      <c r="F283" s="42" t="s">
        <v>417</v>
      </c>
      <c r="G283" s="42" t="s">
        <v>974</v>
      </c>
      <c r="H283" s="42" t="s">
        <v>422</v>
      </c>
      <c r="I283" s="42" t="s">
        <v>422</v>
      </c>
      <c r="J283" s="42" t="s">
        <v>1101</v>
      </c>
      <c r="K283" s="42"/>
      <c r="L283" s="43" t="s">
        <v>1099</v>
      </c>
      <c r="M283" s="43"/>
      <c r="N283" s="43"/>
    </row>
    <row r="284" customFormat="false" ht="15.75" hidden="false" customHeight="false" outlineLevel="0" collapsed="false">
      <c r="A284" s="41" t="n">
        <v>88</v>
      </c>
      <c r="B284" s="42" t="s">
        <v>302</v>
      </c>
      <c r="C284" s="42" t="s">
        <v>1096</v>
      </c>
      <c r="D284" s="42" t="s">
        <v>1097</v>
      </c>
      <c r="E284" s="42" t="s">
        <v>418</v>
      </c>
      <c r="F284" s="42" t="s">
        <v>417</v>
      </c>
      <c r="G284" s="42" t="s">
        <v>417</v>
      </c>
      <c r="H284" s="42" t="s">
        <v>422</v>
      </c>
      <c r="I284" s="42" t="s">
        <v>422</v>
      </c>
      <c r="J284" s="42" t="s">
        <v>1102</v>
      </c>
      <c r="K284" s="42"/>
      <c r="L284" s="43" t="s">
        <v>1099</v>
      </c>
      <c r="M284" s="43"/>
      <c r="N284" s="43"/>
    </row>
    <row r="285" customFormat="false" ht="15.75" hidden="false" customHeight="false" outlineLevel="0" collapsed="false">
      <c r="A285" s="41" t="n">
        <v>88</v>
      </c>
      <c r="B285" s="42" t="s">
        <v>1103</v>
      </c>
      <c r="C285" s="42" t="s">
        <v>1096</v>
      </c>
      <c r="D285" s="42" t="s">
        <v>1097</v>
      </c>
      <c r="E285" s="42" t="s">
        <v>418</v>
      </c>
      <c r="F285" s="42" t="s">
        <v>417</v>
      </c>
      <c r="G285" s="42" t="s">
        <v>419</v>
      </c>
      <c r="H285" s="42" t="s">
        <v>426</v>
      </c>
      <c r="I285" s="42" t="s">
        <v>422</v>
      </c>
      <c r="J285" s="42" t="s">
        <v>1104</v>
      </c>
      <c r="K285" s="42"/>
      <c r="L285" s="43" t="s">
        <v>1099</v>
      </c>
      <c r="M285" s="43"/>
      <c r="N285" s="43"/>
    </row>
    <row r="286" customFormat="false" ht="15.75" hidden="false" customHeight="false" outlineLevel="0" collapsed="false">
      <c r="A286" s="41" t="n">
        <v>89</v>
      </c>
      <c r="B286" s="42" t="s">
        <v>304</v>
      </c>
      <c r="C286" s="42" t="s">
        <v>569</v>
      </c>
      <c r="D286" s="42" t="s">
        <v>422</v>
      </c>
      <c r="E286" s="42" t="s">
        <v>418</v>
      </c>
      <c r="F286" s="42" t="s">
        <v>425</v>
      </c>
      <c r="G286" s="42" t="s">
        <v>419</v>
      </c>
      <c r="H286" s="42" t="s">
        <v>422</v>
      </c>
      <c r="I286" s="42" t="s">
        <v>422</v>
      </c>
      <c r="J286" s="42" t="s">
        <v>1105</v>
      </c>
      <c r="K286" s="42"/>
      <c r="L286" s="42"/>
      <c r="M286" s="42"/>
      <c r="N286" s="42"/>
    </row>
    <row r="287" customFormat="false" ht="15.75" hidden="false" customHeight="false" outlineLevel="0" collapsed="false">
      <c r="A287" s="41" t="n">
        <v>89</v>
      </c>
      <c r="B287" s="42" t="s">
        <v>305</v>
      </c>
      <c r="C287" s="42" t="s">
        <v>1106</v>
      </c>
      <c r="D287" s="42" t="s">
        <v>422</v>
      </c>
      <c r="E287" s="42" t="s">
        <v>418</v>
      </c>
      <c r="F287" s="42" t="s">
        <v>425</v>
      </c>
      <c r="G287" s="42" t="s">
        <v>417</v>
      </c>
      <c r="H287" s="42" t="s">
        <v>426</v>
      </c>
      <c r="I287" s="42" t="s">
        <v>422</v>
      </c>
      <c r="J287" s="42" t="s">
        <v>1107</v>
      </c>
      <c r="K287" s="42"/>
      <c r="L287" s="42"/>
      <c r="M287" s="42"/>
      <c r="N287" s="42" t="s">
        <v>1108</v>
      </c>
    </row>
    <row r="288" customFormat="false" ht="15.75" hidden="false" customHeight="false" outlineLevel="0" collapsed="false">
      <c r="A288" s="41" t="n">
        <v>89</v>
      </c>
      <c r="B288" s="42" t="s">
        <v>306</v>
      </c>
      <c r="C288" s="42" t="s">
        <v>569</v>
      </c>
      <c r="D288" s="42" t="s">
        <v>422</v>
      </c>
      <c r="E288" s="42" t="s">
        <v>446</v>
      </c>
      <c r="F288" s="42" t="s">
        <v>425</v>
      </c>
      <c r="G288" s="42" t="s">
        <v>439</v>
      </c>
      <c r="H288" s="42" t="s">
        <v>422</v>
      </c>
      <c r="I288" s="42" t="s">
        <v>422</v>
      </c>
      <c r="J288" s="42" t="s">
        <v>1109</v>
      </c>
      <c r="K288" s="42"/>
      <c r="L288" s="42"/>
      <c r="M288" s="42"/>
      <c r="N288" s="42"/>
    </row>
    <row r="289" customFormat="false" ht="15.75" hidden="false" customHeight="false" outlineLevel="0" collapsed="false">
      <c r="A289" s="41" t="n">
        <v>89</v>
      </c>
      <c r="B289" s="42" t="s">
        <v>1110</v>
      </c>
      <c r="C289" s="42" t="s">
        <v>490</v>
      </c>
      <c r="D289" s="42" t="s">
        <v>422</v>
      </c>
      <c r="E289" s="42" t="s">
        <v>418</v>
      </c>
      <c r="F289" s="42" t="s">
        <v>1111</v>
      </c>
      <c r="G289" s="42" t="s">
        <v>1111</v>
      </c>
      <c r="H289" s="42" t="s">
        <v>1111</v>
      </c>
      <c r="I289" s="42" t="s">
        <v>1111</v>
      </c>
      <c r="J289" s="42" t="s">
        <v>1111</v>
      </c>
      <c r="K289" s="42"/>
      <c r="L289" s="42"/>
      <c r="M289" s="42"/>
      <c r="N289" s="42"/>
    </row>
    <row r="290" customFormat="false" ht="15.75" hidden="false" customHeight="false" outlineLevel="0" collapsed="false">
      <c r="A290" s="41" t="n">
        <v>90</v>
      </c>
      <c r="B290" s="42" t="s">
        <v>311</v>
      </c>
      <c r="C290" s="42" t="s">
        <v>1106</v>
      </c>
      <c r="D290" s="42" t="s">
        <v>422</v>
      </c>
      <c r="E290" s="42" t="s">
        <v>418</v>
      </c>
      <c r="F290" s="42" t="s">
        <v>419</v>
      </c>
      <c r="G290" s="42" t="s">
        <v>425</v>
      </c>
      <c r="H290" s="42" t="s">
        <v>426</v>
      </c>
      <c r="I290" s="42" t="s">
        <v>422</v>
      </c>
      <c r="J290" s="42" t="s">
        <v>1112</v>
      </c>
      <c r="K290" s="42"/>
      <c r="L290" s="43" t="s">
        <v>1113</v>
      </c>
      <c r="M290" s="43"/>
      <c r="N290" s="43"/>
    </row>
    <row r="291" customFormat="false" ht="15.75" hidden="false" customHeight="false" outlineLevel="0" collapsed="false">
      <c r="A291" s="41" t="n">
        <v>90</v>
      </c>
      <c r="B291" s="42" t="s">
        <v>1114</v>
      </c>
      <c r="C291" s="42" t="s">
        <v>482</v>
      </c>
      <c r="D291" s="42" t="s">
        <v>422</v>
      </c>
      <c r="E291" s="42" t="s">
        <v>446</v>
      </c>
      <c r="F291" s="42" t="s">
        <v>419</v>
      </c>
      <c r="G291" s="42" t="s">
        <v>417</v>
      </c>
      <c r="H291" s="42" t="s">
        <v>422</v>
      </c>
      <c r="I291" s="42" t="s">
        <v>426</v>
      </c>
      <c r="J291" s="42" t="s">
        <v>1115</v>
      </c>
      <c r="K291" s="42"/>
      <c r="L291" s="43" t="s">
        <v>1113</v>
      </c>
      <c r="M291" s="43"/>
      <c r="N291" s="43"/>
    </row>
    <row r="292" customFormat="false" ht="15.75" hidden="false" customHeight="false" outlineLevel="0" collapsed="false">
      <c r="A292" s="41" t="n">
        <v>90</v>
      </c>
      <c r="B292" s="42" t="s">
        <v>1116</v>
      </c>
      <c r="C292" s="42" t="s">
        <v>505</v>
      </c>
      <c r="D292" s="42" t="s">
        <v>422</v>
      </c>
      <c r="E292" s="42" t="s">
        <v>446</v>
      </c>
      <c r="F292" s="42" t="s">
        <v>505</v>
      </c>
      <c r="G292" s="42" t="s">
        <v>505</v>
      </c>
      <c r="H292" s="42" t="s">
        <v>505</v>
      </c>
      <c r="I292" s="42" t="s">
        <v>505</v>
      </c>
      <c r="J292" s="42" t="s">
        <v>1117</v>
      </c>
      <c r="K292" s="42"/>
      <c r="L292" s="43" t="s">
        <v>1113</v>
      </c>
      <c r="M292" s="43"/>
      <c r="N292" s="43"/>
    </row>
    <row r="293" customFormat="false" ht="15.75" hidden="false" customHeight="false" outlineLevel="0" collapsed="false">
      <c r="A293" s="41" t="n">
        <v>90</v>
      </c>
      <c r="B293" s="42" t="s">
        <v>1118</v>
      </c>
      <c r="C293" s="42" t="s">
        <v>460</v>
      </c>
      <c r="D293" s="42" t="s">
        <v>422</v>
      </c>
      <c r="E293" s="42" t="s">
        <v>418</v>
      </c>
      <c r="F293" s="42" t="s">
        <v>1111</v>
      </c>
      <c r="G293" s="42" t="s">
        <v>1111</v>
      </c>
      <c r="H293" s="42" t="s">
        <v>1111</v>
      </c>
      <c r="I293" s="42" t="s">
        <v>1111</v>
      </c>
      <c r="J293" s="42" t="s">
        <v>1111</v>
      </c>
      <c r="K293" s="42"/>
      <c r="L293" s="43" t="s">
        <v>1113</v>
      </c>
      <c r="M293" s="43"/>
      <c r="N293" s="43"/>
    </row>
    <row r="294" customFormat="false" ht="15.75" hidden="false" customHeight="false" outlineLevel="0" collapsed="false">
      <c r="A294" s="41" t="n">
        <v>91</v>
      </c>
      <c r="B294" s="42" t="s">
        <v>1119</v>
      </c>
      <c r="C294" s="42" t="s">
        <v>443</v>
      </c>
      <c r="D294" s="42" t="s">
        <v>422</v>
      </c>
      <c r="E294" s="42" t="s">
        <v>418</v>
      </c>
      <c r="F294" s="42" t="s">
        <v>419</v>
      </c>
      <c r="G294" s="42" t="s">
        <v>420</v>
      </c>
      <c r="H294" s="42" t="s">
        <v>444</v>
      </c>
      <c r="I294" s="42" t="s">
        <v>422</v>
      </c>
      <c r="J294" s="42" t="s">
        <v>1120</v>
      </c>
      <c r="K294" s="42" t="s">
        <v>417</v>
      </c>
      <c r="L294" s="43" t="s">
        <v>1121</v>
      </c>
      <c r="M294" s="43"/>
      <c r="N294" s="43"/>
    </row>
    <row r="295" customFormat="false" ht="15.75" hidden="false" customHeight="false" outlineLevel="0" collapsed="false">
      <c r="A295" s="41" t="n">
        <v>91</v>
      </c>
      <c r="B295" s="42" t="s">
        <v>1122</v>
      </c>
      <c r="C295" s="42" t="s">
        <v>460</v>
      </c>
      <c r="D295" s="42" t="s">
        <v>422</v>
      </c>
      <c r="E295" s="42" t="s">
        <v>418</v>
      </c>
      <c r="F295" s="42" t="s">
        <v>419</v>
      </c>
      <c r="G295" s="42" t="s">
        <v>417</v>
      </c>
      <c r="H295" s="42" t="s">
        <v>422</v>
      </c>
      <c r="I295" s="42" t="s">
        <v>422</v>
      </c>
      <c r="J295" s="42" t="s">
        <v>1123</v>
      </c>
      <c r="K295" s="42" t="s">
        <v>419</v>
      </c>
      <c r="L295" s="43" t="s">
        <v>1121</v>
      </c>
      <c r="M295" s="43"/>
      <c r="N295" s="43"/>
    </row>
    <row r="296" customFormat="false" ht="15.75" hidden="false" customHeight="false" outlineLevel="0" collapsed="false">
      <c r="A296" s="41" t="n">
        <v>91</v>
      </c>
      <c r="B296" s="42" t="s">
        <v>1124</v>
      </c>
      <c r="C296" s="42" t="s">
        <v>449</v>
      </c>
      <c r="D296" s="42" t="s">
        <v>422</v>
      </c>
      <c r="E296" s="42" t="s">
        <v>418</v>
      </c>
      <c r="F296" s="42" t="s">
        <v>420</v>
      </c>
      <c r="G296" s="42" t="s">
        <v>425</v>
      </c>
      <c r="H296" s="42" t="s">
        <v>1125</v>
      </c>
      <c r="I296" s="42" t="s">
        <v>422</v>
      </c>
      <c r="J296" s="42" t="s">
        <v>1126</v>
      </c>
      <c r="K296" s="42" t="s">
        <v>420</v>
      </c>
      <c r="L296" s="43" t="s">
        <v>1121</v>
      </c>
      <c r="M296" s="43"/>
      <c r="N296" s="43"/>
    </row>
    <row r="297" customFormat="false" ht="15.75" hidden="false" customHeight="false" outlineLevel="0" collapsed="false">
      <c r="A297" s="41" t="n">
        <v>91</v>
      </c>
      <c r="B297" s="42" t="s">
        <v>1127</v>
      </c>
      <c r="C297" s="42" t="s">
        <v>1008</v>
      </c>
      <c r="D297" s="42" t="s">
        <v>422</v>
      </c>
      <c r="E297" s="42" t="s">
        <v>418</v>
      </c>
      <c r="F297" s="42" t="s">
        <v>425</v>
      </c>
      <c r="G297" s="42" t="s">
        <v>419</v>
      </c>
      <c r="H297" s="42" t="s">
        <v>422</v>
      </c>
      <c r="I297" s="42" t="s">
        <v>1128</v>
      </c>
      <c r="J297" s="42" t="s">
        <v>1129</v>
      </c>
      <c r="K297" s="42"/>
      <c r="L297" s="43" t="s">
        <v>1121</v>
      </c>
      <c r="M297" s="43"/>
      <c r="N297" s="43"/>
    </row>
    <row r="298" customFormat="false" ht="15.75" hidden="false" customHeight="false" outlineLevel="0" collapsed="false">
      <c r="A298" s="41" t="n">
        <v>93</v>
      </c>
      <c r="B298" s="42" t="s">
        <v>1130</v>
      </c>
      <c r="C298" s="42" t="s">
        <v>664</v>
      </c>
      <c r="D298" s="42" t="s">
        <v>422</v>
      </c>
      <c r="E298" s="42" t="s">
        <v>446</v>
      </c>
      <c r="F298" s="42" t="s">
        <v>664</v>
      </c>
      <c r="G298" s="42" t="s">
        <v>664</v>
      </c>
      <c r="H298" s="42" t="s">
        <v>664</v>
      </c>
      <c r="I298" s="42" t="s">
        <v>664</v>
      </c>
      <c r="J298" s="42" t="s">
        <v>1131</v>
      </c>
      <c r="K298" s="42"/>
      <c r="L298" s="42"/>
      <c r="M298" s="42"/>
      <c r="N298" s="42"/>
    </row>
    <row r="299" customFormat="false" ht="15.75" hidden="false" customHeight="false" outlineLevel="0" collapsed="false">
      <c r="A299" s="41" t="n">
        <v>93</v>
      </c>
      <c r="B299" s="42" t="s">
        <v>321</v>
      </c>
      <c r="C299" s="42" t="s">
        <v>593</v>
      </c>
      <c r="D299" s="42" t="s">
        <v>422</v>
      </c>
      <c r="E299" s="42" t="s">
        <v>418</v>
      </c>
      <c r="F299" s="42" t="s">
        <v>425</v>
      </c>
      <c r="G299" s="42" t="s">
        <v>439</v>
      </c>
      <c r="H299" s="42" t="s">
        <v>422</v>
      </c>
      <c r="I299" s="42" t="s">
        <v>422</v>
      </c>
      <c r="J299" s="42" t="s">
        <v>1132</v>
      </c>
      <c r="K299" s="42" t="s">
        <v>439</v>
      </c>
      <c r="L299" s="42"/>
      <c r="M299" s="42"/>
      <c r="N299" s="42"/>
    </row>
    <row r="300" customFormat="false" ht="15.75" hidden="false" customHeight="false" outlineLevel="0" collapsed="false">
      <c r="A300" s="41" t="n">
        <v>93</v>
      </c>
      <c r="B300" s="42" t="s">
        <v>320</v>
      </c>
      <c r="C300" s="42" t="s">
        <v>540</v>
      </c>
      <c r="D300" s="42" t="s">
        <v>422</v>
      </c>
      <c r="E300" s="42" t="s">
        <v>446</v>
      </c>
      <c r="F300" s="42" t="s">
        <v>425</v>
      </c>
      <c r="G300" s="42" t="s">
        <v>417</v>
      </c>
      <c r="H300" s="42" t="s">
        <v>426</v>
      </c>
      <c r="I300" s="42" t="s">
        <v>422</v>
      </c>
      <c r="J300" s="42" t="s">
        <v>1133</v>
      </c>
      <c r="K300" s="42"/>
      <c r="L300" s="42"/>
      <c r="M300" s="42"/>
      <c r="N300" s="42"/>
    </row>
    <row r="301" customFormat="false" ht="15.75" hidden="false" customHeight="false" outlineLevel="0" collapsed="false">
      <c r="A301" s="41" t="n">
        <v>93</v>
      </c>
      <c r="B301" s="42" t="s">
        <v>1134</v>
      </c>
      <c r="C301" s="42" t="s">
        <v>475</v>
      </c>
      <c r="D301" s="42" t="s">
        <v>422</v>
      </c>
      <c r="E301" s="42" t="s">
        <v>446</v>
      </c>
      <c r="F301" s="42" t="s">
        <v>425</v>
      </c>
      <c r="G301" s="42" t="s">
        <v>419</v>
      </c>
      <c r="H301" s="42" t="s">
        <v>422</v>
      </c>
      <c r="I301" s="42" t="s">
        <v>422</v>
      </c>
      <c r="J301" s="42" t="s">
        <v>1135</v>
      </c>
      <c r="K301" s="42" t="s">
        <v>600</v>
      </c>
      <c r="L301" s="42"/>
      <c r="M301" s="42"/>
      <c r="N301" s="42"/>
    </row>
    <row r="302" customFormat="false" ht="15.75" hidden="false" customHeight="false" outlineLevel="0" collapsed="false">
      <c r="A302" s="41" t="n">
        <v>93</v>
      </c>
      <c r="B302" s="42" t="s">
        <v>1136</v>
      </c>
      <c r="C302" s="42" t="s">
        <v>1137</v>
      </c>
      <c r="D302" s="42" t="s">
        <v>422</v>
      </c>
      <c r="E302" s="42" t="s">
        <v>446</v>
      </c>
      <c r="F302" s="42" t="s">
        <v>425</v>
      </c>
      <c r="G302" s="42" t="s">
        <v>419</v>
      </c>
      <c r="H302" s="42" t="s">
        <v>422</v>
      </c>
      <c r="I302" s="42" t="s">
        <v>422</v>
      </c>
      <c r="J302" s="42" t="s">
        <v>1138</v>
      </c>
      <c r="K302" s="42"/>
      <c r="L302" s="42"/>
      <c r="M302" s="42"/>
      <c r="N302" s="42"/>
    </row>
    <row r="303" customFormat="false" ht="15.75" hidden="false" customHeight="false" outlineLevel="0" collapsed="false">
      <c r="A303" s="41" t="n">
        <v>94</v>
      </c>
      <c r="B303" s="42" t="s">
        <v>1139</v>
      </c>
      <c r="C303" s="42" t="s">
        <v>460</v>
      </c>
      <c r="D303" s="42" t="s">
        <v>422</v>
      </c>
      <c r="E303" s="42" t="s">
        <v>418</v>
      </c>
      <c r="F303" s="42" t="s">
        <v>417</v>
      </c>
      <c r="G303" s="42" t="s">
        <v>420</v>
      </c>
      <c r="H303" s="42" t="s">
        <v>420</v>
      </c>
      <c r="I303" s="42" t="s">
        <v>422</v>
      </c>
      <c r="J303" s="42" t="s">
        <v>1140</v>
      </c>
      <c r="K303" s="42" t="s">
        <v>419</v>
      </c>
      <c r="L303" s="42"/>
      <c r="M303" s="42"/>
      <c r="N303" s="42"/>
    </row>
    <row r="304" customFormat="false" ht="15.75" hidden="false" customHeight="false" outlineLevel="0" collapsed="false">
      <c r="A304" s="41" t="n">
        <v>94</v>
      </c>
      <c r="B304" s="42" t="s">
        <v>1141</v>
      </c>
      <c r="C304" s="42" t="s">
        <v>565</v>
      </c>
      <c r="D304" s="42" t="s">
        <v>422</v>
      </c>
      <c r="E304" s="42" t="s">
        <v>418</v>
      </c>
      <c r="F304" s="42" t="s">
        <v>417</v>
      </c>
      <c r="G304" s="42" t="s">
        <v>425</v>
      </c>
      <c r="H304" s="42" t="s">
        <v>425</v>
      </c>
      <c r="I304" s="42" t="s">
        <v>422</v>
      </c>
      <c r="J304" s="42" t="s">
        <v>1142</v>
      </c>
      <c r="K304" s="42" t="s">
        <v>425</v>
      </c>
      <c r="L304" s="42"/>
      <c r="M304" s="42"/>
      <c r="N304" s="42"/>
    </row>
    <row r="305" customFormat="false" ht="15.75" hidden="false" customHeight="false" outlineLevel="0" collapsed="false">
      <c r="A305" s="41" t="n">
        <v>94</v>
      </c>
      <c r="B305" s="42" t="s">
        <v>323</v>
      </c>
      <c r="C305" s="42" t="s">
        <v>449</v>
      </c>
      <c r="D305" s="42" t="s">
        <v>422</v>
      </c>
      <c r="E305" s="42" t="s">
        <v>418</v>
      </c>
      <c r="F305" s="42" t="s">
        <v>417</v>
      </c>
      <c r="G305" s="42" t="s">
        <v>419</v>
      </c>
      <c r="H305" s="42" t="s">
        <v>479</v>
      </c>
      <c r="I305" s="42" t="s">
        <v>422</v>
      </c>
      <c r="J305" s="42" t="s">
        <v>1143</v>
      </c>
      <c r="K305" s="42" t="s">
        <v>420</v>
      </c>
      <c r="L305" s="42"/>
      <c r="M305" s="42"/>
      <c r="N305" s="42"/>
    </row>
    <row r="306" customFormat="false" ht="15.75" hidden="false" customHeight="false" outlineLevel="0" collapsed="false">
      <c r="A306" s="41" t="n">
        <v>94</v>
      </c>
      <c r="B306" s="42" t="s">
        <v>1144</v>
      </c>
      <c r="C306" s="42" t="s">
        <v>505</v>
      </c>
      <c r="D306" s="42" t="s">
        <v>505</v>
      </c>
      <c r="E306" s="42" t="s">
        <v>505</v>
      </c>
      <c r="F306" s="42" t="s">
        <v>505</v>
      </c>
      <c r="G306" s="42" t="s">
        <v>505</v>
      </c>
      <c r="H306" s="42" t="s">
        <v>505</v>
      </c>
      <c r="I306" s="42" t="s">
        <v>505</v>
      </c>
      <c r="J306" s="42" t="s">
        <v>505</v>
      </c>
      <c r="K306" s="42"/>
      <c r="L306" s="42"/>
      <c r="M306" s="42"/>
      <c r="N306" s="42"/>
    </row>
    <row r="307" customFormat="false" ht="15.75" hidden="false" customHeight="false" outlineLevel="0" collapsed="false">
      <c r="A307" s="41" t="n">
        <v>95</v>
      </c>
      <c r="B307" s="42" t="s">
        <v>1145</v>
      </c>
      <c r="C307" s="42" t="s">
        <v>664</v>
      </c>
      <c r="D307" s="42" t="s">
        <v>422</v>
      </c>
      <c r="E307" s="42" t="s">
        <v>446</v>
      </c>
      <c r="F307" s="42" t="s">
        <v>664</v>
      </c>
      <c r="G307" s="42" t="s">
        <v>664</v>
      </c>
      <c r="H307" s="42" t="s">
        <v>664</v>
      </c>
      <c r="I307" s="42" t="s">
        <v>664</v>
      </c>
      <c r="J307" s="42" t="s">
        <v>1146</v>
      </c>
      <c r="K307" s="42"/>
      <c r="L307" s="42"/>
      <c r="M307" s="42"/>
      <c r="N307" s="42"/>
    </row>
    <row r="308" customFormat="false" ht="15.75" hidden="false" customHeight="false" outlineLevel="0" collapsed="false">
      <c r="A308" s="41" t="n">
        <v>96</v>
      </c>
      <c r="B308" s="42" t="s">
        <v>1147</v>
      </c>
      <c r="C308" s="42" t="s">
        <v>1096</v>
      </c>
      <c r="D308" s="42" t="s">
        <v>422</v>
      </c>
      <c r="E308" s="42" t="s">
        <v>418</v>
      </c>
      <c r="F308" s="42" t="s">
        <v>422</v>
      </c>
      <c r="G308" s="42" t="s">
        <v>419</v>
      </c>
      <c r="H308" s="42" t="s">
        <v>422</v>
      </c>
      <c r="I308" s="42" t="s">
        <v>422</v>
      </c>
      <c r="J308" s="42" t="s">
        <v>1148</v>
      </c>
      <c r="K308" s="42" t="s">
        <v>419</v>
      </c>
      <c r="L308" s="42"/>
      <c r="M308" s="42"/>
      <c r="N308" s="42"/>
    </row>
    <row r="309" customFormat="false" ht="15.75" hidden="false" customHeight="false" outlineLevel="0" collapsed="false">
      <c r="A309" s="41" t="n">
        <v>96</v>
      </c>
      <c r="B309" s="42" t="s">
        <v>1149</v>
      </c>
      <c r="C309" s="42" t="s">
        <v>1096</v>
      </c>
      <c r="D309" s="42" t="s">
        <v>422</v>
      </c>
      <c r="E309" s="42" t="s">
        <v>418</v>
      </c>
      <c r="F309" s="42" t="s">
        <v>422</v>
      </c>
      <c r="G309" s="42" t="s">
        <v>417</v>
      </c>
      <c r="H309" s="42" t="s">
        <v>426</v>
      </c>
      <c r="I309" s="42" t="s">
        <v>422</v>
      </c>
      <c r="J309" s="42" t="s">
        <v>1150</v>
      </c>
      <c r="K309" s="42" t="s">
        <v>417</v>
      </c>
      <c r="L309" s="42"/>
      <c r="M309" s="42"/>
      <c r="N309" s="42"/>
    </row>
    <row r="310" customFormat="false" ht="15.75" hidden="false" customHeight="false" outlineLevel="0" collapsed="false">
      <c r="A310" s="41" t="n">
        <v>96</v>
      </c>
      <c r="B310" s="42" t="s">
        <v>1151</v>
      </c>
      <c r="C310" s="42" t="s">
        <v>1096</v>
      </c>
      <c r="D310" s="42" t="s">
        <v>422</v>
      </c>
      <c r="E310" s="42" t="s">
        <v>418</v>
      </c>
      <c r="F310" s="42" t="s">
        <v>422</v>
      </c>
      <c r="G310" s="42" t="s">
        <v>962</v>
      </c>
      <c r="H310" s="42" t="s">
        <v>479</v>
      </c>
      <c r="I310" s="42" t="s">
        <v>422</v>
      </c>
      <c r="J310" s="42" t="s">
        <v>1152</v>
      </c>
      <c r="K310" s="42" t="s">
        <v>962</v>
      </c>
      <c r="L310" s="42"/>
      <c r="M310" s="42"/>
      <c r="N310" s="42"/>
    </row>
    <row r="311" customFormat="false" ht="15.75" hidden="false" customHeight="false" outlineLevel="0" collapsed="false">
      <c r="A311" s="41" t="n">
        <v>96</v>
      </c>
      <c r="B311" s="42" t="s">
        <v>1153</v>
      </c>
      <c r="C311" s="42" t="s">
        <v>1096</v>
      </c>
      <c r="D311" s="42" t="s">
        <v>422</v>
      </c>
      <c r="E311" s="42" t="s">
        <v>418</v>
      </c>
      <c r="F311" s="42" t="s">
        <v>422</v>
      </c>
      <c r="G311" s="42" t="s">
        <v>425</v>
      </c>
      <c r="H311" s="42" t="s">
        <v>422</v>
      </c>
      <c r="I311" s="42" t="s">
        <v>422</v>
      </c>
      <c r="J311" s="42" t="s">
        <v>1154</v>
      </c>
      <c r="K311" s="42" t="s">
        <v>425</v>
      </c>
      <c r="L311" s="42"/>
      <c r="M311" s="42"/>
      <c r="N311" s="42"/>
    </row>
    <row r="312" customFormat="false" ht="15.75" hidden="false" customHeight="false" outlineLevel="0" collapsed="false">
      <c r="A312" s="41" t="n">
        <v>96</v>
      </c>
      <c r="B312" s="42" t="s">
        <v>1155</v>
      </c>
      <c r="C312" s="42" t="s">
        <v>1096</v>
      </c>
      <c r="D312" s="42" t="s">
        <v>422</v>
      </c>
      <c r="E312" s="42" t="s">
        <v>418</v>
      </c>
      <c r="F312" s="42" t="s">
        <v>422</v>
      </c>
      <c r="G312" s="42" t="s">
        <v>419</v>
      </c>
      <c r="H312" s="42" t="s">
        <v>422</v>
      </c>
      <c r="I312" s="42" t="s">
        <v>422</v>
      </c>
      <c r="J312" s="42" t="s">
        <v>1156</v>
      </c>
      <c r="K312" s="42" t="s">
        <v>419</v>
      </c>
      <c r="L312" s="42"/>
      <c r="M312" s="42"/>
      <c r="N312" s="42"/>
    </row>
    <row r="313" customFormat="false" ht="15.75" hidden="false" customHeight="false" outlineLevel="0" collapsed="false">
      <c r="A313" s="41" t="n">
        <v>96</v>
      </c>
      <c r="B313" s="42" t="s">
        <v>1157</v>
      </c>
      <c r="C313" s="42" t="s">
        <v>1096</v>
      </c>
      <c r="D313" s="42" t="s">
        <v>422</v>
      </c>
      <c r="E313" s="42" t="s">
        <v>418</v>
      </c>
      <c r="F313" s="42" t="s">
        <v>422</v>
      </c>
      <c r="G313" s="42" t="s">
        <v>417</v>
      </c>
      <c r="H313" s="42" t="s">
        <v>422</v>
      </c>
      <c r="I313" s="42" t="s">
        <v>422</v>
      </c>
      <c r="J313" s="42" t="s">
        <v>1158</v>
      </c>
      <c r="K313" s="42" t="s">
        <v>417</v>
      </c>
      <c r="L313" s="42"/>
      <c r="M313" s="42"/>
      <c r="N313" s="42"/>
    </row>
    <row r="314" customFormat="false" ht="15.75" hidden="false" customHeight="false" outlineLevel="0" collapsed="false">
      <c r="A314" s="41" t="n">
        <v>96</v>
      </c>
      <c r="B314" s="42" t="s">
        <v>1159</v>
      </c>
      <c r="C314" s="42" t="s">
        <v>1096</v>
      </c>
      <c r="D314" s="42" t="s">
        <v>422</v>
      </c>
      <c r="E314" s="42" t="s">
        <v>418</v>
      </c>
      <c r="F314" s="42" t="s">
        <v>422</v>
      </c>
      <c r="G314" s="42" t="s">
        <v>962</v>
      </c>
      <c r="H314" s="42" t="s">
        <v>422</v>
      </c>
      <c r="I314" s="42" t="s">
        <v>422</v>
      </c>
      <c r="J314" s="42" t="s">
        <v>1160</v>
      </c>
      <c r="K314" s="42" t="s">
        <v>962</v>
      </c>
      <c r="L314" s="42"/>
      <c r="M314" s="42"/>
      <c r="N314" s="42"/>
    </row>
    <row r="315" customFormat="false" ht="15.75" hidden="false" customHeight="false" outlineLevel="0" collapsed="false">
      <c r="A315" s="41" t="n">
        <v>96</v>
      </c>
      <c r="B315" s="42" t="s">
        <v>1161</v>
      </c>
      <c r="C315" s="42" t="s">
        <v>1096</v>
      </c>
      <c r="D315" s="42" t="s">
        <v>422</v>
      </c>
      <c r="E315" s="42" t="s">
        <v>418</v>
      </c>
      <c r="F315" s="42" t="s">
        <v>422</v>
      </c>
      <c r="G315" s="42" t="s">
        <v>425</v>
      </c>
      <c r="H315" s="42" t="s">
        <v>422</v>
      </c>
      <c r="I315" s="42" t="s">
        <v>422</v>
      </c>
      <c r="J315" s="42" t="s">
        <v>1162</v>
      </c>
      <c r="K315" s="42" t="s">
        <v>425</v>
      </c>
      <c r="L315" s="42"/>
      <c r="M315" s="42"/>
      <c r="N315" s="42"/>
    </row>
    <row r="316" customFormat="false" ht="15.75" hidden="false" customHeight="false" outlineLevel="0" collapsed="false">
      <c r="A316" s="41" t="n">
        <v>97</v>
      </c>
      <c r="B316" s="42" t="s">
        <v>334</v>
      </c>
      <c r="C316" s="42" t="s">
        <v>593</v>
      </c>
      <c r="D316" s="42" t="s">
        <v>422</v>
      </c>
      <c r="E316" s="42" t="s">
        <v>418</v>
      </c>
      <c r="F316" s="42" t="s">
        <v>475</v>
      </c>
      <c r="G316" s="42" t="s">
        <v>475</v>
      </c>
      <c r="H316" s="42" t="s">
        <v>475</v>
      </c>
      <c r="I316" s="42" t="s">
        <v>475</v>
      </c>
      <c r="J316" s="42" t="s">
        <v>475</v>
      </c>
      <c r="K316" s="42" t="s">
        <v>439</v>
      </c>
      <c r="L316" s="43" t="s">
        <v>1163</v>
      </c>
      <c r="M316" s="43"/>
      <c r="N316" s="43"/>
    </row>
    <row r="317" customFormat="false" ht="15.75" hidden="false" customHeight="false" outlineLevel="0" collapsed="false">
      <c r="A317" s="41" t="n">
        <v>97</v>
      </c>
      <c r="B317" s="42" t="s">
        <v>331</v>
      </c>
      <c r="C317" s="42" t="s">
        <v>460</v>
      </c>
      <c r="D317" s="42" t="s">
        <v>422</v>
      </c>
      <c r="E317" s="42" t="s">
        <v>418</v>
      </c>
      <c r="F317" s="42" t="s">
        <v>419</v>
      </c>
      <c r="G317" s="42" t="s">
        <v>439</v>
      </c>
      <c r="H317" s="42" t="s">
        <v>422</v>
      </c>
      <c r="I317" s="42" t="s">
        <v>422</v>
      </c>
      <c r="J317" s="42" t="s">
        <v>1164</v>
      </c>
      <c r="K317" s="42" t="s">
        <v>744</v>
      </c>
      <c r="L317" s="43" t="s">
        <v>1163</v>
      </c>
      <c r="M317" s="43"/>
      <c r="N317" s="43"/>
    </row>
    <row r="318" customFormat="false" ht="15.75" hidden="false" customHeight="false" outlineLevel="0" collapsed="false">
      <c r="A318" s="41" t="n">
        <v>97</v>
      </c>
      <c r="B318" s="42" t="s">
        <v>1165</v>
      </c>
      <c r="C318" s="42" t="s">
        <v>565</v>
      </c>
      <c r="D318" s="42" t="s">
        <v>422</v>
      </c>
      <c r="E318" s="42" t="s">
        <v>418</v>
      </c>
      <c r="F318" s="42" t="s">
        <v>419</v>
      </c>
      <c r="G318" s="42" t="s">
        <v>417</v>
      </c>
      <c r="H318" s="42" t="s">
        <v>426</v>
      </c>
      <c r="I318" s="42" t="s">
        <v>422</v>
      </c>
      <c r="J318" s="42" t="s">
        <v>1166</v>
      </c>
      <c r="K318" s="42" t="s">
        <v>417</v>
      </c>
      <c r="L318" s="43" t="s">
        <v>1163</v>
      </c>
      <c r="M318" s="43"/>
      <c r="N318" s="43"/>
    </row>
    <row r="319" customFormat="false" ht="15.75" hidden="false" customHeight="false" outlineLevel="0" collapsed="false">
      <c r="A319" s="41" t="n">
        <v>97</v>
      </c>
      <c r="B319" s="42" t="s">
        <v>333</v>
      </c>
      <c r="C319" s="42" t="s">
        <v>460</v>
      </c>
      <c r="D319" s="42" t="s">
        <v>422</v>
      </c>
      <c r="E319" s="42" t="s">
        <v>576</v>
      </c>
      <c r="F319" s="42" t="s">
        <v>419</v>
      </c>
      <c r="G319" s="42" t="s">
        <v>425</v>
      </c>
      <c r="H319" s="42" t="s">
        <v>422</v>
      </c>
      <c r="I319" s="42" t="s">
        <v>422</v>
      </c>
      <c r="J319" s="42" t="s">
        <v>1167</v>
      </c>
      <c r="K319" s="42" t="s">
        <v>419</v>
      </c>
      <c r="L319" s="43" t="s">
        <v>1163</v>
      </c>
      <c r="M319" s="43"/>
      <c r="N319" s="43"/>
    </row>
    <row r="320" customFormat="false" ht="15.75" hidden="false" customHeight="false" outlineLevel="0" collapsed="false">
      <c r="A320" s="41" t="n">
        <v>98</v>
      </c>
      <c r="B320" s="42" t="s">
        <v>1168</v>
      </c>
      <c r="C320" s="42" t="s">
        <v>664</v>
      </c>
      <c r="D320" s="42" t="s">
        <v>422</v>
      </c>
      <c r="E320" s="42" t="s">
        <v>446</v>
      </c>
      <c r="F320" s="42" t="s">
        <v>664</v>
      </c>
      <c r="G320" s="42" t="s">
        <v>664</v>
      </c>
      <c r="H320" s="42" t="s">
        <v>664</v>
      </c>
      <c r="I320" s="42" t="s">
        <v>664</v>
      </c>
      <c r="J320" s="42" t="s">
        <v>1169</v>
      </c>
      <c r="K320" s="42"/>
      <c r="L320" s="42"/>
      <c r="M320" s="42"/>
      <c r="N320" s="42"/>
    </row>
    <row r="321" customFormat="false" ht="15.75" hidden="false" customHeight="false" outlineLevel="0" collapsed="false">
      <c r="A321" s="41" t="n">
        <v>99</v>
      </c>
      <c r="B321" s="42" t="s">
        <v>1170</v>
      </c>
      <c r="C321" s="42" t="s">
        <v>961</v>
      </c>
      <c r="D321" s="42" t="s">
        <v>422</v>
      </c>
      <c r="E321" s="42" t="s">
        <v>576</v>
      </c>
      <c r="F321" s="42" t="s">
        <v>425</v>
      </c>
      <c r="G321" s="42" t="s">
        <v>962</v>
      </c>
      <c r="H321" s="42" t="s">
        <v>426</v>
      </c>
      <c r="I321" s="42" t="s">
        <v>422</v>
      </c>
      <c r="J321" s="42" t="s">
        <v>1171</v>
      </c>
      <c r="K321" s="42"/>
      <c r="L321" s="42"/>
      <c r="M321" s="42"/>
      <c r="N321" s="42"/>
    </row>
    <row r="322" customFormat="false" ht="15.75" hidden="false" customHeight="false" outlineLevel="0" collapsed="false">
      <c r="A322" s="41" t="n">
        <v>99</v>
      </c>
      <c r="B322" s="42" t="s">
        <v>338</v>
      </c>
      <c r="C322" s="42" t="s">
        <v>1172</v>
      </c>
      <c r="D322" s="42" t="s">
        <v>422</v>
      </c>
      <c r="E322" s="42" t="s">
        <v>446</v>
      </c>
      <c r="F322" s="42" t="s">
        <v>425</v>
      </c>
      <c r="G322" s="42" t="s">
        <v>417</v>
      </c>
      <c r="H322" s="42" t="s">
        <v>422</v>
      </c>
      <c r="I322" s="42" t="s">
        <v>422</v>
      </c>
      <c r="J322" s="42" t="s">
        <v>1173</v>
      </c>
      <c r="K322" s="42"/>
      <c r="L322" s="42"/>
      <c r="M322" s="42"/>
      <c r="N322" s="42"/>
    </row>
    <row r="323" customFormat="false" ht="15.75" hidden="false" customHeight="false" outlineLevel="0" collapsed="false">
      <c r="A323" s="41" t="n">
        <v>99</v>
      </c>
      <c r="B323" s="42" t="s">
        <v>339</v>
      </c>
      <c r="C323" s="42" t="s">
        <v>961</v>
      </c>
      <c r="D323" s="42" t="s">
        <v>422</v>
      </c>
      <c r="E323" s="42" t="s">
        <v>446</v>
      </c>
      <c r="F323" s="42" t="s">
        <v>425</v>
      </c>
      <c r="G323" s="42" t="s">
        <v>419</v>
      </c>
      <c r="H323" s="42" t="s">
        <v>422</v>
      </c>
      <c r="I323" s="42" t="s">
        <v>426</v>
      </c>
      <c r="J323" s="42" t="s">
        <v>1174</v>
      </c>
      <c r="K323" s="42"/>
      <c r="L323" s="42"/>
      <c r="M323" s="42"/>
      <c r="N323" s="42"/>
    </row>
    <row r="324" customFormat="false" ht="15.75" hidden="false" customHeight="false" outlineLevel="0" collapsed="false">
      <c r="A324" s="41" t="n">
        <v>99</v>
      </c>
      <c r="B324" s="42" t="s">
        <v>1175</v>
      </c>
      <c r="C324" s="42" t="s">
        <v>961</v>
      </c>
      <c r="D324" s="42" t="s">
        <v>505</v>
      </c>
      <c r="E324" s="42" t="s">
        <v>505</v>
      </c>
      <c r="F324" s="42" t="s">
        <v>505</v>
      </c>
      <c r="G324" s="42" t="s">
        <v>505</v>
      </c>
      <c r="H324" s="42" t="s">
        <v>505</v>
      </c>
      <c r="I324" s="42" t="s">
        <v>505</v>
      </c>
      <c r="J324" s="42" t="s">
        <v>505</v>
      </c>
      <c r="K324" s="42"/>
      <c r="L324" s="42"/>
      <c r="M324" s="42"/>
      <c r="N324" s="42"/>
    </row>
    <row r="325" customFormat="false" ht="15.75" hidden="false" customHeight="false" outlineLevel="0" collapsed="false">
      <c r="A325" s="41" t="n">
        <v>100</v>
      </c>
      <c r="B325" s="42" t="s">
        <v>1176</v>
      </c>
      <c r="C325" s="42" t="s">
        <v>482</v>
      </c>
      <c r="D325" s="42" t="s">
        <v>422</v>
      </c>
      <c r="E325" s="42" t="s">
        <v>418</v>
      </c>
      <c r="F325" s="42" t="s">
        <v>419</v>
      </c>
      <c r="G325" s="42" t="s">
        <v>422</v>
      </c>
      <c r="H325" s="42" t="s">
        <v>422</v>
      </c>
      <c r="I325" s="42" t="s">
        <v>422</v>
      </c>
      <c r="J325" s="42" t="s">
        <v>1177</v>
      </c>
      <c r="K325" s="42" t="s">
        <v>417</v>
      </c>
      <c r="L325" s="43" t="s">
        <v>1178</v>
      </c>
      <c r="M325" s="43"/>
      <c r="N325" s="43"/>
    </row>
    <row r="326" customFormat="false" ht="15.75" hidden="false" customHeight="false" outlineLevel="0" collapsed="false">
      <c r="A326" s="41" t="n">
        <v>100</v>
      </c>
      <c r="B326" s="42" t="s">
        <v>1179</v>
      </c>
      <c r="C326" s="42" t="s">
        <v>710</v>
      </c>
      <c r="D326" s="42" t="s">
        <v>422</v>
      </c>
      <c r="E326" s="42" t="s">
        <v>418</v>
      </c>
      <c r="F326" s="42" t="s">
        <v>419</v>
      </c>
      <c r="G326" s="42" t="s">
        <v>420</v>
      </c>
      <c r="H326" s="42" t="s">
        <v>422</v>
      </c>
      <c r="I326" s="42" t="s">
        <v>422</v>
      </c>
      <c r="J326" s="42" t="s">
        <v>1180</v>
      </c>
      <c r="K326" s="42" t="s">
        <v>420</v>
      </c>
      <c r="L326" s="43" t="s">
        <v>1178</v>
      </c>
      <c r="M326" s="43"/>
      <c r="N326" s="43"/>
    </row>
    <row r="327" customFormat="false" ht="15.75" hidden="false" customHeight="false" outlineLevel="0" collapsed="false">
      <c r="A327" s="41" t="n">
        <v>100</v>
      </c>
      <c r="B327" s="42" t="s">
        <v>1181</v>
      </c>
      <c r="C327" s="42" t="s">
        <v>482</v>
      </c>
      <c r="D327" s="42" t="s">
        <v>422</v>
      </c>
      <c r="E327" s="42" t="s">
        <v>418</v>
      </c>
      <c r="F327" s="42" t="s">
        <v>419</v>
      </c>
      <c r="G327" s="42" t="s">
        <v>417</v>
      </c>
      <c r="H327" s="42" t="s">
        <v>422</v>
      </c>
      <c r="I327" s="42" t="s">
        <v>422</v>
      </c>
      <c r="J327" s="42" t="s">
        <v>1182</v>
      </c>
      <c r="K327" s="42" t="s">
        <v>417</v>
      </c>
      <c r="L327" s="43" t="s">
        <v>1178</v>
      </c>
      <c r="M327" s="43"/>
      <c r="N327" s="43"/>
    </row>
    <row r="328" customFormat="false" ht="15.75" hidden="false" customHeight="false" outlineLevel="0" collapsed="false">
      <c r="A328" s="41" t="n">
        <v>100</v>
      </c>
      <c r="B328" s="42" t="s">
        <v>1183</v>
      </c>
      <c r="C328" s="42" t="s">
        <v>593</v>
      </c>
      <c r="D328" s="42" t="s">
        <v>422</v>
      </c>
      <c r="E328" s="42" t="s">
        <v>418</v>
      </c>
      <c r="F328" s="42" t="s">
        <v>419</v>
      </c>
      <c r="G328" s="42" t="s">
        <v>439</v>
      </c>
      <c r="H328" s="42" t="s">
        <v>422</v>
      </c>
      <c r="I328" s="42" t="s">
        <v>422</v>
      </c>
      <c r="J328" s="42" t="s">
        <v>1184</v>
      </c>
      <c r="K328" s="42" t="s">
        <v>439</v>
      </c>
      <c r="L328" s="43" t="s">
        <v>1178</v>
      </c>
      <c r="M328" s="43"/>
      <c r="N328" s="43"/>
    </row>
    <row r="329" customFormat="false" ht="15.75" hidden="false" customHeight="false" outlineLevel="0" collapsed="false">
      <c r="A329" s="41" t="n">
        <v>100</v>
      </c>
      <c r="B329" s="42" t="s">
        <v>1185</v>
      </c>
      <c r="C329" s="42" t="s">
        <v>618</v>
      </c>
      <c r="D329" s="42" t="s">
        <v>422</v>
      </c>
      <c r="E329" s="42" t="s">
        <v>418</v>
      </c>
      <c r="F329" s="42" t="s">
        <v>419</v>
      </c>
      <c r="G329" s="42" t="s">
        <v>419</v>
      </c>
      <c r="H329" s="42" t="s">
        <v>422</v>
      </c>
      <c r="I329" s="42" t="s">
        <v>422</v>
      </c>
      <c r="J329" s="42" t="s">
        <v>1186</v>
      </c>
      <c r="K329" s="42" t="s">
        <v>419</v>
      </c>
      <c r="L329" s="43" t="s">
        <v>1178</v>
      </c>
      <c r="M329" s="43"/>
      <c r="N329" s="43"/>
    </row>
    <row r="330" customFormat="false" ht="15.75" hidden="false" customHeight="false" outlineLevel="0" collapsed="false">
      <c r="A330" s="41" t="n">
        <v>100</v>
      </c>
      <c r="B330" s="42" t="s">
        <v>1187</v>
      </c>
      <c r="C330" s="42" t="s">
        <v>615</v>
      </c>
      <c r="D330" s="42" t="s">
        <v>422</v>
      </c>
      <c r="E330" s="42" t="s">
        <v>418</v>
      </c>
      <c r="F330" s="42" t="s">
        <v>439</v>
      </c>
      <c r="G330" s="42" t="s">
        <v>425</v>
      </c>
      <c r="H330" s="42" t="s">
        <v>422</v>
      </c>
      <c r="I330" s="42" t="s">
        <v>422</v>
      </c>
      <c r="J330" s="42" t="s">
        <v>1188</v>
      </c>
      <c r="K330" s="42" t="s">
        <v>425</v>
      </c>
      <c r="L330" s="43" t="s">
        <v>1178</v>
      </c>
      <c r="M330" s="43"/>
      <c r="N330" s="43"/>
    </row>
    <row r="331" customFormat="false" ht="15.75" hidden="false" customHeight="false" outlineLevel="0" collapsed="false">
      <c r="A331" s="41" t="n">
        <v>100</v>
      </c>
      <c r="B331" s="42" t="s">
        <v>345</v>
      </c>
      <c r="C331" s="42" t="s">
        <v>710</v>
      </c>
      <c r="D331" s="42" t="s">
        <v>422</v>
      </c>
      <c r="E331" s="42" t="s">
        <v>446</v>
      </c>
      <c r="F331" s="42" t="s">
        <v>422</v>
      </c>
      <c r="G331" s="42" t="s">
        <v>422</v>
      </c>
      <c r="H331" s="42" t="s">
        <v>426</v>
      </c>
      <c r="I331" s="42" t="s">
        <v>422</v>
      </c>
      <c r="J331" s="42" t="s">
        <v>1189</v>
      </c>
      <c r="K331" s="42"/>
      <c r="L331" s="43" t="s">
        <v>1178</v>
      </c>
      <c r="M331" s="43"/>
      <c r="N331" s="43"/>
    </row>
    <row r="332" customFormat="false" ht="15.75" hidden="false" customHeight="false" outlineLevel="0" collapsed="false">
      <c r="A332" s="41" t="n">
        <v>100</v>
      </c>
      <c r="B332" s="42" t="s">
        <v>1190</v>
      </c>
      <c r="C332" s="42" t="s">
        <v>505</v>
      </c>
      <c r="D332" s="42" t="s">
        <v>505</v>
      </c>
      <c r="E332" s="42" t="s">
        <v>505</v>
      </c>
      <c r="F332" s="42" t="s">
        <v>505</v>
      </c>
      <c r="G332" s="42" t="s">
        <v>505</v>
      </c>
      <c r="H332" s="42" t="s">
        <v>505</v>
      </c>
      <c r="I332" s="42" t="s">
        <v>505</v>
      </c>
      <c r="J332" s="42" t="s">
        <v>505</v>
      </c>
      <c r="K332" s="42"/>
      <c r="L332" s="43" t="s">
        <v>1178</v>
      </c>
      <c r="M332" s="43"/>
      <c r="N332" s="43"/>
    </row>
    <row r="333" customFormat="false" ht="15.75" hidden="false" customHeight="false" outlineLevel="0" collapsed="false">
      <c r="A333" s="41" t="n">
        <v>101</v>
      </c>
      <c r="B333" s="42" t="s">
        <v>1191</v>
      </c>
      <c r="C333" s="42" t="s">
        <v>443</v>
      </c>
      <c r="D333" s="42" t="s">
        <v>422</v>
      </c>
      <c r="E333" s="42" t="s">
        <v>446</v>
      </c>
      <c r="F333" s="42" t="s">
        <v>420</v>
      </c>
      <c r="G333" s="42" t="s">
        <v>419</v>
      </c>
      <c r="H333" s="42" t="s">
        <v>422</v>
      </c>
      <c r="I333" s="42" t="s">
        <v>422</v>
      </c>
      <c r="J333" s="42" t="s">
        <v>1192</v>
      </c>
      <c r="K333" s="42"/>
      <c r="L333" s="43" t="s">
        <v>1193</v>
      </c>
      <c r="M333" s="43"/>
      <c r="N333" s="42"/>
    </row>
    <row r="334" customFormat="false" ht="15.75" hidden="false" customHeight="false" outlineLevel="0" collapsed="false">
      <c r="A334" s="41" t="n">
        <v>101</v>
      </c>
      <c r="B334" s="42" t="s">
        <v>348</v>
      </c>
      <c r="C334" s="42" t="s">
        <v>449</v>
      </c>
      <c r="D334" s="42" t="s">
        <v>422</v>
      </c>
      <c r="E334" s="42" t="s">
        <v>418</v>
      </c>
      <c r="F334" s="42" t="s">
        <v>420</v>
      </c>
      <c r="G334" s="42" t="s">
        <v>417</v>
      </c>
      <c r="H334" s="42" t="s">
        <v>422</v>
      </c>
      <c r="I334" s="42" t="s">
        <v>422</v>
      </c>
      <c r="J334" s="42" t="s">
        <v>1194</v>
      </c>
      <c r="K334" s="42"/>
      <c r="L334" s="42"/>
      <c r="M334" s="42"/>
      <c r="N334" s="42"/>
    </row>
    <row r="335" customFormat="false" ht="15.75" hidden="false" customHeight="false" outlineLevel="0" collapsed="false">
      <c r="A335" s="41" t="n">
        <v>101</v>
      </c>
      <c r="B335" s="42" t="s">
        <v>349</v>
      </c>
      <c r="C335" s="42" t="s">
        <v>443</v>
      </c>
      <c r="D335" s="42" t="s">
        <v>422</v>
      </c>
      <c r="E335" s="42" t="s">
        <v>446</v>
      </c>
      <c r="F335" s="42" t="s">
        <v>420</v>
      </c>
      <c r="G335" s="42" t="s">
        <v>425</v>
      </c>
      <c r="H335" s="42" t="s">
        <v>426</v>
      </c>
      <c r="I335" s="42" t="s">
        <v>422</v>
      </c>
      <c r="J335" s="42" t="s">
        <v>1195</v>
      </c>
      <c r="K335" s="42"/>
      <c r="L335" s="42"/>
      <c r="M335" s="42"/>
      <c r="N335" s="42"/>
    </row>
    <row r="336" customFormat="false" ht="15.75" hidden="false" customHeight="false" outlineLevel="0" collapsed="false">
      <c r="A336" s="41" t="n">
        <v>102</v>
      </c>
      <c r="B336" s="42" t="s">
        <v>1196</v>
      </c>
      <c r="C336" s="42" t="s">
        <v>1197</v>
      </c>
      <c r="D336" s="42" t="s">
        <v>422</v>
      </c>
      <c r="E336" s="42" t="s">
        <v>418</v>
      </c>
      <c r="F336" s="42" t="s">
        <v>417</v>
      </c>
      <c r="G336" s="42" t="s">
        <v>425</v>
      </c>
      <c r="H336" s="42" t="s">
        <v>422</v>
      </c>
      <c r="I336" s="42" t="s">
        <v>422</v>
      </c>
      <c r="J336" s="42" t="s">
        <v>1198</v>
      </c>
      <c r="K336" s="42" t="s">
        <v>962</v>
      </c>
      <c r="L336" s="43" t="s">
        <v>1199</v>
      </c>
      <c r="M336" s="43"/>
      <c r="N336" s="43"/>
    </row>
    <row r="337" customFormat="false" ht="15.75" hidden="false" customHeight="false" outlineLevel="0" collapsed="false">
      <c r="A337" s="41" t="n">
        <v>102</v>
      </c>
      <c r="B337" s="42" t="s">
        <v>351</v>
      </c>
      <c r="C337" s="42" t="s">
        <v>1172</v>
      </c>
      <c r="D337" s="42" t="s">
        <v>422</v>
      </c>
      <c r="E337" s="42" t="s">
        <v>418</v>
      </c>
      <c r="F337" s="42" t="s">
        <v>417</v>
      </c>
      <c r="G337" s="42" t="s">
        <v>962</v>
      </c>
      <c r="H337" s="42" t="s">
        <v>1200</v>
      </c>
      <c r="I337" s="42" t="s">
        <v>422</v>
      </c>
      <c r="J337" s="42" t="s">
        <v>1201</v>
      </c>
      <c r="K337" s="42" t="s">
        <v>419</v>
      </c>
      <c r="L337" s="43" t="s">
        <v>1199</v>
      </c>
      <c r="M337" s="43"/>
      <c r="N337" s="43"/>
    </row>
    <row r="338" customFormat="false" ht="15.75" hidden="false" customHeight="false" outlineLevel="0" collapsed="false">
      <c r="A338" s="41" t="n">
        <v>102</v>
      </c>
      <c r="B338" s="42" t="s">
        <v>1202</v>
      </c>
      <c r="C338" s="42" t="s">
        <v>1203</v>
      </c>
      <c r="D338" s="42" t="s">
        <v>422</v>
      </c>
      <c r="E338" s="42" t="s">
        <v>418</v>
      </c>
      <c r="F338" s="42" t="s">
        <v>417</v>
      </c>
      <c r="G338" s="42" t="s">
        <v>419</v>
      </c>
      <c r="H338" s="42" t="s">
        <v>586</v>
      </c>
      <c r="I338" s="42" t="s">
        <v>422</v>
      </c>
      <c r="J338" s="42" t="s">
        <v>1204</v>
      </c>
      <c r="K338" s="42" t="s">
        <v>425</v>
      </c>
      <c r="L338" s="43" t="s">
        <v>1199</v>
      </c>
      <c r="M338" s="43"/>
      <c r="N338" s="43"/>
    </row>
    <row r="339" customFormat="false" ht="15.75" hidden="false" customHeight="false" outlineLevel="0" collapsed="false">
      <c r="A339" s="41" t="n">
        <v>103</v>
      </c>
      <c r="B339" s="42" t="s">
        <v>355</v>
      </c>
      <c r="C339" s="42" t="s">
        <v>593</v>
      </c>
      <c r="D339" s="42" t="s">
        <v>422</v>
      </c>
      <c r="E339" s="42" t="s">
        <v>446</v>
      </c>
      <c r="F339" s="42" t="s">
        <v>419</v>
      </c>
      <c r="G339" s="42" t="s">
        <v>425</v>
      </c>
      <c r="H339" s="42" t="s">
        <v>422</v>
      </c>
      <c r="I339" s="42" t="s">
        <v>422</v>
      </c>
      <c r="J339" s="42" t="s">
        <v>1205</v>
      </c>
      <c r="K339" s="42"/>
      <c r="L339" s="42"/>
      <c r="M339" s="42"/>
      <c r="N339" s="42"/>
    </row>
    <row r="340" customFormat="false" ht="15.75" hidden="false" customHeight="false" outlineLevel="0" collapsed="false">
      <c r="A340" s="41" t="n">
        <v>103</v>
      </c>
      <c r="B340" s="42" t="s">
        <v>356</v>
      </c>
      <c r="C340" s="42" t="s">
        <v>540</v>
      </c>
      <c r="D340" s="42" t="s">
        <v>422</v>
      </c>
      <c r="E340" s="42" t="s">
        <v>446</v>
      </c>
      <c r="F340" s="42" t="s">
        <v>419</v>
      </c>
      <c r="G340" s="42" t="s">
        <v>439</v>
      </c>
      <c r="H340" s="42" t="s">
        <v>1206</v>
      </c>
      <c r="I340" s="42" t="s">
        <v>422</v>
      </c>
      <c r="J340" s="42" t="s">
        <v>1207</v>
      </c>
      <c r="K340" s="42"/>
      <c r="L340" s="42"/>
      <c r="M340" s="42"/>
      <c r="N340" s="42"/>
    </row>
    <row r="341" customFormat="false" ht="15.75" hidden="false" customHeight="false" outlineLevel="0" collapsed="false">
      <c r="A341" s="41" t="n">
        <v>103</v>
      </c>
      <c r="B341" s="42" t="s">
        <v>1208</v>
      </c>
      <c r="C341" s="42" t="s">
        <v>593</v>
      </c>
      <c r="D341" s="42" t="s">
        <v>422</v>
      </c>
      <c r="E341" s="42" t="s">
        <v>446</v>
      </c>
      <c r="F341" s="42" t="s">
        <v>419</v>
      </c>
      <c r="G341" s="42" t="s">
        <v>417</v>
      </c>
      <c r="H341" s="42" t="s">
        <v>419</v>
      </c>
      <c r="I341" s="42" t="s">
        <v>422</v>
      </c>
      <c r="J341" s="42" t="s">
        <v>1209</v>
      </c>
      <c r="K341" s="42"/>
      <c r="L341" s="42"/>
      <c r="M341" s="42"/>
      <c r="N341" s="42"/>
    </row>
    <row r="342" customFormat="false" ht="15.75" hidden="false" customHeight="false" outlineLevel="0" collapsed="false">
      <c r="A342" s="41" t="n">
        <v>104</v>
      </c>
      <c r="B342" s="42" t="s">
        <v>1210</v>
      </c>
      <c r="C342" s="42" t="s">
        <v>1096</v>
      </c>
      <c r="D342" s="42" t="s">
        <v>422</v>
      </c>
      <c r="E342" s="42" t="s">
        <v>418</v>
      </c>
      <c r="F342" s="42" t="s">
        <v>419</v>
      </c>
      <c r="G342" s="42" t="s">
        <v>962</v>
      </c>
      <c r="H342" s="42" t="s">
        <v>422</v>
      </c>
      <c r="I342" s="42" t="s">
        <v>422</v>
      </c>
      <c r="J342" s="42" t="s">
        <v>1211</v>
      </c>
      <c r="K342" s="42" t="s">
        <v>417</v>
      </c>
      <c r="L342" s="43" t="s">
        <v>1212</v>
      </c>
      <c r="M342" s="43"/>
      <c r="N342" s="43"/>
    </row>
    <row r="343" customFormat="false" ht="15.75" hidden="false" customHeight="false" outlineLevel="0" collapsed="false">
      <c r="A343" s="41" t="n">
        <v>104</v>
      </c>
      <c r="B343" s="42" t="s">
        <v>1213</v>
      </c>
      <c r="C343" s="42" t="s">
        <v>1096</v>
      </c>
      <c r="D343" s="42" t="s">
        <v>422</v>
      </c>
      <c r="E343" s="42" t="s">
        <v>418</v>
      </c>
      <c r="F343" s="42" t="s">
        <v>419</v>
      </c>
      <c r="G343" s="42" t="s">
        <v>962</v>
      </c>
      <c r="H343" s="42" t="s">
        <v>422</v>
      </c>
      <c r="I343" s="42" t="s">
        <v>422</v>
      </c>
      <c r="J343" s="42" t="s">
        <v>1214</v>
      </c>
      <c r="K343" s="42" t="s">
        <v>962</v>
      </c>
      <c r="L343" s="42"/>
      <c r="M343" s="42"/>
      <c r="N343" s="42"/>
    </row>
    <row r="344" customFormat="false" ht="15.75" hidden="false" customHeight="false" outlineLevel="0" collapsed="false">
      <c r="A344" s="41" t="n">
        <v>104</v>
      </c>
      <c r="B344" s="42" t="s">
        <v>1215</v>
      </c>
      <c r="C344" s="42" t="s">
        <v>1096</v>
      </c>
      <c r="D344" s="42" t="s">
        <v>422</v>
      </c>
      <c r="E344" s="42" t="s">
        <v>418</v>
      </c>
      <c r="F344" s="42" t="s">
        <v>419</v>
      </c>
      <c r="G344" s="42" t="s">
        <v>425</v>
      </c>
      <c r="H344" s="42" t="s">
        <v>422</v>
      </c>
      <c r="I344" s="42" t="s">
        <v>422</v>
      </c>
      <c r="J344" s="42" t="s">
        <v>1216</v>
      </c>
      <c r="K344" s="42" t="s">
        <v>425</v>
      </c>
      <c r="L344" s="42"/>
      <c r="M344" s="42"/>
      <c r="N344" s="42"/>
    </row>
    <row r="345" customFormat="false" ht="15.75" hidden="false" customHeight="false" outlineLevel="0" collapsed="false">
      <c r="A345" s="41" t="n">
        <v>104</v>
      </c>
      <c r="B345" s="42" t="s">
        <v>1217</v>
      </c>
      <c r="C345" s="42" t="s">
        <v>1096</v>
      </c>
      <c r="D345" s="42" t="s">
        <v>422</v>
      </c>
      <c r="E345" s="42" t="s">
        <v>418</v>
      </c>
      <c r="F345" s="42" t="s">
        <v>419</v>
      </c>
      <c r="G345" s="42" t="s">
        <v>417</v>
      </c>
      <c r="H345" s="42" t="s">
        <v>422</v>
      </c>
      <c r="I345" s="42" t="s">
        <v>422</v>
      </c>
      <c r="J345" s="42" t="s">
        <v>1218</v>
      </c>
      <c r="K345" s="42" t="s">
        <v>419</v>
      </c>
      <c r="L345" s="42"/>
      <c r="M345" s="42"/>
      <c r="N345" s="42"/>
    </row>
    <row r="346" customFormat="false" ht="15.75" hidden="false" customHeight="false" outlineLevel="0" collapsed="false">
      <c r="A346" s="41" t="n">
        <v>104</v>
      </c>
      <c r="B346" s="42" t="s">
        <v>1219</v>
      </c>
      <c r="C346" s="42" t="s">
        <v>1096</v>
      </c>
      <c r="D346" s="42" t="s">
        <v>422</v>
      </c>
      <c r="E346" s="42" t="s">
        <v>418</v>
      </c>
      <c r="F346" s="42" t="s">
        <v>419</v>
      </c>
      <c r="G346" s="42" t="s">
        <v>422</v>
      </c>
      <c r="H346" s="42" t="s">
        <v>422</v>
      </c>
      <c r="I346" s="42" t="s">
        <v>422</v>
      </c>
      <c r="J346" s="42" t="s">
        <v>1220</v>
      </c>
      <c r="K346" s="43" t="s">
        <v>1221</v>
      </c>
      <c r="L346" s="43"/>
      <c r="M346" s="42"/>
      <c r="N346" s="42"/>
    </row>
    <row r="347" customFormat="false" ht="15.75" hidden="false" customHeight="false" outlineLevel="0" collapsed="false">
      <c r="A347" s="41" t="n">
        <v>104</v>
      </c>
      <c r="B347" s="42" t="s">
        <v>1222</v>
      </c>
      <c r="C347" s="42" t="s">
        <v>1096</v>
      </c>
      <c r="D347" s="42" t="s">
        <v>422</v>
      </c>
      <c r="E347" s="42" t="s">
        <v>418</v>
      </c>
      <c r="F347" s="42" t="s">
        <v>419</v>
      </c>
      <c r="G347" s="42" t="s">
        <v>422</v>
      </c>
      <c r="H347" s="42" t="s">
        <v>426</v>
      </c>
      <c r="I347" s="42" t="s">
        <v>422</v>
      </c>
      <c r="J347" s="42" t="s">
        <v>1223</v>
      </c>
      <c r="K347" s="42" t="s">
        <v>419</v>
      </c>
      <c r="L347" s="42"/>
      <c r="M347" s="42"/>
      <c r="N347" s="42"/>
    </row>
    <row r="348" customFormat="false" ht="15.75" hidden="false" customHeight="false" outlineLevel="0" collapsed="false">
      <c r="A348" s="41" t="n">
        <v>105</v>
      </c>
      <c r="B348" s="42" t="s">
        <v>366</v>
      </c>
      <c r="C348" s="42" t="s">
        <v>449</v>
      </c>
      <c r="D348" s="42" t="s">
        <v>422</v>
      </c>
      <c r="E348" s="42" t="s">
        <v>418</v>
      </c>
      <c r="F348" s="42" t="s">
        <v>425</v>
      </c>
      <c r="G348" s="42" t="s">
        <v>420</v>
      </c>
      <c r="H348" s="42" t="s">
        <v>422</v>
      </c>
      <c r="I348" s="42" t="s">
        <v>422</v>
      </c>
      <c r="J348" s="42" t="s">
        <v>1224</v>
      </c>
      <c r="K348" s="42"/>
      <c r="L348" s="42"/>
      <c r="M348" s="42"/>
      <c r="N348" s="42"/>
    </row>
    <row r="349" customFormat="false" ht="15.75" hidden="false" customHeight="false" outlineLevel="0" collapsed="false">
      <c r="A349" s="41" t="n">
        <v>105</v>
      </c>
      <c r="B349" s="42" t="s">
        <v>367</v>
      </c>
      <c r="C349" s="42" t="s">
        <v>443</v>
      </c>
      <c r="D349" s="42" t="s">
        <v>422</v>
      </c>
      <c r="E349" s="42" t="s">
        <v>446</v>
      </c>
      <c r="F349" s="42" t="s">
        <v>425</v>
      </c>
      <c r="G349" s="42" t="s">
        <v>419</v>
      </c>
      <c r="H349" s="42" t="s">
        <v>422</v>
      </c>
      <c r="I349" s="42" t="s">
        <v>426</v>
      </c>
      <c r="J349" s="42" t="s">
        <v>1225</v>
      </c>
      <c r="K349" s="42"/>
      <c r="L349" s="42"/>
      <c r="M349" s="42"/>
      <c r="N349" s="42"/>
    </row>
    <row r="350" customFormat="false" ht="15.75" hidden="false" customHeight="false" outlineLevel="0" collapsed="false">
      <c r="A350" s="41" t="n">
        <v>105</v>
      </c>
      <c r="B350" s="42" t="s">
        <v>368</v>
      </c>
      <c r="C350" s="42" t="s">
        <v>449</v>
      </c>
      <c r="D350" s="42" t="s">
        <v>422</v>
      </c>
      <c r="E350" s="42" t="s">
        <v>576</v>
      </c>
      <c r="F350" s="42" t="s">
        <v>425</v>
      </c>
      <c r="G350" s="42" t="s">
        <v>417</v>
      </c>
      <c r="H350" s="42" t="s">
        <v>426</v>
      </c>
      <c r="I350" s="42" t="s">
        <v>422</v>
      </c>
      <c r="J350" s="42" t="s">
        <v>1226</v>
      </c>
      <c r="K350" s="42"/>
      <c r="L350" s="42"/>
      <c r="M350" s="42"/>
      <c r="N350" s="42"/>
    </row>
    <row r="351" customFormat="false" ht="15.75" hidden="false" customHeight="false" outlineLevel="0" collapsed="false">
      <c r="A351" s="41" t="n">
        <v>106</v>
      </c>
      <c r="B351" s="42" t="s">
        <v>397</v>
      </c>
      <c r="C351" s="42" t="s">
        <v>664</v>
      </c>
      <c r="D351" s="42" t="s">
        <v>664</v>
      </c>
      <c r="E351" s="42" t="s">
        <v>664</v>
      </c>
      <c r="F351" s="42" t="s">
        <v>664</v>
      </c>
      <c r="G351" s="42" t="s">
        <v>664</v>
      </c>
      <c r="H351" s="42" t="s">
        <v>664</v>
      </c>
      <c r="I351" s="42" t="s">
        <v>664</v>
      </c>
      <c r="J351" s="42" t="s">
        <v>1227</v>
      </c>
      <c r="K351" s="42"/>
      <c r="L351" s="42"/>
      <c r="M351" s="42"/>
      <c r="N351" s="42"/>
    </row>
    <row r="352" customFormat="false" ht="15.75" hidden="false" customHeight="false" outlineLevel="0" collapsed="false">
      <c r="A352" s="41" t="n">
        <v>107</v>
      </c>
      <c r="B352" s="42" t="s">
        <v>371</v>
      </c>
      <c r="C352" s="42" t="s">
        <v>961</v>
      </c>
      <c r="D352" s="42" t="s">
        <v>422</v>
      </c>
      <c r="E352" s="42" t="s">
        <v>446</v>
      </c>
      <c r="F352" s="42" t="s">
        <v>419</v>
      </c>
      <c r="G352" s="42" t="s">
        <v>962</v>
      </c>
      <c r="H352" s="42" t="s">
        <v>422</v>
      </c>
      <c r="I352" s="42" t="s">
        <v>422</v>
      </c>
      <c r="J352" s="42" t="s">
        <v>1228</v>
      </c>
      <c r="K352" s="42" t="s">
        <v>962</v>
      </c>
      <c r="L352" s="42"/>
      <c r="M352" s="42"/>
      <c r="N352" s="42"/>
    </row>
    <row r="353" customFormat="false" ht="15.75" hidden="false" customHeight="false" outlineLevel="0" collapsed="false">
      <c r="A353" s="41" t="n">
        <v>107</v>
      </c>
      <c r="B353" s="42" t="s">
        <v>1229</v>
      </c>
      <c r="C353" s="42" t="s">
        <v>482</v>
      </c>
      <c r="D353" s="42" t="s">
        <v>422</v>
      </c>
      <c r="E353" s="42" t="s">
        <v>446</v>
      </c>
      <c r="F353" s="42" t="s">
        <v>419</v>
      </c>
      <c r="G353" s="42" t="s">
        <v>417</v>
      </c>
      <c r="H353" s="42" t="s">
        <v>1200</v>
      </c>
      <c r="I353" s="42" t="s">
        <v>422</v>
      </c>
      <c r="J353" s="42" t="s">
        <v>1230</v>
      </c>
      <c r="K353" s="42" t="s">
        <v>417</v>
      </c>
      <c r="L353" s="42"/>
      <c r="M353" s="42"/>
      <c r="N353" s="42"/>
    </row>
    <row r="354" customFormat="false" ht="15.75" hidden="false" customHeight="false" outlineLevel="0" collapsed="false">
      <c r="A354" s="41" t="n">
        <v>107</v>
      </c>
      <c r="B354" s="42" t="s">
        <v>1231</v>
      </c>
      <c r="C354" s="42" t="s">
        <v>1096</v>
      </c>
      <c r="D354" s="42" t="s">
        <v>422</v>
      </c>
      <c r="E354" s="42" t="s">
        <v>418</v>
      </c>
      <c r="F354" s="42" t="s">
        <v>419</v>
      </c>
      <c r="G354" s="42" t="s">
        <v>425</v>
      </c>
      <c r="H354" s="42" t="s">
        <v>479</v>
      </c>
      <c r="I354" s="42" t="s">
        <v>422</v>
      </c>
      <c r="J354" s="42" t="s">
        <v>1232</v>
      </c>
      <c r="K354" s="42" t="s">
        <v>425</v>
      </c>
      <c r="L354" s="42"/>
      <c r="M354" s="42"/>
      <c r="N354" s="42"/>
    </row>
    <row r="355" customFormat="false" ht="15.75" hidden="false" customHeight="false" outlineLevel="0" collapsed="false">
      <c r="A355" s="41" t="n">
        <v>107</v>
      </c>
      <c r="B355" s="42" t="s">
        <v>374</v>
      </c>
      <c r="C355" s="42" t="s">
        <v>460</v>
      </c>
      <c r="D355" s="42" t="s">
        <v>422</v>
      </c>
      <c r="E355" s="42" t="s">
        <v>576</v>
      </c>
      <c r="F355" s="42" t="s">
        <v>419</v>
      </c>
      <c r="G355" s="42" t="s">
        <v>419</v>
      </c>
      <c r="H355" s="42" t="s">
        <v>422</v>
      </c>
      <c r="I355" s="42" t="s">
        <v>422</v>
      </c>
      <c r="J355" s="42" t="s">
        <v>1233</v>
      </c>
      <c r="K355" s="42" t="s">
        <v>419</v>
      </c>
      <c r="L355" s="42"/>
      <c r="M355" s="42"/>
      <c r="N355" s="42"/>
    </row>
    <row r="356" customFormat="false" ht="15.75" hidden="false" customHeight="false" outlineLevel="0" collapsed="false">
      <c r="A356" s="41" t="n">
        <v>108</v>
      </c>
      <c r="B356" s="42" t="s">
        <v>378</v>
      </c>
      <c r="C356" s="42" t="s">
        <v>615</v>
      </c>
      <c r="D356" s="42" t="s">
        <v>422</v>
      </c>
      <c r="E356" s="42" t="s">
        <v>576</v>
      </c>
      <c r="F356" s="42" t="s">
        <v>419</v>
      </c>
      <c r="G356" s="42" t="s">
        <v>425</v>
      </c>
      <c r="H356" s="42" t="s">
        <v>419</v>
      </c>
      <c r="I356" s="42" t="s">
        <v>422</v>
      </c>
      <c r="J356" s="42" t="s">
        <v>1234</v>
      </c>
      <c r="K356" s="42" t="s">
        <v>425</v>
      </c>
      <c r="L356" s="42"/>
      <c r="M356" s="42"/>
      <c r="N356" s="42"/>
    </row>
    <row r="357" customFormat="false" ht="15.75" hidden="false" customHeight="false" outlineLevel="0" collapsed="false">
      <c r="A357" s="41" t="n">
        <v>108</v>
      </c>
      <c r="B357" s="42" t="s">
        <v>382</v>
      </c>
      <c r="C357" s="42" t="s">
        <v>482</v>
      </c>
      <c r="D357" s="42" t="s">
        <v>422</v>
      </c>
      <c r="E357" s="42" t="s">
        <v>418</v>
      </c>
      <c r="F357" s="42" t="s">
        <v>419</v>
      </c>
      <c r="G357" s="42" t="s">
        <v>417</v>
      </c>
      <c r="H357" s="42" t="s">
        <v>621</v>
      </c>
      <c r="I357" s="42" t="s">
        <v>422</v>
      </c>
      <c r="J357" s="42" t="s">
        <v>1235</v>
      </c>
      <c r="K357" s="42" t="s">
        <v>417</v>
      </c>
      <c r="L357" s="42"/>
      <c r="M357" s="42"/>
      <c r="N357" s="42" t="s">
        <v>1236</v>
      </c>
    </row>
    <row r="358" customFormat="false" ht="15.75" hidden="false" customHeight="false" outlineLevel="0" collapsed="false">
      <c r="A358" s="41" t="n">
        <v>108</v>
      </c>
      <c r="B358" s="42" t="s">
        <v>380</v>
      </c>
      <c r="C358" s="42" t="s">
        <v>593</v>
      </c>
      <c r="D358" s="42" t="s">
        <v>422</v>
      </c>
      <c r="E358" s="42" t="s">
        <v>418</v>
      </c>
      <c r="F358" s="42" t="s">
        <v>419</v>
      </c>
      <c r="G358" s="42" t="s">
        <v>439</v>
      </c>
      <c r="H358" s="42" t="s">
        <v>425</v>
      </c>
      <c r="I358" s="42" t="s">
        <v>422</v>
      </c>
      <c r="J358" s="42" t="s">
        <v>1237</v>
      </c>
      <c r="K358" s="42" t="s">
        <v>439</v>
      </c>
      <c r="L358" s="42"/>
      <c r="M358" s="42"/>
      <c r="N358" s="42"/>
    </row>
    <row r="359" customFormat="false" ht="15.75" hidden="false" customHeight="false" outlineLevel="0" collapsed="false">
      <c r="A359" s="41" t="n">
        <v>109</v>
      </c>
      <c r="B359" s="42" t="s">
        <v>1238</v>
      </c>
      <c r="C359" s="42" t="s">
        <v>416</v>
      </c>
      <c r="D359" s="42" t="s">
        <v>422</v>
      </c>
      <c r="E359" s="42" t="s">
        <v>418</v>
      </c>
      <c r="F359" s="42" t="s">
        <v>417</v>
      </c>
      <c r="G359" s="42" t="s">
        <v>420</v>
      </c>
      <c r="H359" s="42" t="s">
        <v>419</v>
      </c>
      <c r="I359" s="42" t="s">
        <v>422</v>
      </c>
      <c r="J359" s="42" t="s">
        <v>1239</v>
      </c>
      <c r="K359" s="42" t="s">
        <v>420</v>
      </c>
      <c r="L359" s="43" t="s">
        <v>1240</v>
      </c>
      <c r="M359" s="43"/>
      <c r="N359" s="43"/>
    </row>
    <row r="360" customFormat="false" ht="15.75" hidden="false" customHeight="false" outlineLevel="0" collapsed="false">
      <c r="A360" s="41" t="n">
        <v>109</v>
      </c>
      <c r="B360" s="42" t="s">
        <v>1241</v>
      </c>
      <c r="C360" s="42" t="s">
        <v>454</v>
      </c>
      <c r="D360" s="42" t="s">
        <v>422</v>
      </c>
      <c r="E360" s="42" t="s">
        <v>418</v>
      </c>
      <c r="F360" s="42" t="s">
        <v>417</v>
      </c>
      <c r="G360" s="42" t="s">
        <v>425</v>
      </c>
      <c r="H360" s="42" t="s">
        <v>768</v>
      </c>
      <c r="I360" s="42" t="s">
        <v>422</v>
      </c>
      <c r="J360" s="42" t="s">
        <v>1242</v>
      </c>
      <c r="K360" s="42" t="s">
        <v>425</v>
      </c>
      <c r="L360" s="42" t="s">
        <v>1240</v>
      </c>
      <c r="M360" s="43" t="s">
        <v>1243</v>
      </c>
      <c r="N360" s="43"/>
    </row>
    <row r="361" customFormat="false" ht="15.75" hidden="false" customHeight="false" outlineLevel="0" collapsed="false">
      <c r="A361" s="41" t="n">
        <v>109</v>
      </c>
      <c r="B361" s="44" t="s">
        <v>1244</v>
      </c>
      <c r="C361" s="42" t="s">
        <v>443</v>
      </c>
      <c r="D361" s="42" t="s">
        <v>422</v>
      </c>
      <c r="E361" s="42" t="s">
        <v>418</v>
      </c>
      <c r="F361" s="42" t="s">
        <v>417</v>
      </c>
      <c r="G361" s="42" t="s">
        <v>419</v>
      </c>
      <c r="H361" s="42" t="s">
        <v>422</v>
      </c>
      <c r="I361" s="42" t="s">
        <v>422</v>
      </c>
      <c r="J361" s="42" t="s">
        <v>1245</v>
      </c>
      <c r="K361" s="42" t="s">
        <v>417</v>
      </c>
      <c r="L361" s="43" t="s">
        <v>1240</v>
      </c>
      <c r="M361" s="43"/>
      <c r="N361" s="43"/>
    </row>
    <row r="362" customFormat="false" ht="15.75" hidden="false" customHeight="false" outlineLevel="0" collapsed="false">
      <c r="A362" s="8" t="n">
        <v>110</v>
      </c>
      <c r="B362" s="8" t="s">
        <v>389</v>
      </c>
      <c r="C362" s="8" t="s">
        <v>1246</v>
      </c>
      <c r="D362" s="8" t="s">
        <v>439</v>
      </c>
      <c r="E362" s="8" t="s">
        <v>446</v>
      </c>
      <c r="F362" s="8" t="s">
        <v>1247</v>
      </c>
      <c r="G362" s="8" t="s">
        <v>417</v>
      </c>
      <c r="J362" s="8" t="s">
        <v>1248</v>
      </c>
      <c r="K362" s="8" t="s">
        <v>1247</v>
      </c>
    </row>
    <row r="363" customFormat="false" ht="15.75" hidden="false" customHeight="false" outlineLevel="0" collapsed="false">
      <c r="A363" s="8" t="n">
        <v>110</v>
      </c>
      <c r="B363" s="8" t="s">
        <v>390</v>
      </c>
      <c r="C363" s="8" t="s">
        <v>1249</v>
      </c>
      <c r="D363" s="8" t="s">
        <v>439</v>
      </c>
      <c r="E363" s="8" t="s">
        <v>576</v>
      </c>
      <c r="F363" s="8" t="s">
        <v>1247</v>
      </c>
      <c r="G363" s="8" t="s">
        <v>425</v>
      </c>
      <c r="H363" s="8" t="s">
        <v>426</v>
      </c>
      <c r="J363" s="8" t="s">
        <v>1250</v>
      </c>
      <c r="K363" s="8" t="s">
        <v>1247</v>
      </c>
    </row>
    <row r="364" customFormat="false" ht="15.75" hidden="false" customHeight="false" outlineLevel="0" collapsed="false">
      <c r="A364" s="8" t="n">
        <v>110</v>
      </c>
      <c r="B364" s="8" t="s">
        <v>391</v>
      </c>
      <c r="D364" s="8" t="s">
        <v>439</v>
      </c>
      <c r="E364" s="8" t="s">
        <v>418</v>
      </c>
      <c r="F364" s="8" t="s">
        <v>1247</v>
      </c>
      <c r="G364" s="8" t="s">
        <v>419</v>
      </c>
      <c r="J364" s="8" t="s">
        <v>1251</v>
      </c>
      <c r="K364" s="8" t="s">
        <v>1247</v>
      </c>
      <c r="L364" s="45" t="s">
        <v>392</v>
      </c>
    </row>
    <row r="365" customFormat="false" ht="15.75" hidden="false" customHeight="false" outlineLevel="0" collapsed="false">
      <c r="A365" s="8" t="n">
        <v>111</v>
      </c>
      <c r="B365" s="8" t="s">
        <v>399</v>
      </c>
      <c r="C365" s="42" t="s">
        <v>664</v>
      </c>
      <c r="D365" s="42" t="s">
        <v>664</v>
      </c>
      <c r="E365" s="42" t="s">
        <v>664</v>
      </c>
      <c r="F365" s="42" t="s">
        <v>664</v>
      </c>
      <c r="G365" s="42" t="s">
        <v>664</v>
      </c>
      <c r="H365" s="42" t="s">
        <v>664</v>
      </c>
      <c r="I365" s="42" t="s">
        <v>664</v>
      </c>
      <c r="J365" s="8" t="s">
        <v>1252</v>
      </c>
    </row>
    <row r="366" customFormat="false" ht="15.75" hidden="false" customHeight="false" outlineLevel="0" collapsed="false">
      <c r="B366" s="40"/>
      <c r="C366" s="40"/>
      <c r="D366" s="40"/>
      <c r="E366" s="40"/>
      <c r="F366" s="40"/>
      <c r="G366" s="40"/>
      <c r="H366" s="40"/>
      <c r="I366" s="40"/>
      <c r="J366" s="40"/>
      <c r="K366" s="40"/>
      <c r="L366" s="40"/>
      <c r="M366" s="40"/>
      <c r="N366" s="40"/>
    </row>
    <row r="367" customFormat="false" ht="15.75" hidden="false" customHeight="false" outlineLevel="0" collapsed="false">
      <c r="B367" s="40"/>
      <c r="C367" s="40"/>
      <c r="D367" s="40"/>
      <c r="E367" s="40"/>
      <c r="F367" s="40"/>
      <c r="G367" s="40"/>
      <c r="H367" s="40"/>
      <c r="I367" s="40"/>
      <c r="J367" s="40"/>
      <c r="K367" s="40"/>
      <c r="L367" s="40"/>
      <c r="M367" s="40"/>
      <c r="N367" s="40"/>
    </row>
  </sheetData>
  <mergeCells count="153">
    <mergeCell ref="M9:N9"/>
    <mergeCell ref="L14:N14"/>
    <mergeCell ref="L15:N15"/>
    <mergeCell ref="L16:M16"/>
    <mergeCell ref="L25:N25"/>
    <mergeCell ref="L26:N26"/>
    <mergeCell ref="L27:N27"/>
    <mergeCell ref="L28:N28"/>
    <mergeCell ref="L29:N29"/>
    <mergeCell ref="L30:N30"/>
    <mergeCell ref="K31:L31"/>
    <mergeCell ref="L38:N38"/>
    <mergeCell ref="L39:M39"/>
    <mergeCell ref="L40:N40"/>
    <mergeCell ref="L50:M50"/>
    <mergeCell ref="L51:M51"/>
    <mergeCell ref="L52:M52"/>
    <mergeCell ref="L53:N53"/>
    <mergeCell ref="L61:M61"/>
    <mergeCell ref="L62:N62"/>
    <mergeCell ref="L72:N72"/>
    <mergeCell ref="L73:N73"/>
    <mergeCell ref="L74:M74"/>
    <mergeCell ref="L81:N81"/>
    <mergeCell ref="L82:N82"/>
    <mergeCell ref="L83:N83"/>
    <mergeCell ref="M84:N84"/>
    <mergeCell ref="L93:M93"/>
    <mergeCell ref="L94:N94"/>
    <mergeCell ref="L95:M95"/>
    <mergeCell ref="M99:N99"/>
    <mergeCell ref="L100:M100"/>
    <mergeCell ref="L101:N101"/>
    <mergeCell ref="L102:M102"/>
    <mergeCell ref="K106:L106"/>
    <mergeCell ref="L116:N116"/>
    <mergeCell ref="L117:N117"/>
    <mergeCell ref="L118:N118"/>
    <mergeCell ref="L122:N122"/>
    <mergeCell ref="L123:N123"/>
    <mergeCell ref="L124:N124"/>
    <mergeCell ref="L125:N125"/>
    <mergeCell ref="L126:M126"/>
    <mergeCell ref="L127:N127"/>
    <mergeCell ref="L131:N131"/>
    <mergeCell ref="L132:N132"/>
    <mergeCell ref="L133:N133"/>
    <mergeCell ref="L134:N134"/>
    <mergeCell ref="L135:N135"/>
    <mergeCell ref="L136:N136"/>
    <mergeCell ref="L143:N143"/>
    <mergeCell ref="L144:N144"/>
    <mergeCell ref="L145:N145"/>
    <mergeCell ref="L146:N146"/>
    <mergeCell ref="L147:N147"/>
    <mergeCell ref="L148:N148"/>
    <mergeCell ref="L149:N149"/>
    <mergeCell ref="L150:M150"/>
    <mergeCell ref="L155:M155"/>
    <mergeCell ref="L156:N156"/>
    <mergeCell ref="L157:N157"/>
    <mergeCell ref="J158:K158"/>
    <mergeCell ref="J159:K159"/>
    <mergeCell ref="J160:K160"/>
    <mergeCell ref="L164:N164"/>
    <mergeCell ref="L165:N165"/>
    <mergeCell ref="L166:N166"/>
    <mergeCell ref="L167:N167"/>
    <mergeCell ref="L172:M172"/>
    <mergeCell ref="L173:N173"/>
    <mergeCell ref="L174:N174"/>
    <mergeCell ref="L179:N179"/>
    <mergeCell ref="L180:N180"/>
    <mergeCell ref="L181:N181"/>
    <mergeCell ref="L186:M186"/>
    <mergeCell ref="L187:N187"/>
    <mergeCell ref="L188:M188"/>
    <mergeCell ref="L192:N192"/>
    <mergeCell ref="L193:N193"/>
    <mergeCell ref="L194:N194"/>
    <mergeCell ref="L202:N202"/>
    <mergeCell ref="L203:N203"/>
    <mergeCell ref="L204:N204"/>
    <mergeCell ref="L208:N208"/>
    <mergeCell ref="L209:N209"/>
    <mergeCell ref="L210:N210"/>
    <mergeCell ref="L211:N211"/>
    <mergeCell ref="L223:N223"/>
    <mergeCell ref="L224:N224"/>
    <mergeCell ref="L225:N225"/>
    <mergeCell ref="L232:N232"/>
    <mergeCell ref="L233:N233"/>
    <mergeCell ref="L234:N234"/>
    <mergeCell ref="L239:N239"/>
    <mergeCell ref="L240:N240"/>
    <mergeCell ref="L241:N241"/>
    <mergeCell ref="L242:N242"/>
    <mergeCell ref="H245:I245"/>
    <mergeCell ref="L248:N248"/>
    <mergeCell ref="L249:N249"/>
    <mergeCell ref="L250:N250"/>
    <mergeCell ref="L251:M251"/>
    <mergeCell ref="L252:N252"/>
    <mergeCell ref="L253:N253"/>
    <mergeCell ref="L254:N254"/>
    <mergeCell ref="L255:N255"/>
    <mergeCell ref="L256:N256"/>
    <mergeCell ref="L257:N257"/>
    <mergeCell ref="L258:N258"/>
    <mergeCell ref="L259:N259"/>
    <mergeCell ref="L263:M263"/>
    <mergeCell ref="L264:M264"/>
    <mergeCell ref="L265:N265"/>
    <mergeCell ref="L266:N266"/>
    <mergeCell ref="K267:L267"/>
    <mergeCell ref="L271:N271"/>
    <mergeCell ref="L272:N272"/>
    <mergeCell ref="L273:N273"/>
    <mergeCell ref="L274:N274"/>
    <mergeCell ref="K277:L277"/>
    <mergeCell ref="L282:N282"/>
    <mergeCell ref="L283:N283"/>
    <mergeCell ref="L284:N284"/>
    <mergeCell ref="L285:N285"/>
    <mergeCell ref="L290:N290"/>
    <mergeCell ref="L291:N291"/>
    <mergeCell ref="L292:N292"/>
    <mergeCell ref="L293:N293"/>
    <mergeCell ref="L294:N294"/>
    <mergeCell ref="L295:N295"/>
    <mergeCell ref="L296:N296"/>
    <mergeCell ref="L297:N297"/>
    <mergeCell ref="L316:N316"/>
    <mergeCell ref="L317:N317"/>
    <mergeCell ref="L318:N318"/>
    <mergeCell ref="L319:N319"/>
    <mergeCell ref="L325:N325"/>
    <mergeCell ref="L326:N326"/>
    <mergeCell ref="L327:N327"/>
    <mergeCell ref="L328:N328"/>
    <mergeCell ref="L329:N329"/>
    <mergeCell ref="L330:N330"/>
    <mergeCell ref="L331:N331"/>
    <mergeCell ref="L332:N332"/>
    <mergeCell ref="L333:M333"/>
    <mergeCell ref="L336:N336"/>
    <mergeCell ref="L337:N337"/>
    <mergeCell ref="L338:N338"/>
    <mergeCell ref="L342:N342"/>
    <mergeCell ref="K346:L346"/>
    <mergeCell ref="L359:N359"/>
    <mergeCell ref="M360:N360"/>
    <mergeCell ref="L361:N36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2022-07-07T12:40:54Z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