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052" yWindow="-12" windowWidth="11436" windowHeight="9984" activeTab="2"/>
  </bookViews>
  <sheets>
    <sheet name="Asia Sales volume of Samsca" sheetId="75" r:id="rId1"/>
    <sheet name="OLD Asia Regional Sales Data" sheetId="59" r:id="rId2"/>
    <sheet name="Interval Specifications" sheetId="22" r:id="rId3"/>
    <sheet name="Cumulative Specifications" sheetId="31" r:id="rId4"/>
    <sheet name="Canada Regional Sales Data" sheetId="66" r:id="rId5"/>
    <sheet name="EU Regional Sales Data" sheetId="48" r:id="rId6"/>
    <sheet name="EU-JINARC" sheetId="72" r:id="rId7"/>
    <sheet name="Japan Regional Sales Data" sheetId="38" r:id="rId8"/>
    <sheet name="USA Regional Sales Summary" sheetId="68" r:id="rId9"/>
    <sheet name="Samsca Non Commercial Dist" sheetId="69" r:id="rId10"/>
    <sheet name="YTD 2016 thru 05-18-2016" sheetId="71" r:id="rId11"/>
    <sheet name="YTD 2015" sheetId="70" r:id="rId12"/>
    <sheet name="Exposure Calculations" sheetId="20" r:id="rId13"/>
    <sheet name="Alphabetical Country List" sheetId="44" r:id="rId14"/>
    <sheet name="Regional List" sheetId="32" r:id="rId15"/>
    <sheet name="Tolvaptan-specific Region List" sheetId="65" r:id="rId16"/>
    <sheet name="Formulation List" sheetId="33" r:id="rId17"/>
    <sheet name="Included Countries" sheetId="45" r:id="rId18"/>
    <sheet name="NDA Interval Calculations" sheetId="74" r:id="rId19"/>
  </sheets>
  <definedNames>
    <definedName name="_xlnm.Print_Area" localSheetId="5">'EU Regional Sales Data'!$A$3:$J$25</definedName>
    <definedName name="_xlnm.Print_Area" localSheetId="8">'USA Regional Sales Summary'!$A$1:$O$20</definedName>
    <definedName name="_xlnm.Print_Titles" localSheetId="5">'EU Regional Sales Data'!$A:$B</definedName>
  </definedNames>
  <calcPr calcId="145621"/>
</workbook>
</file>

<file path=xl/calcChain.xml><?xml version="1.0" encoding="utf-8"?>
<calcChain xmlns="http://schemas.openxmlformats.org/spreadsheetml/2006/main">
  <c r="F53" i="22" l="1"/>
  <c r="E53" i="22"/>
  <c r="F57" i="22"/>
  <c r="E57" i="22"/>
  <c r="F65" i="22"/>
  <c r="E65" i="22"/>
  <c r="F71" i="22"/>
  <c r="E71" i="22"/>
  <c r="F60" i="22"/>
  <c r="E60" i="22"/>
  <c r="F75" i="22"/>
  <c r="E75" i="22"/>
  <c r="F76" i="22"/>
  <c r="E76" i="22"/>
  <c r="F66" i="22"/>
  <c r="E66" i="22"/>
  <c r="F63" i="22"/>
  <c r="E63" i="22"/>
  <c r="F52" i="31"/>
  <c r="E52" i="31"/>
  <c r="F56" i="31"/>
  <c r="E56" i="31"/>
  <c r="F64" i="31"/>
  <c r="E64" i="31"/>
  <c r="F70" i="31"/>
  <c r="E70" i="31"/>
  <c r="F59" i="31"/>
  <c r="E59" i="31"/>
  <c r="F74" i="31"/>
  <c r="F75" i="31"/>
  <c r="E74" i="31"/>
  <c r="E75" i="31"/>
  <c r="F65" i="31"/>
  <c r="E65" i="31"/>
  <c r="F62" i="31"/>
  <c r="E62" i="31"/>
  <c r="CO80" i="75"/>
  <c r="CO81" i="75" s="1"/>
  <c r="CO82" i="75" s="1"/>
  <c r="CO83" i="75" s="1"/>
  <c r="CJ80" i="75"/>
  <c r="CJ81" i="75" s="1"/>
  <c r="CJ82" i="75" s="1"/>
  <c r="CJ83" i="75" s="1"/>
  <c r="CO76" i="75"/>
  <c r="CO77" i="75" s="1"/>
  <c r="CO78" i="75" s="1"/>
  <c r="CO79" i="75" s="1"/>
  <c r="CI76" i="75"/>
  <c r="BV76" i="75"/>
  <c r="BI76" i="75"/>
  <c r="AV76" i="75"/>
  <c r="CJ76" i="75" s="1"/>
  <c r="CJ77" i="75" s="1"/>
  <c r="CJ78" i="75" s="1"/>
  <c r="CO72" i="75"/>
  <c r="CO73" i="75" s="1"/>
  <c r="CO74" i="75" s="1"/>
  <c r="CJ72" i="75"/>
  <c r="CJ73" i="75" s="1"/>
  <c r="CJ74" i="75" s="1"/>
  <c r="CO71" i="75"/>
  <c r="CJ71" i="75"/>
  <c r="CO68" i="75"/>
  <c r="CO69" i="75" s="1"/>
  <c r="CO70" i="75" s="1"/>
  <c r="CO67" i="75"/>
  <c r="CI67" i="75"/>
  <c r="BV67" i="75"/>
  <c r="BI67" i="75"/>
  <c r="CJ67" i="75" s="1"/>
  <c r="CJ68" i="75" s="1"/>
  <c r="CJ69" i="75" s="1"/>
  <c r="CO63" i="75"/>
  <c r="CO64" i="75" s="1"/>
  <c r="CO65" i="75" s="1"/>
  <c r="CO62" i="75"/>
  <c r="CJ62" i="75"/>
  <c r="CJ63" i="75" s="1"/>
  <c r="CJ64" i="75" s="1"/>
  <c r="CJ65" i="75" s="1"/>
  <c r="CO59" i="75"/>
  <c r="CO60" i="75" s="1"/>
  <c r="CO61" i="75" s="1"/>
  <c r="CO58" i="75"/>
  <c r="CJ58" i="75"/>
  <c r="CJ59" i="75" s="1"/>
  <c r="CJ60" i="75" s="1"/>
  <c r="CI58" i="75"/>
  <c r="BV58" i="75"/>
  <c r="BI58" i="75"/>
  <c r="CO53" i="75"/>
  <c r="CO54" i="75" s="1"/>
  <c r="CO55" i="75" s="1"/>
  <c r="CO56" i="75" s="1"/>
  <c r="CJ53" i="75"/>
  <c r="CJ54" i="75" s="1"/>
  <c r="CJ55" i="75" s="1"/>
  <c r="CJ56" i="75" s="1"/>
  <c r="CO49" i="75"/>
  <c r="CO50" i="75" s="1"/>
  <c r="CO51" i="75" s="1"/>
  <c r="CO52" i="75" s="1"/>
  <c r="CI49" i="75"/>
  <c r="BV49" i="75"/>
  <c r="BI49" i="75"/>
  <c r="CJ49" i="75" s="1"/>
  <c r="CJ50" i="75" s="1"/>
  <c r="CJ51" i="75" s="1"/>
  <c r="CJ45" i="75"/>
  <c r="CJ46" i="75" s="1"/>
  <c r="CJ47" i="75" s="1"/>
  <c r="CO44" i="75"/>
  <c r="CO45" i="75" s="1"/>
  <c r="CO46" i="75" s="1"/>
  <c r="CO47" i="75" s="1"/>
  <c r="CJ44" i="75"/>
  <c r="CO40" i="75"/>
  <c r="CO41" i="75" s="1"/>
  <c r="CO42" i="75" s="1"/>
  <c r="CO43" i="75" s="1"/>
  <c r="CI40" i="75"/>
  <c r="BV40" i="75"/>
  <c r="BI40" i="75"/>
  <c r="AV40" i="75"/>
  <c r="CJ40" i="75" s="1"/>
  <c r="CJ41" i="75" s="1"/>
  <c r="CJ42" i="75" s="1"/>
  <c r="AI40" i="75"/>
  <c r="CO35" i="75"/>
  <c r="CO36" i="75" s="1"/>
  <c r="CO37" i="75" s="1"/>
  <c r="CO38" i="75" s="1"/>
  <c r="CJ35" i="75"/>
  <c r="CJ36" i="75" s="1"/>
  <c r="CJ37" i="75" s="1"/>
  <c r="CJ38" i="75" s="1"/>
  <c r="CO31" i="75"/>
  <c r="CO32" i="75" s="1"/>
  <c r="CO33" i="75" s="1"/>
  <c r="CO34" i="75" s="1"/>
  <c r="CI31" i="75"/>
  <c r="BV31" i="75"/>
  <c r="BI31" i="75"/>
  <c r="AV31" i="75"/>
  <c r="CJ31" i="75" s="1"/>
  <c r="CJ32" i="75" s="1"/>
  <c r="CJ33" i="75" s="1"/>
  <c r="AI31" i="75"/>
  <c r="CO27" i="75"/>
  <c r="CO28" i="75" s="1"/>
  <c r="CO29" i="75" s="1"/>
  <c r="CO26" i="75"/>
  <c r="CJ26" i="75"/>
  <c r="CJ27" i="75" s="1"/>
  <c r="CJ28" i="75" s="1"/>
  <c r="CJ29" i="75" s="1"/>
  <c r="CO23" i="75"/>
  <c r="CO24" i="75" s="1"/>
  <c r="CO25" i="75" s="1"/>
  <c r="CO22" i="75"/>
  <c r="CJ22" i="75"/>
  <c r="CJ23" i="75" s="1"/>
  <c r="CJ24" i="75" s="1"/>
  <c r="CI22" i="75"/>
  <c r="BV22" i="75"/>
  <c r="BI22" i="75"/>
  <c r="CO17" i="75"/>
  <c r="CO18" i="75" s="1"/>
  <c r="CO19" i="75" s="1"/>
  <c r="CO20" i="75" s="1"/>
  <c r="CI17" i="75"/>
  <c r="BV17" i="75"/>
  <c r="BI17" i="75"/>
  <c r="AV17" i="75"/>
  <c r="CJ17" i="75" s="1"/>
  <c r="CJ18" i="75" s="1"/>
  <c r="CJ19" i="75" s="1"/>
  <c r="CJ20" i="75" s="1"/>
  <c r="AI17" i="75"/>
  <c r="CO13" i="75"/>
  <c r="CO14" i="75" s="1"/>
  <c r="CO15" i="75" s="1"/>
  <c r="CO16" i="75" s="1"/>
  <c r="CI13" i="75"/>
  <c r="BV13" i="75"/>
  <c r="BI13" i="75"/>
  <c r="AV13" i="75"/>
  <c r="CJ13" i="75" s="1"/>
  <c r="CJ14" i="75" s="1"/>
  <c r="CJ15" i="75" s="1"/>
  <c r="AI13" i="75"/>
  <c r="CO8" i="75"/>
  <c r="CO9" i="75" s="1"/>
  <c r="CO10" i="75" s="1"/>
  <c r="CO11" i="75" s="1"/>
  <c r="CJ8" i="75"/>
  <c r="CJ9" i="75" s="1"/>
  <c r="CJ10" i="75" s="1"/>
  <c r="CJ11" i="75" s="1"/>
  <c r="CO4" i="75"/>
  <c r="CO5" i="75" s="1"/>
  <c r="CO6" i="75" s="1"/>
  <c r="CO7" i="75" s="1"/>
  <c r="CI4" i="75"/>
  <c r="BV4" i="75"/>
  <c r="BI4" i="75"/>
  <c r="AV4" i="75"/>
  <c r="CJ4" i="75" s="1"/>
  <c r="CJ5" i="75" s="1"/>
  <c r="CJ6" i="75" s="1"/>
  <c r="AI4" i="75"/>
  <c r="CM20" i="75" l="1"/>
  <c r="CJ16" i="75"/>
  <c r="CN20" i="75" s="1"/>
  <c r="CM11" i="75"/>
  <c r="CJ7" i="75"/>
  <c r="CN11" i="75" s="1"/>
  <c r="CJ70" i="75"/>
  <c r="CN74" i="75" s="1"/>
  <c r="CM74" i="75"/>
  <c r="CM38" i="75"/>
  <c r="CJ34" i="75"/>
  <c r="CN38" i="75" s="1"/>
  <c r="CM47" i="75"/>
  <c r="CJ43" i="75"/>
  <c r="CN47" i="75" s="1"/>
  <c r="CM56" i="75"/>
  <c r="CJ52" i="75"/>
  <c r="CN56" i="75" s="1"/>
  <c r="CM83" i="75"/>
  <c r="CJ79" i="75"/>
  <c r="CN83" i="75" s="1"/>
  <c r="CM29" i="75"/>
  <c r="CJ25" i="75"/>
  <c r="CN29" i="75" s="1"/>
  <c r="CM65" i="75"/>
  <c r="CJ61" i="75"/>
  <c r="CN65" i="75" s="1"/>
  <c r="L22" i="65" l="1"/>
  <c r="L13" i="65"/>
  <c r="F54" i="22"/>
  <c r="E54" i="22"/>
  <c r="F51" i="22"/>
  <c r="E51" i="22"/>
  <c r="F50" i="22"/>
  <c r="E50" i="22"/>
  <c r="F43" i="22"/>
  <c r="E43" i="22"/>
  <c r="F42" i="22"/>
  <c r="E42" i="22"/>
  <c r="F38" i="22"/>
  <c r="E38" i="22"/>
  <c r="F33" i="22"/>
  <c r="E33" i="22"/>
  <c r="F32" i="22"/>
  <c r="E32" i="22"/>
  <c r="F29" i="22"/>
  <c r="E29" i="22"/>
  <c r="F27" i="22"/>
  <c r="E27" i="22"/>
  <c r="F26" i="22"/>
  <c r="E26" i="22"/>
  <c r="F24" i="22"/>
  <c r="E24" i="22"/>
  <c r="F17" i="22"/>
  <c r="E17" i="22"/>
  <c r="F28" i="22"/>
  <c r="E28" i="22"/>
  <c r="FQ17" i="48"/>
  <c r="FP17" i="48"/>
  <c r="FQ12" i="48"/>
  <c r="FP12" i="48"/>
  <c r="FQ11" i="48"/>
  <c r="FP11" i="48"/>
  <c r="FQ10" i="48"/>
  <c r="FP10" i="48"/>
  <c r="FQ9" i="48"/>
  <c r="FP9" i="48"/>
  <c r="FQ8" i="48"/>
  <c r="FP8" i="48"/>
  <c r="FQ7" i="48"/>
  <c r="FP7" i="48"/>
  <c r="FQ6" i="48"/>
  <c r="FP6" i="48"/>
  <c r="I54" i="22"/>
  <c r="H54" i="22"/>
  <c r="G54" i="22"/>
  <c r="I51" i="22"/>
  <c r="H51" i="22"/>
  <c r="G51" i="22"/>
  <c r="I43" i="22"/>
  <c r="H43" i="22"/>
  <c r="G43" i="22"/>
  <c r="I38" i="22"/>
  <c r="H38" i="22"/>
  <c r="G38" i="22"/>
  <c r="I28" i="22"/>
  <c r="H28" i="22"/>
  <c r="G28" i="22"/>
  <c r="I26" i="22"/>
  <c r="H26" i="22"/>
  <c r="G26" i="22"/>
  <c r="I24" i="22"/>
  <c r="H24" i="22"/>
  <c r="G24" i="22"/>
  <c r="I17" i="22"/>
  <c r="H17" i="22"/>
  <c r="G17" i="22"/>
  <c r="F14" i="22"/>
  <c r="E14" i="22"/>
  <c r="F15" i="22"/>
  <c r="E15" i="22"/>
  <c r="D15" i="22"/>
  <c r="I13" i="22"/>
  <c r="F21" i="65" s="1"/>
  <c r="H13" i="22"/>
  <c r="F20" i="65" s="1"/>
  <c r="G13" i="22"/>
  <c r="F13" i="22"/>
  <c r="F18" i="65" s="1"/>
  <c r="E13" i="22"/>
  <c r="J24" i="74"/>
  <c r="J23" i="74"/>
  <c r="J22" i="74"/>
  <c r="J20" i="74"/>
  <c r="J19" i="74"/>
  <c r="J18" i="74"/>
  <c r="J14" i="74"/>
  <c r="J13" i="74"/>
  <c r="J12" i="74"/>
  <c r="J11" i="74"/>
  <c r="J10" i="74"/>
  <c r="J5" i="74"/>
  <c r="J4" i="74"/>
  <c r="I24" i="74"/>
  <c r="I23" i="74"/>
  <c r="I22" i="74"/>
  <c r="I4" i="74"/>
  <c r="I20" i="74"/>
  <c r="I19" i="74"/>
  <c r="I18" i="74"/>
  <c r="I14" i="74"/>
  <c r="I13" i="74"/>
  <c r="I12" i="74"/>
  <c r="I11" i="74"/>
  <c r="I10" i="74"/>
  <c r="I5" i="74"/>
  <c r="G14" i="74"/>
  <c r="G13" i="74"/>
  <c r="G12" i="74"/>
  <c r="G11" i="74"/>
  <c r="G10" i="74"/>
  <c r="G5" i="74"/>
  <c r="G4" i="74"/>
  <c r="G21" i="65"/>
  <c r="G20" i="65"/>
  <c r="G19" i="65"/>
  <c r="G18" i="65"/>
  <c r="G17" i="65"/>
  <c r="F19" i="65"/>
  <c r="F17" i="65"/>
  <c r="F4" i="65" l="1"/>
  <c r="FP25" i="48"/>
  <c r="FQ25" i="48"/>
  <c r="FP24" i="48"/>
  <c r="FQ24" i="48"/>
  <c r="I25" i="74"/>
  <c r="N58" i="72"/>
  <c r="N57" i="72"/>
  <c r="R57" i="72" s="1"/>
  <c r="H53" i="31" s="1"/>
  <c r="N56" i="72"/>
  <c r="N55" i="72"/>
  <c r="N54" i="72"/>
  <c r="N51" i="72"/>
  <c r="N50" i="72"/>
  <c r="R50" i="72" s="1"/>
  <c r="H50" i="31" s="1"/>
  <c r="N49" i="72"/>
  <c r="N48" i="72"/>
  <c r="R48" i="72" s="1"/>
  <c r="FS8" i="48" s="1"/>
  <c r="F50" i="31" s="1"/>
  <c r="N47" i="72"/>
  <c r="N44" i="72"/>
  <c r="N43" i="72"/>
  <c r="N42" i="72"/>
  <c r="N41" i="72"/>
  <c r="N40" i="72"/>
  <c r="R40" i="72" s="1"/>
  <c r="FR11" i="48" s="1"/>
  <c r="E42" i="31" s="1"/>
  <c r="N37" i="72"/>
  <c r="N36" i="72"/>
  <c r="N35" i="72"/>
  <c r="N34" i="72"/>
  <c r="R34" i="72" s="1"/>
  <c r="FS17" i="48" s="1"/>
  <c r="F37" i="31" s="1"/>
  <c r="N33" i="72"/>
  <c r="N30" i="72"/>
  <c r="N29" i="72"/>
  <c r="R29" i="72" s="1"/>
  <c r="H27" i="31" s="1"/>
  <c r="N28" i="72"/>
  <c r="N27" i="72"/>
  <c r="R27" i="72" s="1"/>
  <c r="FS6" i="48" s="1"/>
  <c r="F27" i="31" s="1"/>
  <c r="N26" i="72"/>
  <c r="N23" i="72"/>
  <c r="N22" i="72"/>
  <c r="N21" i="72"/>
  <c r="N20" i="72"/>
  <c r="R20" i="72" s="1"/>
  <c r="FS9" i="48" s="1"/>
  <c r="F25" i="31" s="1"/>
  <c r="N19" i="72"/>
  <c r="N16" i="72"/>
  <c r="N15" i="72"/>
  <c r="R15" i="72" s="1"/>
  <c r="H23" i="31" s="1"/>
  <c r="N14" i="72"/>
  <c r="N13" i="72"/>
  <c r="R13" i="72" s="1"/>
  <c r="FS10" i="48" s="1"/>
  <c r="F23" i="31" s="1"/>
  <c r="N12" i="72"/>
  <c r="N9" i="72"/>
  <c r="N8" i="72"/>
  <c r="R8" i="72" s="1"/>
  <c r="H16" i="31" s="1"/>
  <c r="N7" i="72"/>
  <c r="N6" i="72"/>
  <c r="R6" i="72" s="1"/>
  <c r="FS12" i="48" s="1"/>
  <c r="F16" i="31" s="1"/>
  <c r="N5" i="72"/>
  <c r="M58" i="72"/>
  <c r="M57" i="72"/>
  <c r="Q57" i="72" s="1"/>
  <c r="M56" i="72"/>
  <c r="M55" i="72"/>
  <c r="Q55" i="72" s="1"/>
  <c r="M54" i="72"/>
  <c r="M51" i="72"/>
  <c r="M50" i="72"/>
  <c r="M49" i="72"/>
  <c r="M48" i="72"/>
  <c r="M47" i="72"/>
  <c r="M44" i="72"/>
  <c r="M43" i="72"/>
  <c r="Q43" i="72" s="1"/>
  <c r="M42" i="72"/>
  <c r="M41" i="72"/>
  <c r="Q41" i="72" s="1"/>
  <c r="M40" i="72"/>
  <c r="M37" i="72"/>
  <c r="M36" i="72"/>
  <c r="M35" i="72"/>
  <c r="M34" i="72"/>
  <c r="M33" i="72"/>
  <c r="M30" i="72"/>
  <c r="M29" i="72"/>
  <c r="M28" i="72"/>
  <c r="M27" i="72"/>
  <c r="Q27" i="72" s="1"/>
  <c r="M26" i="72"/>
  <c r="M23" i="72"/>
  <c r="Q23" i="72" s="1"/>
  <c r="M22" i="72"/>
  <c r="M21" i="72"/>
  <c r="M20" i="72"/>
  <c r="M19" i="72"/>
  <c r="Q19" i="72" s="1"/>
  <c r="M16" i="72"/>
  <c r="M15" i="72"/>
  <c r="Q15" i="72" s="1"/>
  <c r="M14" i="72"/>
  <c r="M13" i="72"/>
  <c r="Q13" i="72" s="1"/>
  <c r="M12" i="72"/>
  <c r="M9" i="72"/>
  <c r="M8" i="72"/>
  <c r="Q8" i="72" s="1"/>
  <c r="M7" i="72"/>
  <c r="M6" i="72"/>
  <c r="M5" i="72"/>
  <c r="F49" i="31"/>
  <c r="E49" i="31"/>
  <c r="F32" i="31"/>
  <c r="E32" i="31"/>
  <c r="F26" i="31"/>
  <c r="E26" i="31"/>
  <c r="E41" i="31"/>
  <c r="F31" i="31"/>
  <c r="E31" i="31"/>
  <c r="FR17" i="48"/>
  <c r="E37" i="31" s="1"/>
  <c r="FR7" i="48"/>
  <c r="E53" i="31" s="1"/>
  <c r="R23" i="72"/>
  <c r="I25" i="31" s="1"/>
  <c r="R22" i="72"/>
  <c r="H25" i="31" s="1"/>
  <c r="Q22" i="72"/>
  <c r="R21" i="72"/>
  <c r="G25" i="31" s="1"/>
  <c r="Q21" i="72"/>
  <c r="Q20" i="72"/>
  <c r="R19" i="72"/>
  <c r="FR9" i="48" s="1"/>
  <c r="E25" i="31" s="1"/>
  <c r="R16" i="72"/>
  <c r="I23" i="31" s="1"/>
  <c r="Q16" i="72"/>
  <c r="R14" i="72"/>
  <c r="G23" i="31" s="1"/>
  <c r="Q14" i="72"/>
  <c r="R12" i="72"/>
  <c r="FR10" i="48" s="1"/>
  <c r="E23" i="31" s="1"/>
  <c r="Q12" i="72"/>
  <c r="R58" i="72"/>
  <c r="I53" i="31" s="1"/>
  <c r="Q58" i="72"/>
  <c r="R56" i="72"/>
  <c r="G53" i="31" s="1"/>
  <c r="Q56" i="72"/>
  <c r="R55" i="72"/>
  <c r="FS7" i="48" s="1"/>
  <c r="F53" i="31" s="1"/>
  <c r="R54" i="72"/>
  <c r="Q54" i="72"/>
  <c r="R37" i="72"/>
  <c r="I37" i="31" s="1"/>
  <c r="Q37" i="72"/>
  <c r="R36" i="72"/>
  <c r="H37" i="31" s="1"/>
  <c r="Q36" i="72"/>
  <c r="R35" i="72"/>
  <c r="G37" i="31" s="1"/>
  <c r="Q35" i="72"/>
  <c r="Q34" i="72"/>
  <c r="R33" i="72"/>
  <c r="Q33" i="72"/>
  <c r="R9" i="72"/>
  <c r="I16" i="31" s="1"/>
  <c r="Q9" i="72"/>
  <c r="R7" i="72"/>
  <c r="G16" i="31" s="1"/>
  <c r="Q7" i="72"/>
  <c r="R5" i="72"/>
  <c r="FR12" i="48" s="1"/>
  <c r="E16" i="31" s="1"/>
  <c r="Q5" i="72"/>
  <c r="R44" i="72"/>
  <c r="I42" i="31" s="1"/>
  <c r="Q44" i="72"/>
  <c r="R43" i="72"/>
  <c r="H42" i="31" s="1"/>
  <c r="R42" i="72"/>
  <c r="G42" i="31" s="1"/>
  <c r="Q42" i="72"/>
  <c r="R41" i="72"/>
  <c r="FS11" i="48" s="1"/>
  <c r="F42" i="31" s="1"/>
  <c r="Q40" i="72"/>
  <c r="R51" i="72"/>
  <c r="I50" i="31" s="1"/>
  <c r="Q51" i="72"/>
  <c r="Q50" i="72"/>
  <c r="R49" i="72"/>
  <c r="G50" i="31" s="1"/>
  <c r="Q49" i="72"/>
  <c r="Q48" i="72"/>
  <c r="R47" i="72"/>
  <c r="FR8" i="48" s="1"/>
  <c r="E50" i="31" s="1"/>
  <c r="Q47" i="72"/>
  <c r="R30" i="72"/>
  <c r="I27" i="31" s="1"/>
  <c r="Q30" i="72"/>
  <c r="Q29" i="72"/>
  <c r="R28" i="72"/>
  <c r="G27" i="31" s="1"/>
  <c r="Q28" i="72"/>
  <c r="R26" i="72"/>
  <c r="FR6" i="48" s="1"/>
  <c r="E27" i="31" s="1"/>
  <c r="Q26" i="72"/>
  <c r="Q6" i="72" l="1"/>
  <c r="FS24" i="48"/>
  <c r="FR24" i="48"/>
  <c r="FS25" i="48"/>
  <c r="FR25" i="48"/>
  <c r="F5" i="74" l="1"/>
  <c r="F4" i="74"/>
  <c r="F6" i="74" s="1"/>
  <c r="E5" i="74"/>
  <c r="D5" i="74"/>
  <c r="C5" i="74"/>
  <c r="E4" i="74"/>
  <c r="D4" i="74"/>
  <c r="C4" i="74"/>
  <c r="E14" i="74"/>
  <c r="D14" i="74"/>
  <c r="C14" i="74"/>
  <c r="E13" i="74"/>
  <c r="D13" i="74"/>
  <c r="C13" i="74"/>
  <c r="E12" i="74"/>
  <c r="D12" i="74"/>
  <c r="C12" i="74"/>
  <c r="E11" i="74"/>
  <c r="D11" i="74"/>
  <c r="C11" i="74"/>
  <c r="E10" i="74"/>
  <c r="D10" i="74"/>
  <c r="C10" i="74"/>
  <c r="G8" i="74"/>
  <c r="F8" i="74" s="1"/>
  <c r="I8" i="74" s="1"/>
  <c r="J8" i="74" s="1"/>
  <c r="E8" i="74"/>
  <c r="D8" i="74"/>
  <c r="C8" i="74"/>
  <c r="G7" i="74"/>
  <c r="F7" i="74" s="1"/>
  <c r="I7" i="74" s="1"/>
  <c r="J7" i="74" s="1"/>
  <c r="E7" i="74"/>
  <c r="D7" i="74"/>
  <c r="C7" i="74"/>
  <c r="G24" i="74"/>
  <c r="F24" i="74" s="1"/>
  <c r="E24" i="74"/>
  <c r="D24" i="74"/>
  <c r="C24" i="74"/>
  <c r="G23" i="74"/>
  <c r="F23" i="74" s="1"/>
  <c r="E23" i="74"/>
  <c r="D23" i="74"/>
  <c r="C23" i="74"/>
  <c r="G22" i="74"/>
  <c r="F22" i="74" s="1"/>
  <c r="E22" i="74"/>
  <c r="D22" i="74"/>
  <c r="C22" i="74"/>
  <c r="B22" i="74"/>
  <c r="G20" i="74"/>
  <c r="F20" i="74" s="1"/>
  <c r="E20" i="74"/>
  <c r="D20" i="74"/>
  <c r="C20" i="74"/>
  <c r="G19" i="74"/>
  <c r="F19" i="74" s="1"/>
  <c r="E19" i="74"/>
  <c r="D19" i="74"/>
  <c r="C19" i="74"/>
  <c r="G18" i="74"/>
  <c r="F18" i="74" s="1"/>
  <c r="E18" i="74"/>
  <c r="D18" i="74"/>
  <c r="C18" i="74"/>
  <c r="G17" i="74"/>
  <c r="F17" i="74" s="1"/>
  <c r="I17" i="74" s="1"/>
  <c r="J17" i="74" s="1"/>
  <c r="E17" i="74"/>
  <c r="D17" i="74"/>
  <c r="C17" i="74"/>
  <c r="G16" i="74"/>
  <c r="F16" i="74" s="1"/>
  <c r="E16" i="74"/>
  <c r="D16" i="74"/>
  <c r="C16" i="74"/>
  <c r="C2" i="74"/>
  <c r="I16" i="74" l="1"/>
  <c r="F21" i="74"/>
  <c r="F9" i="74"/>
  <c r="F25" i="74"/>
  <c r="FJ23" i="48"/>
  <c r="FI23" i="48"/>
  <c r="FJ22" i="48"/>
  <c r="FI22" i="48"/>
  <c r="FJ21" i="48"/>
  <c r="FI21" i="48"/>
  <c r="FJ20" i="48"/>
  <c r="FI20" i="48"/>
  <c r="FJ19" i="48"/>
  <c r="FI19" i="48"/>
  <c r="FJ18" i="48"/>
  <c r="FI18" i="48"/>
  <c r="FJ17" i="48"/>
  <c r="FI17" i="48"/>
  <c r="FJ16" i="48"/>
  <c r="FI16" i="48"/>
  <c r="FJ15" i="48"/>
  <c r="FI15" i="48"/>
  <c r="FJ14" i="48"/>
  <c r="FI14" i="48"/>
  <c r="FJ13" i="48"/>
  <c r="FI13" i="48"/>
  <c r="FJ12" i="48"/>
  <c r="FI12" i="48"/>
  <c r="FJ11" i="48"/>
  <c r="FI11" i="48"/>
  <c r="FJ10" i="48"/>
  <c r="FI10" i="48"/>
  <c r="FJ9" i="48"/>
  <c r="FI9" i="48"/>
  <c r="FJ8" i="48"/>
  <c r="FI8" i="48"/>
  <c r="FJ7" i="48"/>
  <c r="FI7" i="48"/>
  <c r="FJ6" i="48"/>
  <c r="FI6" i="48"/>
  <c r="FH23" i="48"/>
  <c r="FG23" i="48"/>
  <c r="FH22" i="48"/>
  <c r="FG22" i="48"/>
  <c r="FH21" i="48"/>
  <c r="FG21" i="48"/>
  <c r="FH20" i="48"/>
  <c r="FG20" i="48"/>
  <c r="FH19" i="48"/>
  <c r="FG19" i="48"/>
  <c r="FH18" i="48"/>
  <c r="FG18" i="48"/>
  <c r="FH17" i="48"/>
  <c r="FG17" i="48"/>
  <c r="FH16" i="48"/>
  <c r="FG16" i="48"/>
  <c r="FH15" i="48"/>
  <c r="FG15" i="48"/>
  <c r="FH14" i="48"/>
  <c r="FG14" i="48"/>
  <c r="FH13" i="48"/>
  <c r="FG13" i="48"/>
  <c r="FH12" i="48"/>
  <c r="FG12" i="48"/>
  <c r="FH11" i="48"/>
  <c r="FG11" i="48"/>
  <c r="FH10" i="48"/>
  <c r="FG10" i="48"/>
  <c r="FH9" i="48"/>
  <c r="FG9" i="48"/>
  <c r="FH8" i="48"/>
  <c r="FG8" i="48"/>
  <c r="FH7" i="48"/>
  <c r="FG7" i="48"/>
  <c r="FH6" i="48"/>
  <c r="FG6" i="48"/>
  <c r="FF25" i="48"/>
  <c r="FE25" i="48"/>
  <c r="FD25" i="48"/>
  <c r="FC25" i="48"/>
  <c r="FB25" i="48"/>
  <c r="FA25" i="48"/>
  <c r="EZ25" i="48"/>
  <c r="EY25" i="48"/>
  <c r="I21" i="74" l="1"/>
  <c r="J16" i="74"/>
  <c r="J21" i="74" s="1"/>
  <c r="I9" i="74"/>
  <c r="J9" i="74"/>
  <c r="J6" i="74" l="1"/>
  <c r="J25" i="74"/>
  <c r="I6" i="74"/>
  <c r="F13" i="31"/>
  <c r="E13" i="31"/>
  <c r="G97" i="69"/>
  <c r="F97" i="69"/>
  <c r="G90" i="69"/>
  <c r="F90" i="69"/>
  <c r="H19" i="68"/>
  <c r="H21" i="68" s="1"/>
  <c r="L13" i="68"/>
  <c r="F13" i="68"/>
  <c r="M12" i="68"/>
  <c r="M13" i="68" s="1"/>
  <c r="G12" i="68"/>
  <c r="G13" i="68" s="1"/>
  <c r="H14" i="68" s="1"/>
  <c r="H24" i="68" s="1"/>
  <c r="N12" i="68" l="1"/>
  <c r="N13" i="68" s="1"/>
  <c r="H22" i="68"/>
  <c r="N19" i="68"/>
  <c r="N21" i="68" s="1"/>
  <c r="N20" i="68"/>
  <c r="H20" i="68"/>
  <c r="N22" i="68" l="1"/>
  <c r="V10" i="71"/>
  <c r="V12" i="71" s="1"/>
  <c r="V8" i="71"/>
  <c r="D105" i="69" l="1"/>
  <c r="C105" i="69"/>
  <c r="D92" i="69"/>
  <c r="C92" i="69"/>
  <c r="D79" i="69"/>
  <c r="C79" i="69"/>
  <c r="D66" i="69"/>
  <c r="C66" i="69"/>
  <c r="D53" i="69"/>
  <c r="C53" i="69"/>
  <c r="D40" i="69"/>
  <c r="C40" i="69"/>
  <c r="D27" i="69"/>
  <c r="C27" i="69"/>
  <c r="D14" i="69"/>
  <c r="D106" i="69" s="1"/>
  <c r="C14" i="69"/>
  <c r="C106" i="69" s="1"/>
  <c r="N14" i="68" l="1"/>
  <c r="N24" i="68" s="1"/>
  <c r="H12" i="68"/>
  <c r="N11" i="68"/>
  <c r="H11" i="68"/>
  <c r="N10" i="68"/>
  <c r="H10" i="68"/>
  <c r="N9" i="68"/>
  <c r="H9" i="68"/>
  <c r="N8" i="68"/>
  <c r="H8" i="68"/>
  <c r="N7" i="68"/>
  <c r="H7" i="68"/>
  <c r="N6" i="68"/>
  <c r="H6" i="68"/>
  <c r="F6" i="68"/>
  <c r="N5" i="68"/>
  <c r="F5" i="68"/>
  <c r="H5" i="68" l="1"/>
  <c r="H13" i="68" s="1"/>
  <c r="F14" i="31" l="1"/>
  <c r="E14" i="31"/>
  <c r="D14" i="31"/>
  <c r="J12" i="38"/>
  <c r="J7" i="38"/>
  <c r="J6" i="38"/>
  <c r="J5" i="38"/>
  <c r="H12" i="38"/>
  <c r="I12" i="31"/>
  <c r="H12" i="31"/>
  <c r="G12" i="31"/>
  <c r="E12" i="31"/>
  <c r="E14" i="66"/>
  <c r="G13" i="66"/>
  <c r="F13" i="66"/>
  <c r="G12" i="66"/>
  <c r="F12" i="66"/>
  <c r="G11" i="66"/>
  <c r="F11" i="66"/>
  <c r="E10" i="66"/>
  <c r="F12" i="31" s="1"/>
  <c r="D10" i="66"/>
  <c r="F10" i="66" s="1"/>
  <c r="E9" i="66"/>
  <c r="G9" i="66" s="1"/>
  <c r="D9" i="66"/>
  <c r="D14" i="66" s="1"/>
  <c r="G14" i="66" l="1"/>
  <c r="G10" i="66"/>
  <c r="F9" i="66"/>
  <c r="F14" i="66" s="1"/>
  <c r="F405" i="20"/>
  <c r="G8" i="65" l="1"/>
  <c r="I8" i="65" s="1"/>
  <c r="K8" i="65" s="1"/>
  <c r="N8" i="65" s="1"/>
  <c r="G7" i="65"/>
  <c r="G6" i="65"/>
  <c r="F7" i="65"/>
  <c r="F8" i="65"/>
  <c r="H8" i="65" s="1"/>
  <c r="J8" i="65" s="1"/>
  <c r="L8" i="65" s="1"/>
  <c r="F6" i="65"/>
  <c r="E8" i="65"/>
  <c r="D8" i="65"/>
  <c r="C8" i="65"/>
  <c r="E7" i="65"/>
  <c r="D7" i="65"/>
  <c r="C7" i="65"/>
  <c r="E6" i="65"/>
  <c r="D6" i="65"/>
  <c r="C6" i="65"/>
  <c r="H6" i="65" l="1"/>
  <c r="J6" i="65" s="1"/>
  <c r="L6" i="65" s="1"/>
  <c r="I6" i="65"/>
  <c r="K6" i="65" s="1"/>
  <c r="N6" i="65" s="1"/>
  <c r="I7" i="65"/>
  <c r="K7" i="65" s="1"/>
  <c r="N7" i="65" s="1"/>
  <c r="H7" i="65"/>
  <c r="J7" i="65" s="1"/>
  <c r="L7" i="65" s="1"/>
  <c r="I4" i="44"/>
  <c r="G4" i="44"/>
  <c r="E21" i="65"/>
  <c r="D21" i="65"/>
  <c r="C21" i="65"/>
  <c r="E20" i="65"/>
  <c r="D20" i="65"/>
  <c r="C20" i="65"/>
  <c r="E19" i="65"/>
  <c r="D19" i="65"/>
  <c r="C19" i="65"/>
  <c r="E18" i="65"/>
  <c r="D18" i="65"/>
  <c r="C18" i="65"/>
  <c r="E17" i="65"/>
  <c r="D17" i="65"/>
  <c r="C17" i="65"/>
  <c r="G12" i="65"/>
  <c r="F12" i="65"/>
  <c r="E12" i="65"/>
  <c r="D12" i="65"/>
  <c r="C12" i="65"/>
  <c r="G11" i="65"/>
  <c r="F11" i="65"/>
  <c r="E11" i="65"/>
  <c r="D11" i="65"/>
  <c r="C11" i="65"/>
  <c r="G10" i="65"/>
  <c r="F10" i="65"/>
  <c r="E10" i="65"/>
  <c r="D10" i="65"/>
  <c r="C10" i="65"/>
  <c r="B10" i="65"/>
  <c r="E5" i="65"/>
  <c r="D5" i="65"/>
  <c r="C5" i="65"/>
  <c r="E4" i="65"/>
  <c r="D4" i="65"/>
  <c r="C4" i="65"/>
  <c r="E15" i="65"/>
  <c r="D15" i="65"/>
  <c r="C15" i="65"/>
  <c r="E14" i="65"/>
  <c r="D14" i="65"/>
  <c r="C14" i="65"/>
  <c r="C2" i="65"/>
  <c r="G13" i="65" l="1"/>
  <c r="F13" i="65"/>
  <c r="H12" i="65"/>
  <c r="J12" i="65" s="1"/>
  <c r="L12" i="65" s="1"/>
  <c r="I10" i="65"/>
  <c r="H11" i="65"/>
  <c r="J11" i="65" s="1"/>
  <c r="L11" i="65" s="1"/>
  <c r="I12" i="65"/>
  <c r="K12" i="65" s="1"/>
  <c r="N12" i="65" s="1"/>
  <c r="H10" i="65"/>
  <c r="I11" i="65"/>
  <c r="CF80" i="59"/>
  <c r="CF76" i="59"/>
  <c r="CF71" i="59"/>
  <c r="CF67" i="59"/>
  <c r="CF62" i="59"/>
  <c r="CF58" i="59"/>
  <c r="CF53" i="59"/>
  <c r="CF49" i="59"/>
  <c r="CF44" i="59"/>
  <c r="CF40" i="59"/>
  <c r="CF35" i="59"/>
  <c r="CF31" i="59"/>
  <c r="CF26" i="59"/>
  <c r="CF22" i="59"/>
  <c r="CF17" i="59"/>
  <c r="CF13" i="59"/>
  <c r="CF8" i="59"/>
  <c r="CF4" i="59"/>
  <c r="K10" i="65" l="1"/>
  <c r="I13" i="65"/>
  <c r="H13" i="65"/>
  <c r="K11" i="65"/>
  <c r="J10" i="65"/>
  <c r="J13" i="65" s="1"/>
  <c r="CA80" i="59"/>
  <c r="CA81" i="59" s="1"/>
  <c r="CA82" i="59" s="1"/>
  <c r="CA83" i="59" s="1"/>
  <c r="CA76" i="59"/>
  <c r="BI76" i="59"/>
  <c r="AV76" i="59"/>
  <c r="CA71" i="59"/>
  <c r="CA72" i="59" s="1"/>
  <c r="CA73" i="59" s="1"/>
  <c r="CA74" i="59" s="1"/>
  <c r="BI67" i="59"/>
  <c r="CA67" i="59" s="1"/>
  <c r="CF63" i="59"/>
  <c r="CF64" i="59" s="1"/>
  <c r="CF65" i="59" s="1"/>
  <c r="CA62" i="59"/>
  <c r="CA63" i="59" s="1"/>
  <c r="CA64" i="59" s="1"/>
  <c r="CA65" i="59" s="1"/>
  <c r="BI58" i="59"/>
  <c r="CA58" i="59" s="1"/>
  <c r="CA54" i="59"/>
  <c r="CA55" i="59" s="1"/>
  <c r="CA56" i="59" s="1"/>
  <c r="CA53" i="59"/>
  <c r="BI49" i="59"/>
  <c r="CA49" i="59" s="1"/>
  <c r="CA44" i="59"/>
  <c r="CA45" i="59" s="1"/>
  <c r="CA46" i="59" s="1"/>
  <c r="CA47" i="59" s="1"/>
  <c r="BI40" i="59"/>
  <c r="AV40" i="59"/>
  <c r="AI40" i="59"/>
  <c r="CA40" i="59" s="1"/>
  <c r="CF36" i="59"/>
  <c r="CF37" i="59" s="1"/>
  <c r="CF38" i="59" s="1"/>
  <c r="CA35" i="59"/>
  <c r="CA36" i="59" s="1"/>
  <c r="CA37" i="59" s="1"/>
  <c r="CA38" i="59" s="1"/>
  <c r="CF32" i="59"/>
  <c r="CF33" i="59" s="1"/>
  <c r="CF34" i="59" s="1"/>
  <c r="BI31" i="59"/>
  <c r="AV31" i="59"/>
  <c r="AI31" i="59"/>
  <c r="CA26" i="59"/>
  <c r="CA27" i="59" s="1"/>
  <c r="CA28" i="59" s="1"/>
  <c r="CA29" i="59" s="1"/>
  <c r="CF23" i="59"/>
  <c r="CF24" i="59" s="1"/>
  <c r="CF25" i="59" s="1"/>
  <c r="BI22" i="59"/>
  <c r="CA22" i="59" s="1"/>
  <c r="BI17" i="59"/>
  <c r="AV17" i="59"/>
  <c r="AI17" i="59"/>
  <c r="BI13" i="59"/>
  <c r="AV13" i="59"/>
  <c r="AI13" i="59"/>
  <c r="CA13" i="59" s="1"/>
  <c r="CF9" i="59"/>
  <c r="CF10" i="59" s="1"/>
  <c r="CF11" i="59" s="1"/>
  <c r="CA8" i="59"/>
  <c r="CA9" i="59" s="1"/>
  <c r="CA10" i="59" s="1"/>
  <c r="CA11" i="59" s="1"/>
  <c r="CF5" i="59"/>
  <c r="CF6" i="59" s="1"/>
  <c r="CF7" i="59" s="1"/>
  <c r="BI4" i="59"/>
  <c r="AV4" i="59"/>
  <c r="AI4" i="59"/>
  <c r="N10" i="65" l="1"/>
  <c r="K13" i="65"/>
  <c r="L10" i="65"/>
  <c r="N11" i="65"/>
  <c r="CA68" i="59"/>
  <c r="CA69" i="59" s="1"/>
  <c r="CF14" i="59"/>
  <c r="CF15" i="59" s="1"/>
  <c r="CF16" i="59" s="1"/>
  <c r="CF41" i="59"/>
  <c r="CF42" i="59" s="1"/>
  <c r="CF43" i="59" s="1"/>
  <c r="CA50" i="59"/>
  <c r="CA51" i="59" s="1"/>
  <c r="CD56" i="59" s="1"/>
  <c r="CA77" i="59"/>
  <c r="CA78" i="59" s="1"/>
  <c r="CD83" i="59" s="1"/>
  <c r="CA14" i="59"/>
  <c r="CA15" i="59" s="1"/>
  <c r="CA16" i="59" s="1"/>
  <c r="CF18" i="59"/>
  <c r="CF19" i="59" s="1"/>
  <c r="CF20" i="59" s="1"/>
  <c r="CA31" i="59"/>
  <c r="CA41" i="59"/>
  <c r="CA42" i="59" s="1"/>
  <c r="CA43" i="59" s="1"/>
  <c r="CE47" i="59" s="1"/>
  <c r="CF59" i="59"/>
  <c r="CF60" i="59" s="1"/>
  <c r="CF61" i="59" s="1"/>
  <c r="CF72" i="59"/>
  <c r="CF73" i="59" s="1"/>
  <c r="CF74" i="59" s="1"/>
  <c r="CF77" i="59"/>
  <c r="CF78" i="59" s="1"/>
  <c r="CF79" i="59" s="1"/>
  <c r="CA4" i="59"/>
  <c r="CA17" i="59"/>
  <c r="CA23" i="59"/>
  <c r="CA24" i="59" s="1"/>
  <c r="CF45" i="59"/>
  <c r="CF46" i="59" s="1"/>
  <c r="CF47" i="59" s="1"/>
  <c r="CF50" i="59"/>
  <c r="CF51" i="59" s="1"/>
  <c r="CF52" i="59" s="1"/>
  <c r="CF54" i="59"/>
  <c r="CF55" i="59" s="1"/>
  <c r="CF56" i="59" s="1"/>
  <c r="CF27" i="59"/>
  <c r="CF28" i="59" s="1"/>
  <c r="CF29" i="59" s="1"/>
  <c r="CA59" i="59"/>
  <c r="CA60" i="59" s="1"/>
  <c r="CA61" i="59" s="1"/>
  <c r="CE65" i="59" s="1"/>
  <c r="CF68" i="59"/>
  <c r="CF69" i="59" s="1"/>
  <c r="CF70" i="59" s="1"/>
  <c r="CF81" i="59"/>
  <c r="CF82" i="59" s="1"/>
  <c r="CF83" i="59" s="1"/>
  <c r="CA25" i="59"/>
  <c r="CE29" i="59" s="1"/>
  <c r="CD29" i="59"/>
  <c r="CD74" i="59"/>
  <c r="CA70" i="59"/>
  <c r="CE74" i="59" s="1"/>
  <c r="CA52" i="59"/>
  <c r="CE56" i="59" s="1"/>
  <c r="CA79" i="59"/>
  <c r="CE83" i="59" s="1"/>
  <c r="F14" i="65" l="1"/>
  <c r="F15" i="65"/>
  <c r="H15" i="65" s="1"/>
  <c r="J15" i="65" s="1"/>
  <c r="L15" i="65" s="1"/>
  <c r="N13" i="65"/>
  <c r="CA18" i="59"/>
  <c r="CA19" i="59" s="1"/>
  <c r="G15" i="65"/>
  <c r="I15" i="65" s="1"/>
  <c r="K15" i="65" s="1"/>
  <c r="N15" i="65" s="1"/>
  <c r="CA32" i="59"/>
  <c r="CA33" i="59" s="1"/>
  <c r="CD47" i="59"/>
  <c r="CD65" i="59"/>
  <c r="CA5" i="59"/>
  <c r="CA6" i="59" s="1"/>
  <c r="G14" i="65"/>
  <c r="F16" i="65" l="1"/>
  <c r="G16" i="65"/>
  <c r="I14" i="65"/>
  <c r="H14" i="65"/>
  <c r="CD11" i="59"/>
  <c r="CA7" i="59"/>
  <c r="CE11" i="59" s="1"/>
  <c r="CD38" i="59"/>
  <c r="CA34" i="59"/>
  <c r="CE38" i="59" s="1"/>
  <c r="CA20" i="59"/>
  <c r="CE20" i="59" s="1"/>
  <c r="CD20" i="59"/>
  <c r="I16" i="65" l="1"/>
  <c r="K14" i="65"/>
  <c r="H16" i="65"/>
  <c r="J14" i="65"/>
  <c r="J16" i="65" l="1"/>
  <c r="L14" i="65"/>
  <c r="L16" i="65" s="1"/>
  <c r="K16" i="65"/>
  <c r="N14" i="65"/>
  <c r="N16" i="65" s="1"/>
  <c r="EX25" i="48" l="1"/>
  <c r="EW25" i="48"/>
  <c r="EV25" i="48"/>
  <c r="EU25" i="48"/>
  <c r="ET25" i="48"/>
  <c r="ES25" i="48"/>
  <c r="ER25" i="48"/>
  <c r="EQ25" i="48"/>
  <c r="EP25" i="48"/>
  <c r="EO25" i="48"/>
  <c r="EN25" i="48"/>
  <c r="EM25" i="48"/>
  <c r="EL25" i="48"/>
  <c r="EK25" i="48"/>
  <c r="EJ25" i="48"/>
  <c r="EI25" i="48"/>
  <c r="EH25" i="48"/>
  <c r="EG25" i="48"/>
  <c r="EF25" i="48"/>
  <c r="EE25" i="48"/>
  <c r="ED25" i="48"/>
  <c r="EC25" i="48"/>
  <c r="EB25" i="48"/>
  <c r="EA25" i="48"/>
  <c r="DZ25" i="48"/>
  <c r="DY25" i="48"/>
  <c r="DX25" i="48"/>
  <c r="DW25" i="48"/>
  <c r="DV25" i="48"/>
  <c r="DU25" i="48"/>
  <c r="DT25" i="48"/>
  <c r="DS25" i="48"/>
  <c r="DR25" i="48"/>
  <c r="DQ25" i="48"/>
  <c r="DP25" i="48"/>
  <c r="DO25" i="48"/>
  <c r="DN25" i="48"/>
  <c r="DM25" i="48"/>
  <c r="DL25" i="48"/>
  <c r="DK25" i="48"/>
  <c r="DJ25" i="48"/>
  <c r="DI25" i="48"/>
  <c r="DH25" i="48"/>
  <c r="DG25" i="48"/>
  <c r="DF25" i="48"/>
  <c r="DE25" i="48"/>
  <c r="DD25" i="48"/>
  <c r="DC25" i="48"/>
  <c r="DB25" i="48"/>
  <c r="DA25" i="48"/>
  <c r="CZ25" i="48"/>
  <c r="CY25" i="48"/>
  <c r="CX25" i="48"/>
  <c r="CW25" i="48"/>
  <c r="CV25" i="48"/>
  <c r="CU25" i="48"/>
  <c r="CT25" i="48"/>
  <c r="CS25" i="48"/>
  <c r="CR25" i="48"/>
  <c r="CQ25" i="48"/>
  <c r="CP25" i="48"/>
  <c r="CO25" i="48"/>
  <c r="CN25" i="48"/>
  <c r="CM25" i="48"/>
  <c r="CL25" i="48"/>
  <c r="CK25" i="48"/>
  <c r="CJ25" i="48"/>
  <c r="CI25" i="48"/>
  <c r="CH25" i="48"/>
  <c r="CG25" i="48"/>
  <c r="CF25" i="48"/>
  <c r="CE25" i="48"/>
  <c r="CD25" i="48"/>
  <c r="CC25" i="48"/>
  <c r="CB25" i="48"/>
  <c r="CA25" i="48"/>
  <c r="BZ25" i="48"/>
  <c r="BY25" i="48"/>
  <c r="BX25" i="48"/>
  <c r="BW25" i="48"/>
  <c r="BV25" i="48"/>
  <c r="BU25" i="48"/>
  <c r="BT25" i="48"/>
  <c r="BS25" i="48"/>
  <c r="BR25" i="48"/>
  <c r="BQ25" i="48"/>
  <c r="BP25" i="48"/>
  <c r="BO25" i="48"/>
  <c r="BN25" i="48"/>
  <c r="BM25" i="48"/>
  <c r="BL25" i="48"/>
  <c r="BK25" i="48"/>
  <c r="BJ25" i="48"/>
  <c r="BI25" i="48"/>
  <c r="BH25" i="48"/>
  <c r="BG25" i="48"/>
  <c r="BF25" i="48"/>
  <c r="BE25" i="48"/>
  <c r="BD25" i="48"/>
  <c r="BC25" i="48"/>
  <c r="BB25" i="48"/>
  <c r="BA25" i="48"/>
  <c r="AZ25" i="48"/>
  <c r="AY25" i="48"/>
  <c r="AX25" i="48"/>
  <c r="AW25" i="48"/>
  <c r="AV25" i="48"/>
  <c r="AU25" i="48"/>
  <c r="AT25" i="48"/>
  <c r="AS25" i="48"/>
  <c r="AR25" i="48"/>
  <c r="AQ25" i="48"/>
  <c r="AP25" i="48"/>
  <c r="AO25" i="48"/>
  <c r="AN25" i="48"/>
  <c r="AM25" i="48"/>
  <c r="AL25" i="48"/>
  <c r="AK25" i="48"/>
  <c r="AJ25" i="48"/>
  <c r="AI25" i="48"/>
  <c r="AH25"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C25" i="48"/>
  <c r="FL23" i="48"/>
  <c r="FK23" i="48"/>
  <c r="FK22" i="48"/>
  <c r="FL21" i="48"/>
  <c r="FK20" i="48"/>
  <c r="FK18" i="48"/>
  <c r="FL17" i="48"/>
  <c r="FK17" i="48"/>
  <c r="FK16" i="48"/>
  <c r="FL15" i="48"/>
  <c r="FK15" i="48"/>
  <c r="FK14" i="48"/>
  <c r="FH30" i="48"/>
  <c r="FG30" i="48"/>
  <c r="FL11" i="48"/>
  <c r="FK11" i="48"/>
  <c r="FK10" i="48"/>
  <c r="FL9" i="48"/>
  <c r="FK9" i="48"/>
  <c r="FK8" i="48"/>
  <c r="FL7" i="48"/>
  <c r="FK7" i="48"/>
  <c r="FL22" i="48"/>
  <c r="FL20" i="48"/>
  <c r="FK19" i="48"/>
  <c r="FL18" i="48"/>
  <c r="FL16" i="48"/>
  <c r="FL14" i="48"/>
  <c r="FK13" i="48"/>
  <c r="FL12" i="48"/>
  <c r="FK12" i="48"/>
  <c r="FL10" i="48"/>
  <c r="FL8" i="48"/>
  <c r="FL6" i="48"/>
  <c r="ER24" i="48"/>
  <c r="EQ24" i="48"/>
  <c r="EP24" i="48"/>
  <c r="EO24" i="48"/>
  <c r="EN24" i="48"/>
  <c r="EM24" i="48"/>
  <c r="EL24" i="48"/>
  <c r="EK24" i="48"/>
  <c r="EJ24" i="48"/>
  <c r="EI24" i="48"/>
  <c r="EH24" i="48"/>
  <c r="EG24" i="48"/>
  <c r="EF24" i="48"/>
  <c r="EE24" i="48"/>
  <c r="ED24" i="48"/>
  <c r="EC24" i="48"/>
  <c r="EB24" i="48"/>
  <c r="EA24" i="48"/>
  <c r="DZ24" i="48"/>
  <c r="DY24" i="48"/>
  <c r="DX24" i="48"/>
  <c r="DW24" i="48"/>
  <c r="DV24" i="48"/>
  <c r="DU24" i="48"/>
  <c r="DT24" i="48"/>
  <c r="DS24" i="48"/>
  <c r="DR24" i="48"/>
  <c r="DQ24" i="48"/>
  <c r="DP24" i="48"/>
  <c r="DO24" i="48"/>
  <c r="DN24" i="48"/>
  <c r="DM24" i="48"/>
  <c r="DL24" i="48"/>
  <c r="DK24" i="48"/>
  <c r="DJ24" i="48"/>
  <c r="DI24" i="48"/>
  <c r="DH24" i="48"/>
  <c r="DG24" i="48"/>
  <c r="DF24" i="48"/>
  <c r="DE24" i="48"/>
  <c r="DD24" i="48"/>
  <c r="DC24" i="48"/>
  <c r="DB24" i="48"/>
  <c r="DA24" i="48"/>
  <c r="CZ24" i="48"/>
  <c r="CY24" i="48"/>
  <c r="CX24" i="48"/>
  <c r="CW24" i="48"/>
  <c r="CV24" i="48"/>
  <c r="CU24" i="48"/>
  <c r="CT24" i="48"/>
  <c r="CS24" i="48"/>
  <c r="CR24" i="48"/>
  <c r="CQ24" i="48"/>
  <c r="CP24" i="48"/>
  <c r="CO24" i="48"/>
  <c r="CN24" i="48"/>
  <c r="CM24" i="48"/>
  <c r="CL24" i="48"/>
  <c r="CK24" i="48"/>
  <c r="CJ24" i="48"/>
  <c r="CI24" i="48"/>
  <c r="CH24" i="48"/>
  <c r="CG24" i="48"/>
  <c r="CF24" i="48"/>
  <c r="CE24" i="48"/>
  <c r="CD24" i="48"/>
  <c r="CC24" i="48"/>
  <c r="CB24" i="48"/>
  <c r="CA24" i="48"/>
  <c r="BZ24" i="48"/>
  <c r="BY24" i="48"/>
  <c r="BX24" i="48"/>
  <c r="BW24" i="48"/>
  <c r="BV24" i="48"/>
  <c r="BU24" i="48"/>
  <c r="BT24" i="48"/>
  <c r="BS24" i="48"/>
  <c r="BR24" i="48"/>
  <c r="BQ24" i="48"/>
  <c r="BP24" i="48"/>
  <c r="BO24" i="48"/>
  <c r="BN24" i="48"/>
  <c r="BM24" i="48"/>
  <c r="BL24" i="48"/>
  <c r="BK24" i="48"/>
  <c r="BJ24" i="48"/>
  <c r="BI24" i="48"/>
  <c r="BH24" i="48"/>
  <c r="BG24" i="48"/>
  <c r="BF24" i="48"/>
  <c r="BE24" i="48"/>
  <c r="BD24" i="48"/>
  <c r="BC24" i="48"/>
  <c r="BB24" i="48"/>
  <c r="BA24" i="48"/>
  <c r="AZ24" i="48"/>
  <c r="AY24" i="48"/>
  <c r="AX24" i="48"/>
  <c r="AW24" i="48"/>
  <c r="AV24" i="48"/>
  <c r="AU24" i="48"/>
  <c r="AT24" i="48"/>
  <c r="AS24" i="48"/>
  <c r="AR24" i="48"/>
  <c r="AQ24" i="48"/>
  <c r="AP24" i="48"/>
  <c r="AO24" i="48"/>
  <c r="AN24" i="48"/>
  <c r="AM24" i="48"/>
  <c r="AL24" i="48"/>
  <c r="AK24" i="48"/>
  <c r="AJ24" i="48"/>
  <c r="AI24" i="48"/>
  <c r="AH24"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C24" i="48"/>
  <c r="FN23" i="48"/>
  <c r="FM23" i="48"/>
  <c r="FN22" i="48"/>
  <c r="FM22" i="48"/>
  <c r="FN21" i="48"/>
  <c r="FM21" i="48"/>
  <c r="FN20" i="48"/>
  <c r="FM20" i="48"/>
  <c r="FN19" i="48"/>
  <c r="FM19" i="48"/>
  <c r="FN18" i="48"/>
  <c r="FM18" i="48"/>
  <c r="FN17" i="48"/>
  <c r="FM17" i="48"/>
  <c r="FN16" i="48"/>
  <c r="FM16" i="48"/>
  <c r="FN15" i="48"/>
  <c r="FM15" i="48"/>
  <c r="FN14" i="48"/>
  <c r="FM14" i="48"/>
  <c r="FN13" i="48"/>
  <c r="FM13" i="48"/>
  <c r="FM30" i="48" s="1"/>
  <c r="FN12" i="48"/>
  <c r="FM12" i="48"/>
  <c r="FN11" i="48"/>
  <c r="FM11" i="48"/>
  <c r="FN10" i="48"/>
  <c r="FM10" i="48"/>
  <c r="FN9" i="48"/>
  <c r="FM9" i="48"/>
  <c r="FN8" i="48"/>
  <c r="FM8" i="48"/>
  <c r="FN7" i="48"/>
  <c r="FM7" i="48"/>
  <c r="FM6" i="48"/>
  <c r="D12" i="38"/>
  <c r="C12" i="38"/>
  <c r="F6" i="38"/>
  <c r="F7" i="38"/>
  <c r="F5" i="38"/>
  <c r="F12" i="38" s="1"/>
  <c r="E7" i="38"/>
  <c r="E6" i="38"/>
  <c r="E5" i="38"/>
  <c r="E12" i="38" s="1"/>
  <c r="FM32" i="48" l="1"/>
  <c r="FM31" i="48"/>
  <c r="FN30" i="48"/>
  <c r="FN31" i="48"/>
  <c r="FG32" i="48"/>
  <c r="FG31" i="48"/>
  <c r="FN32" i="48"/>
  <c r="FH32" i="48"/>
  <c r="FL31" i="48"/>
  <c r="FG25" i="48"/>
  <c r="FJ32" i="48"/>
  <c r="FK21" i="48"/>
  <c r="FK31" i="48" s="1"/>
  <c r="FH25" i="48"/>
  <c r="FM25" i="48"/>
  <c r="FH31" i="48"/>
  <c r="FJ30" i="48"/>
  <c r="FJ25" i="48"/>
  <c r="FK30" i="48"/>
  <c r="FL19" i="48"/>
  <c r="FL32" i="48" s="1"/>
  <c r="FI31" i="48"/>
  <c r="FL13" i="48"/>
  <c r="FL30" i="48" s="1"/>
  <c r="FJ31" i="48"/>
  <c r="FI30" i="48"/>
  <c r="FI32" i="48"/>
  <c r="FI25" i="48"/>
  <c r="G4" i="65"/>
  <c r="FK32" i="48"/>
  <c r="FG24" i="48"/>
  <c r="FM24" i="48"/>
  <c r="FI24" i="48"/>
  <c r="FJ24" i="48"/>
  <c r="FN6" i="48"/>
  <c r="FH24" i="48"/>
  <c r="FK6" i="48"/>
  <c r="G5" i="65" l="1"/>
  <c r="G9" i="65" s="1"/>
  <c r="F5" i="65"/>
  <c r="FN24" i="48"/>
  <c r="FN25" i="48"/>
  <c r="FL24" i="48"/>
  <c r="FL25" i="48"/>
  <c r="FK24" i="48"/>
  <c r="H4" i="65"/>
  <c r="FK25" i="48"/>
  <c r="I4" i="65"/>
  <c r="B76" i="31"/>
  <c r="B77" i="31"/>
  <c r="C76" i="31"/>
  <c r="C77" i="31"/>
  <c r="C75" i="31"/>
  <c r="H5" i="65" l="1"/>
  <c r="J5" i="65" s="1"/>
  <c r="L5" i="65" s="1"/>
  <c r="F9" i="65"/>
  <c r="I5" i="65"/>
  <c r="K5" i="65" s="1"/>
  <c r="N5" i="65" s="1"/>
  <c r="J4" i="65"/>
  <c r="K4" i="65"/>
  <c r="D4" i="44"/>
  <c r="J9" i="65" l="1"/>
  <c r="H9" i="65"/>
  <c r="I9" i="65"/>
  <c r="K9" i="65"/>
  <c r="N4" i="65"/>
  <c r="N9" i="65" s="1"/>
  <c r="L4" i="65"/>
  <c r="L9" i="65" s="1"/>
  <c r="G4" i="20"/>
  <c r="B89" i="31" l="1"/>
  <c r="B88" i="31"/>
  <c r="B87" i="31"/>
  <c r="B86" i="31"/>
  <c r="B85" i="31"/>
  <c r="B84" i="31"/>
  <c r="B83" i="31"/>
  <c r="B82" i="31"/>
  <c r="B81" i="31"/>
  <c r="B80" i="31"/>
  <c r="B79" i="31"/>
  <c r="B78"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G729" i="20" l="1"/>
  <c r="G728" i="20"/>
  <c r="G727" i="20"/>
  <c r="G726" i="20"/>
  <c r="I726" i="20" s="1"/>
  <c r="G725" i="20"/>
  <c r="G724" i="20"/>
  <c r="G723" i="20"/>
  <c r="G722" i="20"/>
  <c r="G721" i="20"/>
  <c r="G720" i="20"/>
  <c r="F729" i="20"/>
  <c r="F728" i="20"/>
  <c r="F727" i="20"/>
  <c r="F726" i="20"/>
  <c r="F725" i="20"/>
  <c r="F724" i="20"/>
  <c r="F723" i="20"/>
  <c r="F722" i="20"/>
  <c r="F721" i="20"/>
  <c r="F720" i="20"/>
  <c r="B719" i="20"/>
  <c r="K729" i="20"/>
  <c r="M729" i="20" s="1"/>
  <c r="J729" i="20"/>
  <c r="L729" i="20" s="1"/>
  <c r="E729" i="20"/>
  <c r="D729" i="20"/>
  <c r="C729" i="20"/>
  <c r="K728" i="20"/>
  <c r="M728" i="20" s="1"/>
  <c r="J728" i="20"/>
  <c r="L728" i="20" s="1"/>
  <c r="E728" i="20"/>
  <c r="D728" i="20"/>
  <c r="C728" i="20"/>
  <c r="K727" i="20"/>
  <c r="M727" i="20" s="1"/>
  <c r="J727" i="20"/>
  <c r="L727" i="20" s="1"/>
  <c r="E727" i="20"/>
  <c r="D727" i="20"/>
  <c r="C727" i="20"/>
  <c r="H727" i="20" s="1"/>
  <c r="K726" i="20"/>
  <c r="M726" i="20" s="1"/>
  <c r="J726" i="20"/>
  <c r="L726" i="20" s="1"/>
  <c r="E726" i="20"/>
  <c r="D726" i="20"/>
  <c r="C726" i="20"/>
  <c r="E725" i="20"/>
  <c r="D725" i="20"/>
  <c r="C725" i="20"/>
  <c r="E724" i="20"/>
  <c r="D724" i="20"/>
  <c r="C724" i="20"/>
  <c r="E723" i="20"/>
  <c r="D723" i="20"/>
  <c r="C723" i="20"/>
  <c r="H723" i="20" s="1"/>
  <c r="J723" i="20" s="1"/>
  <c r="L723" i="20" s="1"/>
  <c r="E722" i="20"/>
  <c r="D722" i="20"/>
  <c r="C722" i="20"/>
  <c r="E721" i="20"/>
  <c r="D721" i="20"/>
  <c r="C721" i="20"/>
  <c r="E720" i="20"/>
  <c r="D720" i="20"/>
  <c r="C720" i="20"/>
  <c r="B69" i="44"/>
  <c r="G14" i="32"/>
  <c r="G13" i="32"/>
  <c r="G12" i="32"/>
  <c r="G11" i="32"/>
  <c r="G10" i="32"/>
  <c r="G9" i="32"/>
  <c r="G8" i="32"/>
  <c r="G7" i="32"/>
  <c r="F14" i="32"/>
  <c r="F13" i="32"/>
  <c r="F12" i="32"/>
  <c r="F11" i="32"/>
  <c r="F10" i="32"/>
  <c r="F9" i="32"/>
  <c r="F8" i="32"/>
  <c r="F7" i="32"/>
  <c r="G6" i="32"/>
  <c r="F6" i="32"/>
  <c r="G5" i="32"/>
  <c r="F5" i="32"/>
  <c r="F13" i="33"/>
  <c r="F12" i="33"/>
  <c r="F11" i="33"/>
  <c r="F10" i="33"/>
  <c r="F9" i="33"/>
  <c r="F8" i="33"/>
  <c r="F7" i="33"/>
  <c r="F6" i="33"/>
  <c r="F5" i="33"/>
  <c r="F4" i="33"/>
  <c r="E13" i="33"/>
  <c r="E12" i="33"/>
  <c r="E11" i="33"/>
  <c r="E10" i="33"/>
  <c r="E9" i="33"/>
  <c r="E8" i="33"/>
  <c r="E7" i="33"/>
  <c r="E6" i="33"/>
  <c r="E5" i="33"/>
  <c r="E4" i="33"/>
  <c r="B55" i="44"/>
  <c r="B45" i="44"/>
  <c r="B41" i="44"/>
  <c r="B38" i="44"/>
  <c r="B36" i="44"/>
  <c r="B29" i="44"/>
  <c r="B11" i="44"/>
  <c r="G696" i="20"/>
  <c r="G695" i="20"/>
  <c r="G694" i="20"/>
  <c r="G693" i="20"/>
  <c r="G692" i="20"/>
  <c r="G691" i="20"/>
  <c r="G690" i="20"/>
  <c r="G689" i="20"/>
  <c r="G688" i="20"/>
  <c r="G686" i="20" s="1"/>
  <c r="D66" i="44" s="1"/>
  <c r="G687" i="20"/>
  <c r="G707" i="20"/>
  <c r="G706" i="20"/>
  <c r="G705" i="20"/>
  <c r="G704" i="20"/>
  <c r="G703" i="20"/>
  <c r="G702" i="20"/>
  <c r="G701" i="20"/>
  <c r="G700" i="20"/>
  <c r="G699" i="20"/>
  <c r="G698" i="20"/>
  <c r="G674" i="20"/>
  <c r="G673" i="20"/>
  <c r="G672" i="20"/>
  <c r="G671" i="20"/>
  <c r="G670" i="20"/>
  <c r="G669" i="20"/>
  <c r="G668" i="20"/>
  <c r="G667" i="20"/>
  <c r="G666" i="20"/>
  <c r="G665" i="20"/>
  <c r="G685" i="20"/>
  <c r="G684" i="20"/>
  <c r="G683" i="20"/>
  <c r="G682" i="20"/>
  <c r="G681" i="20"/>
  <c r="G680" i="20"/>
  <c r="G679" i="20"/>
  <c r="G678" i="20"/>
  <c r="G677" i="20"/>
  <c r="G676" i="20"/>
  <c r="G663" i="20"/>
  <c r="G662" i="20"/>
  <c r="G661" i="20"/>
  <c r="G660" i="20"/>
  <c r="G659" i="20"/>
  <c r="G658" i="20"/>
  <c r="G657" i="20"/>
  <c r="G656" i="20"/>
  <c r="G655" i="20"/>
  <c r="G654" i="20"/>
  <c r="G619" i="20"/>
  <c r="G618" i="20"/>
  <c r="G617" i="20"/>
  <c r="G616" i="20"/>
  <c r="G615" i="20"/>
  <c r="G614" i="20"/>
  <c r="G613" i="20"/>
  <c r="G612" i="20"/>
  <c r="G611" i="20"/>
  <c r="G610" i="20"/>
  <c r="G652" i="20"/>
  <c r="G651" i="20"/>
  <c r="G650" i="20"/>
  <c r="G649" i="20"/>
  <c r="G648" i="20"/>
  <c r="G647" i="20"/>
  <c r="G646" i="20"/>
  <c r="G645" i="20"/>
  <c r="G644" i="20"/>
  <c r="G642" i="20" s="1"/>
  <c r="D62" i="44" s="1"/>
  <c r="G643" i="20"/>
  <c r="G641" i="20"/>
  <c r="G640" i="20"/>
  <c r="G639" i="20"/>
  <c r="G638" i="20"/>
  <c r="G637" i="20"/>
  <c r="G636" i="20"/>
  <c r="G635" i="20"/>
  <c r="G634" i="20"/>
  <c r="G633" i="20"/>
  <c r="G632" i="20"/>
  <c r="G630" i="20"/>
  <c r="G629" i="20"/>
  <c r="G628" i="20"/>
  <c r="G627" i="20"/>
  <c r="G626" i="20"/>
  <c r="G625" i="20"/>
  <c r="G624" i="20"/>
  <c r="G623" i="20"/>
  <c r="G622" i="20"/>
  <c r="G621" i="20"/>
  <c r="G586" i="20"/>
  <c r="G585" i="20"/>
  <c r="G584" i="20"/>
  <c r="G583" i="20"/>
  <c r="G582" i="20"/>
  <c r="G581" i="20"/>
  <c r="G580" i="20"/>
  <c r="G579" i="20"/>
  <c r="G578" i="20"/>
  <c r="G577" i="20"/>
  <c r="G608" i="20"/>
  <c r="G607" i="20"/>
  <c r="G606" i="20"/>
  <c r="G605" i="20"/>
  <c r="G604" i="20"/>
  <c r="G603" i="20"/>
  <c r="G602" i="20"/>
  <c r="G601" i="20"/>
  <c r="G600" i="20"/>
  <c r="G598" i="20" s="1"/>
  <c r="D58" i="44" s="1"/>
  <c r="G599" i="20"/>
  <c r="G597" i="20"/>
  <c r="G596" i="20"/>
  <c r="G595" i="20"/>
  <c r="G594" i="20"/>
  <c r="G593" i="20"/>
  <c r="G592" i="20"/>
  <c r="G591" i="20"/>
  <c r="G590" i="20"/>
  <c r="G589" i="20"/>
  <c r="G588" i="20"/>
  <c r="G564" i="20"/>
  <c r="G563" i="20"/>
  <c r="G562" i="20"/>
  <c r="G561" i="20"/>
  <c r="G560" i="20"/>
  <c r="G559" i="20"/>
  <c r="G558" i="20"/>
  <c r="G557" i="20"/>
  <c r="G556" i="20"/>
  <c r="G554" i="20" s="1"/>
  <c r="D54" i="44" s="1"/>
  <c r="G555" i="20"/>
  <c r="G575" i="20"/>
  <c r="G574" i="20"/>
  <c r="G573" i="20"/>
  <c r="G572" i="20"/>
  <c r="G571" i="20"/>
  <c r="G570" i="20"/>
  <c r="G569" i="20"/>
  <c r="G568" i="20"/>
  <c r="G567" i="20"/>
  <c r="G566" i="20"/>
  <c r="F575" i="20"/>
  <c r="F574" i="20"/>
  <c r="F573" i="20"/>
  <c r="F572" i="20"/>
  <c r="F571" i="20"/>
  <c r="F570" i="20"/>
  <c r="F569" i="20"/>
  <c r="F568" i="20"/>
  <c r="F567" i="20"/>
  <c r="F565" i="20" s="1"/>
  <c r="C55" i="44" s="1"/>
  <c r="F566" i="20"/>
  <c r="K575" i="20"/>
  <c r="M575" i="20" s="1"/>
  <c r="J575" i="20"/>
  <c r="L575" i="20" s="1"/>
  <c r="E575" i="20"/>
  <c r="D575" i="20"/>
  <c r="C575" i="20"/>
  <c r="I575" i="20" s="1"/>
  <c r="K574" i="20"/>
  <c r="M574" i="20" s="1"/>
  <c r="J574" i="20"/>
  <c r="L574" i="20" s="1"/>
  <c r="E574" i="20"/>
  <c r="D574" i="20"/>
  <c r="C574" i="20"/>
  <c r="K573" i="20"/>
  <c r="M573" i="20" s="1"/>
  <c r="J573" i="20"/>
  <c r="L573" i="20" s="1"/>
  <c r="E573" i="20"/>
  <c r="D573" i="20"/>
  <c r="C573" i="20"/>
  <c r="K572" i="20"/>
  <c r="M572" i="20" s="1"/>
  <c r="J572" i="20"/>
  <c r="L572" i="20" s="1"/>
  <c r="E572" i="20"/>
  <c r="D572" i="20"/>
  <c r="C572" i="20"/>
  <c r="E571" i="20"/>
  <c r="D571" i="20"/>
  <c r="C571" i="20"/>
  <c r="I571" i="20" s="1"/>
  <c r="K571" i="20" s="1"/>
  <c r="M571" i="20" s="1"/>
  <c r="E570" i="20"/>
  <c r="D570" i="20"/>
  <c r="C570" i="20"/>
  <c r="E569" i="20"/>
  <c r="D569" i="20"/>
  <c r="C569" i="20"/>
  <c r="E568" i="20"/>
  <c r="D568" i="20"/>
  <c r="C568" i="20"/>
  <c r="E567" i="20"/>
  <c r="D567" i="20"/>
  <c r="C567" i="20"/>
  <c r="E566" i="20"/>
  <c r="D566" i="20"/>
  <c r="C566" i="20"/>
  <c r="B565" i="20"/>
  <c r="G520" i="20"/>
  <c r="G519" i="20"/>
  <c r="G518" i="20"/>
  <c r="G517" i="20"/>
  <c r="G516" i="20"/>
  <c r="G515" i="20"/>
  <c r="G514" i="20"/>
  <c r="G513" i="20"/>
  <c r="G512" i="20"/>
  <c r="G511" i="20"/>
  <c r="G553" i="20"/>
  <c r="G552" i="20"/>
  <c r="G551" i="20"/>
  <c r="G550" i="20"/>
  <c r="G549" i="20"/>
  <c r="G548" i="20"/>
  <c r="G547" i="20"/>
  <c r="G546" i="20"/>
  <c r="G545" i="20"/>
  <c r="G544" i="20"/>
  <c r="G542" i="20"/>
  <c r="G541" i="20"/>
  <c r="G540" i="20"/>
  <c r="G539" i="20"/>
  <c r="G538" i="20"/>
  <c r="G537" i="20"/>
  <c r="G536" i="20"/>
  <c r="G535" i="20"/>
  <c r="G534" i="20"/>
  <c r="G533" i="20"/>
  <c r="G531" i="20"/>
  <c r="G530" i="20"/>
  <c r="G529" i="20"/>
  <c r="G528" i="20"/>
  <c r="G527" i="20"/>
  <c r="G526" i="20"/>
  <c r="G525" i="20"/>
  <c r="G524" i="20"/>
  <c r="G523" i="20"/>
  <c r="G522" i="20"/>
  <c r="G509" i="20"/>
  <c r="G508" i="20"/>
  <c r="G507" i="20"/>
  <c r="G506" i="20"/>
  <c r="G505" i="20"/>
  <c r="G504" i="20"/>
  <c r="G503" i="20"/>
  <c r="G502" i="20"/>
  <c r="G501" i="20"/>
  <c r="G500" i="20"/>
  <c r="G498" i="20"/>
  <c r="G497" i="20"/>
  <c r="G496" i="20"/>
  <c r="G495" i="20"/>
  <c r="G494" i="20"/>
  <c r="G493" i="20"/>
  <c r="G492" i="20"/>
  <c r="G491" i="20"/>
  <c r="G490" i="20"/>
  <c r="G489" i="20"/>
  <c r="G454" i="20"/>
  <c r="G453" i="20"/>
  <c r="G452" i="20"/>
  <c r="G451" i="20"/>
  <c r="G450" i="20"/>
  <c r="G449" i="20"/>
  <c r="G448" i="20"/>
  <c r="G447" i="20"/>
  <c r="G446" i="20"/>
  <c r="G445" i="20"/>
  <c r="G487" i="20"/>
  <c r="G486" i="20"/>
  <c r="G485" i="20"/>
  <c r="G484" i="20"/>
  <c r="G483" i="20"/>
  <c r="G482" i="20"/>
  <c r="G481" i="20"/>
  <c r="G480" i="20"/>
  <c r="G479" i="20"/>
  <c r="G478" i="20"/>
  <c r="G476" i="20"/>
  <c r="G475" i="20"/>
  <c r="G474" i="20"/>
  <c r="G473" i="20"/>
  <c r="G472" i="20"/>
  <c r="G471" i="20"/>
  <c r="G470" i="20"/>
  <c r="G469" i="20"/>
  <c r="G468" i="20"/>
  <c r="G467" i="20"/>
  <c r="G465" i="20"/>
  <c r="G464" i="20"/>
  <c r="G463" i="20"/>
  <c r="G462" i="20"/>
  <c r="G461" i="20"/>
  <c r="G460" i="20"/>
  <c r="G459" i="20"/>
  <c r="G458" i="20"/>
  <c r="G457" i="20"/>
  <c r="G456" i="20"/>
  <c r="F465" i="20"/>
  <c r="F464" i="20"/>
  <c r="F463" i="20"/>
  <c r="F462" i="20"/>
  <c r="F461" i="20"/>
  <c r="F460" i="20"/>
  <c r="F459" i="20"/>
  <c r="F458" i="20"/>
  <c r="F457" i="20"/>
  <c r="F456" i="20"/>
  <c r="K465" i="20"/>
  <c r="M465" i="20" s="1"/>
  <c r="J465" i="20"/>
  <c r="L465" i="20" s="1"/>
  <c r="E465" i="20"/>
  <c r="D465" i="20"/>
  <c r="C465" i="20"/>
  <c r="K464" i="20"/>
  <c r="M464" i="20" s="1"/>
  <c r="J464" i="20"/>
  <c r="L464" i="20" s="1"/>
  <c r="E464" i="20"/>
  <c r="D464" i="20"/>
  <c r="C464" i="20"/>
  <c r="K463" i="20"/>
  <c r="M463" i="20" s="1"/>
  <c r="J463" i="20"/>
  <c r="L463" i="20" s="1"/>
  <c r="E463" i="20"/>
  <c r="D463" i="20"/>
  <c r="C463" i="20"/>
  <c r="K462" i="20"/>
  <c r="M462" i="20" s="1"/>
  <c r="J462" i="20"/>
  <c r="L462" i="20" s="1"/>
  <c r="E462" i="20"/>
  <c r="D462" i="20"/>
  <c r="C462" i="20"/>
  <c r="E461" i="20"/>
  <c r="D461" i="20"/>
  <c r="C461" i="20"/>
  <c r="E460" i="20"/>
  <c r="D460" i="20"/>
  <c r="C460" i="20"/>
  <c r="E459" i="20"/>
  <c r="D459" i="20"/>
  <c r="C459" i="20"/>
  <c r="E458" i="20"/>
  <c r="D458" i="20"/>
  <c r="C458" i="20"/>
  <c r="E457" i="20"/>
  <c r="D457" i="20"/>
  <c r="C457" i="20"/>
  <c r="E456" i="20"/>
  <c r="D456" i="20"/>
  <c r="C456" i="20"/>
  <c r="B455" i="20"/>
  <c r="G443" i="20"/>
  <c r="G442" i="20"/>
  <c r="G441" i="20"/>
  <c r="G440" i="20"/>
  <c r="G439" i="20"/>
  <c r="G438" i="20"/>
  <c r="G437" i="20"/>
  <c r="G436" i="20"/>
  <c r="G435" i="20"/>
  <c r="G434" i="20"/>
  <c r="G432" i="20"/>
  <c r="G431" i="20"/>
  <c r="G430" i="20"/>
  <c r="G429" i="20"/>
  <c r="G428" i="20"/>
  <c r="G427" i="20"/>
  <c r="G426" i="20"/>
  <c r="G425" i="20"/>
  <c r="G424" i="20"/>
  <c r="G422" i="20" s="1"/>
  <c r="D42" i="44" s="1"/>
  <c r="G423" i="20"/>
  <c r="G410" i="20"/>
  <c r="G409" i="20"/>
  <c r="G408" i="20"/>
  <c r="G407" i="20"/>
  <c r="G406" i="20"/>
  <c r="G405" i="20"/>
  <c r="G404" i="20"/>
  <c r="G403" i="20"/>
  <c r="G402" i="20"/>
  <c r="G401" i="20"/>
  <c r="G399" i="20"/>
  <c r="G398" i="20"/>
  <c r="G397" i="20"/>
  <c r="G396" i="20"/>
  <c r="G395" i="20"/>
  <c r="G394" i="20"/>
  <c r="G393" i="20"/>
  <c r="G392" i="20"/>
  <c r="G391" i="20"/>
  <c r="G389" i="20" s="1"/>
  <c r="D39" i="44" s="1"/>
  <c r="G390" i="20"/>
  <c r="G377" i="20"/>
  <c r="G376" i="20"/>
  <c r="G375" i="20"/>
  <c r="G374" i="20"/>
  <c r="G373" i="20"/>
  <c r="G372" i="20"/>
  <c r="G371" i="20"/>
  <c r="G370" i="20"/>
  <c r="G369" i="20"/>
  <c r="G368" i="20"/>
  <c r="G366" i="20"/>
  <c r="G365" i="20"/>
  <c r="G364" i="20"/>
  <c r="G363" i="20"/>
  <c r="G362" i="20"/>
  <c r="G361" i="20"/>
  <c r="G360" i="20"/>
  <c r="G359" i="20"/>
  <c r="G358" i="20"/>
  <c r="G356" i="20" s="1"/>
  <c r="D36" i="44" s="1"/>
  <c r="G357" i="20"/>
  <c r="F366" i="20"/>
  <c r="F365" i="20"/>
  <c r="F364" i="20"/>
  <c r="F363" i="20"/>
  <c r="F362" i="20"/>
  <c r="F361" i="20"/>
  <c r="F360" i="20"/>
  <c r="F359" i="20"/>
  <c r="F358" i="20"/>
  <c r="F357" i="20"/>
  <c r="G421" i="20"/>
  <c r="G420" i="20"/>
  <c r="G419" i="20"/>
  <c r="G418" i="20"/>
  <c r="G417" i="20"/>
  <c r="G416" i="20"/>
  <c r="G415" i="20"/>
  <c r="G414" i="20"/>
  <c r="G413" i="20"/>
  <c r="G411" i="20" s="1"/>
  <c r="D41" i="44" s="1"/>
  <c r="G412" i="20"/>
  <c r="F421" i="20"/>
  <c r="F420" i="20"/>
  <c r="F419" i="20"/>
  <c r="F418" i="20"/>
  <c r="F417" i="20"/>
  <c r="F416" i="20"/>
  <c r="F415" i="20"/>
  <c r="F414" i="20"/>
  <c r="F413" i="20"/>
  <c r="F412" i="20"/>
  <c r="B411" i="20"/>
  <c r="K421" i="20"/>
  <c r="M421" i="20" s="1"/>
  <c r="J421" i="20"/>
  <c r="L421" i="20" s="1"/>
  <c r="E421" i="20"/>
  <c r="D421" i="20"/>
  <c r="C421" i="20"/>
  <c r="K420" i="20"/>
  <c r="M420" i="20" s="1"/>
  <c r="J420" i="20"/>
  <c r="L420" i="20" s="1"/>
  <c r="E420" i="20"/>
  <c r="D420" i="20"/>
  <c r="C420" i="20"/>
  <c r="K419" i="20"/>
  <c r="M419" i="20" s="1"/>
  <c r="J419" i="20"/>
  <c r="L419" i="20" s="1"/>
  <c r="E419" i="20"/>
  <c r="D419" i="20"/>
  <c r="C419" i="20"/>
  <c r="K418" i="20"/>
  <c r="M418" i="20" s="1"/>
  <c r="J418" i="20"/>
  <c r="L418" i="20" s="1"/>
  <c r="E418" i="20"/>
  <c r="D418" i="20"/>
  <c r="C418" i="20"/>
  <c r="E417" i="20"/>
  <c r="D417" i="20"/>
  <c r="C417" i="20"/>
  <c r="E416" i="20"/>
  <c r="D416" i="20"/>
  <c r="C416" i="20"/>
  <c r="E415" i="20"/>
  <c r="D415" i="20"/>
  <c r="C415" i="20"/>
  <c r="E414" i="20"/>
  <c r="D414" i="20"/>
  <c r="C414" i="20"/>
  <c r="E413" i="20"/>
  <c r="D413" i="20"/>
  <c r="C413" i="20"/>
  <c r="E412" i="20"/>
  <c r="D412" i="20"/>
  <c r="C412" i="20"/>
  <c r="G387" i="20"/>
  <c r="G388" i="20"/>
  <c r="G386" i="20"/>
  <c r="G385" i="20"/>
  <c r="G384" i="20"/>
  <c r="G383" i="20"/>
  <c r="G382" i="20"/>
  <c r="G381" i="20"/>
  <c r="G380" i="20"/>
  <c r="G379" i="20"/>
  <c r="F388" i="20"/>
  <c r="F387" i="20"/>
  <c r="F386" i="20"/>
  <c r="F385" i="20"/>
  <c r="F384" i="20"/>
  <c r="F383" i="20"/>
  <c r="F382" i="20"/>
  <c r="F381" i="20"/>
  <c r="F380" i="20"/>
  <c r="F379" i="20"/>
  <c r="K388" i="20"/>
  <c r="M388" i="20" s="1"/>
  <c r="J388" i="20"/>
  <c r="L388" i="20" s="1"/>
  <c r="E388" i="20"/>
  <c r="D388" i="20"/>
  <c r="C388" i="20"/>
  <c r="K387" i="20"/>
  <c r="M387" i="20" s="1"/>
  <c r="J387" i="20"/>
  <c r="L387" i="20" s="1"/>
  <c r="E387" i="20"/>
  <c r="D387" i="20"/>
  <c r="C387" i="20"/>
  <c r="K386" i="20"/>
  <c r="M386" i="20" s="1"/>
  <c r="J386" i="20"/>
  <c r="L386" i="20" s="1"/>
  <c r="E386" i="20"/>
  <c r="D386" i="20"/>
  <c r="C386" i="20"/>
  <c r="K385" i="20"/>
  <c r="M385" i="20" s="1"/>
  <c r="J385" i="20"/>
  <c r="L385" i="20" s="1"/>
  <c r="E385" i="20"/>
  <c r="D385" i="20"/>
  <c r="C385" i="20"/>
  <c r="I385" i="20" s="1"/>
  <c r="E384" i="20"/>
  <c r="D384" i="20"/>
  <c r="C384" i="20"/>
  <c r="E383" i="20"/>
  <c r="D383" i="20"/>
  <c r="C383" i="20"/>
  <c r="E382" i="20"/>
  <c r="D382" i="20"/>
  <c r="C382" i="20"/>
  <c r="E381" i="20"/>
  <c r="D381" i="20"/>
  <c r="C381" i="20"/>
  <c r="E380" i="20"/>
  <c r="D380" i="20"/>
  <c r="C380" i="20"/>
  <c r="E379" i="20"/>
  <c r="D379" i="20"/>
  <c r="C379" i="20"/>
  <c r="B378" i="20"/>
  <c r="B356" i="20"/>
  <c r="K366" i="20"/>
  <c r="M366" i="20" s="1"/>
  <c r="J366" i="20"/>
  <c r="L366" i="20" s="1"/>
  <c r="E366" i="20"/>
  <c r="D366" i="20"/>
  <c r="C366" i="20"/>
  <c r="K365" i="20"/>
  <c r="M365" i="20" s="1"/>
  <c r="J365" i="20"/>
  <c r="L365" i="20" s="1"/>
  <c r="E365" i="20"/>
  <c r="D365" i="20"/>
  <c r="C365" i="20"/>
  <c r="K364" i="20"/>
  <c r="M364" i="20" s="1"/>
  <c r="J364" i="20"/>
  <c r="L364" i="20" s="1"/>
  <c r="E364" i="20"/>
  <c r="D364" i="20"/>
  <c r="C364" i="20"/>
  <c r="K363" i="20"/>
  <c r="M363" i="20" s="1"/>
  <c r="J363" i="20"/>
  <c r="L363" i="20" s="1"/>
  <c r="E363" i="20"/>
  <c r="D363" i="20"/>
  <c r="C363" i="20"/>
  <c r="E362" i="20"/>
  <c r="D362" i="20"/>
  <c r="C362" i="20"/>
  <c r="E361" i="20"/>
  <c r="D361" i="20"/>
  <c r="C361" i="20"/>
  <c r="E360" i="20"/>
  <c r="D360" i="20"/>
  <c r="C360" i="20"/>
  <c r="E359" i="20"/>
  <c r="D359" i="20"/>
  <c r="C359" i="20"/>
  <c r="E358" i="20"/>
  <c r="D358" i="20"/>
  <c r="C358" i="20"/>
  <c r="E357" i="20"/>
  <c r="D357" i="20"/>
  <c r="C357" i="20"/>
  <c r="G355" i="20"/>
  <c r="G354" i="20"/>
  <c r="G353" i="20"/>
  <c r="G352" i="20"/>
  <c r="G351" i="20"/>
  <c r="G350" i="20"/>
  <c r="G349" i="20"/>
  <c r="G348" i="20"/>
  <c r="G347" i="20"/>
  <c r="G346" i="20"/>
  <c r="G333" i="20"/>
  <c r="G332" i="20"/>
  <c r="G331" i="20"/>
  <c r="G330" i="20"/>
  <c r="G329" i="20"/>
  <c r="G328" i="20"/>
  <c r="G327" i="20"/>
  <c r="G326" i="20"/>
  <c r="G325" i="20"/>
  <c r="G324" i="20"/>
  <c r="G322" i="20"/>
  <c r="G321" i="20"/>
  <c r="G320" i="20"/>
  <c r="G319" i="20"/>
  <c r="G318" i="20"/>
  <c r="G317" i="20"/>
  <c r="G316" i="20"/>
  <c r="G315" i="20"/>
  <c r="G314" i="20"/>
  <c r="G313" i="20"/>
  <c r="G311" i="20"/>
  <c r="G310" i="20"/>
  <c r="G309" i="20"/>
  <c r="G308" i="20"/>
  <c r="G307" i="20"/>
  <c r="G306" i="20"/>
  <c r="G305" i="20"/>
  <c r="G304" i="20"/>
  <c r="G303" i="20"/>
  <c r="G302" i="20"/>
  <c r="G300" i="20"/>
  <c r="G299" i="20"/>
  <c r="G298" i="20"/>
  <c r="G297" i="20"/>
  <c r="G296" i="20"/>
  <c r="G295" i="20"/>
  <c r="G294" i="20"/>
  <c r="G293" i="20"/>
  <c r="G292" i="20"/>
  <c r="G291" i="20"/>
  <c r="G289" i="20"/>
  <c r="G288" i="20"/>
  <c r="G287" i="20"/>
  <c r="G286" i="20"/>
  <c r="G285" i="20"/>
  <c r="G284" i="20"/>
  <c r="G283" i="20"/>
  <c r="G282" i="20"/>
  <c r="G281" i="20"/>
  <c r="G280" i="20"/>
  <c r="F289" i="20"/>
  <c r="F288" i="20"/>
  <c r="F287" i="20"/>
  <c r="F286" i="20"/>
  <c r="F285" i="20"/>
  <c r="F284" i="20"/>
  <c r="F283" i="20"/>
  <c r="F282" i="20"/>
  <c r="F281" i="20"/>
  <c r="F280" i="20"/>
  <c r="K289" i="20"/>
  <c r="M289" i="20" s="1"/>
  <c r="J289" i="20"/>
  <c r="L289" i="20" s="1"/>
  <c r="E289" i="20"/>
  <c r="D289" i="20"/>
  <c r="C289" i="20"/>
  <c r="K288" i="20"/>
  <c r="M288" i="20" s="1"/>
  <c r="J288" i="20"/>
  <c r="L288" i="20" s="1"/>
  <c r="E288" i="20"/>
  <c r="D288" i="20"/>
  <c r="C288" i="20"/>
  <c r="K287" i="20"/>
  <c r="M287" i="20" s="1"/>
  <c r="J287" i="20"/>
  <c r="L287" i="20" s="1"/>
  <c r="E287" i="20"/>
  <c r="D287" i="20"/>
  <c r="C287" i="20"/>
  <c r="K286" i="20"/>
  <c r="M286" i="20" s="1"/>
  <c r="J286" i="20"/>
  <c r="L286" i="20" s="1"/>
  <c r="E286" i="20"/>
  <c r="D286" i="20"/>
  <c r="C286" i="20"/>
  <c r="E285" i="20"/>
  <c r="D285" i="20"/>
  <c r="C285" i="20"/>
  <c r="E284" i="20"/>
  <c r="D284" i="20"/>
  <c r="C284" i="20"/>
  <c r="E283" i="20"/>
  <c r="D283" i="20"/>
  <c r="C283" i="20"/>
  <c r="E282" i="20"/>
  <c r="D282" i="20"/>
  <c r="C282" i="20"/>
  <c r="E281" i="20"/>
  <c r="D281" i="20"/>
  <c r="C281" i="20"/>
  <c r="E280" i="20"/>
  <c r="D280" i="20"/>
  <c r="C280" i="20"/>
  <c r="B279" i="20"/>
  <c r="G278" i="20"/>
  <c r="G277" i="20"/>
  <c r="G276" i="20"/>
  <c r="G275" i="20"/>
  <c r="G274" i="20"/>
  <c r="G273" i="20"/>
  <c r="G272" i="20"/>
  <c r="G271" i="20"/>
  <c r="G270" i="20"/>
  <c r="G269" i="20"/>
  <c r="G267" i="20"/>
  <c r="G266" i="20"/>
  <c r="G265" i="20"/>
  <c r="G264" i="20"/>
  <c r="G263" i="20"/>
  <c r="G262" i="20"/>
  <c r="G261" i="20"/>
  <c r="G260" i="20"/>
  <c r="G259" i="20"/>
  <c r="G257" i="20" s="1"/>
  <c r="D27" i="44" s="1"/>
  <c r="G258" i="20"/>
  <c r="G256" i="20"/>
  <c r="G255" i="20"/>
  <c r="G254" i="20"/>
  <c r="G253" i="20"/>
  <c r="G252" i="20"/>
  <c r="G251" i="20"/>
  <c r="G250" i="20"/>
  <c r="G249" i="20"/>
  <c r="G248" i="20"/>
  <c r="G245" i="20"/>
  <c r="G244" i="20"/>
  <c r="G243" i="20"/>
  <c r="G242" i="20"/>
  <c r="G241" i="20"/>
  <c r="G240" i="20"/>
  <c r="G239" i="20"/>
  <c r="G238" i="20"/>
  <c r="G237" i="20"/>
  <c r="G234" i="20"/>
  <c r="G233" i="20"/>
  <c r="G232" i="20"/>
  <c r="G231" i="20"/>
  <c r="G230" i="20"/>
  <c r="G229" i="20"/>
  <c r="G228" i="20"/>
  <c r="G227" i="20"/>
  <c r="G226" i="20"/>
  <c r="G224" i="20" s="1"/>
  <c r="D24" i="44" s="1"/>
  <c r="G225" i="20"/>
  <c r="G247" i="20"/>
  <c r="G236" i="20"/>
  <c r="G223" i="20"/>
  <c r="G222" i="20"/>
  <c r="G221" i="20"/>
  <c r="G220" i="20"/>
  <c r="G219" i="20"/>
  <c r="G218" i="20"/>
  <c r="G217" i="20"/>
  <c r="G216" i="20"/>
  <c r="G215" i="20"/>
  <c r="G214" i="20"/>
  <c r="G212" i="20"/>
  <c r="G211" i="20"/>
  <c r="G210" i="20"/>
  <c r="G209" i="20"/>
  <c r="G208" i="20"/>
  <c r="G207" i="20"/>
  <c r="G206" i="20"/>
  <c r="G205" i="20"/>
  <c r="G204" i="20"/>
  <c r="G203" i="20"/>
  <c r="G201" i="20"/>
  <c r="G200" i="20"/>
  <c r="G199" i="20"/>
  <c r="G198" i="20"/>
  <c r="G197" i="20"/>
  <c r="G196" i="20"/>
  <c r="G195" i="20"/>
  <c r="G194" i="20"/>
  <c r="G193" i="20"/>
  <c r="G191" i="20" s="1"/>
  <c r="D21" i="44" s="1"/>
  <c r="G192" i="20"/>
  <c r="G190" i="20"/>
  <c r="G189" i="20"/>
  <c r="G188" i="20"/>
  <c r="G187" i="20"/>
  <c r="G186" i="20"/>
  <c r="G185" i="20"/>
  <c r="G184" i="20"/>
  <c r="G183" i="20"/>
  <c r="G182" i="20"/>
  <c r="G181" i="20"/>
  <c r="G179" i="20"/>
  <c r="G178" i="20"/>
  <c r="G177" i="20"/>
  <c r="G176" i="20"/>
  <c r="G175" i="20"/>
  <c r="G174" i="20"/>
  <c r="G173" i="20"/>
  <c r="G172" i="20"/>
  <c r="G171" i="20"/>
  <c r="G170" i="20"/>
  <c r="G168" i="20"/>
  <c r="G167" i="20"/>
  <c r="G166" i="20"/>
  <c r="G165" i="20"/>
  <c r="G164" i="20"/>
  <c r="G163" i="20"/>
  <c r="G162" i="20"/>
  <c r="G161" i="20"/>
  <c r="G160" i="20"/>
  <c r="G159" i="20"/>
  <c r="G157" i="20"/>
  <c r="G156" i="20"/>
  <c r="G155" i="20"/>
  <c r="G154" i="20"/>
  <c r="G153" i="20"/>
  <c r="G152" i="20"/>
  <c r="G151" i="20"/>
  <c r="G150" i="20"/>
  <c r="G149" i="20"/>
  <c r="G147" i="20" s="1"/>
  <c r="D17" i="44" s="1"/>
  <c r="G148" i="20"/>
  <c r="G146" i="20"/>
  <c r="G145" i="20"/>
  <c r="G144" i="20"/>
  <c r="G143" i="20"/>
  <c r="G142" i="20"/>
  <c r="G141" i="20"/>
  <c r="G140" i="20"/>
  <c r="G139" i="20"/>
  <c r="G138" i="20"/>
  <c r="G137" i="20"/>
  <c r="G135" i="20"/>
  <c r="G134" i="20"/>
  <c r="G133" i="20"/>
  <c r="G132" i="20"/>
  <c r="G131" i="20"/>
  <c r="G130" i="20"/>
  <c r="G129" i="20"/>
  <c r="G128" i="20"/>
  <c r="G127" i="20"/>
  <c r="G126" i="20"/>
  <c r="F124" i="20"/>
  <c r="G113" i="20"/>
  <c r="G112" i="20"/>
  <c r="G111" i="20"/>
  <c r="G110" i="20"/>
  <c r="G109" i="20"/>
  <c r="G108" i="20"/>
  <c r="G107" i="20"/>
  <c r="G106" i="20"/>
  <c r="G105" i="20"/>
  <c r="G104" i="20"/>
  <c r="G102" i="20"/>
  <c r="G101" i="20"/>
  <c r="G100" i="20"/>
  <c r="G99" i="20"/>
  <c r="G98" i="20"/>
  <c r="G97" i="20"/>
  <c r="G96" i="20"/>
  <c r="G95" i="20"/>
  <c r="G94" i="20"/>
  <c r="G93" i="20"/>
  <c r="G80" i="20"/>
  <c r="G79" i="20"/>
  <c r="G78" i="20"/>
  <c r="G77" i="20"/>
  <c r="G76" i="20"/>
  <c r="G75" i="20"/>
  <c r="G74" i="20"/>
  <c r="G73" i="20"/>
  <c r="G72" i="20"/>
  <c r="G71" i="20"/>
  <c r="G69" i="20"/>
  <c r="G68" i="20"/>
  <c r="G67" i="20"/>
  <c r="G66" i="20"/>
  <c r="G65" i="20"/>
  <c r="G64" i="20"/>
  <c r="G63" i="20"/>
  <c r="G62" i="20"/>
  <c r="G61" i="20"/>
  <c r="G60" i="20"/>
  <c r="G58" i="20"/>
  <c r="G57" i="20"/>
  <c r="G56" i="20"/>
  <c r="G55" i="20"/>
  <c r="G54" i="20"/>
  <c r="G53" i="20"/>
  <c r="G52" i="20"/>
  <c r="G51" i="20"/>
  <c r="G50" i="20"/>
  <c r="G49" i="20"/>
  <c r="G47" i="20"/>
  <c r="G46" i="20"/>
  <c r="G45" i="20"/>
  <c r="G44" i="20"/>
  <c r="G43" i="20"/>
  <c r="G42" i="20"/>
  <c r="G41" i="20"/>
  <c r="G40" i="20"/>
  <c r="G39" i="20"/>
  <c r="G38" i="20"/>
  <c r="G36" i="20"/>
  <c r="G35" i="20"/>
  <c r="G34" i="20"/>
  <c r="G33" i="20"/>
  <c r="G32" i="20"/>
  <c r="G31" i="20"/>
  <c r="G30" i="20"/>
  <c r="G29" i="20"/>
  <c r="G28" i="20"/>
  <c r="F36" i="20"/>
  <c r="F35" i="20"/>
  <c r="F34" i="20"/>
  <c r="F33" i="20"/>
  <c r="F32" i="20"/>
  <c r="F31" i="20"/>
  <c r="F30" i="20"/>
  <c r="F29" i="20"/>
  <c r="F28" i="20"/>
  <c r="F26" i="20" s="1"/>
  <c r="C6" i="44" s="1"/>
  <c r="F27" i="20"/>
  <c r="G27" i="20"/>
  <c r="G25" i="20"/>
  <c r="G24" i="20"/>
  <c r="G23" i="20"/>
  <c r="G22" i="20"/>
  <c r="G21" i="20"/>
  <c r="G20" i="20"/>
  <c r="G19" i="20"/>
  <c r="G18" i="20"/>
  <c r="G17" i="20"/>
  <c r="G16" i="20"/>
  <c r="G91" i="20"/>
  <c r="G90" i="20"/>
  <c r="G89" i="20"/>
  <c r="G88" i="20"/>
  <c r="G87" i="20"/>
  <c r="G86" i="20"/>
  <c r="G85" i="20"/>
  <c r="G84" i="20"/>
  <c r="G83" i="20"/>
  <c r="G82" i="20"/>
  <c r="F79" i="20"/>
  <c r="F91" i="20"/>
  <c r="F90" i="20"/>
  <c r="F89" i="20"/>
  <c r="F88" i="20"/>
  <c r="F87" i="20"/>
  <c r="F86" i="20"/>
  <c r="F85" i="20"/>
  <c r="F84" i="20"/>
  <c r="F83" i="20"/>
  <c r="F81" i="20" s="1"/>
  <c r="C11" i="44" s="1"/>
  <c r="F82" i="20"/>
  <c r="K91" i="20"/>
  <c r="M91" i="20" s="1"/>
  <c r="J91" i="20"/>
  <c r="L91" i="20" s="1"/>
  <c r="E91" i="20"/>
  <c r="D91" i="20"/>
  <c r="C91" i="20"/>
  <c r="K90" i="20"/>
  <c r="M90" i="20" s="1"/>
  <c r="J90" i="20"/>
  <c r="L90" i="20" s="1"/>
  <c r="E90" i="20"/>
  <c r="D90" i="20"/>
  <c r="C90" i="20"/>
  <c r="K89" i="20"/>
  <c r="M89" i="20" s="1"/>
  <c r="J89" i="20"/>
  <c r="L89" i="20" s="1"/>
  <c r="E89" i="20"/>
  <c r="D89" i="20"/>
  <c r="C89" i="20"/>
  <c r="K88" i="20"/>
  <c r="M88" i="20" s="1"/>
  <c r="J88" i="20"/>
  <c r="L88" i="20" s="1"/>
  <c r="E88" i="20"/>
  <c r="D88" i="20"/>
  <c r="C88" i="20"/>
  <c r="E87" i="20"/>
  <c r="D87" i="20"/>
  <c r="C87" i="20"/>
  <c r="E86" i="20"/>
  <c r="D86" i="20"/>
  <c r="C86" i="20"/>
  <c r="E85" i="20"/>
  <c r="D85" i="20"/>
  <c r="C85" i="20"/>
  <c r="E84" i="20"/>
  <c r="D84" i="20"/>
  <c r="C84" i="20"/>
  <c r="E83" i="20"/>
  <c r="D83" i="20"/>
  <c r="C83" i="20"/>
  <c r="E82" i="20"/>
  <c r="D82" i="20"/>
  <c r="C82" i="20"/>
  <c r="B81" i="20"/>
  <c r="G125" i="20" l="1"/>
  <c r="D15" i="44" s="1"/>
  <c r="G664" i="20"/>
  <c r="D64" i="44" s="1"/>
  <c r="G136" i="20"/>
  <c r="D16" i="44" s="1"/>
  <c r="G158" i="20"/>
  <c r="D18" i="44" s="1"/>
  <c r="G180" i="20"/>
  <c r="D20" i="44" s="1"/>
  <c r="G367" i="20"/>
  <c r="D37" i="44" s="1"/>
  <c r="G433" i="20"/>
  <c r="D43" i="44" s="1"/>
  <c r="G565" i="20"/>
  <c r="D55" i="44" s="1"/>
  <c r="G587" i="20"/>
  <c r="D57" i="44" s="1"/>
  <c r="G576" i="20"/>
  <c r="D56" i="44" s="1"/>
  <c r="G609" i="20"/>
  <c r="D59" i="44" s="1"/>
  <c r="G81" i="20"/>
  <c r="D11" i="44" s="1"/>
  <c r="G59" i="20"/>
  <c r="D9" i="44" s="1"/>
  <c r="G92" i="20"/>
  <c r="D12" i="44" s="1"/>
  <c r="G279" i="20"/>
  <c r="D29" i="44" s="1"/>
  <c r="G301" i="20"/>
  <c r="D31" i="44" s="1"/>
  <c r="G378" i="20"/>
  <c r="D38" i="44" s="1"/>
  <c r="G455" i="20"/>
  <c r="D45" i="44" s="1"/>
  <c r="G488" i="20"/>
  <c r="D48" i="44" s="1"/>
  <c r="G521" i="20"/>
  <c r="D51" i="44" s="1"/>
  <c r="G543" i="20"/>
  <c r="D53" i="44" s="1"/>
  <c r="G15" i="20"/>
  <c r="D5" i="44" s="1"/>
  <c r="G26" i="20"/>
  <c r="D6" i="44" s="1"/>
  <c r="G70" i="20"/>
  <c r="D10" i="44" s="1"/>
  <c r="G103" i="20"/>
  <c r="D13" i="44" s="1"/>
  <c r="G290" i="20"/>
  <c r="D30" i="44" s="1"/>
  <c r="G345" i="20"/>
  <c r="D35" i="44" s="1"/>
  <c r="G444" i="20"/>
  <c r="D44" i="44" s="1"/>
  <c r="G499" i="20"/>
  <c r="D49" i="44" s="1"/>
  <c r="G532" i="20"/>
  <c r="D52" i="44" s="1"/>
  <c r="G719" i="20"/>
  <c r="D69" i="44" s="1"/>
  <c r="F719" i="20"/>
  <c r="C69" i="44" s="1"/>
  <c r="F279" i="20"/>
  <c r="C29" i="44" s="1"/>
  <c r="F378" i="20"/>
  <c r="C38" i="44" s="1"/>
  <c r="F455" i="20"/>
  <c r="C45" i="44" s="1"/>
  <c r="F411" i="20"/>
  <c r="C41" i="44" s="1"/>
  <c r="F356" i="20"/>
  <c r="C36" i="44" s="1"/>
  <c r="G246" i="20"/>
  <c r="D26" i="44" s="1"/>
  <c r="G631" i="20"/>
  <c r="D61" i="44" s="1"/>
  <c r="G697" i="20"/>
  <c r="D67" i="44" s="1"/>
  <c r="G620" i="20"/>
  <c r="D60" i="44" s="1"/>
  <c r="G477" i="20"/>
  <c r="D47" i="44" s="1"/>
  <c r="G323" i="20"/>
  <c r="D33" i="44" s="1"/>
  <c r="G235" i="20"/>
  <c r="D25" i="44" s="1"/>
  <c r="G202" i="20"/>
  <c r="D22" i="44" s="1"/>
  <c r="G48" i="20"/>
  <c r="D8" i="44" s="1"/>
  <c r="G675" i="20"/>
  <c r="D65" i="44" s="1"/>
  <c r="G510" i="20"/>
  <c r="D50" i="44" s="1"/>
  <c r="G653" i="20"/>
  <c r="D63" i="44" s="1"/>
  <c r="G268" i="20"/>
  <c r="D28" i="44" s="1"/>
  <c r="G37" i="20"/>
  <c r="D7" i="44" s="1"/>
  <c r="G213" i="20"/>
  <c r="D23" i="44" s="1"/>
  <c r="G4" i="32"/>
  <c r="G400" i="20"/>
  <c r="D40" i="44" s="1"/>
  <c r="G466" i="20"/>
  <c r="D46" i="44" s="1"/>
  <c r="G312" i="20"/>
  <c r="D32" i="44" s="1"/>
  <c r="G169" i="20"/>
  <c r="D19" i="44" s="1"/>
  <c r="F4" i="32"/>
  <c r="E14" i="33"/>
  <c r="F14" i="33"/>
  <c r="H721" i="20"/>
  <c r="J721" i="20" s="1"/>
  <c r="L721" i="20" s="1"/>
  <c r="H383" i="20"/>
  <c r="J383" i="20" s="1"/>
  <c r="L383" i="20" s="1"/>
  <c r="H572" i="20"/>
  <c r="H722" i="20"/>
  <c r="J722" i="20" s="1"/>
  <c r="L722" i="20" s="1"/>
  <c r="I724" i="20"/>
  <c r="K724" i="20" s="1"/>
  <c r="M724" i="20" s="1"/>
  <c r="H728" i="20"/>
  <c r="I720" i="20"/>
  <c r="I729" i="20"/>
  <c r="I721" i="20"/>
  <c r="K721" i="20" s="1"/>
  <c r="M721" i="20" s="1"/>
  <c r="I728" i="20"/>
  <c r="H720" i="20"/>
  <c r="J720" i="20" s="1"/>
  <c r="H725" i="20"/>
  <c r="J725" i="20" s="1"/>
  <c r="L725" i="20" s="1"/>
  <c r="H729" i="20"/>
  <c r="I723" i="20"/>
  <c r="K723" i="20" s="1"/>
  <c r="M723" i="20" s="1"/>
  <c r="H568" i="20"/>
  <c r="J568" i="20" s="1"/>
  <c r="L568" i="20" s="1"/>
  <c r="I566" i="20"/>
  <c r="K566" i="20" s="1"/>
  <c r="M566" i="20" s="1"/>
  <c r="I725" i="20"/>
  <c r="K725" i="20" s="1"/>
  <c r="M725" i="20" s="1"/>
  <c r="I727" i="20"/>
  <c r="H724" i="20"/>
  <c r="J724" i="20" s="1"/>
  <c r="L724" i="20" s="1"/>
  <c r="I413" i="20"/>
  <c r="K413" i="20" s="1"/>
  <c r="M413" i="20" s="1"/>
  <c r="I417" i="20"/>
  <c r="K417" i="20" s="1"/>
  <c r="M417" i="20" s="1"/>
  <c r="I421" i="20"/>
  <c r="I722" i="20"/>
  <c r="K722" i="20" s="1"/>
  <c r="M722" i="20" s="1"/>
  <c r="H726" i="20"/>
  <c r="H384" i="20"/>
  <c r="J384" i="20" s="1"/>
  <c r="L384" i="20" s="1"/>
  <c r="H465" i="20"/>
  <c r="I463" i="20"/>
  <c r="I380" i="20"/>
  <c r="K380" i="20" s="1"/>
  <c r="M380" i="20" s="1"/>
  <c r="H419" i="20"/>
  <c r="H459" i="20"/>
  <c r="J459" i="20" s="1"/>
  <c r="L459" i="20" s="1"/>
  <c r="H463" i="20"/>
  <c r="I572" i="20"/>
  <c r="I570" i="20"/>
  <c r="K570" i="20" s="1"/>
  <c r="M570" i="20" s="1"/>
  <c r="H379" i="20"/>
  <c r="J379" i="20" s="1"/>
  <c r="L379" i="20" s="1"/>
  <c r="I381" i="20"/>
  <c r="K381" i="20" s="1"/>
  <c r="M381" i="20" s="1"/>
  <c r="I387" i="20"/>
  <c r="H381" i="20"/>
  <c r="J381" i="20" s="1"/>
  <c r="L381" i="20" s="1"/>
  <c r="H385" i="20"/>
  <c r="I379" i="20"/>
  <c r="K379" i="20" s="1"/>
  <c r="M379" i="20" s="1"/>
  <c r="I388" i="20"/>
  <c r="H417" i="20"/>
  <c r="J417" i="20" s="1"/>
  <c r="L417" i="20" s="1"/>
  <c r="H421" i="20"/>
  <c r="I460" i="20"/>
  <c r="K460" i="20" s="1"/>
  <c r="M460" i="20" s="1"/>
  <c r="I464" i="20"/>
  <c r="H386" i="20"/>
  <c r="H416" i="20"/>
  <c r="J416" i="20" s="1"/>
  <c r="L416" i="20" s="1"/>
  <c r="I414" i="20"/>
  <c r="K414" i="20" s="1"/>
  <c r="M414" i="20" s="1"/>
  <c r="I418" i="20"/>
  <c r="H567" i="20"/>
  <c r="J567" i="20" s="1"/>
  <c r="L567" i="20" s="1"/>
  <c r="I457" i="20"/>
  <c r="K457" i="20" s="1"/>
  <c r="M457" i="20" s="1"/>
  <c r="H456" i="20"/>
  <c r="J456" i="20" s="1"/>
  <c r="L456" i="20" s="1"/>
  <c r="H460" i="20"/>
  <c r="J460" i="20" s="1"/>
  <c r="L460" i="20" s="1"/>
  <c r="H464" i="20"/>
  <c r="I383" i="20"/>
  <c r="K383" i="20" s="1"/>
  <c r="M383" i="20" s="1"/>
  <c r="H420" i="20"/>
  <c r="H413" i="20"/>
  <c r="J413" i="20" s="1"/>
  <c r="L413" i="20" s="1"/>
  <c r="I415" i="20"/>
  <c r="K415" i="20" s="1"/>
  <c r="M415" i="20" s="1"/>
  <c r="I419" i="20"/>
  <c r="I458" i="20"/>
  <c r="K458" i="20" s="1"/>
  <c r="M458" i="20" s="1"/>
  <c r="I462" i="20"/>
  <c r="H569" i="20"/>
  <c r="J569" i="20" s="1"/>
  <c r="L569" i="20" s="1"/>
  <c r="H387" i="20"/>
  <c r="I412" i="20"/>
  <c r="K412" i="20" s="1"/>
  <c r="I416" i="20"/>
  <c r="K416" i="20" s="1"/>
  <c r="M416" i="20" s="1"/>
  <c r="I574" i="20"/>
  <c r="H380" i="20"/>
  <c r="J380" i="20" s="1"/>
  <c r="L380" i="20" s="1"/>
  <c r="H388" i="20"/>
  <c r="I382" i="20"/>
  <c r="K382" i="20" s="1"/>
  <c r="M382" i="20" s="1"/>
  <c r="I386" i="20"/>
  <c r="H461" i="20"/>
  <c r="J461" i="20" s="1"/>
  <c r="L461" i="20" s="1"/>
  <c r="H458" i="20"/>
  <c r="J458" i="20" s="1"/>
  <c r="L458" i="20" s="1"/>
  <c r="H462" i="20"/>
  <c r="I456" i="20"/>
  <c r="K456" i="20" s="1"/>
  <c r="H570" i="20"/>
  <c r="J570" i="20" s="1"/>
  <c r="L570" i="20" s="1"/>
  <c r="H574" i="20"/>
  <c r="I568" i="20"/>
  <c r="K568" i="20" s="1"/>
  <c r="M568" i="20" s="1"/>
  <c r="I465" i="20"/>
  <c r="H571" i="20"/>
  <c r="J571" i="20" s="1"/>
  <c r="L571" i="20" s="1"/>
  <c r="H575" i="20"/>
  <c r="I569" i="20"/>
  <c r="K569" i="20" s="1"/>
  <c r="M569" i="20" s="1"/>
  <c r="I573" i="20"/>
  <c r="I420" i="20"/>
  <c r="I461" i="20"/>
  <c r="K461" i="20" s="1"/>
  <c r="M461" i="20" s="1"/>
  <c r="I384" i="20"/>
  <c r="K384" i="20" s="1"/>
  <c r="M384" i="20" s="1"/>
  <c r="H414" i="20"/>
  <c r="J414" i="20" s="1"/>
  <c r="L414" i="20" s="1"/>
  <c r="H418" i="20"/>
  <c r="H415" i="20"/>
  <c r="J415" i="20" s="1"/>
  <c r="L415" i="20" s="1"/>
  <c r="H457" i="20"/>
  <c r="J457" i="20" s="1"/>
  <c r="L457" i="20" s="1"/>
  <c r="I459" i="20"/>
  <c r="K459" i="20" s="1"/>
  <c r="M459" i="20" s="1"/>
  <c r="I567" i="20"/>
  <c r="K567" i="20" s="1"/>
  <c r="M567" i="20" s="1"/>
  <c r="H412" i="20"/>
  <c r="J412" i="20" s="1"/>
  <c r="H566" i="20"/>
  <c r="J566" i="20" s="1"/>
  <c r="L566" i="20" s="1"/>
  <c r="H573" i="20"/>
  <c r="H382" i="20"/>
  <c r="J382" i="20" s="1"/>
  <c r="L382" i="20" s="1"/>
  <c r="H281" i="20"/>
  <c r="J281" i="20" s="1"/>
  <c r="L281" i="20" s="1"/>
  <c r="I365" i="20"/>
  <c r="I88" i="20"/>
  <c r="I83" i="20"/>
  <c r="K83" i="20" s="1"/>
  <c r="M83" i="20" s="1"/>
  <c r="H284" i="20"/>
  <c r="J284" i="20" s="1"/>
  <c r="L284" i="20" s="1"/>
  <c r="H362" i="20"/>
  <c r="J362" i="20" s="1"/>
  <c r="L362" i="20" s="1"/>
  <c r="H88" i="20"/>
  <c r="I90" i="20"/>
  <c r="H363" i="20"/>
  <c r="I363" i="20"/>
  <c r="H86" i="20"/>
  <c r="J86" i="20" s="1"/>
  <c r="L86" i="20" s="1"/>
  <c r="I91" i="20"/>
  <c r="H285" i="20"/>
  <c r="J285" i="20" s="1"/>
  <c r="L285" i="20" s="1"/>
  <c r="H360" i="20"/>
  <c r="J360" i="20" s="1"/>
  <c r="L360" i="20" s="1"/>
  <c r="I361" i="20"/>
  <c r="K361" i="20" s="1"/>
  <c r="M361" i="20" s="1"/>
  <c r="H82" i="20"/>
  <c r="J82" i="20" s="1"/>
  <c r="H90" i="20"/>
  <c r="I287" i="20"/>
  <c r="H85" i="20"/>
  <c r="J85" i="20" s="1"/>
  <c r="L85" i="20" s="1"/>
  <c r="H83" i="20"/>
  <c r="J83" i="20" s="1"/>
  <c r="L83" i="20" s="1"/>
  <c r="H87" i="20"/>
  <c r="J87" i="20" s="1"/>
  <c r="L87" i="20" s="1"/>
  <c r="H91" i="20"/>
  <c r="I84" i="20"/>
  <c r="K84" i="20" s="1"/>
  <c r="M84" i="20" s="1"/>
  <c r="H280" i="20"/>
  <c r="J280" i="20" s="1"/>
  <c r="I284" i="20"/>
  <c r="K284" i="20" s="1"/>
  <c r="M284" i="20" s="1"/>
  <c r="I288" i="20"/>
  <c r="I357" i="20"/>
  <c r="K357" i="20" s="1"/>
  <c r="H358" i="20"/>
  <c r="J358" i="20" s="1"/>
  <c r="L358" i="20" s="1"/>
  <c r="I360" i="20"/>
  <c r="K360" i="20" s="1"/>
  <c r="M360" i="20" s="1"/>
  <c r="I87" i="20"/>
  <c r="K87" i="20" s="1"/>
  <c r="M87" i="20" s="1"/>
  <c r="I89" i="20"/>
  <c r="I283" i="20"/>
  <c r="K283" i="20" s="1"/>
  <c r="M283" i="20" s="1"/>
  <c r="H283" i="20"/>
  <c r="J283" i="20" s="1"/>
  <c r="L283" i="20" s="1"/>
  <c r="H287" i="20"/>
  <c r="I285" i="20"/>
  <c r="K285" i="20" s="1"/>
  <c r="M285" i="20" s="1"/>
  <c r="I289" i="20"/>
  <c r="H364" i="20"/>
  <c r="I364" i="20"/>
  <c r="I281" i="20"/>
  <c r="K281" i="20" s="1"/>
  <c r="M281" i="20" s="1"/>
  <c r="I280" i="20"/>
  <c r="K280" i="20" s="1"/>
  <c r="I366" i="20"/>
  <c r="I85" i="20"/>
  <c r="K85" i="20" s="1"/>
  <c r="M85" i="20" s="1"/>
  <c r="I359" i="20"/>
  <c r="K359" i="20" s="1"/>
  <c r="M359" i="20" s="1"/>
  <c r="I362" i="20"/>
  <c r="K362" i="20" s="1"/>
  <c r="M362" i="20" s="1"/>
  <c r="H84" i="20"/>
  <c r="J84" i="20" s="1"/>
  <c r="L84" i="20" s="1"/>
  <c r="H89" i="20"/>
  <c r="I82" i="20"/>
  <c r="K82" i="20" s="1"/>
  <c r="I86" i="20"/>
  <c r="K86" i="20" s="1"/>
  <c r="M86" i="20" s="1"/>
  <c r="H286" i="20"/>
  <c r="H288" i="20"/>
  <c r="I282" i="20"/>
  <c r="K282" i="20" s="1"/>
  <c r="M282" i="20" s="1"/>
  <c r="I286" i="20"/>
  <c r="I358" i="20"/>
  <c r="K358" i="20" s="1"/>
  <c r="M358" i="20" s="1"/>
  <c r="H365" i="20"/>
  <c r="H359" i="20"/>
  <c r="J359" i="20" s="1"/>
  <c r="L359" i="20" s="1"/>
  <c r="H282" i="20"/>
  <c r="J282" i="20" s="1"/>
  <c r="L282" i="20" s="1"/>
  <c r="H289" i="20"/>
  <c r="H357" i="20"/>
  <c r="H361" i="20"/>
  <c r="J361" i="20" s="1"/>
  <c r="L361" i="20" s="1"/>
  <c r="H366" i="20"/>
  <c r="B4" i="44"/>
  <c r="G14" i="20"/>
  <c r="G13" i="20"/>
  <c r="G12" i="20"/>
  <c r="G11" i="20"/>
  <c r="G10" i="20"/>
  <c r="G9" i="20"/>
  <c r="G8" i="20"/>
  <c r="G7" i="20"/>
  <c r="G6" i="20"/>
  <c r="G5" i="20"/>
  <c r="F14" i="20"/>
  <c r="F13" i="20"/>
  <c r="F12" i="20"/>
  <c r="F11" i="20"/>
  <c r="F10" i="20"/>
  <c r="F9" i="20"/>
  <c r="F8" i="20"/>
  <c r="F7" i="20"/>
  <c r="F6" i="20"/>
  <c r="F5" i="20"/>
  <c r="F4" i="20" s="1"/>
  <c r="C4" i="44" s="1"/>
  <c r="K14" i="20"/>
  <c r="M14" i="20" s="1"/>
  <c r="J14" i="20"/>
  <c r="L14" i="20" s="1"/>
  <c r="E14" i="20"/>
  <c r="D14" i="20"/>
  <c r="C14" i="20"/>
  <c r="K13" i="20"/>
  <c r="M13" i="20" s="1"/>
  <c r="J13" i="20"/>
  <c r="L13" i="20" s="1"/>
  <c r="E13" i="20"/>
  <c r="D13" i="20"/>
  <c r="C13" i="20"/>
  <c r="K12" i="20"/>
  <c r="M12" i="20" s="1"/>
  <c r="J12" i="20"/>
  <c r="L12" i="20" s="1"/>
  <c r="E12" i="20"/>
  <c r="D12" i="20"/>
  <c r="C12" i="20"/>
  <c r="K11" i="20"/>
  <c r="M11" i="20" s="1"/>
  <c r="J11" i="20"/>
  <c r="L11" i="20" s="1"/>
  <c r="E11" i="20"/>
  <c r="D11" i="20"/>
  <c r="C11" i="20"/>
  <c r="E10" i="20"/>
  <c r="D10" i="20"/>
  <c r="C10" i="20"/>
  <c r="E9" i="20"/>
  <c r="D9" i="20"/>
  <c r="C9" i="20"/>
  <c r="E8" i="20"/>
  <c r="D8" i="20"/>
  <c r="C8" i="20"/>
  <c r="K7" i="20"/>
  <c r="M7" i="20" s="1"/>
  <c r="E7" i="20"/>
  <c r="D7" i="20"/>
  <c r="C7" i="20"/>
  <c r="K6" i="20"/>
  <c r="M6" i="20" s="1"/>
  <c r="E6" i="20"/>
  <c r="D6" i="20"/>
  <c r="C6" i="20"/>
  <c r="E5" i="20"/>
  <c r="D5" i="20"/>
  <c r="C5" i="20"/>
  <c r="B4" i="20"/>
  <c r="G36" i="32"/>
  <c r="G35" i="32"/>
  <c r="G34" i="32"/>
  <c r="G33" i="32"/>
  <c r="G32" i="32"/>
  <c r="G31" i="32"/>
  <c r="G30" i="32"/>
  <c r="G29" i="32"/>
  <c r="G28" i="32"/>
  <c r="G27" i="32"/>
  <c r="F36" i="32"/>
  <c r="F35" i="32"/>
  <c r="F34" i="32"/>
  <c r="F33" i="32"/>
  <c r="F32" i="32"/>
  <c r="F31" i="32"/>
  <c r="F30" i="32"/>
  <c r="F29" i="32"/>
  <c r="F28" i="32"/>
  <c r="F27" i="32"/>
  <c r="C74" i="31"/>
  <c r="C73" i="31"/>
  <c r="C72" i="31"/>
  <c r="C71" i="31"/>
  <c r="C70" i="31"/>
  <c r="C69" i="31"/>
  <c r="C68" i="31"/>
  <c r="C67" i="31"/>
  <c r="C66" i="31"/>
  <c r="C65" i="31"/>
  <c r="C64" i="31"/>
  <c r="C63" i="31"/>
  <c r="C62" i="31"/>
  <c r="C61" i="31"/>
  <c r="C60" i="31"/>
  <c r="C59" i="31"/>
  <c r="C58" i="31"/>
  <c r="C57" i="31"/>
  <c r="C56" i="31"/>
  <c r="C55" i="31"/>
  <c r="C54" i="31"/>
  <c r="K356" i="20" l="1"/>
  <c r="I36" i="44" s="1"/>
  <c r="K81" i="20"/>
  <c r="I11" i="44" s="1"/>
  <c r="K455" i="20"/>
  <c r="I45" i="44" s="1"/>
  <c r="M565" i="20"/>
  <c r="K55" i="44" s="1"/>
  <c r="K411" i="20"/>
  <c r="I41" i="44" s="1"/>
  <c r="M378" i="20"/>
  <c r="K38" i="44" s="1"/>
  <c r="G26" i="32"/>
  <c r="L565" i="20"/>
  <c r="L455" i="20"/>
  <c r="J45" i="44" s="1"/>
  <c r="L378" i="20"/>
  <c r="F26" i="32"/>
  <c r="K565" i="20"/>
  <c r="I55" i="44" s="1"/>
  <c r="I719" i="20"/>
  <c r="G69" i="44" s="1"/>
  <c r="K720" i="20"/>
  <c r="M720" i="20" s="1"/>
  <c r="M719" i="20" s="1"/>
  <c r="H719" i="20"/>
  <c r="F69" i="44" s="1"/>
  <c r="L720" i="20"/>
  <c r="L719" i="20" s="1"/>
  <c r="J719" i="20"/>
  <c r="H69" i="44" s="1"/>
  <c r="K719" i="20"/>
  <c r="I69" i="44" s="1"/>
  <c r="K378" i="20"/>
  <c r="I38" i="44" s="1"/>
  <c r="J378" i="20"/>
  <c r="H38" i="44" s="1"/>
  <c r="I565" i="20"/>
  <c r="G55" i="44" s="1"/>
  <c r="M456" i="20"/>
  <c r="M455" i="20" s="1"/>
  <c r="H378" i="20"/>
  <c r="F38" i="44" s="1"/>
  <c r="J455" i="20"/>
  <c r="H45" i="44" s="1"/>
  <c r="M412" i="20"/>
  <c r="M411" i="20" s="1"/>
  <c r="K41" i="44" s="1"/>
  <c r="H455" i="20"/>
  <c r="F45" i="44" s="1"/>
  <c r="I378" i="20"/>
  <c r="G38" i="44" s="1"/>
  <c r="J55" i="44"/>
  <c r="I411" i="20"/>
  <c r="G41" i="44" s="1"/>
  <c r="I455" i="20"/>
  <c r="G45" i="44" s="1"/>
  <c r="J565" i="20"/>
  <c r="H55" i="44" s="1"/>
  <c r="H411" i="20"/>
  <c r="F41" i="44" s="1"/>
  <c r="H565" i="20"/>
  <c r="F55" i="44" s="1"/>
  <c r="L412" i="20"/>
  <c r="L411" i="20" s="1"/>
  <c r="J411" i="20"/>
  <c r="H41" i="44" s="1"/>
  <c r="M357" i="20"/>
  <c r="M356" i="20" s="1"/>
  <c r="H81" i="20"/>
  <c r="F11" i="44" s="1"/>
  <c r="I356" i="20"/>
  <c r="G36" i="44" s="1"/>
  <c r="I279" i="20"/>
  <c r="G29" i="44" s="1"/>
  <c r="H356" i="20"/>
  <c r="F36" i="44" s="1"/>
  <c r="I81" i="20"/>
  <c r="G11" i="44" s="1"/>
  <c r="J357" i="20"/>
  <c r="J356" i="20" s="1"/>
  <c r="H36" i="44" s="1"/>
  <c r="H279" i="20"/>
  <c r="F29" i="44" s="1"/>
  <c r="M82" i="20"/>
  <c r="M81" i="20" s="1"/>
  <c r="K279" i="20"/>
  <c r="I29" i="44" s="1"/>
  <c r="M280" i="20"/>
  <c r="M279" i="20" s="1"/>
  <c r="L280" i="20"/>
  <c r="L279" i="20" s="1"/>
  <c r="J279" i="20"/>
  <c r="H29" i="44" s="1"/>
  <c r="L82" i="20"/>
  <c r="L81" i="20" s="1"/>
  <c r="J81" i="20"/>
  <c r="H11" i="44" s="1"/>
  <c r="I10" i="20"/>
  <c r="K10" i="20" s="1"/>
  <c r="M10" i="20" s="1"/>
  <c r="H13" i="20"/>
  <c r="I5" i="20"/>
  <c r="K5" i="20" s="1"/>
  <c r="H12" i="20"/>
  <c r="H8" i="20"/>
  <c r="J8" i="20" s="1"/>
  <c r="L8" i="20" s="1"/>
  <c r="H9" i="20"/>
  <c r="J9" i="20" s="1"/>
  <c r="L9" i="20" s="1"/>
  <c r="H6" i="20"/>
  <c r="J6" i="20" s="1"/>
  <c r="L6" i="20" s="1"/>
  <c r="I9" i="20"/>
  <c r="K9" i="20" s="1"/>
  <c r="M9" i="20" s="1"/>
  <c r="I12" i="20"/>
  <c r="I14" i="20"/>
  <c r="H10" i="20"/>
  <c r="J10" i="20" s="1"/>
  <c r="L10" i="20" s="1"/>
  <c r="I7" i="20"/>
  <c r="I11" i="20"/>
  <c r="I6" i="20"/>
  <c r="H5" i="20"/>
  <c r="I8" i="20"/>
  <c r="K8" i="20" s="1"/>
  <c r="M8" i="20" s="1"/>
  <c r="H14" i="20"/>
  <c r="H7" i="20"/>
  <c r="J7" i="20" s="1"/>
  <c r="L7" i="20" s="1"/>
  <c r="H11" i="20"/>
  <c r="I13" i="20"/>
  <c r="B66" i="44"/>
  <c r="B68" i="44"/>
  <c r="B67" i="44"/>
  <c r="B64" i="44"/>
  <c r="B65" i="44"/>
  <c r="B63" i="44"/>
  <c r="B59" i="44"/>
  <c r="B62" i="44"/>
  <c r="B61" i="44"/>
  <c r="B60" i="44"/>
  <c r="B56" i="44"/>
  <c r="B58" i="44"/>
  <c r="B57" i="44"/>
  <c r="B54" i="44"/>
  <c r="B50" i="44"/>
  <c r="B53" i="44"/>
  <c r="B52" i="44"/>
  <c r="B51" i="44"/>
  <c r="B49" i="44"/>
  <c r="B48" i="44"/>
  <c r="B44" i="44"/>
  <c r="B47" i="44"/>
  <c r="B46" i="44"/>
  <c r="B43" i="44"/>
  <c r="B42" i="44"/>
  <c r="B40" i="44"/>
  <c r="B39" i="44"/>
  <c r="B37" i="44"/>
  <c r="B35" i="44"/>
  <c r="B34" i="44"/>
  <c r="B33" i="44"/>
  <c r="B32" i="44"/>
  <c r="B31" i="44"/>
  <c r="B30" i="44"/>
  <c r="B28" i="44"/>
  <c r="B27" i="44"/>
  <c r="B26" i="44"/>
  <c r="B25" i="44"/>
  <c r="B24" i="44"/>
  <c r="B23" i="44"/>
  <c r="B22" i="44"/>
  <c r="B21" i="44"/>
  <c r="B20" i="44"/>
  <c r="B19" i="44"/>
  <c r="B18" i="44"/>
  <c r="B17" i="44"/>
  <c r="B16" i="44"/>
  <c r="B15" i="44"/>
  <c r="B14" i="44"/>
  <c r="B13" i="44"/>
  <c r="B12" i="44"/>
  <c r="B10" i="44"/>
  <c r="B9" i="44"/>
  <c r="B8" i="44"/>
  <c r="B7" i="44"/>
  <c r="B6" i="44"/>
  <c r="B5" i="44"/>
  <c r="B2" i="44"/>
  <c r="J38" i="44" l="1"/>
  <c r="J69" i="44"/>
  <c r="K69" i="44"/>
  <c r="K45" i="44"/>
  <c r="J11" i="44"/>
  <c r="K11" i="44"/>
  <c r="K36" i="44"/>
  <c r="K29" i="44"/>
  <c r="J41" i="44"/>
  <c r="J29" i="44"/>
  <c r="L357" i="20"/>
  <c r="L356" i="20" s="1"/>
  <c r="H4" i="20"/>
  <c r="F4" i="44" s="1"/>
  <c r="I4" i="20"/>
  <c r="J5" i="20"/>
  <c r="J4" i="20" s="1"/>
  <c r="H4" i="44" s="1"/>
  <c r="K4" i="20"/>
  <c r="M5" i="20"/>
  <c r="M4" i="20" s="1"/>
  <c r="J36" i="44" l="1"/>
  <c r="K4" i="44"/>
  <c r="L5" i="20"/>
  <c r="L4" i="20" s="1"/>
  <c r="J4" i="44" s="1"/>
  <c r="F696" i="20" l="1"/>
  <c r="F695" i="20"/>
  <c r="F694" i="20"/>
  <c r="F693" i="20"/>
  <c r="F692" i="20"/>
  <c r="F691" i="20"/>
  <c r="F690" i="20"/>
  <c r="F689" i="20"/>
  <c r="F688" i="20"/>
  <c r="F687" i="20"/>
  <c r="F686" i="20" s="1"/>
  <c r="C66" i="44" s="1"/>
  <c r="K696" i="20"/>
  <c r="M696" i="20" s="1"/>
  <c r="J696" i="20"/>
  <c r="L696" i="20" s="1"/>
  <c r="E696" i="20"/>
  <c r="D696" i="20"/>
  <c r="C696" i="20"/>
  <c r="K695" i="20"/>
  <c r="M695" i="20" s="1"/>
  <c r="J695" i="20"/>
  <c r="L695" i="20" s="1"/>
  <c r="E695" i="20"/>
  <c r="D695" i="20"/>
  <c r="C695" i="20"/>
  <c r="K694" i="20"/>
  <c r="M694" i="20" s="1"/>
  <c r="J694" i="20"/>
  <c r="L694" i="20" s="1"/>
  <c r="E694" i="20"/>
  <c r="D694" i="20"/>
  <c r="C694" i="20"/>
  <c r="K693" i="20"/>
  <c r="M693" i="20" s="1"/>
  <c r="J693" i="20"/>
  <c r="L693" i="20" s="1"/>
  <c r="E693" i="20"/>
  <c r="D693" i="20"/>
  <c r="C693" i="20"/>
  <c r="E692" i="20"/>
  <c r="D692" i="20"/>
  <c r="C692" i="20"/>
  <c r="E691" i="20"/>
  <c r="D691" i="20"/>
  <c r="C691" i="20"/>
  <c r="E690" i="20"/>
  <c r="D690" i="20"/>
  <c r="C690" i="20"/>
  <c r="E689" i="20"/>
  <c r="D689" i="20"/>
  <c r="C689" i="20"/>
  <c r="E688" i="20"/>
  <c r="D688" i="20"/>
  <c r="C688" i="20"/>
  <c r="E687" i="20"/>
  <c r="D687" i="20"/>
  <c r="C687" i="20"/>
  <c r="F674" i="20"/>
  <c r="F673" i="20"/>
  <c r="F672" i="20"/>
  <c r="F671" i="20"/>
  <c r="F670" i="20"/>
  <c r="F669" i="20"/>
  <c r="F668" i="20"/>
  <c r="F667" i="20"/>
  <c r="F666" i="20"/>
  <c r="F665" i="20"/>
  <c r="K674" i="20"/>
  <c r="M674" i="20" s="1"/>
  <c r="J674" i="20"/>
  <c r="L674" i="20" s="1"/>
  <c r="E674" i="20"/>
  <c r="D674" i="20"/>
  <c r="C674" i="20"/>
  <c r="I674" i="20" s="1"/>
  <c r="K673" i="20"/>
  <c r="M673" i="20" s="1"/>
  <c r="J673" i="20"/>
  <c r="L673" i="20" s="1"/>
  <c r="E673" i="20"/>
  <c r="D673" i="20"/>
  <c r="C673" i="20"/>
  <c r="K672" i="20"/>
  <c r="M672" i="20" s="1"/>
  <c r="J672" i="20"/>
  <c r="L672" i="20" s="1"/>
  <c r="E672" i="20"/>
  <c r="D672" i="20"/>
  <c r="C672" i="20"/>
  <c r="K671" i="20"/>
  <c r="M671" i="20" s="1"/>
  <c r="J671" i="20"/>
  <c r="L671" i="20" s="1"/>
  <c r="E671" i="20"/>
  <c r="D671" i="20"/>
  <c r="C671" i="20"/>
  <c r="E670" i="20"/>
  <c r="D670" i="20"/>
  <c r="C670" i="20"/>
  <c r="E669" i="20"/>
  <c r="D669" i="20"/>
  <c r="C669" i="20"/>
  <c r="I669" i="20" s="1"/>
  <c r="K669" i="20" s="1"/>
  <c r="M669" i="20" s="1"/>
  <c r="E668" i="20"/>
  <c r="D668" i="20"/>
  <c r="C668" i="20"/>
  <c r="I668" i="20" s="1"/>
  <c r="K668" i="20" s="1"/>
  <c r="M668" i="20" s="1"/>
  <c r="E667" i="20"/>
  <c r="D667" i="20"/>
  <c r="C667" i="20"/>
  <c r="E666" i="20"/>
  <c r="D666" i="20"/>
  <c r="C666" i="20"/>
  <c r="E665" i="20"/>
  <c r="D665" i="20"/>
  <c r="C665" i="20"/>
  <c r="B686" i="20"/>
  <c r="B664" i="20"/>
  <c r="F664" i="20" l="1"/>
  <c r="C64" i="44" s="1"/>
  <c r="H691" i="20"/>
  <c r="J691" i="20" s="1"/>
  <c r="L691" i="20" s="1"/>
  <c r="H695" i="20"/>
  <c r="H694" i="20"/>
  <c r="I687" i="20"/>
  <c r="H667" i="20"/>
  <c r="J667" i="20" s="1"/>
  <c r="L667" i="20" s="1"/>
  <c r="H671" i="20"/>
  <c r="H688" i="20"/>
  <c r="J688" i="20" s="1"/>
  <c r="L688" i="20" s="1"/>
  <c r="I690" i="20"/>
  <c r="K690" i="20" s="1"/>
  <c r="M690" i="20" s="1"/>
  <c r="I665" i="20"/>
  <c r="K665" i="20" s="1"/>
  <c r="M665" i="20" s="1"/>
  <c r="I693" i="20"/>
  <c r="H668" i="20"/>
  <c r="J668" i="20" s="1"/>
  <c r="L668" i="20" s="1"/>
  <c r="I666" i="20"/>
  <c r="K666" i="20" s="1"/>
  <c r="M666" i="20" s="1"/>
  <c r="H665" i="20"/>
  <c r="J665" i="20" s="1"/>
  <c r="I671" i="20"/>
  <c r="I688" i="20"/>
  <c r="K688" i="20" s="1"/>
  <c r="M688" i="20" s="1"/>
  <c r="H670" i="20"/>
  <c r="J670" i="20" s="1"/>
  <c r="L670" i="20" s="1"/>
  <c r="I694" i="20"/>
  <c r="H696" i="20"/>
  <c r="I691" i="20"/>
  <c r="K691" i="20" s="1"/>
  <c r="M691" i="20" s="1"/>
  <c r="I670" i="20"/>
  <c r="K670" i="20" s="1"/>
  <c r="M670" i="20" s="1"/>
  <c r="H673" i="20"/>
  <c r="H689" i="20"/>
  <c r="J689" i="20" s="1"/>
  <c r="L689" i="20" s="1"/>
  <c r="H692" i="20"/>
  <c r="J692" i="20" s="1"/>
  <c r="L692" i="20" s="1"/>
  <c r="H687" i="20"/>
  <c r="I689" i="20"/>
  <c r="K689" i="20" s="1"/>
  <c r="M689" i="20" s="1"/>
  <c r="I692" i="20"/>
  <c r="K692" i="20" s="1"/>
  <c r="M692" i="20" s="1"/>
  <c r="H672" i="20"/>
  <c r="H669" i="20"/>
  <c r="J669" i="20" s="1"/>
  <c r="L669" i="20" s="1"/>
  <c r="H690" i="20"/>
  <c r="J690" i="20" s="1"/>
  <c r="L690" i="20" s="1"/>
  <c r="H666" i="20"/>
  <c r="J666" i="20" s="1"/>
  <c r="L666" i="20" s="1"/>
  <c r="I667" i="20"/>
  <c r="K667" i="20" s="1"/>
  <c r="M667" i="20" s="1"/>
  <c r="I673" i="20"/>
  <c r="H693" i="20"/>
  <c r="I695" i="20"/>
  <c r="I696" i="20"/>
  <c r="H674" i="20"/>
  <c r="I672" i="20"/>
  <c r="M664" i="20" l="1"/>
  <c r="K64" i="44" s="1"/>
  <c r="J687" i="20"/>
  <c r="K687" i="20"/>
  <c r="K664" i="20"/>
  <c r="I64" i="44" s="1"/>
  <c r="I686" i="20"/>
  <c r="G66" i="44" s="1"/>
  <c r="H664" i="20"/>
  <c r="F64" i="44" s="1"/>
  <c r="I664" i="20"/>
  <c r="G64" i="44" s="1"/>
  <c r="H686" i="20"/>
  <c r="F66" i="44" s="1"/>
  <c r="L665" i="20"/>
  <c r="L664" i="20" s="1"/>
  <c r="J664" i="20"/>
  <c r="H64" i="44" s="1"/>
  <c r="J686" i="20" l="1"/>
  <c r="H66" i="44" s="1"/>
  <c r="L687" i="20"/>
  <c r="K686" i="20"/>
  <c r="I66" i="44" s="1"/>
  <c r="M687" i="20"/>
  <c r="J64" i="44"/>
  <c r="L686" i="20" l="1"/>
  <c r="M686" i="20"/>
  <c r="D9" i="31"/>
  <c r="D8" i="31"/>
  <c r="D7" i="31"/>
  <c r="M9" i="31"/>
  <c r="L9" i="31"/>
  <c r="K9" i="31"/>
  <c r="J9" i="31"/>
  <c r="I9" i="31"/>
  <c r="H9" i="31"/>
  <c r="G9" i="31"/>
  <c r="F9" i="31"/>
  <c r="M8" i="31"/>
  <c r="L8" i="31"/>
  <c r="K8" i="31"/>
  <c r="J8" i="31"/>
  <c r="I8" i="31"/>
  <c r="H8" i="31"/>
  <c r="G8" i="31"/>
  <c r="F8" i="31"/>
  <c r="M7" i="31"/>
  <c r="L7" i="31"/>
  <c r="K7" i="31"/>
  <c r="J7" i="31"/>
  <c r="I7" i="31"/>
  <c r="H7" i="31"/>
  <c r="G7" i="31"/>
  <c r="F7" i="31"/>
  <c r="E9" i="31"/>
  <c r="E8" i="31"/>
  <c r="E7" i="31"/>
  <c r="E6" i="31"/>
  <c r="F707" i="20"/>
  <c r="F706" i="20"/>
  <c r="F705" i="20"/>
  <c r="F704" i="20"/>
  <c r="F703" i="20"/>
  <c r="F702" i="20"/>
  <c r="F701" i="20"/>
  <c r="F700" i="20"/>
  <c r="F699" i="20"/>
  <c r="F698" i="20"/>
  <c r="K707" i="20"/>
  <c r="M707" i="20" s="1"/>
  <c r="J707" i="20"/>
  <c r="L707" i="20" s="1"/>
  <c r="E707" i="20"/>
  <c r="D707" i="20"/>
  <c r="C707" i="20"/>
  <c r="K706" i="20"/>
  <c r="M706" i="20" s="1"/>
  <c r="J706" i="20"/>
  <c r="L706" i="20" s="1"/>
  <c r="E706" i="20"/>
  <c r="D706" i="20"/>
  <c r="C706" i="20"/>
  <c r="K705" i="20"/>
  <c r="M705" i="20" s="1"/>
  <c r="J705" i="20"/>
  <c r="L705" i="20" s="1"/>
  <c r="E705" i="20"/>
  <c r="D705" i="20"/>
  <c r="C705" i="20"/>
  <c r="K704" i="20"/>
  <c r="M704" i="20" s="1"/>
  <c r="J704" i="20"/>
  <c r="L704" i="20" s="1"/>
  <c r="E704" i="20"/>
  <c r="D704" i="20"/>
  <c r="C704" i="20"/>
  <c r="I704" i="20" s="1"/>
  <c r="E703" i="20"/>
  <c r="D703" i="20"/>
  <c r="C703" i="20"/>
  <c r="E702" i="20"/>
  <c r="D702" i="20"/>
  <c r="C702" i="20"/>
  <c r="E701" i="20"/>
  <c r="D701" i="20"/>
  <c r="C701" i="20"/>
  <c r="E700" i="20"/>
  <c r="D700" i="20"/>
  <c r="C700" i="20"/>
  <c r="E699" i="20"/>
  <c r="D699" i="20"/>
  <c r="C699" i="20"/>
  <c r="E698" i="20"/>
  <c r="D698" i="20"/>
  <c r="C698" i="20"/>
  <c r="H698" i="20" s="1"/>
  <c r="B697" i="20"/>
  <c r="F685" i="20"/>
  <c r="F684" i="20"/>
  <c r="F683" i="20"/>
  <c r="F682" i="20"/>
  <c r="F681" i="20"/>
  <c r="F680" i="20"/>
  <c r="F679" i="20"/>
  <c r="F678" i="20"/>
  <c r="F677" i="20"/>
  <c r="F676" i="20"/>
  <c r="K685" i="20"/>
  <c r="M685" i="20" s="1"/>
  <c r="J685" i="20"/>
  <c r="L685" i="20" s="1"/>
  <c r="E685" i="20"/>
  <c r="D685" i="20"/>
  <c r="C685" i="20"/>
  <c r="I685" i="20" s="1"/>
  <c r="K684" i="20"/>
  <c r="M684" i="20" s="1"/>
  <c r="J684" i="20"/>
  <c r="L684" i="20" s="1"/>
  <c r="E684" i="20"/>
  <c r="D684" i="20"/>
  <c r="C684" i="20"/>
  <c r="K683" i="20"/>
  <c r="M683" i="20" s="1"/>
  <c r="J683" i="20"/>
  <c r="L683" i="20" s="1"/>
  <c r="E683" i="20"/>
  <c r="D683" i="20"/>
  <c r="C683" i="20"/>
  <c r="K682" i="20"/>
  <c r="M682" i="20" s="1"/>
  <c r="J682" i="20"/>
  <c r="L682" i="20" s="1"/>
  <c r="E682" i="20"/>
  <c r="D682" i="20"/>
  <c r="C682" i="20"/>
  <c r="I682" i="20" s="1"/>
  <c r="E681" i="20"/>
  <c r="D681" i="20"/>
  <c r="C681" i="20"/>
  <c r="I681" i="20" s="1"/>
  <c r="K681" i="20" s="1"/>
  <c r="M681" i="20" s="1"/>
  <c r="E680" i="20"/>
  <c r="D680" i="20"/>
  <c r="C680" i="20"/>
  <c r="E679" i="20"/>
  <c r="D679" i="20"/>
  <c r="C679" i="20"/>
  <c r="E678" i="20"/>
  <c r="D678" i="20"/>
  <c r="C678" i="20"/>
  <c r="E677" i="20"/>
  <c r="D677" i="20"/>
  <c r="C677" i="20"/>
  <c r="E676" i="20"/>
  <c r="D676" i="20"/>
  <c r="C676" i="20"/>
  <c r="F663" i="20"/>
  <c r="F662" i="20"/>
  <c r="F661" i="20"/>
  <c r="F660" i="20"/>
  <c r="F659" i="20"/>
  <c r="F658" i="20"/>
  <c r="F657" i="20"/>
  <c r="F656" i="20"/>
  <c r="F655" i="20"/>
  <c r="F654" i="20"/>
  <c r="K663" i="20"/>
  <c r="M663" i="20" s="1"/>
  <c r="J663" i="20"/>
  <c r="L663" i="20" s="1"/>
  <c r="E663" i="20"/>
  <c r="D663" i="20"/>
  <c r="C663" i="20"/>
  <c r="I663" i="20" s="1"/>
  <c r="K662" i="20"/>
  <c r="M662" i="20" s="1"/>
  <c r="J662" i="20"/>
  <c r="L662" i="20" s="1"/>
  <c r="E662" i="20"/>
  <c r="D662" i="20"/>
  <c r="C662" i="20"/>
  <c r="K661" i="20"/>
  <c r="M661" i="20" s="1"/>
  <c r="J661" i="20"/>
  <c r="L661" i="20" s="1"/>
  <c r="E661" i="20"/>
  <c r="D661" i="20"/>
  <c r="C661" i="20"/>
  <c r="K660" i="20"/>
  <c r="M660" i="20" s="1"/>
  <c r="J660" i="20"/>
  <c r="L660" i="20" s="1"/>
  <c r="E660" i="20"/>
  <c r="D660" i="20"/>
  <c r="C660" i="20"/>
  <c r="E659" i="20"/>
  <c r="D659" i="20"/>
  <c r="C659" i="20"/>
  <c r="E658" i="20"/>
  <c r="D658" i="20"/>
  <c r="C658" i="20"/>
  <c r="E657" i="20"/>
  <c r="D657" i="20"/>
  <c r="C657" i="20"/>
  <c r="E656" i="20"/>
  <c r="D656" i="20"/>
  <c r="C656" i="20"/>
  <c r="E655" i="20"/>
  <c r="D655" i="20"/>
  <c r="C655" i="20"/>
  <c r="E654" i="20"/>
  <c r="D654" i="20"/>
  <c r="C654" i="20"/>
  <c r="F619" i="20"/>
  <c r="F618" i="20"/>
  <c r="F617" i="20"/>
  <c r="F616" i="20"/>
  <c r="F615" i="20"/>
  <c r="F614" i="20"/>
  <c r="F613" i="20"/>
  <c r="F612" i="20"/>
  <c r="F611" i="20"/>
  <c r="F610" i="20"/>
  <c r="K619" i="20"/>
  <c r="M619" i="20" s="1"/>
  <c r="J619" i="20"/>
  <c r="L619" i="20" s="1"/>
  <c r="E619" i="20"/>
  <c r="D619" i="20"/>
  <c r="C619" i="20"/>
  <c r="I619" i="20" s="1"/>
  <c r="K618" i="20"/>
  <c r="M618" i="20" s="1"/>
  <c r="J618" i="20"/>
  <c r="L618" i="20" s="1"/>
  <c r="E618" i="20"/>
  <c r="D618" i="20"/>
  <c r="C618" i="20"/>
  <c r="K617" i="20"/>
  <c r="M617" i="20" s="1"/>
  <c r="J617" i="20"/>
  <c r="L617" i="20" s="1"/>
  <c r="E617" i="20"/>
  <c r="D617" i="20"/>
  <c r="C617" i="20"/>
  <c r="K616" i="20"/>
  <c r="M616" i="20" s="1"/>
  <c r="J616" i="20"/>
  <c r="L616" i="20" s="1"/>
  <c r="E616" i="20"/>
  <c r="D616" i="20"/>
  <c r="C616" i="20"/>
  <c r="E615" i="20"/>
  <c r="D615" i="20"/>
  <c r="C615" i="20"/>
  <c r="E614" i="20"/>
  <c r="D614" i="20"/>
  <c r="C614" i="20"/>
  <c r="E613" i="20"/>
  <c r="D613" i="20"/>
  <c r="C613" i="20"/>
  <c r="E612" i="20"/>
  <c r="D612" i="20"/>
  <c r="C612" i="20"/>
  <c r="E611" i="20"/>
  <c r="D611" i="20"/>
  <c r="C611" i="20"/>
  <c r="E610" i="20"/>
  <c r="D610" i="20"/>
  <c r="C610" i="20"/>
  <c r="F652" i="20"/>
  <c r="F651" i="20"/>
  <c r="F650" i="20"/>
  <c r="F649" i="20"/>
  <c r="F648" i="20"/>
  <c r="F647" i="20"/>
  <c r="F646" i="20"/>
  <c r="F645" i="20"/>
  <c r="F644" i="20"/>
  <c r="F643" i="20"/>
  <c r="K652" i="20"/>
  <c r="M652" i="20" s="1"/>
  <c r="J652" i="20"/>
  <c r="L652" i="20" s="1"/>
  <c r="E652" i="20"/>
  <c r="D652" i="20"/>
  <c r="C652" i="20"/>
  <c r="I652" i="20" s="1"/>
  <c r="K651" i="20"/>
  <c r="M651" i="20" s="1"/>
  <c r="J651" i="20"/>
  <c r="L651" i="20" s="1"/>
  <c r="E651" i="20"/>
  <c r="D651" i="20"/>
  <c r="C651" i="20"/>
  <c r="K650" i="20"/>
  <c r="M650" i="20" s="1"/>
  <c r="J650" i="20"/>
  <c r="L650" i="20" s="1"/>
  <c r="E650" i="20"/>
  <c r="D650" i="20"/>
  <c r="C650" i="20"/>
  <c r="K649" i="20"/>
  <c r="M649" i="20" s="1"/>
  <c r="J649" i="20"/>
  <c r="L649" i="20" s="1"/>
  <c r="E649" i="20"/>
  <c r="D649" i="20"/>
  <c r="C649" i="20"/>
  <c r="I649" i="20" s="1"/>
  <c r="E648" i="20"/>
  <c r="D648" i="20"/>
  <c r="C648" i="20"/>
  <c r="E647" i="20"/>
  <c r="D647" i="20"/>
  <c r="C647" i="20"/>
  <c r="E646" i="20"/>
  <c r="D646" i="20"/>
  <c r="C646" i="20"/>
  <c r="E645" i="20"/>
  <c r="D645" i="20"/>
  <c r="C645" i="20"/>
  <c r="E644" i="20"/>
  <c r="D644" i="20"/>
  <c r="C644" i="20"/>
  <c r="E643" i="20"/>
  <c r="D643" i="20"/>
  <c r="C643" i="20"/>
  <c r="B675" i="20"/>
  <c r="B653" i="20"/>
  <c r="B609" i="20"/>
  <c r="B642" i="20"/>
  <c r="F609" i="20" l="1"/>
  <c r="C59" i="44" s="1"/>
  <c r="F653" i="20"/>
  <c r="C63" i="44" s="1"/>
  <c r="F675" i="20"/>
  <c r="C65" i="44" s="1"/>
  <c r="F642" i="20"/>
  <c r="C62" i="44" s="1"/>
  <c r="F697" i="20"/>
  <c r="C67" i="44" s="1"/>
  <c r="J66" i="44"/>
  <c r="K66" i="44"/>
  <c r="H699" i="20"/>
  <c r="J699" i="20" s="1"/>
  <c r="L699" i="20" s="1"/>
  <c r="H703" i="20"/>
  <c r="J703" i="20" s="1"/>
  <c r="L703" i="20" s="1"/>
  <c r="H678" i="20"/>
  <c r="J678" i="20" s="1"/>
  <c r="L678" i="20" s="1"/>
  <c r="H701" i="20"/>
  <c r="J701" i="20" s="1"/>
  <c r="L701" i="20" s="1"/>
  <c r="H705" i="20"/>
  <c r="I703" i="20"/>
  <c r="K703" i="20" s="1"/>
  <c r="M703" i="20" s="1"/>
  <c r="H700" i="20"/>
  <c r="J700" i="20" s="1"/>
  <c r="L700" i="20" s="1"/>
  <c r="I705" i="20"/>
  <c r="I699" i="20"/>
  <c r="K699" i="20" s="1"/>
  <c r="M699" i="20" s="1"/>
  <c r="I698" i="20"/>
  <c r="K698" i="20" s="1"/>
  <c r="H702" i="20"/>
  <c r="J702" i="20" s="1"/>
  <c r="L702" i="20" s="1"/>
  <c r="I707" i="20"/>
  <c r="H707" i="20"/>
  <c r="I701" i="20"/>
  <c r="K701" i="20" s="1"/>
  <c r="M701" i="20" s="1"/>
  <c r="I702" i="20"/>
  <c r="K702" i="20" s="1"/>
  <c r="M702" i="20" s="1"/>
  <c r="H706" i="20"/>
  <c r="H659" i="20"/>
  <c r="J659" i="20" s="1"/>
  <c r="L659" i="20" s="1"/>
  <c r="H680" i="20"/>
  <c r="J680" i="20" s="1"/>
  <c r="L680" i="20" s="1"/>
  <c r="I700" i="20"/>
  <c r="K700" i="20" s="1"/>
  <c r="M700" i="20" s="1"/>
  <c r="H704" i="20"/>
  <c r="I706" i="20"/>
  <c r="J698" i="20"/>
  <c r="H618" i="20"/>
  <c r="H679" i="20"/>
  <c r="J679" i="20" s="1"/>
  <c r="L679" i="20" s="1"/>
  <c r="H683" i="20"/>
  <c r="H684" i="20"/>
  <c r="H682" i="20"/>
  <c r="I678" i="20"/>
  <c r="K678" i="20" s="1"/>
  <c r="M678" i="20" s="1"/>
  <c r="H649" i="20"/>
  <c r="I611" i="20"/>
  <c r="K611" i="20" s="1"/>
  <c r="M611" i="20" s="1"/>
  <c r="I662" i="20"/>
  <c r="I645" i="20"/>
  <c r="K645" i="20" s="1"/>
  <c r="M645" i="20" s="1"/>
  <c r="I651" i="20"/>
  <c r="H645" i="20"/>
  <c r="J645" i="20" s="1"/>
  <c r="L645" i="20" s="1"/>
  <c r="I643" i="20"/>
  <c r="K643" i="20" s="1"/>
  <c r="H646" i="20"/>
  <c r="J646" i="20" s="1"/>
  <c r="L646" i="20" s="1"/>
  <c r="H647" i="20"/>
  <c r="J647" i="20" s="1"/>
  <c r="L647" i="20" s="1"/>
  <c r="I612" i="20"/>
  <c r="K612" i="20" s="1"/>
  <c r="M612" i="20" s="1"/>
  <c r="I616" i="20"/>
  <c r="I615" i="20"/>
  <c r="K615" i="20" s="1"/>
  <c r="M615" i="20" s="1"/>
  <c r="I648" i="20"/>
  <c r="K648" i="20" s="1"/>
  <c r="M648" i="20" s="1"/>
  <c r="H614" i="20"/>
  <c r="J614" i="20" s="1"/>
  <c r="L614" i="20" s="1"/>
  <c r="I610" i="20"/>
  <c r="K610" i="20" s="1"/>
  <c r="I618" i="20"/>
  <c r="I656" i="20"/>
  <c r="K656" i="20" s="1"/>
  <c r="M656" i="20" s="1"/>
  <c r="I655" i="20"/>
  <c r="K655" i="20" s="1"/>
  <c r="M655" i="20" s="1"/>
  <c r="I660" i="20"/>
  <c r="I684" i="20"/>
  <c r="H643" i="20"/>
  <c r="J643" i="20" s="1"/>
  <c r="H648" i="20"/>
  <c r="J648" i="20" s="1"/>
  <c r="L648" i="20" s="1"/>
  <c r="I657" i="20"/>
  <c r="K657" i="20" s="1"/>
  <c r="M657" i="20" s="1"/>
  <c r="I644" i="20"/>
  <c r="K644" i="20" s="1"/>
  <c r="M644" i="20" s="1"/>
  <c r="I676" i="20"/>
  <c r="K676" i="20" s="1"/>
  <c r="H654" i="20"/>
  <c r="J654" i="20" s="1"/>
  <c r="I659" i="20"/>
  <c r="K659" i="20" s="1"/>
  <c r="M659" i="20" s="1"/>
  <c r="H656" i="20"/>
  <c r="J656" i="20" s="1"/>
  <c r="L656" i="20" s="1"/>
  <c r="H660" i="20"/>
  <c r="I654" i="20"/>
  <c r="I658" i="20"/>
  <c r="K658" i="20" s="1"/>
  <c r="M658" i="20" s="1"/>
  <c r="H644" i="20"/>
  <c r="J644" i="20" s="1"/>
  <c r="L644" i="20" s="1"/>
  <c r="H652" i="20"/>
  <c r="I617" i="20"/>
  <c r="H677" i="20"/>
  <c r="J677" i="20" s="1"/>
  <c r="L677" i="20" s="1"/>
  <c r="H685" i="20"/>
  <c r="I679" i="20"/>
  <c r="K679" i="20" s="1"/>
  <c r="M679" i="20" s="1"/>
  <c r="I683" i="20"/>
  <c r="I647" i="20"/>
  <c r="K647" i="20" s="1"/>
  <c r="M647" i="20" s="1"/>
  <c r="I680" i="20"/>
  <c r="K680" i="20" s="1"/>
  <c r="M680" i="20" s="1"/>
  <c r="I650" i="20"/>
  <c r="H658" i="20"/>
  <c r="J658" i="20" s="1"/>
  <c r="L658" i="20" s="1"/>
  <c r="H662" i="20"/>
  <c r="H655" i="20"/>
  <c r="J655" i="20" s="1"/>
  <c r="L655" i="20" s="1"/>
  <c r="H663" i="20"/>
  <c r="I661" i="20"/>
  <c r="I646" i="20"/>
  <c r="K646" i="20" s="1"/>
  <c r="M646" i="20" s="1"/>
  <c r="H619" i="20"/>
  <c r="H612" i="20"/>
  <c r="J612" i="20" s="1"/>
  <c r="L612" i="20" s="1"/>
  <c r="H650" i="20"/>
  <c r="H615" i="20"/>
  <c r="J615" i="20" s="1"/>
  <c r="L615" i="20" s="1"/>
  <c r="H610" i="20"/>
  <c r="J610" i="20" s="1"/>
  <c r="H657" i="20"/>
  <c r="J657" i="20" s="1"/>
  <c r="L657" i="20" s="1"/>
  <c r="H676" i="20"/>
  <c r="J676" i="20" s="1"/>
  <c r="I613" i="20"/>
  <c r="K613" i="20" s="1"/>
  <c r="M613" i="20" s="1"/>
  <c r="H681" i="20"/>
  <c r="J681" i="20" s="1"/>
  <c r="L681" i="20" s="1"/>
  <c r="H616" i="20"/>
  <c r="I614" i="20"/>
  <c r="K614" i="20" s="1"/>
  <c r="M614" i="20" s="1"/>
  <c r="H613" i="20"/>
  <c r="J613" i="20" s="1"/>
  <c r="L613" i="20" s="1"/>
  <c r="H617" i="20"/>
  <c r="H661" i="20"/>
  <c r="I677" i="20"/>
  <c r="K677" i="20" s="1"/>
  <c r="M677" i="20" s="1"/>
  <c r="H611" i="20"/>
  <c r="J611" i="20" s="1"/>
  <c r="L611" i="20" s="1"/>
  <c r="H651" i="20"/>
  <c r="E4" i="31"/>
  <c r="K586" i="20"/>
  <c r="M586" i="20" s="1"/>
  <c r="J586" i="20"/>
  <c r="K585" i="20"/>
  <c r="M585" i="20" s="1"/>
  <c r="J585" i="20"/>
  <c r="L585" i="20" s="1"/>
  <c r="K584" i="20"/>
  <c r="M584" i="20" s="1"/>
  <c r="J584" i="20"/>
  <c r="L584" i="20" s="1"/>
  <c r="K583" i="20"/>
  <c r="M583" i="20" s="1"/>
  <c r="J583" i="20"/>
  <c r="L583" i="20" s="1"/>
  <c r="K718" i="20"/>
  <c r="M718" i="20" s="1"/>
  <c r="J718" i="20"/>
  <c r="L718" i="20" s="1"/>
  <c r="K717" i="20"/>
  <c r="M717" i="20" s="1"/>
  <c r="J717" i="20"/>
  <c r="L717" i="20" s="1"/>
  <c r="K716" i="20"/>
  <c r="M716" i="20" s="1"/>
  <c r="J716" i="20"/>
  <c r="L716" i="20" s="1"/>
  <c r="K715" i="20"/>
  <c r="M715" i="20" s="1"/>
  <c r="J715" i="20"/>
  <c r="L715" i="20" s="1"/>
  <c r="K564" i="20"/>
  <c r="J564" i="20"/>
  <c r="K563" i="20"/>
  <c r="J563" i="20"/>
  <c r="K562" i="20"/>
  <c r="J562" i="20"/>
  <c r="K561" i="20"/>
  <c r="M561" i="20" s="1"/>
  <c r="J561" i="20"/>
  <c r="L561" i="20" s="1"/>
  <c r="K520" i="20"/>
  <c r="M520" i="20" s="1"/>
  <c r="J520" i="20"/>
  <c r="L520" i="20" s="1"/>
  <c r="K519" i="20"/>
  <c r="M519" i="20" s="1"/>
  <c r="J519" i="20"/>
  <c r="L519" i="20" s="1"/>
  <c r="K518" i="20"/>
  <c r="M518" i="20" s="1"/>
  <c r="J518" i="20"/>
  <c r="L518" i="20" s="1"/>
  <c r="K517" i="20"/>
  <c r="M517" i="20" s="1"/>
  <c r="J517" i="20"/>
  <c r="L517" i="20" s="1"/>
  <c r="K509" i="20"/>
  <c r="M509" i="20" s="1"/>
  <c r="J509" i="20"/>
  <c r="L509" i="20" s="1"/>
  <c r="K508" i="20"/>
  <c r="M508" i="20" s="1"/>
  <c r="J508" i="20"/>
  <c r="L508" i="20" s="1"/>
  <c r="K507" i="20"/>
  <c r="M507" i="20" s="1"/>
  <c r="J507" i="20"/>
  <c r="L507" i="20" s="1"/>
  <c r="K506" i="20"/>
  <c r="M506" i="20" s="1"/>
  <c r="J506" i="20"/>
  <c r="L506" i="20" s="1"/>
  <c r="K498" i="20"/>
  <c r="M498" i="20" s="1"/>
  <c r="J498" i="20"/>
  <c r="L498" i="20" s="1"/>
  <c r="K497" i="20"/>
  <c r="M497" i="20" s="1"/>
  <c r="J497" i="20"/>
  <c r="L497" i="20" s="1"/>
  <c r="K496" i="20"/>
  <c r="M496" i="20" s="1"/>
  <c r="J496" i="20"/>
  <c r="L496" i="20" s="1"/>
  <c r="K495" i="20"/>
  <c r="M495" i="20" s="1"/>
  <c r="J495" i="20"/>
  <c r="L495" i="20" s="1"/>
  <c r="K454" i="20"/>
  <c r="M454" i="20" s="1"/>
  <c r="J454" i="20"/>
  <c r="L454" i="20" s="1"/>
  <c r="K453" i="20"/>
  <c r="M453" i="20" s="1"/>
  <c r="J453" i="20"/>
  <c r="L453" i="20" s="1"/>
  <c r="K452" i="20"/>
  <c r="M452" i="20" s="1"/>
  <c r="J452" i="20"/>
  <c r="L452" i="20" s="1"/>
  <c r="K451" i="20"/>
  <c r="M451" i="20" s="1"/>
  <c r="J451" i="20"/>
  <c r="L451" i="20" s="1"/>
  <c r="K641" i="20"/>
  <c r="M641" i="20" s="1"/>
  <c r="J641" i="20"/>
  <c r="L641" i="20" s="1"/>
  <c r="K640" i="20"/>
  <c r="M640" i="20" s="1"/>
  <c r="J640" i="20"/>
  <c r="L640" i="20" s="1"/>
  <c r="K639" i="20"/>
  <c r="M639" i="20" s="1"/>
  <c r="J639" i="20"/>
  <c r="L639" i="20" s="1"/>
  <c r="K638" i="20"/>
  <c r="M638" i="20" s="1"/>
  <c r="J638" i="20"/>
  <c r="L638" i="20" s="1"/>
  <c r="K630" i="20"/>
  <c r="M630" i="20" s="1"/>
  <c r="J630" i="20"/>
  <c r="L630" i="20" s="1"/>
  <c r="K629" i="20"/>
  <c r="M629" i="20" s="1"/>
  <c r="J629" i="20"/>
  <c r="L629" i="20" s="1"/>
  <c r="K628" i="20"/>
  <c r="M628" i="20" s="1"/>
  <c r="J628" i="20"/>
  <c r="L628" i="20" s="1"/>
  <c r="K627" i="20"/>
  <c r="M627" i="20" s="1"/>
  <c r="J627" i="20"/>
  <c r="L627" i="20" s="1"/>
  <c r="K608" i="20"/>
  <c r="M608" i="20" s="1"/>
  <c r="J608" i="20"/>
  <c r="L608" i="20" s="1"/>
  <c r="K607" i="20"/>
  <c r="M607" i="20" s="1"/>
  <c r="J607" i="20"/>
  <c r="L607" i="20" s="1"/>
  <c r="K606" i="20"/>
  <c r="M606" i="20" s="1"/>
  <c r="J606" i="20"/>
  <c r="L606" i="20" s="1"/>
  <c r="K605" i="20"/>
  <c r="M605" i="20" s="1"/>
  <c r="J605" i="20"/>
  <c r="L605" i="20" s="1"/>
  <c r="K597" i="20"/>
  <c r="M597" i="20" s="1"/>
  <c r="J597" i="20"/>
  <c r="L597" i="20" s="1"/>
  <c r="K596" i="20"/>
  <c r="M596" i="20" s="1"/>
  <c r="J596" i="20"/>
  <c r="L596" i="20" s="1"/>
  <c r="K595" i="20"/>
  <c r="M595" i="20" s="1"/>
  <c r="J595" i="20"/>
  <c r="L595" i="20" s="1"/>
  <c r="K594" i="20"/>
  <c r="M594" i="20" s="1"/>
  <c r="J594" i="20"/>
  <c r="L594" i="20" s="1"/>
  <c r="K487" i="20"/>
  <c r="M487" i="20" s="1"/>
  <c r="J487" i="20"/>
  <c r="L487" i="20" s="1"/>
  <c r="K486" i="20"/>
  <c r="M486" i="20" s="1"/>
  <c r="J486" i="20"/>
  <c r="L486" i="20" s="1"/>
  <c r="K485" i="20"/>
  <c r="M485" i="20" s="1"/>
  <c r="J485" i="20"/>
  <c r="L485" i="20" s="1"/>
  <c r="K484" i="20"/>
  <c r="M484" i="20" s="1"/>
  <c r="J484" i="20"/>
  <c r="L484" i="20" s="1"/>
  <c r="K553" i="20"/>
  <c r="M553" i="20" s="1"/>
  <c r="J553" i="20"/>
  <c r="L553" i="20" s="1"/>
  <c r="K552" i="20"/>
  <c r="M552" i="20" s="1"/>
  <c r="J552" i="20"/>
  <c r="L552" i="20" s="1"/>
  <c r="K551" i="20"/>
  <c r="M551" i="20" s="1"/>
  <c r="J551" i="20"/>
  <c r="L551" i="20" s="1"/>
  <c r="K550" i="20"/>
  <c r="M550" i="20" s="1"/>
  <c r="J550" i="20"/>
  <c r="L550" i="20" s="1"/>
  <c r="K542" i="20"/>
  <c r="M542" i="20" s="1"/>
  <c r="J542" i="20"/>
  <c r="L542" i="20" s="1"/>
  <c r="K541" i="20"/>
  <c r="M541" i="20" s="1"/>
  <c r="J541" i="20"/>
  <c r="L541" i="20" s="1"/>
  <c r="K540" i="20"/>
  <c r="M540" i="20" s="1"/>
  <c r="J540" i="20"/>
  <c r="L540" i="20" s="1"/>
  <c r="K539" i="20"/>
  <c r="M539" i="20" s="1"/>
  <c r="J539" i="20"/>
  <c r="L539" i="20" s="1"/>
  <c r="K531" i="20"/>
  <c r="M531" i="20" s="1"/>
  <c r="J531" i="20"/>
  <c r="L531" i="20" s="1"/>
  <c r="K530" i="20"/>
  <c r="M530" i="20" s="1"/>
  <c r="J530" i="20"/>
  <c r="L530" i="20" s="1"/>
  <c r="K529" i="20"/>
  <c r="M529" i="20" s="1"/>
  <c r="J529" i="20"/>
  <c r="L529" i="20" s="1"/>
  <c r="K528" i="20"/>
  <c r="M528" i="20" s="1"/>
  <c r="J528" i="20"/>
  <c r="L528" i="20" s="1"/>
  <c r="K432" i="20"/>
  <c r="M432" i="20" s="1"/>
  <c r="J432" i="20"/>
  <c r="L432" i="20" s="1"/>
  <c r="K431" i="20"/>
  <c r="M431" i="20" s="1"/>
  <c r="J431" i="20"/>
  <c r="L431" i="20" s="1"/>
  <c r="K430" i="20"/>
  <c r="M430" i="20" s="1"/>
  <c r="J430" i="20"/>
  <c r="L430" i="20" s="1"/>
  <c r="K429" i="20"/>
  <c r="M429" i="20" s="1"/>
  <c r="J429" i="20"/>
  <c r="L429" i="20" s="1"/>
  <c r="K355" i="20"/>
  <c r="M355" i="20" s="1"/>
  <c r="J355" i="20"/>
  <c r="L355" i="20" s="1"/>
  <c r="K354" i="20"/>
  <c r="M354" i="20" s="1"/>
  <c r="J354" i="20"/>
  <c r="L354" i="20" s="1"/>
  <c r="K353" i="20"/>
  <c r="M353" i="20" s="1"/>
  <c r="J353" i="20"/>
  <c r="L353" i="20" s="1"/>
  <c r="K352" i="20"/>
  <c r="M352" i="20" s="1"/>
  <c r="J352" i="20"/>
  <c r="L352" i="20" s="1"/>
  <c r="K311" i="20"/>
  <c r="M311" i="20" s="1"/>
  <c r="J311" i="20"/>
  <c r="L311" i="20" s="1"/>
  <c r="K310" i="20"/>
  <c r="M310" i="20" s="1"/>
  <c r="J310" i="20"/>
  <c r="L310" i="20" s="1"/>
  <c r="K309" i="20"/>
  <c r="M309" i="20" s="1"/>
  <c r="J309" i="20"/>
  <c r="L309" i="20" s="1"/>
  <c r="K308" i="20"/>
  <c r="M308" i="20" s="1"/>
  <c r="J308" i="20"/>
  <c r="L308" i="20" s="1"/>
  <c r="K300" i="20"/>
  <c r="M300" i="20" s="1"/>
  <c r="J300" i="20"/>
  <c r="L300" i="20" s="1"/>
  <c r="K299" i="20"/>
  <c r="M299" i="20" s="1"/>
  <c r="J299" i="20"/>
  <c r="L299" i="20" s="1"/>
  <c r="K298" i="20"/>
  <c r="M298" i="20" s="1"/>
  <c r="J298" i="20"/>
  <c r="L298" i="20" s="1"/>
  <c r="K297" i="20"/>
  <c r="M297" i="20" s="1"/>
  <c r="J297" i="20"/>
  <c r="L297" i="20" s="1"/>
  <c r="K476" i="20"/>
  <c r="M476" i="20" s="1"/>
  <c r="J476" i="20"/>
  <c r="L476" i="20" s="1"/>
  <c r="K475" i="20"/>
  <c r="M475" i="20" s="1"/>
  <c r="J475" i="20"/>
  <c r="L475" i="20" s="1"/>
  <c r="K474" i="20"/>
  <c r="M474" i="20" s="1"/>
  <c r="J474" i="20"/>
  <c r="L474" i="20" s="1"/>
  <c r="K473" i="20"/>
  <c r="M473" i="20" s="1"/>
  <c r="J473" i="20"/>
  <c r="L473" i="20" s="1"/>
  <c r="K443" i="20"/>
  <c r="M443" i="20" s="1"/>
  <c r="J443" i="20"/>
  <c r="L443" i="20" s="1"/>
  <c r="K442" i="20"/>
  <c r="M442" i="20" s="1"/>
  <c r="J442" i="20"/>
  <c r="L442" i="20" s="1"/>
  <c r="K441" i="20"/>
  <c r="M441" i="20" s="1"/>
  <c r="J441" i="20"/>
  <c r="L441" i="20" s="1"/>
  <c r="K440" i="20"/>
  <c r="M440" i="20" s="1"/>
  <c r="J440" i="20"/>
  <c r="L440" i="20" s="1"/>
  <c r="K278" i="20"/>
  <c r="M278" i="20" s="1"/>
  <c r="J278" i="20"/>
  <c r="L278" i="20" s="1"/>
  <c r="K277" i="20"/>
  <c r="M277" i="20" s="1"/>
  <c r="J277" i="20"/>
  <c r="L277" i="20" s="1"/>
  <c r="K276" i="20"/>
  <c r="M276" i="20" s="1"/>
  <c r="J276" i="20"/>
  <c r="L276" i="20" s="1"/>
  <c r="K275" i="20"/>
  <c r="M275" i="20" s="1"/>
  <c r="J275" i="20"/>
  <c r="L275" i="20" s="1"/>
  <c r="K410" i="20"/>
  <c r="M410" i="20" s="1"/>
  <c r="J410" i="20"/>
  <c r="L410" i="20" s="1"/>
  <c r="K409" i="20"/>
  <c r="M409" i="20" s="1"/>
  <c r="J409" i="20"/>
  <c r="L409" i="20" s="1"/>
  <c r="K408" i="20"/>
  <c r="M408" i="20" s="1"/>
  <c r="J408" i="20"/>
  <c r="L408" i="20" s="1"/>
  <c r="K407" i="20"/>
  <c r="M407" i="20" s="1"/>
  <c r="J407" i="20"/>
  <c r="L407" i="20" s="1"/>
  <c r="K399" i="20"/>
  <c r="M399" i="20" s="1"/>
  <c r="J399" i="20"/>
  <c r="L399" i="20" s="1"/>
  <c r="K398" i="20"/>
  <c r="M398" i="20" s="1"/>
  <c r="J398" i="20"/>
  <c r="L398" i="20" s="1"/>
  <c r="K397" i="20"/>
  <c r="M397" i="20" s="1"/>
  <c r="J397" i="20"/>
  <c r="L397" i="20" s="1"/>
  <c r="K396" i="20"/>
  <c r="M396" i="20" s="1"/>
  <c r="J396" i="20"/>
  <c r="L396" i="20" s="1"/>
  <c r="K377" i="20"/>
  <c r="M377" i="20" s="1"/>
  <c r="J377" i="20"/>
  <c r="L377" i="20" s="1"/>
  <c r="K376" i="20"/>
  <c r="M376" i="20" s="1"/>
  <c r="J376" i="20"/>
  <c r="L376" i="20" s="1"/>
  <c r="K375" i="20"/>
  <c r="M375" i="20" s="1"/>
  <c r="J375" i="20"/>
  <c r="L375" i="20" s="1"/>
  <c r="K374" i="20"/>
  <c r="M374" i="20" s="1"/>
  <c r="J374" i="20"/>
  <c r="L374" i="20" s="1"/>
  <c r="K234" i="20"/>
  <c r="M234" i="20" s="1"/>
  <c r="J234" i="20"/>
  <c r="L234" i="20" s="1"/>
  <c r="K233" i="20"/>
  <c r="M233" i="20" s="1"/>
  <c r="J233" i="20"/>
  <c r="L233" i="20" s="1"/>
  <c r="K232" i="20"/>
  <c r="M232" i="20" s="1"/>
  <c r="J232" i="20"/>
  <c r="L232" i="20" s="1"/>
  <c r="K231" i="20"/>
  <c r="M231" i="20" s="1"/>
  <c r="J231" i="20"/>
  <c r="L231" i="20" s="1"/>
  <c r="K344" i="20"/>
  <c r="M344" i="20" s="1"/>
  <c r="J344" i="20"/>
  <c r="L344" i="20" s="1"/>
  <c r="K343" i="20"/>
  <c r="M343" i="20" s="1"/>
  <c r="J343" i="20"/>
  <c r="L343" i="20" s="1"/>
  <c r="K342" i="20"/>
  <c r="M342" i="20" s="1"/>
  <c r="J342" i="20"/>
  <c r="L342" i="20" s="1"/>
  <c r="K341" i="20"/>
  <c r="M341" i="20" s="1"/>
  <c r="J341" i="20"/>
  <c r="L341" i="20" s="1"/>
  <c r="K333" i="20"/>
  <c r="M333" i="20" s="1"/>
  <c r="J333" i="20"/>
  <c r="L333" i="20" s="1"/>
  <c r="K332" i="20"/>
  <c r="M332" i="20" s="1"/>
  <c r="J332" i="20"/>
  <c r="L332" i="20" s="1"/>
  <c r="K331" i="20"/>
  <c r="M331" i="20" s="1"/>
  <c r="J331" i="20"/>
  <c r="L331" i="20" s="1"/>
  <c r="K330" i="20"/>
  <c r="M330" i="20" s="1"/>
  <c r="J330" i="20"/>
  <c r="L330" i="20" s="1"/>
  <c r="K322" i="20"/>
  <c r="M322" i="20" s="1"/>
  <c r="J322" i="20"/>
  <c r="L322" i="20" s="1"/>
  <c r="K321" i="20"/>
  <c r="M321" i="20" s="1"/>
  <c r="J321" i="20"/>
  <c r="L321" i="20" s="1"/>
  <c r="K320" i="20"/>
  <c r="M320" i="20" s="1"/>
  <c r="J320" i="20"/>
  <c r="L320" i="20" s="1"/>
  <c r="K319" i="20"/>
  <c r="M319" i="20" s="1"/>
  <c r="J319" i="20"/>
  <c r="L319" i="20" s="1"/>
  <c r="K190" i="20"/>
  <c r="M190" i="20" s="1"/>
  <c r="J190" i="20"/>
  <c r="L190" i="20" s="1"/>
  <c r="K189" i="20"/>
  <c r="M189" i="20" s="1"/>
  <c r="J189" i="20"/>
  <c r="L189" i="20" s="1"/>
  <c r="K188" i="20"/>
  <c r="M188" i="20" s="1"/>
  <c r="J188" i="20"/>
  <c r="L188" i="20" s="1"/>
  <c r="K187" i="20"/>
  <c r="M187" i="20" s="1"/>
  <c r="J187" i="20"/>
  <c r="L187" i="20" s="1"/>
  <c r="K267" i="20"/>
  <c r="M267" i="20" s="1"/>
  <c r="J267" i="20"/>
  <c r="L267" i="20" s="1"/>
  <c r="K266" i="20"/>
  <c r="M266" i="20" s="1"/>
  <c r="J266" i="20"/>
  <c r="L266" i="20" s="1"/>
  <c r="K265" i="20"/>
  <c r="M265" i="20" s="1"/>
  <c r="J265" i="20"/>
  <c r="L265" i="20" s="1"/>
  <c r="K264" i="20"/>
  <c r="M264" i="20" s="1"/>
  <c r="J264" i="20"/>
  <c r="L264" i="20" s="1"/>
  <c r="K135" i="20"/>
  <c r="M135" i="20" s="1"/>
  <c r="J135" i="20"/>
  <c r="L135" i="20" s="1"/>
  <c r="K134" i="20"/>
  <c r="M134" i="20" s="1"/>
  <c r="J134" i="20"/>
  <c r="L134" i="20" s="1"/>
  <c r="K133" i="20"/>
  <c r="M133" i="20" s="1"/>
  <c r="J133" i="20"/>
  <c r="L133" i="20" s="1"/>
  <c r="K132" i="20"/>
  <c r="M132" i="20" s="1"/>
  <c r="J132" i="20"/>
  <c r="L132" i="20" s="1"/>
  <c r="K256" i="20"/>
  <c r="M256" i="20" s="1"/>
  <c r="J256" i="20"/>
  <c r="L256" i="20" s="1"/>
  <c r="K255" i="20"/>
  <c r="M255" i="20" s="1"/>
  <c r="J255" i="20"/>
  <c r="L255" i="20" s="1"/>
  <c r="K254" i="20"/>
  <c r="M254" i="20" s="1"/>
  <c r="J254" i="20"/>
  <c r="L254" i="20" s="1"/>
  <c r="K253" i="20"/>
  <c r="M253" i="20" s="1"/>
  <c r="J253" i="20"/>
  <c r="L253" i="20" s="1"/>
  <c r="K245" i="20"/>
  <c r="M245" i="20" s="1"/>
  <c r="J245" i="20"/>
  <c r="L245" i="20" s="1"/>
  <c r="K244" i="20"/>
  <c r="M244" i="20" s="1"/>
  <c r="J244" i="20"/>
  <c r="L244" i="20" s="1"/>
  <c r="K243" i="20"/>
  <c r="M243" i="20" s="1"/>
  <c r="J243" i="20"/>
  <c r="L243" i="20" s="1"/>
  <c r="K242" i="20"/>
  <c r="M242" i="20" s="1"/>
  <c r="J242" i="20"/>
  <c r="L242" i="20" s="1"/>
  <c r="K223" i="20"/>
  <c r="M223" i="20" s="1"/>
  <c r="J223" i="20"/>
  <c r="L223" i="20" s="1"/>
  <c r="K222" i="20"/>
  <c r="M222" i="20" s="1"/>
  <c r="J222" i="20"/>
  <c r="L222" i="20" s="1"/>
  <c r="K221" i="20"/>
  <c r="M221" i="20" s="1"/>
  <c r="J221" i="20"/>
  <c r="L221" i="20" s="1"/>
  <c r="K220" i="20"/>
  <c r="M220" i="20" s="1"/>
  <c r="J220" i="20"/>
  <c r="L220" i="20" s="1"/>
  <c r="K212" i="20"/>
  <c r="M212" i="20" s="1"/>
  <c r="J212" i="20"/>
  <c r="L212" i="20" s="1"/>
  <c r="K211" i="20"/>
  <c r="M211" i="20" s="1"/>
  <c r="J211" i="20"/>
  <c r="L211" i="20" s="1"/>
  <c r="K210" i="20"/>
  <c r="M210" i="20" s="1"/>
  <c r="J210" i="20"/>
  <c r="L210" i="20" s="1"/>
  <c r="K209" i="20"/>
  <c r="M209" i="20" s="1"/>
  <c r="J209" i="20"/>
  <c r="L209" i="20" s="1"/>
  <c r="K201" i="20"/>
  <c r="M201" i="20" s="1"/>
  <c r="J201" i="20"/>
  <c r="L201" i="20" s="1"/>
  <c r="K200" i="20"/>
  <c r="M200" i="20" s="1"/>
  <c r="J200" i="20"/>
  <c r="L200" i="20" s="1"/>
  <c r="K199" i="20"/>
  <c r="M199" i="20" s="1"/>
  <c r="J199" i="20"/>
  <c r="L199" i="20" s="1"/>
  <c r="K198" i="20"/>
  <c r="M198" i="20" s="1"/>
  <c r="J198" i="20"/>
  <c r="L198" i="20" s="1"/>
  <c r="K113" i="20"/>
  <c r="M113" i="20" s="1"/>
  <c r="J113" i="20"/>
  <c r="L113" i="20" s="1"/>
  <c r="K112" i="20"/>
  <c r="M112" i="20" s="1"/>
  <c r="J112" i="20"/>
  <c r="L112" i="20" s="1"/>
  <c r="K111" i="20"/>
  <c r="M111" i="20" s="1"/>
  <c r="J111" i="20"/>
  <c r="L111" i="20" s="1"/>
  <c r="K110" i="20"/>
  <c r="M110" i="20" s="1"/>
  <c r="J110" i="20"/>
  <c r="L110" i="20" s="1"/>
  <c r="K179" i="20"/>
  <c r="M179" i="20" s="1"/>
  <c r="J179" i="20"/>
  <c r="L179" i="20" s="1"/>
  <c r="K178" i="20"/>
  <c r="M178" i="20" s="1"/>
  <c r="J178" i="20"/>
  <c r="L178" i="20" s="1"/>
  <c r="K177" i="20"/>
  <c r="M177" i="20" s="1"/>
  <c r="J177" i="20"/>
  <c r="L177" i="20" s="1"/>
  <c r="K176" i="20"/>
  <c r="M176" i="20" s="1"/>
  <c r="J176" i="20"/>
  <c r="L176" i="20" s="1"/>
  <c r="K168" i="20"/>
  <c r="M168" i="20" s="1"/>
  <c r="J168" i="20"/>
  <c r="L168" i="20" s="1"/>
  <c r="K167" i="20"/>
  <c r="M167" i="20" s="1"/>
  <c r="J167" i="20"/>
  <c r="L167" i="20" s="1"/>
  <c r="K166" i="20"/>
  <c r="M166" i="20" s="1"/>
  <c r="J166" i="20"/>
  <c r="L166" i="20" s="1"/>
  <c r="K165" i="20"/>
  <c r="M165" i="20" s="1"/>
  <c r="J165" i="20"/>
  <c r="L165" i="20" s="1"/>
  <c r="K157" i="20"/>
  <c r="M157" i="20" s="1"/>
  <c r="J157" i="20"/>
  <c r="L157" i="20" s="1"/>
  <c r="K156" i="20"/>
  <c r="M156" i="20" s="1"/>
  <c r="J156" i="20"/>
  <c r="L156" i="20" s="1"/>
  <c r="K155" i="20"/>
  <c r="M155" i="20" s="1"/>
  <c r="J155" i="20"/>
  <c r="L155" i="20" s="1"/>
  <c r="K154" i="20"/>
  <c r="M154" i="20" s="1"/>
  <c r="J154" i="20"/>
  <c r="L154" i="20" s="1"/>
  <c r="K146" i="20"/>
  <c r="M146" i="20" s="1"/>
  <c r="J146" i="20"/>
  <c r="L146" i="20" s="1"/>
  <c r="K145" i="20"/>
  <c r="M145" i="20" s="1"/>
  <c r="J145" i="20"/>
  <c r="L145" i="20" s="1"/>
  <c r="K144" i="20"/>
  <c r="M144" i="20" s="1"/>
  <c r="J144" i="20"/>
  <c r="L144" i="20" s="1"/>
  <c r="K143" i="20"/>
  <c r="M143" i="20" s="1"/>
  <c r="J143" i="20"/>
  <c r="L143" i="20" s="1"/>
  <c r="K69" i="20"/>
  <c r="M69" i="20" s="1"/>
  <c r="J69" i="20"/>
  <c r="L69" i="20" s="1"/>
  <c r="K68" i="20"/>
  <c r="M68" i="20" s="1"/>
  <c r="J68" i="20"/>
  <c r="L68" i="20" s="1"/>
  <c r="K67" i="20"/>
  <c r="M67" i="20" s="1"/>
  <c r="J67" i="20"/>
  <c r="L67" i="20" s="1"/>
  <c r="K66" i="20"/>
  <c r="M66" i="20" s="1"/>
  <c r="J66" i="20"/>
  <c r="L66" i="20" s="1"/>
  <c r="K124" i="20"/>
  <c r="M124" i="20" s="1"/>
  <c r="J124" i="20"/>
  <c r="L124" i="20" s="1"/>
  <c r="K123" i="20"/>
  <c r="M123" i="20" s="1"/>
  <c r="J123" i="20"/>
  <c r="L123" i="20" s="1"/>
  <c r="K122" i="20"/>
  <c r="M122" i="20" s="1"/>
  <c r="J122" i="20"/>
  <c r="L122" i="20" s="1"/>
  <c r="K121" i="20"/>
  <c r="M121" i="20" s="1"/>
  <c r="J121" i="20"/>
  <c r="L121" i="20" s="1"/>
  <c r="K47" i="20"/>
  <c r="M47" i="20" s="1"/>
  <c r="J47" i="20"/>
  <c r="L47" i="20" s="1"/>
  <c r="K46" i="20"/>
  <c r="M46" i="20" s="1"/>
  <c r="J46" i="20"/>
  <c r="L46" i="20" s="1"/>
  <c r="K45" i="20"/>
  <c r="M45" i="20" s="1"/>
  <c r="J45" i="20"/>
  <c r="L45" i="20" s="1"/>
  <c r="K44" i="20"/>
  <c r="M44" i="20" s="1"/>
  <c r="J44" i="20"/>
  <c r="L44" i="20" s="1"/>
  <c r="K102" i="20"/>
  <c r="M102" i="20" s="1"/>
  <c r="J102" i="20"/>
  <c r="L102" i="20" s="1"/>
  <c r="K101" i="20"/>
  <c r="M101" i="20" s="1"/>
  <c r="J101" i="20"/>
  <c r="L101" i="20" s="1"/>
  <c r="K100" i="20"/>
  <c r="M100" i="20" s="1"/>
  <c r="J100" i="20"/>
  <c r="L100" i="20" s="1"/>
  <c r="K99" i="20"/>
  <c r="M99" i="20" s="1"/>
  <c r="J99" i="20"/>
  <c r="L99" i="20" s="1"/>
  <c r="K80" i="20"/>
  <c r="M80" i="20" s="1"/>
  <c r="J80" i="20"/>
  <c r="L80" i="20" s="1"/>
  <c r="K79" i="20"/>
  <c r="M79" i="20" s="1"/>
  <c r="J79" i="20"/>
  <c r="L79" i="20" s="1"/>
  <c r="K78" i="20"/>
  <c r="M78" i="20" s="1"/>
  <c r="J78" i="20"/>
  <c r="L78" i="20" s="1"/>
  <c r="K77" i="20"/>
  <c r="M77" i="20" s="1"/>
  <c r="J77" i="20"/>
  <c r="L77" i="20" s="1"/>
  <c r="K58" i="20"/>
  <c r="M58" i="20" s="1"/>
  <c r="J58" i="20"/>
  <c r="L58" i="20" s="1"/>
  <c r="K57" i="20"/>
  <c r="M57" i="20" s="1"/>
  <c r="J57" i="20"/>
  <c r="L57" i="20" s="1"/>
  <c r="K56" i="20"/>
  <c r="M56" i="20" s="1"/>
  <c r="J56" i="20"/>
  <c r="L56" i="20" s="1"/>
  <c r="K55" i="20"/>
  <c r="M55" i="20" s="1"/>
  <c r="J55" i="20"/>
  <c r="L55" i="20" s="1"/>
  <c r="K36" i="20"/>
  <c r="M36" i="20" s="1"/>
  <c r="J36" i="20"/>
  <c r="L36" i="20" s="1"/>
  <c r="K35" i="20"/>
  <c r="M35" i="20" s="1"/>
  <c r="J35" i="20"/>
  <c r="L35" i="20" s="1"/>
  <c r="K34" i="20"/>
  <c r="M34" i="20" s="1"/>
  <c r="J34" i="20"/>
  <c r="L34" i="20" s="1"/>
  <c r="K33" i="20"/>
  <c r="M33" i="20" s="1"/>
  <c r="J33" i="20"/>
  <c r="L33" i="20" s="1"/>
  <c r="K25" i="20"/>
  <c r="M25" i="20" s="1"/>
  <c r="K24" i="20"/>
  <c r="M24" i="20" s="1"/>
  <c r="K23" i="20"/>
  <c r="M23" i="20" s="1"/>
  <c r="K22" i="20"/>
  <c r="M22" i="20" s="1"/>
  <c r="J25" i="20"/>
  <c r="L25" i="20" s="1"/>
  <c r="J24" i="20"/>
  <c r="L24" i="20" s="1"/>
  <c r="J23" i="20"/>
  <c r="L23" i="20" s="1"/>
  <c r="J22" i="20"/>
  <c r="L22" i="20" s="1"/>
  <c r="L586" i="20"/>
  <c r="J13" i="33"/>
  <c r="L13" i="33" s="1"/>
  <c r="J12" i="33"/>
  <c r="L12" i="33" s="1"/>
  <c r="J11" i="33"/>
  <c r="L11" i="33" s="1"/>
  <c r="J10" i="33"/>
  <c r="L10" i="33" s="1"/>
  <c r="I13" i="33"/>
  <c r="K13" i="33" s="1"/>
  <c r="I12" i="33"/>
  <c r="K12" i="33" s="1"/>
  <c r="I11" i="33"/>
  <c r="K11" i="33" s="1"/>
  <c r="I10" i="33"/>
  <c r="K10" i="33" s="1"/>
  <c r="K58" i="32"/>
  <c r="N58" i="32" s="1"/>
  <c r="J58" i="32"/>
  <c r="L58" i="32" s="1"/>
  <c r="K57" i="32"/>
  <c r="N57" i="32" s="1"/>
  <c r="J57" i="32"/>
  <c r="L57" i="32" s="1"/>
  <c r="K56" i="32"/>
  <c r="N56" i="32" s="1"/>
  <c r="J56" i="32"/>
  <c r="L56" i="32" s="1"/>
  <c r="K55" i="32"/>
  <c r="N55" i="32" s="1"/>
  <c r="J55" i="32"/>
  <c r="L55" i="32" s="1"/>
  <c r="K47" i="32"/>
  <c r="N47" i="32" s="1"/>
  <c r="J47" i="32"/>
  <c r="L47" i="32" s="1"/>
  <c r="K46" i="32"/>
  <c r="N46" i="32" s="1"/>
  <c r="J46" i="32"/>
  <c r="L46" i="32" s="1"/>
  <c r="K45" i="32"/>
  <c r="N45" i="32" s="1"/>
  <c r="J45" i="32"/>
  <c r="L45" i="32" s="1"/>
  <c r="K44" i="32"/>
  <c r="N44" i="32" s="1"/>
  <c r="J44" i="32"/>
  <c r="L44" i="32" s="1"/>
  <c r="K36" i="32"/>
  <c r="N36" i="32" s="1"/>
  <c r="J36" i="32"/>
  <c r="L36" i="32" s="1"/>
  <c r="K35" i="32"/>
  <c r="N35" i="32" s="1"/>
  <c r="J35" i="32"/>
  <c r="L35" i="32" s="1"/>
  <c r="K34" i="32"/>
  <c r="N34" i="32" s="1"/>
  <c r="J34" i="32"/>
  <c r="L34" i="32" s="1"/>
  <c r="K33" i="32"/>
  <c r="N33" i="32" s="1"/>
  <c r="J33" i="32"/>
  <c r="L33" i="32" s="1"/>
  <c r="K25" i="32"/>
  <c r="N25" i="32" s="1"/>
  <c r="J25" i="32"/>
  <c r="L25" i="32" s="1"/>
  <c r="K24" i="32"/>
  <c r="N24" i="32" s="1"/>
  <c r="J24" i="32"/>
  <c r="L24" i="32" s="1"/>
  <c r="K23" i="32"/>
  <c r="N23" i="32" s="1"/>
  <c r="J23" i="32"/>
  <c r="L23" i="32" s="1"/>
  <c r="K22" i="32"/>
  <c r="N22" i="32" s="1"/>
  <c r="J22" i="32"/>
  <c r="L22" i="32" s="1"/>
  <c r="K14" i="32"/>
  <c r="N14" i="32" s="1"/>
  <c r="K13" i="32"/>
  <c r="N13" i="32" s="1"/>
  <c r="K12" i="32"/>
  <c r="N12" i="32" s="1"/>
  <c r="K11" i="32"/>
  <c r="N11" i="32" s="1"/>
  <c r="J14" i="32"/>
  <c r="L14" i="32" s="1"/>
  <c r="J13" i="32"/>
  <c r="L13" i="32" s="1"/>
  <c r="J12" i="32"/>
  <c r="L12" i="32" s="1"/>
  <c r="J11" i="32"/>
  <c r="L11" i="32" s="1"/>
  <c r="K675" i="20" l="1"/>
  <c r="I65" i="44" s="1"/>
  <c r="I697" i="20"/>
  <c r="G67" i="44" s="1"/>
  <c r="H697" i="20"/>
  <c r="F67" i="44" s="1"/>
  <c r="K697" i="20"/>
  <c r="I67" i="44" s="1"/>
  <c r="M698" i="20"/>
  <c r="M697" i="20" s="1"/>
  <c r="L698" i="20"/>
  <c r="L697" i="20" s="1"/>
  <c r="J697" i="20"/>
  <c r="H67" i="44" s="1"/>
  <c r="M676" i="20"/>
  <c r="M675" i="20" s="1"/>
  <c r="I642" i="20"/>
  <c r="G62" i="44" s="1"/>
  <c r="H653" i="20"/>
  <c r="F63" i="44" s="1"/>
  <c r="I675" i="20"/>
  <c r="G65" i="44" s="1"/>
  <c r="I609" i="20"/>
  <c r="G59" i="44" s="1"/>
  <c r="H642" i="20"/>
  <c r="F62" i="44" s="1"/>
  <c r="I653" i="20"/>
  <c r="G63" i="44" s="1"/>
  <c r="K654" i="20"/>
  <c r="M654" i="20" s="1"/>
  <c r="M653" i="20" s="1"/>
  <c r="H675" i="20"/>
  <c r="F65" i="44" s="1"/>
  <c r="H609" i="20"/>
  <c r="F59" i="44" s="1"/>
  <c r="L562" i="20"/>
  <c r="L676" i="20"/>
  <c r="L675" i="20" s="1"/>
  <c r="J675" i="20"/>
  <c r="H65" i="44" s="1"/>
  <c r="L654" i="20"/>
  <c r="L653" i="20" s="1"/>
  <c r="J653" i="20"/>
  <c r="H63" i="44" s="1"/>
  <c r="L610" i="20"/>
  <c r="L609" i="20" s="1"/>
  <c r="J609" i="20"/>
  <c r="H59" i="44" s="1"/>
  <c r="K609" i="20"/>
  <c r="I59" i="44" s="1"/>
  <c r="M610" i="20"/>
  <c r="M609" i="20" s="1"/>
  <c r="K642" i="20"/>
  <c r="I62" i="44" s="1"/>
  <c r="M643" i="20"/>
  <c r="M642" i="20" s="1"/>
  <c r="L643" i="20"/>
  <c r="L642" i="20" s="1"/>
  <c r="J642" i="20"/>
  <c r="H62" i="44" s="1"/>
  <c r="M562" i="20"/>
  <c r="M564" i="20"/>
  <c r="L563" i="20"/>
  <c r="M563" i="20"/>
  <c r="L564" i="20"/>
  <c r="F586" i="20"/>
  <c r="F585" i="20"/>
  <c r="F584" i="20"/>
  <c r="F583" i="20"/>
  <c r="F582" i="20"/>
  <c r="F581" i="20"/>
  <c r="F580" i="20"/>
  <c r="F579" i="20"/>
  <c r="F578" i="20"/>
  <c r="F577" i="20"/>
  <c r="B576" i="20"/>
  <c r="E586" i="20"/>
  <c r="D586" i="20"/>
  <c r="C586" i="20"/>
  <c r="E585" i="20"/>
  <c r="D585" i="20"/>
  <c r="C585" i="20"/>
  <c r="E584" i="20"/>
  <c r="D584" i="20"/>
  <c r="C584" i="20"/>
  <c r="E583" i="20"/>
  <c r="D583" i="20"/>
  <c r="C583" i="20"/>
  <c r="E582" i="20"/>
  <c r="D582" i="20"/>
  <c r="C582" i="20"/>
  <c r="E581" i="20"/>
  <c r="D581" i="20"/>
  <c r="C581" i="20"/>
  <c r="E580" i="20"/>
  <c r="D580" i="20"/>
  <c r="C580" i="20"/>
  <c r="E579" i="20"/>
  <c r="D579" i="20"/>
  <c r="C579" i="20"/>
  <c r="E578" i="20"/>
  <c r="D578" i="20"/>
  <c r="C578" i="20"/>
  <c r="E577" i="20"/>
  <c r="D577" i="20"/>
  <c r="C577" i="20"/>
  <c r="F564" i="20"/>
  <c r="F563" i="20"/>
  <c r="F562" i="20"/>
  <c r="F561" i="20"/>
  <c r="F560" i="20"/>
  <c r="F559" i="20"/>
  <c r="F558" i="20"/>
  <c r="F557" i="20"/>
  <c r="F556" i="20"/>
  <c r="F555" i="20"/>
  <c r="F554" i="20" s="1"/>
  <c r="C54" i="44" s="1"/>
  <c r="B554" i="20"/>
  <c r="E564" i="20"/>
  <c r="D564" i="20"/>
  <c r="C564" i="20"/>
  <c r="E563" i="20"/>
  <c r="D563" i="20"/>
  <c r="C563" i="20"/>
  <c r="E562" i="20"/>
  <c r="D562" i="20"/>
  <c r="C562" i="20"/>
  <c r="E561" i="20"/>
  <c r="D561" i="20"/>
  <c r="C561" i="20"/>
  <c r="E560" i="20"/>
  <c r="D560" i="20"/>
  <c r="C560" i="20"/>
  <c r="E559" i="20"/>
  <c r="D559" i="20"/>
  <c r="C559" i="20"/>
  <c r="E558" i="20"/>
  <c r="D558" i="20"/>
  <c r="C558" i="20"/>
  <c r="E557" i="20"/>
  <c r="D557" i="20"/>
  <c r="C557" i="20"/>
  <c r="E556" i="20"/>
  <c r="D556" i="20"/>
  <c r="C556" i="20"/>
  <c r="E555" i="20"/>
  <c r="D555" i="20"/>
  <c r="C555" i="20"/>
  <c r="F576" i="20" l="1"/>
  <c r="C56" i="44" s="1"/>
  <c r="J62" i="44"/>
  <c r="J63" i="44"/>
  <c r="K67" i="44"/>
  <c r="K62" i="44"/>
  <c r="K65" i="44"/>
  <c r="J59" i="44"/>
  <c r="J65" i="44"/>
  <c r="K63" i="44"/>
  <c r="K59" i="44"/>
  <c r="J67" i="44"/>
  <c r="K653" i="20"/>
  <c r="I63" i="44" s="1"/>
  <c r="I578" i="20"/>
  <c r="K578" i="20" s="1"/>
  <c r="M578" i="20" s="1"/>
  <c r="I582" i="20"/>
  <c r="K582" i="20" s="1"/>
  <c r="M582" i="20" s="1"/>
  <c r="I562" i="20"/>
  <c r="H578" i="20"/>
  <c r="J578" i="20" s="1"/>
  <c r="L578" i="20" s="1"/>
  <c r="I580" i="20"/>
  <c r="K580" i="20" s="1"/>
  <c r="M580" i="20" s="1"/>
  <c r="H585" i="20"/>
  <c r="I558" i="20"/>
  <c r="K558" i="20" s="1"/>
  <c r="M558" i="20" s="1"/>
  <c r="I579" i="20"/>
  <c r="K579" i="20" s="1"/>
  <c r="M579" i="20" s="1"/>
  <c r="I583" i="20"/>
  <c r="H556" i="20"/>
  <c r="J556" i="20" s="1"/>
  <c r="L556" i="20" s="1"/>
  <c r="H577" i="20"/>
  <c r="J577" i="20" s="1"/>
  <c r="L577" i="20" s="1"/>
  <c r="H586" i="20"/>
  <c r="H557" i="20"/>
  <c r="J557" i="20" s="1"/>
  <c r="L557" i="20" s="1"/>
  <c r="H579" i="20"/>
  <c r="J579" i="20" s="1"/>
  <c r="L579" i="20" s="1"/>
  <c r="I577" i="20"/>
  <c r="K577" i="20" s="1"/>
  <c r="M577" i="20" s="1"/>
  <c r="H581" i="20"/>
  <c r="J581" i="20" s="1"/>
  <c r="L581" i="20" s="1"/>
  <c r="H582" i="20"/>
  <c r="J582" i="20" s="1"/>
  <c r="L582" i="20" s="1"/>
  <c r="I584" i="20"/>
  <c r="H583" i="20"/>
  <c r="I581" i="20"/>
  <c r="K581" i="20" s="1"/>
  <c r="M581" i="20" s="1"/>
  <c r="I585" i="20"/>
  <c r="I560" i="20"/>
  <c r="K560" i="20" s="1"/>
  <c r="M560" i="20" s="1"/>
  <c r="I564" i="20"/>
  <c r="I557" i="20"/>
  <c r="K557" i="20" s="1"/>
  <c r="M557" i="20" s="1"/>
  <c r="H580" i="20"/>
  <c r="J580" i="20" s="1"/>
  <c r="L580" i="20" s="1"/>
  <c r="H584" i="20"/>
  <c r="I586" i="20"/>
  <c r="H564" i="20"/>
  <c r="H560" i="20"/>
  <c r="J560" i="20" s="1"/>
  <c r="L560" i="20" s="1"/>
  <c r="I561" i="20"/>
  <c r="H555" i="20"/>
  <c r="J555" i="20" s="1"/>
  <c r="L555" i="20" s="1"/>
  <c r="H561" i="20"/>
  <c r="I555" i="20"/>
  <c r="K555" i="20" s="1"/>
  <c r="M555" i="20" s="1"/>
  <c r="I559" i="20"/>
  <c r="K559" i="20" s="1"/>
  <c r="M559" i="20" s="1"/>
  <c r="I563" i="20"/>
  <c r="H558" i="20"/>
  <c r="J558" i="20" s="1"/>
  <c r="L558" i="20" s="1"/>
  <c r="H562" i="20"/>
  <c r="I556" i="20"/>
  <c r="K556" i="20" s="1"/>
  <c r="M556" i="20" s="1"/>
  <c r="H563" i="20"/>
  <c r="H559" i="20"/>
  <c r="J559" i="20" s="1"/>
  <c r="L559" i="20" s="1"/>
  <c r="F520" i="20"/>
  <c r="F519" i="20"/>
  <c r="F518" i="20"/>
  <c r="F517" i="20"/>
  <c r="F516" i="20"/>
  <c r="F515" i="20"/>
  <c r="F514" i="20"/>
  <c r="F513" i="20"/>
  <c r="F512" i="20"/>
  <c r="F511" i="20"/>
  <c r="B510" i="20"/>
  <c r="E520" i="20"/>
  <c r="D520" i="20"/>
  <c r="C520" i="20"/>
  <c r="E519" i="20"/>
  <c r="D519" i="20"/>
  <c r="C519" i="20"/>
  <c r="E518" i="20"/>
  <c r="D518" i="20"/>
  <c r="C518" i="20"/>
  <c r="E517" i="20"/>
  <c r="D517" i="20"/>
  <c r="C517" i="20"/>
  <c r="E516" i="20"/>
  <c r="D516" i="20"/>
  <c r="C516" i="20"/>
  <c r="E515" i="20"/>
  <c r="D515" i="20"/>
  <c r="C515" i="20"/>
  <c r="E514" i="20"/>
  <c r="D514" i="20"/>
  <c r="C514" i="20"/>
  <c r="E513" i="20"/>
  <c r="D513" i="20"/>
  <c r="C513" i="20"/>
  <c r="E512" i="20"/>
  <c r="D512" i="20"/>
  <c r="C512" i="20"/>
  <c r="E511" i="20"/>
  <c r="D511" i="20"/>
  <c r="C511" i="20"/>
  <c r="F510" i="20" l="1"/>
  <c r="C50" i="44" s="1"/>
  <c r="I576" i="20"/>
  <c r="G56" i="44" s="1"/>
  <c r="H513" i="20"/>
  <c r="J513" i="20" s="1"/>
  <c r="L513" i="20" s="1"/>
  <c r="L576" i="20"/>
  <c r="H576" i="20"/>
  <c r="F56" i="44" s="1"/>
  <c r="J576" i="20"/>
  <c r="H56" i="44" s="1"/>
  <c r="I554" i="20"/>
  <c r="G54" i="44" s="1"/>
  <c r="K576" i="20"/>
  <c r="I56" i="44" s="1"/>
  <c r="M576" i="20"/>
  <c r="H554" i="20"/>
  <c r="F54" i="44" s="1"/>
  <c r="L554" i="20"/>
  <c r="J554" i="20"/>
  <c r="H54" i="44" s="1"/>
  <c r="K554" i="20"/>
  <c r="I54" i="44" s="1"/>
  <c r="M554" i="20"/>
  <c r="H520" i="20"/>
  <c r="H515" i="20"/>
  <c r="J515" i="20" s="1"/>
  <c r="L515" i="20" s="1"/>
  <c r="I514" i="20"/>
  <c r="K514" i="20" s="1"/>
  <c r="M514" i="20" s="1"/>
  <c r="H514" i="20"/>
  <c r="J514" i="20" s="1"/>
  <c r="L514" i="20" s="1"/>
  <c r="H518" i="20"/>
  <c r="I512" i="20"/>
  <c r="K512" i="20" s="1"/>
  <c r="M512" i="20" s="1"/>
  <c r="I516" i="20"/>
  <c r="K516" i="20" s="1"/>
  <c r="M516" i="20" s="1"/>
  <c r="I520" i="20"/>
  <c r="H511" i="20"/>
  <c r="J511" i="20" s="1"/>
  <c r="L511" i="20" s="1"/>
  <c r="H519" i="20"/>
  <c r="I513" i="20"/>
  <c r="K513" i="20" s="1"/>
  <c r="M513" i="20" s="1"/>
  <c r="I517" i="20"/>
  <c r="H512" i="20"/>
  <c r="J512" i="20" s="1"/>
  <c r="L512" i="20" s="1"/>
  <c r="H516" i="20"/>
  <c r="J516" i="20" s="1"/>
  <c r="L516" i="20" s="1"/>
  <c r="I518" i="20"/>
  <c r="I511" i="20"/>
  <c r="K511" i="20" s="1"/>
  <c r="M511" i="20" s="1"/>
  <c r="I515" i="20"/>
  <c r="K515" i="20" s="1"/>
  <c r="M515" i="20" s="1"/>
  <c r="I519" i="20"/>
  <c r="H517" i="20"/>
  <c r="K54" i="44" l="1"/>
  <c r="E56" i="44"/>
  <c r="K56" i="44"/>
  <c r="J56" i="44"/>
  <c r="J54" i="44"/>
  <c r="M510" i="20"/>
  <c r="I510" i="20"/>
  <c r="G50" i="44" s="1"/>
  <c r="K510" i="20"/>
  <c r="I50" i="44" s="1"/>
  <c r="H510" i="20"/>
  <c r="F50" i="44" s="1"/>
  <c r="L510" i="20"/>
  <c r="J510" i="20"/>
  <c r="H50" i="44" s="1"/>
  <c r="J50" i="44" l="1"/>
  <c r="K50" i="44"/>
  <c r="B15" i="20" l="1"/>
  <c r="B2" i="33" l="1"/>
  <c r="D13" i="33"/>
  <c r="C13" i="33"/>
  <c r="B13" i="33"/>
  <c r="D12" i="33"/>
  <c r="C12" i="33"/>
  <c r="B12" i="33"/>
  <c r="D11" i="33"/>
  <c r="C11" i="33"/>
  <c r="B11" i="33"/>
  <c r="D10" i="33"/>
  <c r="C10" i="33"/>
  <c r="B10" i="33"/>
  <c r="D9" i="33"/>
  <c r="C9" i="33"/>
  <c r="B9" i="33"/>
  <c r="D8" i="33"/>
  <c r="C8" i="33"/>
  <c r="B8" i="33"/>
  <c r="D7" i="33"/>
  <c r="C7" i="33"/>
  <c r="B7" i="33"/>
  <c r="D6" i="33"/>
  <c r="C6" i="33"/>
  <c r="B6" i="33"/>
  <c r="D5" i="33"/>
  <c r="C5" i="33"/>
  <c r="B5" i="33"/>
  <c r="D4" i="33"/>
  <c r="C4" i="33"/>
  <c r="B4" i="33"/>
  <c r="G58" i="32"/>
  <c r="F58" i="32"/>
  <c r="E58" i="32"/>
  <c r="D58" i="32"/>
  <c r="C58" i="32"/>
  <c r="G57" i="32"/>
  <c r="F57" i="32"/>
  <c r="E57" i="32"/>
  <c r="D57" i="32"/>
  <c r="C57" i="32"/>
  <c r="G56" i="32"/>
  <c r="F56" i="32"/>
  <c r="E56" i="32"/>
  <c r="D56" i="32"/>
  <c r="C56" i="32"/>
  <c r="G55" i="32"/>
  <c r="F55" i="32"/>
  <c r="E55" i="32"/>
  <c r="D55" i="32"/>
  <c r="C55" i="32"/>
  <c r="G54" i="32"/>
  <c r="F54" i="32"/>
  <c r="E54" i="32"/>
  <c r="D54" i="32"/>
  <c r="C54" i="32"/>
  <c r="G53" i="32"/>
  <c r="F53" i="32"/>
  <c r="E53" i="32"/>
  <c r="D53" i="32"/>
  <c r="C53" i="32"/>
  <c r="G52" i="32"/>
  <c r="F52" i="32"/>
  <c r="E52" i="32"/>
  <c r="D52" i="32"/>
  <c r="C52" i="32"/>
  <c r="G51" i="32"/>
  <c r="F51" i="32"/>
  <c r="E51" i="32"/>
  <c r="D51" i="32"/>
  <c r="C51" i="32"/>
  <c r="G50" i="32"/>
  <c r="F50" i="32"/>
  <c r="E50" i="32"/>
  <c r="D50" i="32"/>
  <c r="C50" i="32"/>
  <c r="G49" i="32"/>
  <c r="F49" i="32"/>
  <c r="E49" i="32"/>
  <c r="D49" i="32"/>
  <c r="C49" i="32"/>
  <c r="B48" i="32"/>
  <c r="G47" i="32"/>
  <c r="F47" i="32"/>
  <c r="E47" i="32"/>
  <c r="D47" i="32"/>
  <c r="C47" i="32"/>
  <c r="G46" i="32"/>
  <c r="F46" i="32"/>
  <c r="E46" i="32"/>
  <c r="D46" i="32"/>
  <c r="C46" i="32"/>
  <c r="G45" i="32"/>
  <c r="F45" i="32"/>
  <c r="E45" i="32"/>
  <c r="D45" i="32"/>
  <c r="C45" i="32"/>
  <c r="G44" i="32"/>
  <c r="F44" i="32"/>
  <c r="E44" i="32"/>
  <c r="D44" i="32"/>
  <c r="C44" i="32"/>
  <c r="G43" i="32"/>
  <c r="F43" i="32"/>
  <c r="E43" i="32"/>
  <c r="D43" i="32"/>
  <c r="C43" i="32"/>
  <c r="G42" i="32"/>
  <c r="F42" i="32"/>
  <c r="E42" i="32"/>
  <c r="D42" i="32"/>
  <c r="C42" i="32"/>
  <c r="G41" i="32"/>
  <c r="F41" i="32"/>
  <c r="E41" i="32"/>
  <c r="D41" i="32"/>
  <c r="C41" i="32"/>
  <c r="G40" i="32"/>
  <c r="F40" i="32"/>
  <c r="E40" i="32"/>
  <c r="D40" i="32"/>
  <c r="C40" i="32"/>
  <c r="G39" i="32"/>
  <c r="F39" i="32"/>
  <c r="E39" i="32"/>
  <c r="D39" i="32"/>
  <c r="C39" i="32"/>
  <c r="G38" i="32"/>
  <c r="F38" i="32"/>
  <c r="E38" i="32"/>
  <c r="D38" i="32"/>
  <c r="C38" i="32"/>
  <c r="B37" i="32"/>
  <c r="E36" i="32"/>
  <c r="D36" i="32"/>
  <c r="C36" i="32"/>
  <c r="E35" i="32"/>
  <c r="D35" i="32"/>
  <c r="C35" i="32"/>
  <c r="E34" i="32"/>
  <c r="D34" i="32"/>
  <c r="C34" i="32"/>
  <c r="E33" i="32"/>
  <c r="D33" i="32"/>
  <c r="C33" i="32"/>
  <c r="E32" i="32"/>
  <c r="D32" i="32"/>
  <c r="C32" i="32"/>
  <c r="E31" i="32"/>
  <c r="D31" i="32"/>
  <c r="C31" i="32"/>
  <c r="E30" i="32"/>
  <c r="D30" i="32"/>
  <c r="C30" i="32"/>
  <c r="E29" i="32"/>
  <c r="D29" i="32"/>
  <c r="C29" i="32"/>
  <c r="E28" i="32"/>
  <c r="D28" i="32"/>
  <c r="C28" i="32"/>
  <c r="E27" i="32"/>
  <c r="D27" i="32"/>
  <c r="C27" i="32"/>
  <c r="G25" i="32"/>
  <c r="F25" i="32"/>
  <c r="E25" i="32"/>
  <c r="D25" i="32"/>
  <c r="C25" i="32"/>
  <c r="G24" i="32"/>
  <c r="F24" i="32"/>
  <c r="E24" i="32"/>
  <c r="D24" i="32"/>
  <c r="C24" i="32"/>
  <c r="G23" i="32"/>
  <c r="F23" i="32"/>
  <c r="E23" i="32"/>
  <c r="D23" i="32"/>
  <c r="C23" i="32"/>
  <c r="G22" i="32"/>
  <c r="F22" i="32"/>
  <c r="E22" i="32"/>
  <c r="D22" i="32"/>
  <c r="C22" i="32"/>
  <c r="G21" i="32"/>
  <c r="F21" i="32"/>
  <c r="E21" i="32"/>
  <c r="D21" i="32"/>
  <c r="C21" i="32"/>
  <c r="G20" i="32"/>
  <c r="F20" i="32"/>
  <c r="E20" i="32"/>
  <c r="D20" i="32"/>
  <c r="C20" i="32"/>
  <c r="G19" i="32"/>
  <c r="F19" i="32"/>
  <c r="E19" i="32"/>
  <c r="D19" i="32"/>
  <c r="C19" i="32"/>
  <c r="G18" i="32"/>
  <c r="F18" i="32"/>
  <c r="E18" i="32"/>
  <c r="D18" i="32"/>
  <c r="C18" i="32"/>
  <c r="G17" i="32"/>
  <c r="F17" i="32"/>
  <c r="E17" i="32"/>
  <c r="D17" i="32"/>
  <c r="C17" i="32"/>
  <c r="G16" i="32"/>
  <c r="F16" i="32"/>
  <c r="E16" i="32"/>
  <c r="D16" i="32"/>
  <c r="C16" i="32"/>
  <c r="B15" i="32"/>
  <c r="E14" i="32"/>
  <c r="D14" i="32"/>
  <c r="C14" i="32"/>
  <c r="E13" i="32"/>
  <c r="D13" i="32"/>
  <c r="C13" i="32"/>
  <c r="E12" i="32"/>
  <c r="D12" i="32"/>
  <c r="C12" i="32"/>
  <c r="E11" i="32"/>
  <c r="D11" i="32"/>
  <c r="C11" i="32"/>
  <c r="E10" i="32"/>
  <c r="D10" i="32"/>
  <c r="C10" i="32"/>
  <c r="E9" i="32"/>
  <c r="D9" i="32"/>
  <c r="C9" i="32"/>
  <c r="E8" i="32"/>
  <c r="D8" i="32"/>
  <c r="C8" i="32"/>
  <c r="E7" i="32"/>
  <c r="D7" i="32"/>
  <c r="C7" i="32"/>
  <c r="E6" i="32"/>
  <c r="D6" i="32"/>
  <c r="C6" i="32"/>
  <c r="E5" i="32"/>
  <c r="D5" i="32"/>
  <c r="C5" i="32"/>
  <c r="C2" i="32"/>
  <c r="F10" i="74" l="1"/>
  <c r="I18" i="65"/>
  <c r="K18" i="65" s="1"/>
  <c r="N18" i="65" s="1"/>
  <c r="F11" i="74"/>
  <c r="F14" i="74"/>
  <c r="F12" i="74"/>
  <c r="F13" i="74"/>
  <c r="H20" i="65"/>
  <c r="J20" i="65" s="1"/>
  <c r="L20" i="65" s="1"/>
  <c r="H21" i="65"/>
  <c r="J21" i="65" s="1"/>
  <c r="L21" i="65" s="1"/>
  <c r="H17" i="65"/>
  <c r="H19" i="65"/>
  <c r="J19" i="65" s="1"/>
  <c r="L19" i="65" s="1"/>
  <c r="I17" i="65"/>
  <c r="H18" i="65"/>
  <c r="J18" i="65" s="1"/>
  <c r="L18" i="65" s="1"/>
  <c r="G48" i="32"/>
  <c r="G15" i="32"/>
  <c r="F15" i="32"/>
  <c r="F48" i="32"/>
  <c r="I40" i="32"/>
  <c r="K40" i="32" s="1"/>
  <c r="N40" i="32" s="1"/>
  <c r="G37" i="32"/>
  <c r="F37" i="32"/>
  <c r="H5" i="32"/>
  <c r="J5" i="32" s="1"/>
  <c r="L5" i="32" s="1"/>
  <c r="H5" i="33"/>
  <c r="J5" i="33" s="1"/>
  <c r="L5" i="33" s="1"/>
  <c r="H9" i="33"/>
  <c r="J9" i="33" s="1"/>
  <c r="L9" i="33" s="1"/>
  <c r="H13" i="33"/>
  <c r="H6" i="33"/>
  <c r="J6" i="33" s="1"/>
  <c r="L6" i="33" s="1"/>
  <c r="G7" i="33"/>
  <c r="I7" i="33" s="1"/>
  <c r="K7" i="33" s="1"/>
  <c r="H10" i="33"/>
  <c r="G11" i="33"/>
  <c r="H7" i="33"/>
  <c r="J7" i="33" s="1"/>
  <c r="L7" i="33" s="1"/>
  <c r="H11" i="33"/>
  <c r="H4" i="33"/>
  <c r="J4" i="33" s="1"/>
  <c r="L4" i="33" s="1"/>
  <c r="G5" i="33"/>
  <c r="I5" i="33" s="1"/>
  <c r="K5" i="33" s="1"/>
  <c r="H8" i="33"/>
  <c r="J8" i="33" s="1"/>
  <c r="L8" i="33" s="1"/>
  <c r="G9" i="33"/>
  <c r="I9" i="33" s="1"/>
  <c r="K9" i="33" s="1"/>
  <c r="H12" i="33"/>
  <c r="G13" i="33"/>
  <c r="G4" i="33"/>
  <c r="I4" i="33" s="1"/>
  <c r="K4" i="33" s="1"/>
  <c r="G6" i="33"/>
  <c r="I6" i="33" s="1"/>
  <c r="K6" i="33" s="1"/>
  <c r="G8" i="33"/>
  <c r="I8" i="33" s="1"/>
  <c r="K8" i="33" s="1"/>
  <c r="G10" i="33"/>
  <c r="G12" i="33"/>
  <c r="H55" i="32"/>
  <c r="H28" i="32"/>
  <c r="J28" i="32" s="1"/>
  <c r="L28" i="32" s="1"/>
  <c r="H12" i="32"/>
  <c r="H21" i="32"/>
  <c r="J21" i="32" s="1"/>
  <c r="L21" i="32" s="1"/>
  <c r="H25" i="32"/>
  <c r="H30" i="32"/>
  <c r="J30" i="32" s="1"/>
  <c r="L30" i="32" s="1"/>
  <c r="H58" i="32"/>
  <c r="I35" i="32"/>
  <c r="I18" i="32"/>
  <c r="K18" i="32" s="1"/>
  <c r="N18" i="32" s="1"/>
  <c r="H45" i="32"/>
  <c r="H27" i="32"/>
  <c r="J27" i="32" s="1"/>
  <c r="L27" i="32" s="1"/>
  <c r="I33" i="32"/>
  <c r="H56" i="32"/>
  <c r="I7" i="32"/>
  <c r="K7" i="32" s="1"/>
  <c r="N7" i="32" s="1"/>
  <c r="H6" i="32"/>
  <c r="J6" i="32" s="1"/>
  <c r="L6" i="32" s="1"/>
  <c r="H10" i="32"/>
  <c r="J10" i="32" s="1"/>
  <c r="L10" i="32" s="1"/>
  <c r="H39" i="32"/>
  <c r="J39" i="32" s="1"/>
  <c r="L39" i="32" s="1"/>
  <c r="I45" i="32"/>
  <c r="H53" i="32"/>
  <c r="J53" i="32" s="1"/>
  <c r="L53" i="32" s="1"/>
  <c r="I6" i="32"/>
  <c r="K6" i="32" s="1"/>
  <c r="N6" i="32" s="1"/>
  <c r="I55" i="32"/>
  <c r="I44" i="32"/>
  <c r="I11" i="32"/>
  <c r="I50" i="32"/>
  <c r="K50" i="32" s="1"/>
  <c r="N50" i="32" s="1"/>
  <c r="I32" i="32"/>
  <c r="K32" i="32" s="1"/>
  <c r="N32" i="32" s="1"/>
  <c r="H38" i="32"/>
  <c r="H13" i="32"/>
  <c r="I10" i="32"/>
  <c r="K10" i="32" s="1"/>
  <c r="N10" i="32" s="1"/>
  <c r="H14" i="32"/>
  <c r="I14" i="32"/>
  <c r="H18" i="32"/>
  <c r="J18" i="32" s="1"/>
  <c r="L18" i="32" s="1"/>
  <c r="I43" i="32"/>
  <c r="K43" i="32" s="1"/>
  <c r="N43" i="32" s="1"/>
  <c r="H46" i="32"/>
  <c r="I29" i="32"/>
  <c r="K29" i="32" s="1"/>
  <c r="N29" i="32" s="1"/>
  <c r="I20" i="32"/>
  <c r="K20" i="32" s="1"/>
  <c r="N20" i="32" s="1"/>
  <c r="H8" i="32"/>
  <c r="J8" i="32" s="1"/>
  <c r="L8" i="32" s="1"/>
  <c r="H19" i="32"/>
  <c r="J19" i="32" s="1"/>
  <c r="L19" i="32" s="1"/>
  <c r="H22" i="32"/>
  <c r="H23" i="32"/>
  <c r="H36" i="32"/>
  <c r="I41" i="32"/>
  <c r="K41" i="32" s="1"/>
  <c r="N41" i="32" s="1"/>
  <c r="I51" i="32"/>
  <c r="K51" i="32" s="1"/>
  <c r="N51" i="32" s="1"/>
  <c r="H7" i="32"/>
  <c r="J7" i="32" s="1"/>
  <c r="L7" i="32" s="1"/>
  <c r="I19" i="32"/>
  <c r="K19" i="32" s="1"/>
  <c r="N19" i="32" s="1"/>
  <c r="I23" i="32"/>
  <c r="H24" i="32"/>
  <c r="I36" i="32"/>
  <c r="H43" i="32"/>
  <c r="J43" i="32" s="1"/>
  <c r="L43" i="32" s="1"/>
  <c r="H35" i="32"/>
  <c r="H47" i="32"/>
  <c r="H49" i="32"/>
  <c r="J49" i="32" s="1"/>
  <c r="L49" i="32" s="1"/>
  <c r="H50" i="32"/>
  <c r="J50" i="32" s="1"/>
  <c r="L50" i="32" s="1"/>
  <c r="H57" i="32"/>
  <c r="H44" i="32"/>
  <c r="I54" i="32"/>
  <c r="K54" i="32" s="1"/>
  <c r="N54" i="32" s="1"/>
  <c r="I27" i="32"/>
  <c r="K27" i="32" s="1"/>
  <c r="N27" i="32" s="1"/>
  <c r="H9" i="32"/>
  <c r="J9" i="32" s="1"/>
  <c r="L9" i="32" s="1"/>
  <c r="H11" i="32"/>
  <c r="I28" i="32"/>
  <c r="K28" i="32" s="1"/>
  <c r="N28" i="32" s="1"/>
  <c r="H34" i="32"/>
  <c r="I42" i="32"/>
  <c r="K42" i="32" s="1"/>
  <c r="N42" i="32" s="1"/>
  <c r="H17" i="32"/>
  <c r="J17" i="32" s="1"/>
  <c r="L17" i="32" s="1"/>
  <c r="H31" i="32"/>
  <c r="J31" i="32" s="1"/>
  <c r="L31" i="32" s="1"/>
  <c r="H42" i="32"/>
  <c r="J42" i="32" s="1"/>
  <c r="L42" i="32" s="1"/>
  <c r="H54" i="32"/>
  <c r="J54" i="32" s="1"/>
  <c r="L54" i="32" s="1"/>
  <c r="H32" i="32"/>
  <c r="J32" i="32" s="1"/>
  <c r="L32" i="32" s="1"/>
  <c r="H40" i="32"/>
  <c r="J40" i="32" s="1"/>
  <c r="L40" i="32" s="1"/>
  <c r="I58" i="32"/>
  <c r="H29" i="32"/>
  <c r="J29" i="32" s="1"/>
  <c r="L29" i="32" s="1"/>
  <c r="H51" i="32"/>
  <c r="J51" i="32" s="1"/>
  <c r="L51" i="32" s="1"/>
  <c r="H52" i="32"/>
  <c r="J52" i="32" s="1"/>
  <c r="L52" i="32" s="1"/>
  <c r="I5" i="32"/>
  <c r="K5" i="32" s="1"/>
  <c r="N5" i="32" s="1"/>
  <c r="I22" i="32"/>
  <c r="I9" i="32"/>
  <c r="K9" i="32" s="1"/>
  <c r="N9" i="32" s="1"/>
  <c r="I13" i="32"/>
  <c r="I16" i="32"/>
  <c r="K16" i="32" s="1"/>
  <c r="N16" i="32" s="1"/>
  <c r="I47" i="32"/>
  <c r="I8" i="32"/>
  <c r="K8" i="32" s="1"/>
  <c r="N8" i="32" s="1"/>
  <c r="I12" i="32"/>
  <c r="I21" i="32"/>
  <c r="K21" i="32" s="1"/>
  <c r="N21" i="32" s="1"/>
  <c r="H16" i="32"/>
  <c r="J16" i="32" s="1"/>
  <c r="L16" i="32" s="1"/>
  <c r="I24" i="32"/>
  <c r="I53" i="32"/>
  <c r="K53" i="32" s="1"/>
  <c r="N53" i="32" s="1"/>
  <c r="I17" i="32"/>
  <c r="K17" i="32" s="1"/>
  <c r="N17" i="32" s="1"/>
  <c r="H20" i="32"/>
  <c r="J20" i="32" s="1"/>
  <c r="L20" i="32" s="1"/>
  <c r="I25" i="32"/>
  <c r="I34" i="32"/>
  <c r="I31" i="32"/>
  <c r="K31" i="32" s="1"/>
  <c r="N31" i="32" s="1"/>
  <c r="I39" i="32"/>
  <c r="K39" i="32" s="1"/>
  <c r="N39" i="32" s="1"/>
  <c r="I30" i="32"/>
  <c r="K30" i="32" s="1"/>
  <c r="N30" i="32" s="1"/>
  <c r="H33" i="32"/>
  <c r="I38" i="32"/>
  <c r="K38" i="32" s="1"/>
  <c r="N38" i="32" s="1"/>
  <c r="H41" i="32"/>
  <c r="J41" i="32" s="1"/>
  <c r="L41" i="32" s="1"/>
  <c r="I46" i="32"/>
  <c r="I57" i="32"/>
  <c r="I49" i="32"/>
  <c r="K49" i="32" s="1"/>
  <c r="N49" i="32" s="1"/>
  <c r="I52" i="32"/>
  <c r="K52" i="32" s="1"/>
  <c r="N52" i="32" s="1"/>
  <c r="I56" i="32"/>
  <c r="F509" i="20"/>
  <c r="F508" i="20"/>
  <c r="F507" i="20"/>
  <c r="F506" i="20"/>
  <c r="F505" i="20"/>
  <c r="F504" i="20"/>
  <c r="F503" i="20"/>
  <c r="F502" i="20"/>
  <c r="F501" i="20"/>
  <c r="F500" i="20"/>
  <c r="G718" i="20"/>
  <c r="G717" i="20"/>
  <c r="G716" i="20"/>
  <c r="G715" i="20"/>
  <c r="G714" i="20"/>
  <c r="G713" i="20"/>
  <c r="G712" i="20"/>
  <c r="G711" i="20"/>
  <c r="G710" i="20"/>
  <c r="G709" i="20"/>
  <c r="F718" i="20"/>
  <c r="F717" i="20"/>
  <c r="F716" i="20"/>
  <c r="F715" i="20"/>
  <c r="F714" i="20"/>
  <c r="F713" i="20"/>
  <c r="F712" i="20"/>
  <c r="F711" i="20"/>
  <c r="F710" i="20"/>
  <c r="F709" i="20"/>
  <c r="E509" i="20"/>
  <c r="D509" i="20"/>
  <c r="C509" i="20"/>
  <c r="E508" i="20"/>
  <c r="D508" i="20"/>
  <c r="C508" i="20"/>
  <c r="E507" i="20"/>
  <c r="D507" i="20"/>
  <c r="C507" i="20"/>
  <c r="E506" i="20"/>
  <c r="D506" i="20"/>
  <c r="C506" i="20"/>
  <c r="E505" i="20"/>
  <c r="D505" i="20"/>
  <c r="C505" i="20"/>
  <c r="E504" i="20"/>
  <c r="D504" i="20"/>
  <c r="C504" i="20"/>
  <c r="E503" i="20"/>
  <c r="D503" i="20"/>
  <c r="C503" i="20"/>
  <c r="E502" i="20"/>
  <c r="D502" i="20"/>
  <c r="C502" i="20"/>
  <c r="E501" i="20"/>
  <c r="D501" i="20"/>
  <c r="C501" i="20"/>
  <c r="E500" i="20"/>
  <c r="D500" i="20"/>
  <c r="C500" i="20"/>
  <c r="E718" i="20"/>
  <c r="D718" i="20"/>
  <c r="C718" i="20"/>
  <c r="I718" i="20" s="1"/>
  <c r="E717" i="20"/>
  <c r="D717" i="20"/>
  <c r="C717" i="20"/>
  <c r="E716" i="20"/>
  <c r="D716" i="20"/>
  <c r="C716" i="20"/>
  <c r="E715" i="20"/>
  <c r="D715" i="20"/>
  <c r="C715" i="20"/>
  <c r="H715" i="20" s="1"/>
  <c r="E714" i="20"/>
  <c r="D714" i="20"/>
  <c r="C714" i="20"/>
  <c r="E713" i="20"/>
  <c r="D713" i="20"/>
  <c r="C713" i="20"/>
  <c r="E712" i="20"/>
  <c r="D712" i="20"/>
  <c r="C712" i="20"/>
  <c r="E711" i="20"/>
  <c r="D711" i="20"/>
  <c r="C711" i="20"/>
  <c r="H711" i="20" s="1"/>
  <c r="J711" i="20" s="1"/>
  <c r="L711" i="20" s="1"/>
  <c r="E710" i="20"/>
  <c r="D710" i="20"/>
  <c r="C710" i="20"/>
  <c r="E709" i="20"/>
  <c r="D709" i="20"/>
  <c r="C709" i="20"/>
  <c r="F498" i="20"/>
  <c r="F497" i="20"/>
  <c r="F496" i="20"/>
  <c r="F495" i="20"/>
  <c r="F494" i="20"/>
  <c r="F493" i="20"/>
  <c r="F492" i="20"/>
  <c r="F491" i="20"/>
  <c r="F490" i="20"/>
  <c r="F489" i="20"/>
  <c r="E498" i="20"/>
  <c r="D498" i="20"/>
  <c r="C498" i="20"/>
  <c r="E497" i="20"/>
  <c r="D497" i="20"/>
  <c r="C497" i="20"/>
  <c r="E496" i="20"/>
  <c r="D496" i="20"/>
  <c r="C496" i="20"/>
  <c r="E495" i="20"/>
  <c r="D495" i="20"/>
  <c r="C495" i="20"/>
  <c r="E494" i="20"/>
  <c r="D494" i="20"/>
  <c r="C494" i="20"/>
  <c r="E493" i="20"/>
  <c r="D493" i="20"/>
  <c r="C493" i="20"/>
  <c r="E492" i="20"/>
  <c r="D492" i="20"/>
  <c r="C492" i="20"/>
  <c r="E491" i="20"/>
  <c r="D491" i="20"/>
  <c r="C491" i="20"/>
  <c r="E490" i="20"/>
  <c r="D490" i="20"/>
  <c r="C490" i="20"/>
  <c r="E489" i="20"/>
  <c r="D489" i="20"/>
  <c r="C489" i="20"/>
  <c r="F454" i="20"/>
  <c r="F453" i="20"/>
  <c r="F452" i="20"/>
  <c r="F451" i="20"/>
  <c r="F450" i="20"/>
  <c r="F449" i="20"/>
  <c r="F448" i="20"/>
  <c r="F447" i="20"/>
  <c r="F446" i="20"/>
  <c r="F445" i="20"/>
  <c r="E454" i="20"/>
  <c r="D454" i="20"/>
  <c r="C454" i="20"/>
  <c r="E453" i="20"/>
  <c r="D453" i="20"/>
  <c r="C453" i="20"/>
  <c r="E452" i="20"/>
  <c r="D452" i="20"/>
  <c r="C452" i="20"/>
  <c r="E451" i="20"/>
  <c r="D451" i="20"/>
  <c r="C451" i="20"/>
  <c r="E450" i="20"/>
  <c r="D450" i="20"/>
  <c r="C450" i="20"/>
  <c r="E449" i="20"/>
  <c r="D449" i="20"/>
  <c r="C449" i="20"/>
  <c r="I449" i="20" s="1"/>
  <c r="K449" i="20" s="1"/>
  <c r="M449" i="20" s="1"/>
  <c r="E448" i="20"/>
  <c r="D448" i="20"/>
  <c r="C448" i="20"/>
  <c r="E447" i="20"/>
  <c r="D447" i="20"/>
  <c r="C447" i="20"/>
  <c r="E446" i="20"/>
  <c r="D446" i="20"/>
  <c r="C446" i="20"/>
  <c r="E445" i="20"/>
  <c r="D445" i="20"/>
  <c r="C445" i="20"/>
  <c r="F487" i="20"/>
  <c r="F486" i="20"/>
  <c r="F485" i="20"/>
  <c r="F484" i="20"/>
  <c r="F483" i="20"/>
  <c r="F482" i="20"/>
  <c r="F481" i="20"/>
  <c r="F480" i="20"/>
  <c r="F479" i="20"/>
  <c r="F478" i="20"/>
  <c r="F432" i="20"/>
  <c r="F431" i="20"/>
  <c r="F430" i="20"/>
  <c r="F429" i="20"/>
  <c r="F428" i="20"/>
  <c r="F427" i="20"/>
  <c r="F426" i="20"/>
  <c r="F425" i="20"/>
  <c r="F424" i="20"/>
  <c r="F423" i="20"/>
  <c r="E487" i="20"/>
  <c r="D487" i="20"/>
  <c r="C487" i="20"/>
  <c r="E486" i="20"/>
  <c r="D486" i="20"/>
  <c r="C486" i="20"/>
  <c r="I486" i="20" s="1"/>
  <c r="E485" i="20"/>
  <c r="D485" i="20"/>
  <c r="C485" i="20"/>
  <c r="E484" i="20"/>
  <c r="D484" i="20"/>
  <c r="C484" i="20"/>
  <c r="E483" i="20"/>
  <c r="D483" i="20"/>
  <c r="C483" i="20"/>
  <c r="E482" i="20"/>
  <c r="D482" i="20"/>
  <c r="C482" i="20"/>
  <c r="E481" i="20"/>
  <c r="D481" i="20"/>
  <c r="C481" i="20"/>
  <c r="E480" i="20"/>
  <c r="D480" i="20"/>
  <c r="C480" i="20"/>
  <c r="E479" i="20"/>
  <c r="D479" i="20"/>
  <c r="C479" i="20"/>
  <c r="E478" i="20"/>
  <c r="D478" i="20"/>
  <c r="C478" i="20"/>
  <c r="E432" i="20"/>
  <c r="D432" i="20"/>
  <c r="C432" i="20"/>
  <c r="E431" i="20"/>
  <c r="D431" i="20"/>
  <c r="C431" i="20"/>
  <c r="E430" i="20"/>
  <c r="D430" i="20"/>
  <c r="C430" i="20"/>
  <c r="E429" i="20"/>
  <c r="D429" i="20"/>
  <c r="C429" i="20"/>
  <c r="H429" i="20" s="1"/>
  <c r="E428" i="20"/>
  <c r="D428" i="20"/>
  <c r="C428" i="20"/>
  <c r="E427" i="20"/>
  <c r="D427" i="20"/>
  <c r="C427" i="20"/>
  <c r="E426" i="20"/>
  <c r="D426" i="20"/>
  <c r="C426" i="20"/>
  <c r="E425" i="20"/>
  <c r="D425" i="20"/>
  <c r="C425" i="20"/>
  <c r="E424" i="20"/>
  <c r="D424" i="20"/>
  <c r="C424" i="20"/>
  <c r="E423" i="20"/>
  <c r="D423" i="20"/>
  <c r="C423" i="20"/>
  <c r="F641" i="20"/>
  <c r="F640" i="20"/>
  <c r="F639" i="20"/>
  <c r="F638" i="20"/>
  <c r="F637" i="20"/>
  <c r="F636" i="20"/>
  <c r="F635" i="20"/>
  <c r="F634" i="20"/>
  <c r="F633" i="20"/>
  <c r="F632" i="20"/>
  <c r="E641" i="20"/>
  <c r="D641" i="20"/>
  <c r="C641" i="20"/>
  <c r="E640" i="20"/>
  <c r="D640" i="20"/>
  <c r="C640" i="20"/>
  <c r="E639" i="20"/>
  <c r="D639" i="20"/>
  <c r="C639" i="20"/>
  <c r="E638" i="20"/>
  <c r="D638" i="20"/>
  <c r="C638" i="20"/>
  <c r="E637" i="20"/>
  <c r="D637" i="20"/>
  <c r="C637" i="20"/>
  <c r="H637" i="20" s="1"/>
  <c r="J637" i="20" s="1"/>
  <c r="L637" i="20" s="1"/>
  <c r="E636" i="20"/>
  <c r="D636" i="20"/>
  <c r="C636" i="20"/>
  <c r="E635" i="20"/>
  <c r="D635" i="20"/>
  <c r="C635" i="20"/>
  <c r="E634" i="20"/>
  <c r="D634" i="20"/>
  <c r="C634" i="20"/>
  <c r="E633" i="20"/>
  <c r="D633" i="20"/>
  <c r="C633" i="20"/>
  <c r="E632" i="20"/>
  <c r="D632" i="20"/>
  <c r="C632" i="20"/>
  <c r="F630" i="20"/>
  <c r="F629" i="20"/>
  <c r="F628" i="20"/>
  <c r="F627" i="20"/>
  <c r="F626" i="20"/>
  <c r="F625" i="20"/>
  <c r="F624" i="20"/>
  <c r="F623" i="20"/>
  <c r="F622" i="20"/>
  <c r="F621" i="20"/>
  <c r="I19" i="65" l="1"/>
  <c r="K19" i="65" s="1"/>
  <c r="N19" i="65" s="1"/>
  <c r="I20" i="65"/>
  <c r="K20" i="65" s="1"/>
  <c r="N20" i="65" s="1"/>
  <c r="I21" i="65"/>
  <c r="K21" i="65" s="1"/>
  <c r="N21" i="65" s="1"/>
  <c r="F15" i="74"/>
  <c r="F26" i="74" s="1"/>
  <c r="F444" i="20"/>
  <c r="C44" i="44" s="1"/>
  <c r="F488" i="20"/>
  <c r="C48" i="44" s="1"/>
  <c r="F422" i="20"/>
  <c r="C42" i="44" s="1"/>
  <c r="F499" i="20"/>
  <c r="C49" i="44" s="1"/>
  <c r="G22" i="65"/>
  <c r="G23" i="65" s="1"/>
  <c r="K17" i="65"/>
  <c r="F22" i="65"/>
  <c r="F23" i="65" s="1"/>
  <c r="J17" i="65"/>
  <c r="H22" i="65"/>
  <c r="H23" i="65" s="1"/>
  <c r="F620" i="20"/>
  <c r="C60" i="44" s="1"/>
  <c r="F477" i="20"/>
  <c r="C47" i="44" s="1"/>
  <c r="G708" i="20"/>
  <c r="D68" i="44" s="1"/>
  <c r="G59" i="32"/>
  <c r="F59" i="32"/>
  <c r="F708" i="20"/>
  <c r="C68" i="44" s="1"/>
  <c r="F631" i="20"/>
  <c r="C61" i="44" s="1"/>
  <c r="L14" i="33"/>
  <c r="J38" i="32"/>
  <c r="L38" i="32" s="1"/>
  <c r="L37" i="32" s="1"/>
  <c r="I713" i="20"/>
  <c r="K713" i="20" s="1"/>
  <c r="M713" i="20" s="1"/>
  <c r="I717" i="20"/>
  <c r="J14" i="33"/>
  <c r="H14" i="33"/>
  <c r="H506" i="20"/>
  <c r="L48" i="32"/>
  <c r="L26" i="32"/>
  <c r="I452" i="20"/>
  <c r="H494" i="20"/>
  <c r="J494" i="20" s="1"/>
  <c r="L494" i="20" s="1"/>
  <c r="H498" i="20"/>
  <c r="I501" i="20"/>
  <c r="K501" i="20" s="1"/>
  <c r="M501" i="20" s="1"/>
  <c r="I509" i="20"/>
  <c r="H714" i="20"/>
  <c r="J714" i="20" s="1"/>
  <c r="L714" i="20" s="1"/>
  <c r="H718" i="20"/>
  <c r="I503" i="20"/>
  <c r="K503" i="20" s="1"/>
  <c r="M503" i="20" s="1"/>
  <c r="H505" i="20"/>
  <c r="J505" i="20" s="1"/>
  <c r="L505" i="20" s="1"/>
  <c r="I425" i="20"/>
  <c r="K425" i="20" s="1"/>
  <c r="M425" i="20" s="1"/>
  <c r="H493" i="20"/>
  <c r="J493" i="20" s="1"/>
  <c r="L493" i="20" s="1"/>
  <c r="I709" i="20"/>
  <c r="K709" i="20" s="1"/>
  <c r="M709" i="20" s="1"/>
  <c r="H716" i="20"/>
  <c r="I710" i="20"/>
  <c r="K710" i="20" s="1"/>
  <c r="M710" i="20" s="1"/>
  <c r="H503" i="20"/>
  <c r="J503" i="20" s="1"/>
  <c r="L503" i="20" s="1"/>
  <c r="H507" i="20"/>
  <c r="I716" i="20"/>
  <c r="I641" i="20"/>
  <c r="I639" i="20"/>
  <c r="H508" i="20"/>
  <c r="H640" i="20"/>
  <c r="H634" i="20"/>
  <c r="J634" i="20" s="1"/>
  <c r="L634" i="20" s="1"/>
  <c r="H638" i="20"/>
  <c r="I640" i="20"/>
  <c r="I487" i="20"/>
  <c r="H428" i="20"/>
  <c r="J428" i="20" s="1"/>
  <c r="L428" i="20" s="1"/>
  <c r="H432" i="20"/>
  <c r="I426" i="20"/>
  <c r="K426" i="20" s="1"/>
  <c r="M426" i="20" s="1"/>
  <c r="I430" i="20"/>
  <c r="H448" i="20"/>
  <c r="J448" i="20" s="1"/>
  <c r="L448" i="20" s="1"/>
  <c r="H452" i="20"/>
  <c r="I450" i="20"/>
  <c r="K450" i="20" s="1"/>
  <c r="M450" i="20" s="1"/>
  <c r="I497" i="20"/>
  <c r="I423" i="20"/>
  <c r="K423" i="20" s="1"/>
  <c r="M423" i="20" s="1"/>
  <c r="I478" i="20"/>
  <c r="K478" i="20" s="1"/>
  <c r="M478" i="20" s="1"/>
  <c r="I489" i="20"/>
  <c r="K489" i="20" s="1"/>
  <c r="M489" i="20" s="1"/>
  <c r="I506" i="20"/>
  <c r="H710" i="20"/>
  <c r="J710" i="20" s="1"/>
  <c r="L710" i="20" s="1"/>
  <c r="I712" i="20"/>
  <c r="K712" i="20" s="1"/>
  <c r="M712" i="20" s="1"/>
  <c r="H633" i="20"/>
  <c r="J633" i="20" s="1"/>
  <c r="L633" i="20" s="1"/>
  <c r="H641" i="20"/>
  <c r="I492" i="20"/>
  <c r="K492" i="20" s="1"/>
  <c r="M492" i="20" s="1"/>
  <c r="I505" i="20"/>
  <c r="K505" i="20" s="1"/>
  <c r="M505" i="20" s="1"/>
  <c r="H483" i="20"/>
  <c r="J483" i="20" s="1"/>
  <c r="L483" i="20" s="1"/>
  <c r="I636" i="20"/>
  <c r="K636" i="20" s="1"/>
  <c r="M636" i="20" s="1"/>
  <c r="I451" i="20"/>
  <c r="H501" i="20"/>
  <c r="J501" i="20" s="1"/>
  <c r="L501" i="20" s="1"/>
  <c r="I634" i="20"/>
  <c r="K634" i="20" s="1"/>
  <c r="M634" i="20" s="1"/>
  <c r="H484" i="20"/>
  <c r="H423" i="20"/>
  <c r="J423" i="20" s="1"/>
  <c r="L423" i="20" s="1"/>
  <c r="H427" i="20"/>
  <c r="J427" i="20" s="1"/>
  <c r="L427" i="20" s="1"/>
  <c r="H478" i="20"/>
  <c r="J478" i="20" s="1"/>
  <c r="L478" i="20" s="1"/>
  <c r="H482" i="20"/>
  <c r="J482" i="20" s="1"/>
  <c r="L482" i="20" s="1"/>
  <c r="H486" i="20"/>
  <c r="I480" i="20"/>
  <c r="K480" i="20" s="1"/>
  <c r="M480" i="20" s="1"/>
  <c r="I484" i="20"/>
  <c r="H447" i="20"/>
  <c r="J447" i="20" s="1"/>
  <c r="L447" i="20" s="1"/>
  <c r="H451" i="20"/>
  <c r="I453" i="20"/>
  <c r="H497" i="20"/>
  <c r="I491" i="20"/>
  <c r="K491" i="20" s="1"/>
  <c r="M491" i="20" s="1"/>
  <c r="I495" i="20"/>
  <c r="H709" i="20"/>
  <c r="J709" i="20" s="1"/>
  <c r="L709" i="20" s="1"/>
  <c r="H713" i="20"/>
  <c r="J713" i="20" s="1"/>
  <c r="L713" i="20" s="1"/>
  <c r="H717" i="20"/>
  <c r="H504" i="20"/>
  <c r="J504" i="20" s="1"/>
  <c r="L504" i="20" s="1"/>
  <c r="H479" i="20"/>
  <c r="J479" i="20" s="1"/>
  <c r="L479" i="20" s="1"/>
  <c r="H487" i="20"/>
  <c r="I632" i="20"/>
  <c r="K632" i="20" s="1"/>
  <c r="M632" i="20" s="1"/>
  <c r="I447" i="20"/>
  <c r="K447" i="20" s="1"/>
  <c r="M447" i="20" s="1"/>
  <c r="H509" i="20"/>
  <c r="I507" i="20"/>
  <c r="H635" i="20"/>
  <c r="J635" i="20" s="1"/>
  <c r="L635" i="20" s="1"/>
  <c r="H425" i="20"/>
  <c r="J425" i="20" s="1"/>
  <c r="L425" i="20" s="1"/>
  <c r="I427" i="20"/>
  <c r="K427" i="20" s="1"/>
  <c r="M427" i="20" s="1"/>
  <c r="I481" i="20"/>
  <c r="K481" i="20" s="1"/>
  <c r="M481" i="20" s="1"/>
  <c r="I485" i="20"/>
  <c r="H426" i="20"/>
  <c r="J426" i="20" s="1"/>
  <c r="L426" i="20" s="1"/>
  <c r="H430" i="20"/>
  <c r="I424" i="20"/>
  <c r="K424" i="20" s="1"/>
  <c r="M424" i="20" s="1"/>
  <c r="I432" i="20"/>
  <c r="H481" i="20"/>
  <c r="J481" i="20" s="1"/>
  <c r="L481" i="20" s="1"/>
  <c r="H485" i="20"/>
  <c r="I479" i="20"/>
  <c r="K479" i="20" s="1"/>
  <c r="M479" i="20" s="1"/>
  <c r="I483" i="20"/>
  <c r="K483" i="20" s="1"/>
  <c r="M483" i="20" s="1"/>
  <c r="H450" i="20"/>
  <c r="J450" i="20" s="1"/>
  <c r="L450" i="20" s="1"/>
  <c r="H454" i="20"/>
  <c r="I448" i="20"/>
  <c r="K448" i="20" s="1"/>
  <c r="M448" i="20" s="1"/>
  <c r="I493" i="20"/>
  <c r="K493" i="20" s="1"/>
  <c r="M493" i="20" s="1"/>
  <c r="H492" i="20"/>
  <c r="J492" i="20" s="1"/>
  <c r="L492" i="20" s="1"/>
  <c r="I494" i="20"/>
  <c r="K494" i="20" s="1"/>
  <c r="M494" i="20" s="1"/>
  <c r="I498" i="20"/>
  <c r="I500" i="20"/>
  <c r="K500" i="20" s="1"/>
  <c r="M500" i="20" s="1"/>
  <c r="I504" i="20"/>
  <c r="K504" i="20" s="1"/>
  <c r="M504" i="20" s="1"/>
  <c r="I508" i="20"/>
  <c r="I637" i="20"/>
  <c r="K637" i="20" s="1"/>
  <c r="M637" i="20" s="1"/>
  <c r="I428" i="20"/>
  <c r="K428" i="20" s="1"/>
  <c r="M428" i="20" s="1"/>
  <c r="I490" i="20"/>
  <c r="K490" i="20" s="1"/>
  <c r="M490" i="20" s="1"/>
  <c r="H639" i="20"/>
  <c r="I429" i="20"/>
  <c r="I633" i="20"/>
  <c r="K633" i="20" s="1"/>
  <c r="M633" i="20" s="1"/>
  <c r="I635" i="20"/>
  <c r="K635" i="20" s="1"/>
  <c r="M635" i="20" s="1"/>
  <c r="I431" i="20"/>
  <c r="I482" i="20"/>
  <c r="K482" i="20" s="1"/>
  <c r="M482" i="20" s="1"/>
  <c r="H449" i="20"/>
  <c r="J449" i="20" s="1"/>
  <c r="L449" i="20" s="1"/>
  <c r="I446" i="20"/>
  <c r="K446" i="20" s="1"/>
  <c r="M446" i="20" s="1"/>
  <c r="I454" i="20"/>
  <c r="H502" i="20"/>
  <c r="J502" i="20" s="1"/>
  <c r="L502" i="20" s="1"/>
  <c r="I711" i="20"/>
  <c r="K711" i="20" s="1"/>
  <c r="M711" i="20" s="1"/>
  <c r="I715" i="20"/>
  <c r="H500" i="20"/>
  <c r="J500" i="20" s="1"/>
  <c r="L500" i="20" s="1"/>
  <c r="I502" i="20"/>
  <c r="K502" i="20" s="1"/>
  <c r="M502" i="20" s="1"/>
  <c r="H496" i="20"/>
  <c r="H431" i="20"/>
  <c r="H445" i="20"/>
  <c r="J445" i="20" s="1"/>
  <c r="L445" i="20" s="1"/>
  <c r="H446" i="20"/>
  <c r="J446" i="20" s="1"/>
  <c r="L446" i="20" s="1"/>
  <c r="H489" i="20"/>
  <c r="J489" i="20" s="1"/>
  <c r="L489" i="20" s="1"/>
  <c r="H636" i="20"/>
  <c r="J636" i="20" s="1"/>
  <c r="L636" i="20" s="1"/>
  <c r="I638" i="20"/>
  <c r="H424" i="20"/>
  <c r="J424" i="20" s="1"/>
  <c r="L424" i="20" s="1"/>
  <c r="I445" i="20"/>
  <c r="K445" i="20" s="1"/>
  <c r="M445" i="20" s="1"/>
  <c r="H490" i="20"/>
  <c r="J490" i="20" s="1"/>
  <c r="L490" i="20" s="1"/>
  <c r="I496" i="20"/>
  <c r="H712" i="20"/>
  <c r="J712" i="20" s="1"/>
  <c r="L712" i="20" s="1"/>
  <c r="I714" i="20"/>
  <c r="K714" i="20" s="1"/>
  <c r="M714" i="20" s="1"/>
  <c r="N26" i="32"/>
  <c r="G14" i="33"/>
  <c r="H480" i="20"/>
  <c r="J480" i="20" s="1"/>
  <c r="L480" i="20" s="1"/>
  <c r="I14" i="33"/>
  <c r="H4" i="32"/>
  <c r="H48" i="32"/>
  <c r="J48" i="32"/>
  <c r="H26" i="32"/>
  <c r="L15" i="32"/>
  <c r="H15" i="32"/>
  <c r="I15" i="32"/>
  <c r="N15" i="32"/>
  <c r="I4" i="32"/>
  <c r="N4" i="32"/>
  <c r="I37" i="32"/>
  <c r="N37" i="32"/>
  <c r="L4" i="32"/>
  <c r="J4" i="32"/>
  <c r="I26" i="32"/>
  <c r="J26" i="32"/>
  <c r="I48" i="32"/>
  <c r="N48" i="32"/>
  <c r="H37" i="32"/>
  <c r="K26" i="32"/>
  <c r="H495" i="20"/>
  <c r="H491" i="20"/>
  <c r="J491" i="20" s="1"/>
  <c r="L491" i="20" s="1"/>
  <c r="H453" i="20"/>
  <c r="H632" i="20"/>
  <c r="J632" i="20" s="1"/>
  <c r="L632" i="20" s="1"/>
  <c r="E630" i="20"/>
  <c r="D630" i="20"/>
  <c r="C630" i="20"/>
  <c r="I630" i="20" s="1"/>
  <c r="E629" i="20"/>
  <c r="D629" i="20"/>
  <c r="C629" i="20"/>
  <c r="H629" i="20" s="1"/>
  <c r="E628" i="20"/>
  <c r="D628" i="20"/>
  <c r="C628" i="20"/>
  <c r="I628" i="20" s="1"/>
  <c r="E627" i="20"/>
  <c r="D627" i="20"/>
  <c r="C627" i="20"/>
  <c r="I627" i="20" s="1"/>
  <c r="E626" i="20"/>
  <c r="D626" i="20"/>
  <c r="C626" i="20"/>
  <c r="I626" i="20" s="1"/>
  <c r="K626" i="20" s="1"/>
  <c r="M626" i="20" s="1"/>
  <c r="E625" i="20"/>
  <c r="D625" i="20"/>
  <c r="C625" i="20"/>
  <c r="H625" i="20" s="1"/>
  <c r="J625" i="20" s="1"/>
  <c r="L625" i="20" s="1"/>
  <c r="E624" i="20"/>
  <c r="D624" i="20"/>
  <c r="C624" i="20"/>
  <c r="I624" i="20" s="1"/>
  <c r="K624" i="20" s="1"/>
  <c r="M624" i="20" s="1"/>
  <c r="E623" i="20"/>
  <c r="D623" i="20"/>
  <c r="C623" i="20"/>
  <c r="I623" i="20" s="1"/>
  <c r="K623" i="20" s="1"/>
  <c r="M623" i="20" s="1"/>
  <c r="E622" i="20"/>
  <c r="D622" i="20"/>
  <c r="C622" i="20"/>
  <c r="H622" i="20" s="1"/>
  <c r="J622" i="20" s="1"/>
  <c r="L622" i="20" s="1"/>
  <c r="E621" i="20"/>
  <c r="D621" i="20"/>
  <c r="C621" i="20"/>
  <c r="H621" i="20" s="1"/>
  <c r="J621" i="20" s="1"/>
  <c r="L621" i="20" s="1"/>
  <c r="F608" i="20"/>
  <c r="F607" i="20"/>
  <c r="F606" i="20"/>
  <c r="F605" i="20"/>
  <c r="F604" i="20"/>
  <c r="F603" i="20"/>
  <c r="F602" i="20"/>
  <c r="F601" i="20"/>
  <c r="F600" i="20"/>
  <c r="F598" i="20" s="1"/>
  <c r="C58" i="44" s="1"/>
  <c r="F599" i="20"/>
  <c r="E608" i="20"/>
  <c r="D608" i="20"/>
  <c r="C608" i="20"/>
  <c r="E607" i="20"/>
  <c r="D607" i="20"/>
  <c r="C607" i="20"/>
  <c r="E606" i="20"/>
  <c r="D606" i="20"/>
  <c r="C606" i="20"/>
  <c r="E605" i="20"/>
  <c r="D605" i="20"/>
  <c r="C605" i="20"/>
  <c r="I605" i="20" s="1"/>
  <c r="E604" i="20"/>
  <c r="D604" i="20"/>
  <c r="C604" i="20"/>
  <c r="E603" i="20"/>
  <c r="D603" i="20"/>
  <c r="C603" i="20"/>
  <c r="E602" i="20"/>
  <c r="D602" i="20"/>
  <c r="C602" i="20"/>
  <c r="E601" i="20"/>
  <c r="D601" i="20"/>
  <c r="C601" i="20"/>
  <c r="E600" i="20"/>
  <c r="D600" i="20"/>
  <c r="C600" i="20"/>
  <c r="E599" i="20"/>
  <c r="D599" i="20"/>
  <c r="C599" i="20"/>
  <c r="F597" i="20"/>
  <c r="F596" i="20"/>
  <c r="F595" i="20"/>
  <c r="F594" i="20"/>
  <c r="F593" i="20"/>
  <c r="F592" i="20"/>
  <c r="F591" i="20"/>
  <c r="F590" i="20"/>
  <c r="F589" i="20"/>
  <c r="F587" i="20" s="1"/>
  <c r="C57" i="44" s="1"/>
  <c r="F588" i="20"/>
  <c r="E597" i="20"/>
  <c r="D597" i="20"/>
  <c r="C597" i="20"/>
  <c r="E596" i="20"/>
  <c r="D596" i="20"/>
  <c r="C596" i="20"/>
  <c r="E595" i="20"/>
  <c r="D595" i="20"/>
  <c r="C595" i="20"/>
  <c r="E594" i="20"/>
  <c r="D594" i="20"/>
  <c r="C594" i="20"/>
  <c r="E593" i="20"/>
  <c r="D593" i="20"/>
  <c r="C593" i="20"/>
  <c r="E592" i="20"/>
  <c r="D592" i="20"/>
  <c r="C592" i="20"/>
  <c r="E591" i="20"/>
  <c r="D591" i="20"/>
  <c r="C591" i="20"/>
  <c r="E590" i="20"/>
  <c r="D590" i="20"/>
  <c r="C590" i="20"/>
  <c r="E589" i="20"/>
  <c r="D589" i="20"/>
  <c r="C589" i="20"/>
  <c r="E588" i="20"/>
  <c r="D588" i="20"/>
  <c r="C588" i="20"/>
  <c r="F553" i="20"/>
  <c r="F552" i="20"/>
  <c r="F551" i="20"/>
  <c r="F550" i="20"/>
  <c r="F549" i="20"/>
  <c r="F548" i="20"/>
  <c r="F547" i="20"/>
  <c r="F546" i="20"/>
  <c r="F545" i="20"/>
  <c r="F543" i="20" s="1"/>
  <c r="C53" i="44" s="1"/>
  <c r="F544" i="20"/>
  <c r="E553" i="20"/>
  <c r="D553" i="20"/>
  <c r="C553" i="20"/>
  <c r="E552" i="20"/>
  <c r="D552" i="20"/>
  <c r="C552" i="20"/>
  <c r="E551" i="20"/>
  <c r="D551" i="20"/>
  <c r="C551" i="20"/>
  <c r="E550" i="20"/>
  <c r="D550" i="20"/>
  <c r="C550" i="20"/>
  <c r="E549" i="20"/>
  <c r="D549" i="20"/>
  <c r="C549" i="20"/>
  <c r="E548" i="20"/>
  <c r="D548" i="20"/>
  <c r="C548" i="20"/>
  <c r="I548" i="20" s="1"/>
  <c r="K548" i="20" s="1"/>
  <c r="M548" i="20" s="1"/>
  <c r="E547" i="20"/>
  <c r="D547" i="20"/>
  <c r="C547" i="20"/>
  <c r="E546" i="20"/>
  <c r="D546" i="20"/>
  <c r="C546" i="20"/>
  <c r="E545" i="20"/>
  <c r="D545" i="20"/>
  <c r="C545" i="20"/>
  <c r="E544" i="20"/>
  <c r="D544" i="20"/>
  <c r="C544" i="20"/>
  <c r="I22" i="65" l="1"/>
  <c r="I23" i="65" s="1"/>
  <c r="J15" i="74"/>
  <c r="J26" i="74" s="1"/>
  <c r="I15" i="74"/>
  <c r="I26" i="74" s="1"/>
  <c r="N17" i="65"/>
  <c r="N22" i="65" s="1"/>
  <c r="N23" i="65" s="1"/>
  <c r="K22" i="65"/>
  <c r="K23" i="65" s="1"/>
  <c r="L17" i="65"/>
  <c r="L23" i="65" s="1"/>
  <c r="J22" i="65"/>
  <c r="J23" i="65" s="1"/>
  <c r="H591" i="20"/>
  <c r="J591" i="20" s="1"/>
  <c r="L591" i="20" s="1"/>
  <c r="J37" i="32"/>
  <c r="I59" i="32"/>
  <c r="N59" i="32"/>
  <c r="L59" i="32"/>
  <c r="H546" i="20"/>
  <c r="J546" i="20" s="1"/>
  <c r="L546" i="20" s="1"/>
  <c r="H550" i="20"/>
  <c r="H592" i="20"/>
  <c r="J592" i="20" s="1"/>
  <c r="L592" i="20" s="1"/>
  <c r="H590" i="20"/>
  <c r="J590" i="20" s="1"/>
  <c r="L590" i="20" s="1"/>
  <c r="H601" i="20"/>
  <c r="J601" i="20" s="1"/>
  <c r="L601" i="20" s="1"/>
  <c r="H549" i="20"/>
  <c r="J549" i="20" s="1"/>
  <c r="L549" i="20" s="1"/>
  <c r="H547" i="20"/>
  <c r="J547" i="20" s="1"/>
  <c r="L547" i="20" s="1"/>
  <c r="I597" i="20"/>
  <c r="I477" i="20"/>
  <c r="G47" i="44" s="1"/>
  <c r="H708" i="20"/>
  <c r="F68" i="44" s="1"/>
  <c r="H605" i="20"/>
  <c r="I622" i="20"/>
  <c r="K622" i="20" s="1"/>
  <c r="M622" i="20" s="1"/>
  <c r="H623" i="20"/>
  <c r="J623" i="20" s="1"/>
  <c r="L623" i="20" s="1"/>
  <c r="H624" i="20"/>
  <c r="J624" i="20" s="1"/>
  <c r="L624" i="20" s="1"/>
  <c r="I625" i="20"/>
  <c r="K625" i="20" s="1"/>
  <c r="M625" i="20" s="1"/>
  <c r="H626" i="20"/>
  <c r="J626" i="20" s="1"/>
  <c r="L626" i="20" s="1"/>
  <c r="I600" i="20"/>
  <c r="K600" i="20" s="1"/>
  <c r="M600" i="20" s="1"/>
  <c r="I601" i="20"/>
  <c r="K601" i="20" s="1"/>
  <c r="M601" i="20" s="1"/>
  <c r="I588" i="20"/>
  <c r="K588" i="20" s="1"/>
  <c r="M588" i="20" s="1"/>
  <c r="H544" i="20"/>
  <c r="J544" i="20" s="1"/>
  <c r="L544" i="20" s="1"/>
  <c r="H545" i="20"/>
  <c r="J545" i="20" s="1"/>
  <c r="L545" i="20" s="1"/>
  <c r="I544" i="20"/>
  <c r="K544" i="20" s="1"/>
  <c r="M544" i="20" s="1"/>
  <c r="I608" i="20"/>
  <c r="H600" i="20"/>
  <c r="J600" i="20" s="1"/>
  <c r="L600" i="20" s="1"/>
  <c r="I602" i="20"/>
  <c r="K602" i="20" s="1"/>
  <c r="M602" i="20" s="1"/>
  <c r="H628" i="20"/>
  <c r="I629" i="20"/>
  <c r="H630" i="20"/>
  <c r="H499" i="20"/>
  <c r="F49" i="44" s="1"/>
  <c r="M631" i="20"/>
  <c r="H589" i="20"/>
  <c r="J589" i="20" s="1"/>
  <c r="L589" i="20" s="1"/>
  <c r="I596" i="20"/>
  <c r="I607" i="20"/>
  <c r="H422" i="20"/>
  <c r="F42" i="44" s="1"/>
  <c r="I422" i="20"/>
  <c r="G42" i="44" s="1"/>
  <c r="I488" i="20"/>
  <c r="G48" i="44" s="1"/>
  <c r="I545" i="20"/>
  <c r="K545" i="20" s="1"/>
  <c r="M545" i="20" s="1"/>
  <c r="I546" i="20"/>
  <c r="K546" i="20" s="1"/>
  <c r="M546" i="20" s="1"/>
  <c r="I550" i="20"/>
  <c r="H588" i="20"/>
  <c r="J588" i="20" s="1"/>
  <c r="L588" i="20" s="1"/>
  <c r="H595" i="20"/>
  <c r="I444" i="20"/>
  <c r="G44" i="44" s="1"/>
  <c r="I552" i="20"/>
  <c r="I592" i="20"/>
  <c r="K592" i="20" s="1"/>
  <c r="M592" i="20" s="1"/>
  <c r="I553" i="20"/>
  <c r="H593" i="20"/>
  <c r="J593" i="20" s="1"/>
  <c r="L593" i="20" s="1"/>
  <c r="I708" i="20"/>
  <c r="G68" i="44" s="1"/>
  <c r="I589" i="20"/>
  <c r="K589" i="20" s="1"/>
  <c r="M589" i="20" s="1"/>
  <c r="H594" i="20"/>
  <c r="H548" i="20"/>
  <c r="J548" i="20" s="1"/>
  <c r="L548" i="20" s="1"/>
  <c r="H553" i="20"/>
  <c r="H604" i="20"/>
  <c r="J604" i="20" s="1"/>
  <c r="L604" i="20" s="1"/>
  <c r="K631" i="20"/>
  <c r="I61" i="44" s="1"/>
  <c r="I594" i="20"/>
  <c r="H599" i="20"/>
  <c r="J599" i="20" s="1"/>
  <c r="L599" i="20" s="1"/>
  <c r="H603" i="20"/>
  <c r="J603" i="20" s="1"/>
  <c r="L603" i="20" s="1"/>
  <c r="I603" i="20"/>
  <c r="K603" i="20" s="1"/>
  <c r="M603" i="20" s="1"/>
  <c r="H551" i="20"/>
  <c r="I549" i="20"/>
  <c r="K549" i="20" s="1"/>
  <c r="M549" i="20" s="1"/>
  <c r="H597" i="20"/>
  <c r="I591" i="20"/>
  <c r="K591" i="20" s="1"/>
  <c r="M591" i="20" s="1"/>
  <c r="I595" i="20"/>
  <c r="H602" i="20"/>
  <c r="J602" i="20" s="1"/>
  <c r="L602" i="20" s="1"/>
  <c r="H606" i="20"/>
  <c r="I604" i="20"/>
  <c r="K604" i="20" s="1"/>
  <c r="M604" i="20" s="1"/>
  <c r="I621" i="20"/>
  <c r="K621" i="20" s="1"/>
  <c r="M621" i="20" s="1"/>
  <c r="H627" i="20"/>
  <c r="I631" i="20"/>
  <c r="G61" i="44" s="1"/>
  <c r="I547" i="20"/>
  <c r="K547" i="20" s="1"/>
  <c r="M547" i="20" s="1"/>
  <c r="I551" i="20"/>
  <c r="I593" i="20"/>
  <c r="K593" i="20" s="1"/>
  <c r="M593" i="20" s="1"/>
  <c r="H608" i="20"/>
  <c r="I606" i="20"/>
  <c r="I590" i="20"/>
  <c r="K590" i="20" s="1"/>
  <c r="M590" i="20" s="1"/>
  <c r="I599" i="20"/>
  <c r="K599" i="20" s="1"/>
  <c r="M599" i="20" s="1"/>
  <c r="I499" i="20"/>
  <c r="G49" i="44" s="1"/>
  <c r="H631" i="20"/>
  <c r="F61" i="44" s="1"/>
  <c r="H59" i="32"/>
  <c r="H477" i="20"/>
  <c r="F47" i="44" s="1"/>
  <c r="K14" i="33"/>
  <c r="K15" i="32"/>
  <c r="J15" i="32"/>
  <c r="K37" i="32"/>
  <c r="K4" i="32"/>
  <c r="K48" i="32"/>
  <c r="M708" i="20"/>
  <c r="K708" i="20"/>
  <c r="I68" i="44" s="1"/>
  <c r="L708" i="20"/>
  <c r="J708" i="20"/>
  <c r="H68" i="44" s="1"/>
  <c r="H488" i="20"/>
  <c r="F48" i="44" s="1"/>
  <c r="K488" i="20"/>
  <c r="I48" i="44" s="1"/>
  <c r="M488" i="20"/>
  <c r="L488" i="20"/>
  <c r="J488" i="20"/>
  <c r="H48" i="44" s="1"/>
  <c r="H444" i="20"/>
  <c r="F44" i="44" s="1"/>
  <c r="L444" i="20"/>
  <c r="J444" i="20"/>
  <c r="H44" i="44" s="1"/>
  <c r="K477" i="20"/>
  <c r="I47" i="44" s="1"/>
  <c r="M477" i="20"/>
  <c r="L477" i="20"/>
  <c r="J477" i="20"/>
  <c r="H47" i="44" s="1"/>
  <c r="L422" i="20"/>
  <c r="J422" i="20"/>
  <c r="H42" i="44" s="1"/>
  <c r="K422" i="20"/>
  <c r="I42" i="44" s="1"/>
  <c r="M422" i="20"/>
  <c r="L631" i="20"/>
  <c r="J631" i="20"/>
  <c r="H61" i="44" s="1"/>
  <c r="H607" i="20"/>
  <c r="H596" i="20"/>
  <c r="H552" i="20"/>
  <c r="F542" i="20"/>
  <c r="F541" i="20"/>
  <c r="F540" i="20"/>
  <c r="F539" i="20"/>
  <c r="F538" i="20"/>
  <c r="F537" i="20"/>
  <c r="F536" i="20"/>
  <c r="F535" i="20"/>
  <c r="F534" i="20"/>
  <c r="F533" i="20"/>
  <c r="E542" i="20"/>
  <c r="D542" i="20"/>
  <c r="C542" i="20"/>
  <c r="E541" i="20"/>
  <c r="D541" i="20"/>
  <c r="C541" i="20"/>
  <c r="I541" i="20" s="1"/>
  <c r="E540" i="20"/>
  <c r="D540" i="20"/>
  <c r="C540" i="20"/>
  <c r="E539" i="20"/>
  <c r="D539" i="20"/>
  <c r="C539" i="20"/>
  <c r="E538" i="20"/>
  <c r="D538" i="20"/>
  <c r="C538" i="20"/>
  <c r="E537" i="20"/>
  <c r="D537" i="20"/>
  <c r="C537" i="20"/>
  <c r="E536" i="20"/>
  <c r="D536" i="20"/>
  <c r="C536" i="20"/>
  <c r="E535" i="20"/>
  <c r="D535" i="20"/>
  <c r="C535" i="20"/>
  <c r="E534" i="20"/>
  <c r="D534" i="20"/>
  <c r="C534" i="20"/>
  <c r="E533" i="20"/>
  <c r="D533" i="20"/>
  <c r="C533" i="20"/>
  <c r="F531" i="20"/>
  <c r="F530" i="20"/>
  <c r="F529" i="20"/>
  <c r="F528" i="20"/>
  <c r="F527" i="20"/>
  <c r="F526" i="20"/>
  <c r="F525" i="20"/>
  <c r="F524" i="20"/>
  <c r="F523" i="20"/>
  <c r="F522" i="20"/>
  <c r="E531" i="20"/>
  <c r="D531" i="20"/>
  <c r="C531" i="20"/>
  <c r="E530" i="20"/>
  <c r="D530" i="20"/>
  <c r="C530" i="20"/>
  <c r="I530" i="20" s="1"/>
  <c r="E529" i="20"/>
  <c r="D529" i="20"/>
  <c r="C529" i="20"/>
  <c r="E528" i="20"/>
  <c r="D528" i="20"/>
  <c r="C528" i="20"/>
  <c r="E527" i="20"/>
  <c r="D527" i="20"/>
  <c r="C527" i="20"/>
  <c r="E526" i="20"/>
  <c r="D526" i="20"/>
  <c r="C526" i="20"/>
  <c r="E525" i="20"/>
  <c r="D525" i="20"/>
  <c r="C525" i="20"/>
  <c r="E524" i="20"/>
  <c r="D524" i="20"/>
  <c r="C524" i="20"/>
  <c r="E523" i="20"/>
  <c r="D523" i="20"/>
  <c r="C523" i="20"/>
  <c r="E522" i="20"/>
  <c r="D522" i="20"/>
  <c r="C522" i="20"/>
  <c r="F355" i="20"/>
  <c r="F354" i="20"/>
  <c r="F353" i="20"/>
  <c r="F352" i="20"/>
  <c r="F351" i="20"/>
  <c r="F350" i="20"/>
  <c r="F349" i="20"/>
  <c r="F348" i="20"/>
  <c r="F347" i="20"/>
  <c r="F346" i="20"/>
  <c r="E355" i="20"/>
  <c r="D355" i="20"/>
  <c r="C355" i="20"/>
  <c r="E354" i="20"/>
  <c r="D354" i="20"/>
  <c r="C354" i="20"/>
  <c r="E353" i="20"/>
  <c r="D353" i="20"/>
  <c r="C353" i="20"/>
  <c r="E352" i="20"/>
  <c r="D352" i="20"/>
  <c r="C352" i="20"/>
  <c r="E351" i="20"/>
  <c r="D351" i="20"/>
  <c r="C351" i="20"/>
  <c r="E350" i="20"/>
  <c r="D350" i="20"/>
  <c r="C350" i="20"/>
  <c r="E349" i="20"/>
  <c r="D349" i="20"/>
  <c r="C349" i="20"/>
  <c r="E348" i="20"/>
  <c r="D348" i="20"/>
  <c r="C348" i="20"/>
  <c r="E347" i="20"/>
  <c r="D347" i="20"/>
  <c r="C347" i="20"/>
  <c r="E346" i="20"/>
  <c r="D346" i="20"/>
  <c r="C346" i="20"/>
  <c r="F311" i="20"/>
  <c r="F310" i="20"/>
  <c r="F309" i="20"/>
  <c r="F308" i="20"/>
  <c r="F307" i="20"/>
  <c r="F306" i="20"/>
  <c r="F305" i="20"/>
  <c r="F304" i="20"/>
  <c r="F303" i="20"/>
  <c r="F302" i="20"/>
  <c r="E311" i="20"/>
  <c r="D311" i="20"/>
  <c r="C311" i="20"/>
  <c r="E310" i="20"/>
  <c r="D310" i="20"/>
  <c r="C310" i="20"/>
  <c r="E309" i="20"/>
  <c r="D309" i="20"/>
  <c r="C309" i="20"/>
  <c r="E308" i="20"/>
  <c r="D308" i="20"/>
  <c r="C308" i="20"/>
  <c r="E307" i="20"/>
  <c r="D307" i="20"/>
  <c r="C307" i="20"/>
  <c r="E306" i="20"/>
  <c r="D306" i="20"/>
  <c r="C306" i="20"/>
  <c r="E305" i="20"/>
  <c r="D305" i="20"/>
  <c r="C305" i="20"/>
  <c r="E304" i="20"/>
  <c r="D304" i="20"/>
  <c r="C304" i="20"/>
  <c r="E303" i="20"/>
  <c r="D303" i="20"/>
  <c r="C303" i="20"/>
  <c r="E302" i="20"/>
  <c r="D302" i="20"/>
  <c r="C302" i="20"/>
  <c r="F300" i="20"/>
  <c r="F299" i="20"/>
  <c r="F298" i="20"/>
  <c r="F297" i="20"/>
  <c r="F296" i="20"/>
  <c r="F295" i="20"/>
  <c r="F294" i="20"/>
  <c r="F293" i="20"/>
  <c r="F292" i="20"/>
  <c r="F291" i="20"/>
  <c r="E300" i="20"/>
  <c r="D300" i="20"/>
  <c r="C300" i="20"/>
  <c r="E299" i="20"/>
  <c r="D299" i="20"/>
  <c r="C299" i="20"/>
  <c r="E298" i="20"/>
  <c r="D298" i="20"/>
  <c r="C298" i="20"/>
  <c r="E297" i="20"/>
  <c r="D297" i="20"/>
  <c r="C297" i="20"/>
  <c r="E296" i="20"/>
  <c r="D296" i="20"/>
  <c r="C296" i="20"/>
  <c r="E295" i="20"/>
  <c r="D295" i="20"/>
  <c r="C295" i="20"/>
  <c r="E294" i="20"/>
  <c r="D294" i="20"/>
  <c r="C294" i="20"/>
  <c r="E293" i="20"/>
  <c r="D293" i="20"/>
  <c r="C293" i="20"/>
  <c r="E292" i="20"/>
  <c r="D292" i="20"/>
  <c r="C292" i="20"/>
  <c r="E291" i="20"/>
  <c r="D291" i="20"/>
  <c r="C291" i="20"/>
  <c r="F476" i="20"/>
  <c r="F475" i="20"/>
  <c r="F474" i="20"/>
  <c r="F473" i="20"/>
  <c r="F472" i="20"/>
  <c r="F471" i="20"/>
  <c r="F470" i="20"/>
  <c r="F469" i="20"/>
  <c r="F468" i="20"/>
  <c r="F467" i="20"/>
  <c r="E476" i="20"/>
  <c r="D476" i="20"/>
  <c r="C476" i="20"/>
  <c r="E475" i="20"/>
  <c r="D475" i="20"/>
  <c r="C475" i="20"/>
  <c r="I475" i="20" s="1"/>
  <c r="E474" i="20"/>
  <c r="D474" i="20"/>
  <c r="C474" i="20"/>
  <c r="E473" i="20"/>
  <c r="D473" i="20"/>
  <c r="C473" i="20"/>
  <c r="E472" i="20"/>
  <c r="D472" i="20"/>
  <c r="C472" i="20"/>
  <c r="E471" i="20"/>
  <c r="D471" i="20"/>
  <c r="C471" i="20"/>
  <c r="E470" i="20"/>
  <c r="D470" i="20"/>
  <c r="C470" i="20"/>
  <c r="E469" i="20"/>
  <c r="D469" i="20"/>
  <c r="C469" i="20"/>
  <c r="E468" i="20"/>
  <c r="D468" i="20"/>
  <c r="C468" i="20"/>
  <c r="E467" i="20"/>
  <c r="D467" i="20"/>
  <c r="C467" i="20"/>
  <c r="F443" i="20"/>
  <c r="F442" i="20"/>
  <c r="F441" i="20"/>
  <c r="F440" i="20"/>
  <c r="F439" i="20"/>
  <c r="F438" i="20"/>
  <c r="F437" i="20"/>
  <c r="F436" i="20"/>
  <c r="F435" i="20"/>
  <c r="F434" i="20"/>
  <c r="E443" i="20"/>
  <c r="D443" i="20"/>
  <c r="C443" i="20"/>
  <c r="E442" i="20"/>
  <c r="D442" i="20"/>
  <c r="C442" i="20"/>
  <c r="E441" i="20"/>
  <c r="D441" i="20"/>
  <c r="C441" i="20"/>
  <c r="H441" i="20" s="1"/>
  <c r="E440" i="20"/>
  <c r="D440" i="20"/>
  <c r="C440" i="20"/>
  <c r="E439" i="20"/>
  <c r="D439" i="20"/>
  <c r="C439" i="20"/>
  <c r="E438" i="20"/>
  <c r="D438" i="20"/>
  <c r="C438" i="20"/>
  <c r="E437" i="20"/>
  <c r="D437" i="20"/>
  <c r="C437" i="20"/>
  <c r="E436" i="20"/>
  <c r="D436" i="20"/>
  <c r="C436" i="20"/>
  <c r="E435" i="20"/>
  <c r="D435" i="20"/>
  <c r="C435" i="20"/>
  <c r="E434" i="20"/>
  <c r="D434" i="20"/>
  <c r="C434" i="20"/>
  <c r="F278" i="20"/>
  <c r="F277" i="20"/>
  <c r="F276" i="20"/>
  <c r="F275" i="20"/>
  <c r="F274" i="20"/>
  <c r="F273" i="20"/>
  <c r="F272" i="20"/>
  <c r="F271" i="20"/>
  <c r="F270" i="20"/>
  <c r="F269" i="20"/>
  <c r="E278" i="20"/>
  <c r="D278" i="20"/>
  <c r="C278" i="20"/>
  <c r="E277" i="20"/>
  <c r="D277" i="20"/>
  <c r="C277" i="20"/>
  <c r="E276" i="20"/>
  <c r="D276" i="20"/>
  <c r="C276" i="20"/>
  <c r="E275" i="20"/>
  <c r="D275" i="20"/>
  <c r="C275" i="20"/>
  <c r="E274" i="20"/>
  <c r="D274" i="20"/>
  <c r="C274" i="20"/>
  <c r="E273" i="20"/>
  <c r="D273" i="20"/>
  <c r="C273" i="20"/>
  <c r="E272" i="20"/>
  <c r="D272" i="20"/>
  <c r="C272" i="20"/>
  <c r="E271" i="20"/>
  <c r="D271" i="20"/>
  <c r="C271" i="20"/>
  <c r="E270" i="20"/>
  <c r="D270" i="20"/>
  <c r="C270" i="20"/>
  <c r="E269" i="20"/>
  <c r="D269" i="20"/>
  <c r="C269" i="20"/>
  <c r="F410" i="20"/>
  <c r="F409" i="20"/>
  <c r="F408" i="20"/>
  <c r="F407" i="20"/>
  <c r="F406" i="20"/>
  <c r="F404" i="20"/>
  <c r="F403" i="20"/>
  <c r="F402" i="20"/>
  <c r="F401" i="20"/>
  <c r="E410" i="20"/>
  <c r="D410" i="20"/>
  <c r="C410" i="20"/>
  <c r="E409" i="20"/>
  <c r="D409" i="20"/>
  <c r="C409" i="20"/>
  <c r="E408" i="20"/>
  <c r="D408" i="20"/>
  <c r="C408" i="20"/>
  <c r="E407" i="20"/>
  <c r="D407" i="20"/>
  <c r="C407" i="20"/>
  <c r="E406" i="20"/>
  <c r="D406" i="20"/>
  <c r="C406" i="20"/>
  <c r="E405" i="20"/>
  <c r="D405" i="20"/>
  <c r="C405" i="20"/>
  <c r="E404" i="20"/>
  <c r="D404" i="20"/>
  <c r="C404" i="20"/>
  <c r="E403" i="20"/>
  <c r="D403" i="20"/>
  <c r="C403" i="20"/>
  <c r="E402" i="20"/>
  <c r="D402" i="20"/>
  <c r="C402" i="20"/>
  <c r="E401" i="20"/>
  <c r="D401" i="20"/>
  <c r="C401" i="20"/>
  <c r="F399" i="20"/>
  <c r="F398" i="20"/>
  <c r="F397" i="20"/>
  <c r="F396" i="20"/>
  <c r="F395" i="20"/>
  <c r="F394" i="20"/>
  <c r="F393" i="20"/>
  <c r="F392" i="20"/>
  <c r="F391" i="20"/>
  <c r="F390" i="20"/>
  <c r="E399" i="20"/>
  <c r="D399" i="20"/>
  <c r="C399" i="20"/>
  <c r="E398" i="20"/>
  <c r="D398" i="20"/>
  <c r="C398" i="20"/>
  <c r="E397" i="20"/>
  <c r="D397" i="20"/>
  <c r="C397" i="20"/>
  <c r="E396" i="20"/>
  <c r="D396" i="20"/>
  <c r="C396" i="20"/>
  <c r="E395" i="20"/>
  <c r="D395" i="20"/>
  <c r="C395" i="20"/>
  <c r="E394" i="20"/>
  <c r="D394" i="20"/>
  <c r="C394" i="20"/>
  <c r="E393" i="20"/>
  <c r="D393" i="20"/>
  <c r="C393" i="20"/>
  <c r="E392" i="20"/>
  <c r="D392" i="20"/>
  <c r="C392" i="20"/>
  <c r="E391" i="20"/>
  <c r="D391" i="20"/>
  <c r="C391" i="20"/>
  <c r="E390" i="20"/>
  <c r="D390" i="20"/>
  <c r="C390" i="20"/>
  <c r="F377" i="20"/>
  <c r="F376" i="20"/>
  <c r="F375" i="20"/>
  <c r="F374" i="20"/>
  <c r="F373" i="20"/>
  <c r="F372" i="20"/>
  <c r="F371" i="20"/>
  <c r="F370" i="20"/>
  <c r="F369" i="20"/>
  <c r="F368" i="20"/>
  <c r="E377" i="20"/>
  <c r="D377" i="20"/>
  <c r="C377" i="20"/>
  <c r="E376" i="20"/>
  <c r="D376" i="20"/>
  <c r="C376" i="20"/>
  <c r="E375" i="20"/>
  <c r="D375" i="20"/>
  <c r="C375" i="20"/>
  <c r="E374" i="20"/>
  <c r="D374" i="20"/>
  <c r="C374" i="20"/>
  <c r="E373" i="20"/>
  <c r="D373" i="20"/>
  <c r="C373" i="20"/>
  <c r="E372" i="20"/>
  <c r="D372" i="20"/>
  <c r="C372" i="20"/>
  <c r="E371" i="20"/>
  <c r="D371" i="20"/>
  <c r="C371" i="20"/>
  <c r="E370" i="20"/>
  <c r="D370" i="20"/>
  <c r="C370" i="20"/>
  <c r="E369" i="20"/>
  <c r="D369" i="20"/>
  <c r="C369" i="20"/>
  <c r="E368" i="20"/>
  <c r="D368" i="20"/>
  <c r="C368" i="20"/>
  <c r="F234" i="20"/>
  <c r="F233" i="20"/>
  <c r="F232" i="20"/>
  <c r="F231" i="20"/>
  <c r="F230" i="20"/>
  <c r="F229" i="20"/>
  <c r="F228" i="20"/>
  <c r="F227" i="20"/>
  <c r="F226" i="20"/>
  <c r="F225" i="20"/>
  <c r="E234" i="20"/>
  <c r="D234" i="20"/>
  <c r="C234" i="20"/>
  <c r="E233" i="20"/>
  <c r="D233" i="20"/>
  <c r="C233" i="20"/>
  <c r="E232" i="20"/>
  <c r="D232" i="20"/>
  <c r="C232" i="20"/>
  <c r="E231" i="20"/>
  <c r="D231" i="20"/>
  <c r="C231" i="20"/>
  <c r="E230" i="20"/>
  <c r="D230" i="20"/>
  <c r="C230" i="20"/>
  <c r="E229" i="20"/>
  <c r="D229" i="20"/>
  <c r="C229" i="20"/>
  <c r="E228" i="20"/>
  <c r="D228" i="20"/>
  <c r="C228" i="20"/>
  <c r="E227" i="20"/>
  <c r="D227" i="20"/>
  <c r="C227" i="20"/>
  <c r="E226" i="20"/>
  <c r="D226" i="20"/>
  <c r="C226" i="20"/>
  <c r="E225" i="20"/>
  <c r="D225" i="20"/>
  <c r="C225" i="20"/>
  <c r="G344" i="20"/>
  <c r="G343" i="20"/>
  <c r="G342" i="20"/>
  <c r="G341" i="20"/>
  <c r="G340" i="20"/>
  <c r="G339" i="20"/>
  <c r="G338" i="20"/>
  <c r="G337" i="20"/>
  <c r="G336" i="20"/>
  <c r="G335" i="20"/>
  <c r="F344" i="20"/>
  <c r="F343" i="20"/>
  <c r="F342" i="20"/>
  <c r="F341" i="20"/>
  <c r="F340" i="20"/>
  <c r="F339" i="20"/>
  <c r="F338" i="20"/>
  <c r="F337" i="20"/>
  <c r="F336" i="20"/>
  <c r="F335" i="20"/>
  <c r="E344" i="20"/>
  <c r="D344" i="20"/>
  <c r="C344" i="20"/>
  <c r="E343" i="20"/>
  <c r="D343" i="20"/>
  <c r="C343" i="20"/>
  <c r="E342" i="20"/>
  <c r="D342" i="20"/>
  <c r="C342" i="20"/>
  <c r="E341" i="20"/>
  <c r="D341" i="20"/>
  <c r="C341" i="20"/>
  <c r="E340" i="20"/>
  <c r="D340" i="20"/>
  <c r="C340" i="20"/>
  <c r="E339" i="20"/>
  <c r="D339" i="20"/>
  <c r="C339" i="20"/>
  <c r="E338" i="20"/>
  <c r="D338" i="20"/>
  <c r="C338" i="20"/>
  <c r="E337" i="20"/>
  <c r="D337" i="20"/>
  <c r="C337" i="20"/>
  <c r="E336" i="20"/>
  <c r="D336" i="20"/>
  <c r="C336" i="20"/>
  <c r="E335" i="20"/>
  <c r="D335" i="20"/>
  <c r="C335" i="20"/>
  <c r="F333" i="20"/>
  <c r="F332" i="20"/>
  <c r="F331" i="20"/>
  <c r="F330" i="20"/>
  <c r="F329" i="20"/>
  <c r="F328" i="20"/>
  <c r="F327" i="20"/>
  <c r="F326" i="20"/>
  <c r="F325" i="20"/>
  <c r="F324" i="20"/>
  <c r="E333" i="20"/>
  <c r="D333" i="20"/>
  <c r="C333" i="20"/>
  <c r="E332" i="20"/>
  <c r="D332" i="20"/>
  <c r="C332" i="20"/>
  <c r="E331" i="20"/>
  <c r="D331" i="20"/>
  <c r="C331" i="20"/>
  <c r="E330" i="20"/>
  <c r="D330" i="20"/>
  <c r="C330" i="20"/>
  <c r="E329" i="20"/>
  <c r="D329" i="20"/>
  <c r="C329" i="20"/>
  <c r="E328" i="20"/>
  <c r="D328" i="20"/>
  <c r="C328" i="20"/>
  <c r="E327" i="20"/>
  <c r="D327" i="20"/>
  <c r="C327" i="20"/>
  <c r="E326" i="20"/>
  <c r="D326" i="20"/>
  <c r="C326" i="20"/>
  <c r="E325" i="20"/>
  <c r="D325" i="20"/>
  <c r="C325" i="20"/>
  <c r="E324" i="20"/>
  <c r="D324" i="20"/>
  <c r="C324" i="20"/>
  <c r="F322" i="20"/>
  <c r="F321" i="20"/>
  <c r="F320" i="20"/>
  <c r="F319" i="20"/>
  <c r="F318" i="20"/>
  <c r="F317" i="20"/>
  <c r="F316" i="20"/>
  <c r="F315" i="20"/>
  <c r="F314" i="20"/>
  <c r="F313" i="20"/>
  <c r="E322" i="20"/>
  <c r="D322" i="20"/>
  <c r="C322" i="20"/>
  <c r="E321" i="20"/>
  <c r="D321" i="20"/>
  <c r="C321" i="20"/>
  <c r="E320" i="20"/>
  <c r="D320" i="20"/>
  <c r="C320" i="20"/>
  <c r="E319" i="20"/>
  <c r="D319" i="20"/>
  <c r="C319" i="20"/>
  <c r="E318" i="20"/>
  <c r="D318" i="20"/>
  <c r="C318" i="20"/>
  <c r="E317" i="20"/>
  <c r="D317" i="20"/>
  <c r="C317" i="20"/>
  <c r="E316" i="20"/>
  <c r="D316" i="20"/>
  <c r="C316" i="20"/>
  <c r="E315" i="20"/>
  <c r="D315" i="20"/>
  <c r="C315" i="20"/>
  <c r="E314" i="20"/>
  <c r="D314" i="20"/>
  <c r="C314" i="20"/>
  <c r="E313" i="20"/>
  <c r="D313" i="20"/>
  <c r="C313" i="20"/>
  <c r="F190" i="20"/>
  <c r="F189" i="20"/>
  <c r="F188" i="20"/>
  <c r="F187" i="20"/>
  <c r="F186" i="20"/>
  <c r="F185" i="20"/>
  <c r="F184" i="20"/>
  <c r="F183" i="20"/>
  <c r="F182" i="20"/>
  <c r="F181" i="20"/>
  <c r="F180" i="20" s="1"/>
  <c r="C20" i="44" s="1"/>
  <c r="E190" i="20"/>
  <c r="D190" i="20"/>
  <c r="C190" i="20"/>
  <c r="E189" i="20"/>
  <c r="D189" i="20"/>
  <c r="C189" i="20"/>
  <c r="E188" i="20"/>
  <c r="D188" i="20"/>
  <c r="C188" i="20"/>
  <c r="E187" i="20"/>
  <c r="D187" i="20"/>
  <c r="C187" i="20"/>
  <c r="E186" i="20"/>
  <c r="D186" i="20"/>
  <c r="C186" i="20"/>
  <c r="E185" i="20"/>
  <c r="D185" i="20"/>
  <c r="C185" i="20"/>
  <c r="E184" i="20"/>
  <c r="D184" i="20"/>
  <c r="C184" i="20"/>
  <c r="E183" i="20"/>
  <c r="D183" i="20"/>
  <c r="C183" i="20"/>
  <c r="E182" i="20"/>
  <c r="D182" i="20"/>
  <c r="C182" i="20"/>
  <c r="E181" i="20"/>
  <c r="D181" i="20"/>
  <c r="C181" i="20"/>
  <c r="F267" i="20"/>
  <c r="F266" i="20"/>
  <c r="F265" i="20"/>
  <c r="F264" i="20"/>
  <c r="F263" i="20"/>
  <c r="F262" i="20"/>
  <c r="F261" i="20"/>
  <c r="F260" i="20"/>
  <c r="F259" i="20"/>
  <c r="F258" i="20"/>
  <c r="E267" i="20"/>
  <c r="D267" i="20"/>
  <c r="C267" i="20"/>
  <c r="E266" i="20"/>
  <c r="D266" i="20"/>
  <c r="C266" i="20"/>
  <c r="E265" i="20"/>
  <c r="D265" i="20"/>
  <c r="C265" i="20"/>
  <c r="E264" i="20"/>
  <c r="D264" i="20"/>
  <c r="C264" i="20"/>
  <c r="E263" i="20"/>
  <c r="D263" i="20"/>
  <c r="C263" i="20"/>
  <c r="E262" i="20"/>
  <c r="D262" i="20"/>
  <c r="C262" i="20"/>
  <c r="E261" i="20"/>
  <c r="D261" i="20"/>
  <c r="C261" i="20"/>
  <c r="E260" i="20"/>
  <c r="D260" i="20"/>
  <c r="C260" i="20"/>
  <c r="E259" i="20"/>
  <c r="D259" i="20"/>
  <c r="C259" i="20"/>
  <c r="E258" i="20"/>
  <c r="D258" i="20"/>
  <c r="C258" i="20"/>
  <c r="F135" i="20"/>
  <c r="F134" i="20"/>
  <c r="F133" i="20"/>
  <c r="F132" i="20"/>
  <c r="F131" i="20"/>
  <c r="F130" i="20"/>
  <c r="F129" i="20"/>
  <c r="F128" i="20"/>
  <c r="F127" i="20"/>
  <c r="F126" i="20"/>
  <c r="E135" i="20"/>
  <c r="D135" i="20"/>
  <c r="C135" i="20"/>
  <c r="E134" i="20"/>
  <c r="D134" i="20"/>
  <c r="C134" i="20"/>
  <c r="E133" i="20"/>
  <c r="D133" i="20"/>
  <c r="C133" i="20"/>
  <c r="E132" i="20"/>
  <c r="D132" i="20"/>
  <c r="C132" i="20"/>
  <c r="E131" i="20"/>
  <c r="D131" i="20"/>
  <c r="C131" i="20"/>
  <c r="E130" i="20"/>
  <c r="D130" i="20"/>
  <c r="C130" i="20"/>
  <c r="E129" i="20"/>
  <c r="D129" i="20"/>
  <c r="C129" i="20"/>
  <c r="E128" i="20"/>
  <c r="D128" i="20"/>
  <c r="C128" i="20"/>
  <c r="E127" i="20"/>
  <c r="D127" i="20"/>
  <c r="C127" i="20"/>
  <c r="E126" i="20"/>
  <c r="D126" i="20"/>
  <c r="C126" i="20"/>
  <c r="F256" i="20"/>
  <c r="F255" i="20"/>
  <c r="F254" i="20"/>
  <c r="F253" i="20"/>
  <c r="F252" i="20"/>
  <c r="F251" i="20"/>
  <c r="F250" i="20"/>
  <c r="F249" i="20"/>
  <c r="F248" i="20"/>
  <c r="F247" i="20"/>
  <c r="E256" i="20"/>
  <c r="D256" i="20"/>
  <c r="C256" i="20"/>
  <c r="E255" i="20"/>
  <c r="D255" i="20"/>
  <c r="C255" i="20"/>
  <c r="E254" i="20"/>
  <c r="D254" i="20"/>
  <c r="C254" i="20"/>
  <c r="E253" i="20"/>
  <c r="D253" i="20"/>
  <c r="C253" i="20"/>
  <c r="E252" i="20"/>
  <c r="D252" i="20"/>
  <c r="C252" i="20"/>
  <c r="E251" i="20"/>
  <c r="D251" i="20"/>
  <c r="C251" i="20"/>
  <c r="E250" i="20"/>
  <c r="D250" i="20"/>
  <c r="C250" i="20"/>
  <c r="E249" i="20"/>
  <c r="D249" i="20"/>
  <c r="C249" i="20"/>
  <c r="E248" i="20"/>
  <c r="D248" i="20"/>
  <c r="C248" i="20"/>
  <c r="E247" i="20"/>
  <c r="D247" i="20"/>
  <c r="C247" i="20"/>
  <c r="F245" i="20"/>
  <c r="F244" i="20"/>
  <c r="F243" i="20"/>
  <c r="F242" i="20"/>
  <c r="F241" i="20"/>
  <c r="F240" i="20"/>
  <c r="F239" i="20"/>
  <c r="F238" i="20"/>
  <c r="F237" i="20"/>
  <c r="F236" i="20"/>
  <c r="E245" i="20"/>
  <c r="D245" i="20"/>
  <c r="C245" i="20"/>
  <c r="E244" i="20"/>
  <c r="D244" i="20"/>
  <c r="C244" i="20"/>
  <c r="E243" i="20"/>
  <c r="D243" i="20"/>
  <c r="C243" i="20"/>
  <c r="E242" i="20"/>
  <c r="D242" i="20"/>
  <c r="C242" i="20"/>
  <c r="E241" i="20"/>
  <c r="D241" i="20"/>
  <c r="C241" i="20"/>
  <c r="E240" i="20"/>
  <c r="D240" i="20"/>
  <c r="C240" i="20"/>
  <c r="E239" i="20"/>
  <c r="D239" i="20"/>
  <c r="C239" i="20"/>
  <c r="E238" i="20"/>
  <c r="D238" i="20"/>
  <c r="C238" i="20"/>
  <c r="E237" i="20"/>
  <c r="D237" i="20"/>
  <c r="C237" i="20"/>
  <c r="E236" i="20"/>
  <c r="D236" i="20"/>
  <c r="C236" i="20"/>
  <c r="F223" i="20"/>
  <c r="F222" i="20"/>
  <c r="F221" i="20"/>
  <c r="F220" i="20"/>
  <c r="F219" i="20"/>
  <c r="F218" i="20"/>
  <c r="F217" i="20"/>
  <c r="F216" i="20"/>
  <c r="F215" i="20"/>
  <c r="F214" i="20"/>
  <c r="E223" i="20"/>
  <c r="D223" i="20"/>
  <c r="C223" i="20"/>
  <c r="E222" i="20"/>
  <c r="D222" i="20"/>
  <c r="C222" i="20"/>
  <c r="E221" i="20"/>
  <c r="D221" i="20"/>
  <c r="C221" i="20"/>
  <c r="E220" i="20"/>
  <c r="D220" i="20"/>
  <c r="C220" i="20"/>
  <c r="E219" i="20"/>
  <c r="D219" i="20"/>
  <c r="C219" i="20"/>
  <c r="E218" i="20"/>
  <c r="D218" i="20"/>
  <c r="C218" i="20"/>
  <c r="E217" i="20"/>
  <c r="D217" i="20"/>
  <c r="C217" i="20"/>
  <c r="E216" i="20"/>
  <c r="D216" i="20"/>
  <c r="C216" i="20"/>
  <c r="E215" i="20"/>
  <c r="D215" i="20"/>
  <c r="C215" i="20"/>
  <c r="E214" i="20"/>
  <c r="D214" i="20"/>
  <c r="C214" i="20"/>
  <c r="F212" i="20"/>
  <c r="F211" i="20"/>
  <c r="F210" i="20"/>
  <c r="F209" i="20"/>
  <c r="F208" i="20"/>
  <c r="F207" i="20"/>
  <c r="F206" i="20"/>
  <c r="F205" i="20"/>
  <c r="F204" i="20"/>
  <c r="F203" i="20"/>
  <c r="E212" i="20"/>
  <c r="D212" i="20"/>
  <c r="C212" i="20"/>
  <c r="E211" i="20"/>
  <c r="D211" i="20"/>
  <c r="C211" i="20"/>
  <c r="E210" i="20"/>
  <c r="D210" i="20"/>
  <c r="C210" i="20"/>
  <c r="E209" i="20"/>
  <c r="D209" i="20"/>
  <c r="C209" i="20"/>
  <c r="E208" i="20"/>
  <c r="D208" i="20"/>
  <c r="C208" i="20"/>
  <c r="E207" i="20"/>
  <c r="D207" i="20"/>
  <c r="C207" i="20"/>
  <c r="E206" i="20"/>
  <c r="D206" i="20"/>
  <c r="C206" i="20"/>
  <c r="E205" i="20"/>
  <c r="D205" i="20"/>
  <c r="C205" i="20"/>
  <c r="E204" i="20"/>
  <c r="D204" i="20"/>
  <c r="C204" i="20"/>
  <c r="E203" i="20"/>
  <c r="D203" i="20"/>
  <c r="C203" i="20"/>
  <c r="F201" i="20"/>
  <c r="F200" i="20"/>
  <c r="F199" i="20"/>
  <c r="F198" i="20"/>
  <c r="F197" i="20"/>
  <c r="F196" i="20"/>
  <c r="F195" i="20"/>
  <c r="F194" i="20"/>
  <c r="F193" i="20"/>
  <c r="F192" i="20"/>
  <c r="E201" i="20"/>
  <c r="D201" i="20"/>
  <c r="C201" i="20"/>
  <c r="E200" i="20"/>
  <c r="D200" i="20"/>
  <c r="C200" i="20"/>
  <c r="E199" i="20"/>
  <c r="D199" i="20"/>
  <c r="C199" i="20"/>
  <c r="E198" i="20"/>
  <c r="D198" i="20"/>
  <c r="C198" i="20"/>
  <c r="E197" i="20"/>
  <c r="D197" i="20"/>
  <c r="C197" i="20"/>
  <c r="E196" i="20"/>
  <c r="D196" i="20"/>
  <c r="C196" i="20"/>
  <c r="E195" i="20"/>
  <c r="D195" i="20"/>
  <c r="C195" i="20"/>
  <c r="E194" i="20"/>
  <c r="D194" i="20"/>
  <c r="C194" i="20"/>
  <c r="E193" i="20"/>
  <c r="D193" i="20"/>
  <c r="C193" i="20"/>
  <c r="E192" i="20"/>
  <c r="D192" i="20"/>
  <c r="C192" i="20"/>
  <c r="F113" i="20"/>
  <c r="F112" i="20"/>
  <c r="F111" i="20"/>
  <c r="F110" i="20"/>
  <c r="F109" i="20"/>
  <c r="F108" i="20"/>
  <c r="F107" i="20"/>
  <c r="F106" i="20"/>
  <c r="F105" i="20"/>
  <c r="F104" i="20"/>
  <c r="F103" i="20" s="1"/>
  <c r="C13" i="44" s="1"/>
  <c r="E113" i="20"/>
  <c r="D113" i="20"/>
  <c r="C113" i="20"/>
  <c r="E112" i="20"/>
  <c r="D112" i="20"/>
  <c r="C112" i="20"/>
  <c r="E111" i="20"/>
  <c r="D111" i="20"/>
  <c r="C111" i="20"/>
  <c r="E110" i="20"/>
  <c r="D110" i="20"/>
  <c r="C110" i="20"/>
  <c r="E109" i="20"/>
  <c r="D109" i="20"/>
  <c r="C109" i="20"/>
  <c r="E108" i="20"/>
  <c r="D108" i="20"/>
  <c r="C108" i="20"/>
  <c r="E107" i="20"/>
  <c r="D107" i="20"/>
  <c r="C107" i="20"/>
  <c r="E106" i="20"/>
  <c r="D106" i="20"/>
  <c r="C106" i="20"/>
  <c r="E105" i="20"/>
  <c r="D105" i="20"/>
  <c r="C105" i="20"/>
  <c r="E104" i="20"/>
  <c r="D104" i="20"/>
  <c r="C104" i="20"/>
  <c r="F179" i="20"/>
  <c r="F178" i="20"/>
  <c r="F177" i="20"/>
  <c r="F176" i="20"/>
  <c r="F175" i="20"/>
  <c r="F174" i="20"/>
  <c r="F173" i="20"/>
  <c r="F172" i="20"/>
  <c r="F171" i="20"/>
  <c r="F170" i="20"/>
  <c r="E179" i="20"/>
  <c r="D179" i="20"/>
  <c r="C179" i="20"/>
  <c r="E178" i="20"/>
  <c r="D178" i="20"/>
  <c r="C178" i="20"/>
  <c r="E177" i="20"/>
  <c r="D177" i="20"/>
  <c r="C177" i="20"/>
  <c r="E176" i="20"/>
  <c r="D176" i="20"/>
  <c r="C176" i="20"/>
  <c r="E175" i="20"/>
  <c r="D175" i="20"/>
  <c r="C175" i="20"/>
  <c r="E174" i="20"/>
  <c r="D174" i="20"/>
  <c r="C174" i="20"/>
  <c r="E173" i="20"/>
  <c r="D173" i="20"/>
  <c r="C173" i="20"/>
  <c r="E172" i="20"/>
  <c r="D172" i="20"/>
  <c r="C172" i="20"/>
  <c r="E171" i="20"/>
  <c r="D171" i="20"/>
  <c r="C171" i="20"/>
  <c r="E170" i="20"/>
  <c r="D170" i="20"/>
  <c r="C170" i="20"/>
  <c r="F168" i="20"/>
  <c r="F167" i="20"/>
  <c r="F166" i="20"/>
  <c r="F165" i="20"/>
  <c r="F164" i="20"/>
  <c r="F163" i="20"/>
  <c r="F162" i="20"/>
  <c r="F161" i="20"/>
  <c r="F160" i="20"/>
  <c r="F159" i="20"/>
  <c r="E168" i="20"/>
  <c r="D168" i="20"/>
  <c r="C168" i="20"/>
  <c r="E167" i="20"/>
  <c r="D167" i="20"/>
  <c r="C167" i="20"/>
  <c r="E166" i="20"/>
  <c r="D166" i="20"/>
  <c r="C166" i="20"/>
  <c r="E165" i="20"/>
  <c r="D165" i="20"/>
  <c r="C165" i="20"/>
  <c r="E164" i="20"/>
  <c r="D164" i="20"/>
  <c r="C164" i="20"/>
  <c r="E163" i="20"/>
  <c r="D163" i="20"/>
  <c r="C163" i="20"/>
  <c r="E162" i="20"/>
  <c r="D162" i="20"/>
  <c r="C162" i="20"/>
  <c r="E161" i="20"/>
  <c r="D161" i="20"/>
  <c r="C161" i="20"/>
  <c r="E160" i="20"/>
  <c r="D160" i="20"/>
  <c r="C160" i="20"/>
  <c r="E159" i="20"/>
  <c r="D159" i="20"/>
  <c r="C159" i="20"/>
  <c r="F157" i="20"/>
  <c r="F156" i="20"/>
  <c r="F155" i="20"/>
  <c r="F154" i="20"/>
  <c r="F153" i="20"/>
  <c r="F152" i="20"/>
  <c r="F151" i="20"/>
  <c r="F150" i="20"/>
  <c r="F149" i="20"/>
  <c r="F148" i="20"/>
  <c r="E157" i="20"/>
  <c r="D157" i="20"/>
  <c r="C157" i="20"/>
  <c r="E156" i="20"/>
  <c r="D156" i="20"/>
  <c r="C156" i="20"/>
  <c r="E155" i="20"/>
  <c r="D155" i="20"/>
  <c r="C155" i="20"/>
  <c r="E154" i="20"/>
  <c r="D154" i="20"/>
  <c r="C154" i="20"/>
  <c r="E153" i="20"/>
  <c r="D153" i="20"/>
  <c r="C153" i="20"/>
  <c r="E152" i="20"/>
  <c r="D152" i="20"/>
  <c r="C152" i="20"/>
  <c r="E151" i="20"/>
  <c r="D151" i="20"/>
  <c r="C151" i="20"/>
  <c r="E150" i="20"/>
  <c r="D150" i="20"/>
  <c r="C150" i="20"/>
  <c r="E149" i="20"/>
  <c r="D149" i="20"/>
  <c r="C149" i="20"/>
  <c r="E148" i="20"/>
  <c r="D148" i="20"/>
  <c r="C148" i="20"/>
  <c r="F146" i="20"/>
  <c r="F145" i="20"/>
  <c r="F144" i="20"/>
  <c r="F143" i="20"/>
  <c r="F142" i="20"/>
  <c r="F141" i="20"/>
  <c r="F140" i="20"/>
  <c r="F139" i="20"/>
  <c r="F138" i="20"/>
  <c r="F137" i="20"/>
  <c r="E146" i="20"/>
  <c r="D146" i="20"/>
  <c r="C146" i="20"/>
  <c r="E145" i="20"/>
  <c r="D145" i="20"/>
  <c r="C145" i="20"/>
  <c r="E144" i="20"/>
  <c r="D144" i="20"/>
  <c r="C144" i="20"/>
  <c r="E143" i="20"/>
  <c r="D143" i="20"/>
  <c r="C143" i="20"/>
  <c r="E142" i="20"/>
  <c r="D142" i="20"/>
  <c r="C142" i="20"/>
  <c r="E141" i="20"/>
  <c r="D141" i="20"/>
  <c r="C141" i="20"/>
  <c r="E140" i="20"/>
  <c r="D140" i="20"/>
  <c r="C140" i="20"/>
  <c r="E139" i="20"/>
  <c r="D139" i="20"/>
  <c r="C139" i="20"/>
  <c r="E138" i="20"/>
  <c r="D138" i="20"/>
  <c r="C138" i="20"/>
  <c r="E137" i="20"/>
  <c r="D137" i="20"/>
  <c r="C137" i="20"/>
  <c r="F69" i="20"/>
  <c r="F68" i="20"/>
  <c r="F67" i="20"/>
  <c r="F66" i="20"/>
  <c r="F65" i="20"/>
  <c r="F64" i="20"/>
  <c r="F63" i="20"/>
  <c r="F62" i="20"/>
  <c r="F61" i="20"/>
  <c r="F60" i="20"/>
  <c r="F59" i="20" s="1"/>
  <c r="C9" i="44" s="1"/>
  <c r="E69" i="20"/>
  <c r="D69" i="20"/>
  <c r="C69" i="20"/>
  <c r="E68" i="20"/>
  <c r="D68" i="20"/>
  <c r="C68" i="20"/>
  <c r="E67" i="20"/>
  <c r="D67" i="20"/>
  <c r="C67" i="20"/>
  <c r="E66" i="20"/>
  <c r="D66" i="20"/>
  <c r="C66" i="20"/>
  <c r="E65" i="20"/>
  <c r="D65" i="20"/>
  <c r="C65" i="20"/>
  <c r="E64" i="20"/>
  <c r="D64" i="20"/>
  <c r="C64" i="20"/>
  <c r="E63" i="20"/>
  <c r="D63" i="20"/>
  <c r="C63" i="20"/>
  <c r="E62" i="20"/>
  <c r="D62" i="20"/>
  <c r="C62" i="20"/>
  <c r="E61" i="20"/>
  <c r="D61" i="20"/>
  <c r="C61" i="20"/>
  <c r="E60" i="20"/>
  <c r="D60" i="20"/>
  <c r="C60" i="20"/>
  <c r="G124" i="20"/>
  <c r="G123" i="20"/>
  <c r="G122" i="20"/>
  <c r="G121" i="20"/>
  <c r="G120" i="20"/>
  <c r="G119" i="20"/>
  <c r="G118" i="20"/>
  <c r="G117" i="20"/>
  <c r="G116" i="20"/>
  <c r="G115" i="20"/>
  <c r="F123" i="20"/>
  <c r="F122" i="20"/>
  <c r="F121" i="20"/>
  <c r="F120" i="20"/>
  <c r="F119" i="20"/>
  <c r="F118" i="20"/>
  <c r="F117" i="20"/>
  <c r="F116" i="20"/>
  <c r="F115" i="20"/>
  <c r="E124" i="20"/>
  <c r="D124" i="20"/>
  <c r="C124" i="20"/>
  <c r="E123" i="20"/>
  <c r="D123" i="20"/>
  <c r="C123" i="20"/>
  <c r="E122" i="20"/>
  <c r="D122" i="20"/>
  <c r="C122" i="20"/>
  <c r="E121" i="20"/>
  <c r="D121" i="20"/>
  <c r="C121" i="20"/>
  <c r="E120" i="20"/>
  <c r="D120" i="20"/>
  <c r="C120" i="20"/>
  <c r="E119" i="20"/>
  <c r="D119" i="20"/>
  <c r="C119" i="20"/>
  <c r="E118" i="20"/>
  <c r="D118" i="20"/>
  <c r="C118" i="20"/>
  <c r="E117" i="20"/>
  <c r="D117" i="20"/>
  <c r="C117" i="20"/>
  <c r="E116" i="20"/>
  <c r="D116" i="20"/>
  <c r="C116" i="20"/>
  <c r="E115" i="20"/>
  <c r="D115" i="20"/>
  <c r="C115" i="20"/>
  <c r="F47" i="20"/>
  <c r="F46" i="20"/>
  <c r="F45" i="20"/>
  <c r="F44" i="20"/>
  <c r="F43" i="20"/>
  <c r="F42" i="20"/>
  <c r="F41" i="20"/>
  <c r="F40" i="20"/>
  <c r="F39" i="20"/>
  <c r="F38" i="20"/>
  <c r="E47" i="20"/>
  <c r="D47" i="20"/>
  <c r="C47" i="20"/>
  <c r="E46" i="20"/>
  <c r="D46" i="20"/>
  <c r="C46" i="20"/>
  <c r="E45" i="20"/>
  <c r="D45" i="20"/>
  <c r="C45" i="20"/>
  <c r="E44" i="20"/>
  <c r="D44" i="20"/>
  <c r="C44" i="20"/>
  <c r="E43" i="20"/>
  <c r="D43" i="20"/>
  <c r="C43" i="20"/>
  <c r="E42" i="20"/>
  <c r="D42" i="20"/>
  <c r="C42" i="20"/>
  <c r="E41" i="20"/>
  <c r="D41" i="20"/>
  <c r="C41" i="20"/>
  <c r="E40" i="20"/>
  <c r="D40" i="20"/>
  <c r="C40" i="20"/>
  <c r="E39" i="20"/>
  <c r="D39" i="20"/>
  <c r="C39" i="20"/>
  <c r="E38" i="20"/>
  <c r="D38" i="20"/>
  <c r="C38" i="20"/>
  <c r="F102" i="20"/>
  <c r="F101" i="20"/>
  <c r="F100" i="20"/>
  <c r="F99" i="20"/>
  <c r="F98" i="20"/>
  <c r="F97" i="20"/>
  <c r="F96" i="20"/>
  <c r="F95" i="20"/>
  <c r="F94" i="20"/>
  <c r="F93" i="20"/>
  <c r="E102" i="20"/>
  <c r="D102" i="20"/>
  <c r="C102" i="20"/>
  <c r="E101" i="20"/>
  <c r="D101" i="20"/>
  <c r="C101" i="20"/>
  <c r="E100" i="20"/>
  <c r="D100" i="20"/>
  <c r="C100" i="20"/>
  <c r="E99" i="20"/>
  <c r="D99" i="20"/>
  <c r="C99" i="20"/>
  <c r="E98" i="20"/>
  <c r="D98" i="20"/>
  <c r="C98" i="20"/>
  <c r="E97" i="20"/>
  <c r="D97" i="20"/>
  <c r="C97" i="20"/>
  <c r="E96" i="20"/>
  <c r="D96" i="20"/>
  <c r="C96" i="20"/>
  <c r="E95" i="20"/>
  <c r="D95" i="20"/>
  <c r="C95" i="20"/>
  <c r="E94" i="20"/>
  <c r="D94" i="20"/>
  <c r="C94" i="20"/>
  <c r="E93" i="20"/>
  <c r="D93" i="20"/>
  <c r="C93" i="20"/>
  <c r="M6" i="31"/>
  <c r="L6" i="31"/>
  <c r="K6" i="31"/>
  <c r="J6" i="31"/>
  <c r="I6" i="31"/>
  <c r="H6" i="31"/>
  <c r="G6" i="31"/>
  <c r="F6" i="31"/>
  <c r="D6" i="31"/>
  <c r="M5" i="31"/>
  <c r="L5" i="31"/>
  <c r="K5" i="31"/>
  <c r="J5" i="31"/>
  <c r="I5" i="31"/>
  <c r="H5" i="31"/>
  <c r="G5" i="31"/>
  <c r="F5" i="31"/>
  <c r="E5" i="31"/>
  <c r="D5" i="31"/>
  <c r="D4" i="31"/>
  <c r="E3" i="31"/>
  <c r="D2" i="31"/>
  <c r="E2" i="31"/>
  <c r="F80" i="20"/>
  <c r="F78" i="20"/>
  <c r="F77" i="20"/>
  <c r="F76" i="20"/>
  <c r="F75" i="20"/>
  <c r="F74" i="20"/>
  <c r="F73" i="20"/>
  <c r="F72" i="20"/>
  <c r="F71" i="20"/>
  <c r="E80" i="20"/>
  <c r="D80" i="20"/>
  <c r="C80" i="20"/>
  <c r="E79" i="20"/>
  <c r="D79" i="20"/>
  <c r="C79" i="20"/>
  <c r="E78" i="20"/>
  <c r="D78" i="20"/>
  <c r="C78" i="20"/>
  <c r="E77" i="20"/>
  <c r="D77" i="20"/>
  <c r="C77" i="20"/>
  <c r="E76" i="20"/>
  <c r="D76" i="20"/>
  <c r="C76" i="20"/>
  <c r="E75" i="20"/>
  <c r="D75" i="20"/>
  <c r="C75" i="20"/>
  <c r="E74" i="20"/>
  <c r="D74" i="20"/>
  <c r="C74" i="20"/>
  <c r="E73" i="20"/>
  <c r="D73" i="20"/>
  <c r="C73" i="20"/>
  <c r="E72" i="20"/>
  <c r="D72" i="20"/>
  <c r="C72" i="20"/>
  <c r="E71" i="20"/>
  <c r="D71" i="20"/>
  <c r="C71" i="20"/>
  <c r="F58" i="20"/>
  <c r="F57" i="20"/>
  <c r="F56" i="20"/>
  <c r="F55" i="20"/>
  <c r="F54" i="20"/>
  <c r="F53" i="20"/>
  <c r="F52" i="20"/>
  <c r="F51" i="20"/>
  <c r="F50" i="20"/>
  <c r="F49" i="20"/>
  <c r="E58" i="20"/>
  <c r="D58" i="20"/>
  <c r="C58" i="20"/>
  <c r="E57" i="20"/>
  <c r="D57" i="20"/>
  <c r="C57" i="20"/>
  <c r="E56" i="20"/>
  <c r="D56" i="20"/>
  <c r="C56" i="20"/>
  <c r="E55" i="20"/>
  <c r="D55" i="20"/>
  <c r="C55" i="20"/>
  <c r="E54" i="20"/>
  <c r="D54" i="20"/>
  <c r="C54" i="20"/>
  <c r="E53" i="20"/>
  <c r="D53" i="20"/>
  <c r="C53" i="20"/>
  <c r="E52" i="20"/>
  <c r="D52" i="20"/>
  <c r="C52" i="20"/>
  <c r="E51" i="20"/>
  <c r="D51" i="20"/>
  <c r="C51" i="20"/>
  <c r="E50" i="20"/>
  <c r="D50" i="20"/>
  <c r="C50" i="20"/>
  <c r="E49" i="20"/>
  <c r="D49" i="20"/>
  <c r="C49" i="20"/>
  <c r="E36" i="20"/>
  <c r="D36" i="20"/>
  <c r="C36" i="20"/>
  <c r="E35" i="20"/>
  <c r="D35" i="20"/>
  <c r="C35" i="20"/>
  <c r="E34" i="20"/>
  <c r="D34" i="20"/>
  <c r="C34" i="20"/>
  <c r="E33" i="20"/>
  <c r="D33" i="20"/>
  <c r="C33" i="20"/>
  <c r="E32" i="20"/>
  <c r="D32" i="20"/>
  <c r="C32" i="20"/>
  <c r="E31" i="20"/>
  <c r="D31" i="20"/>
  <c r="C31" i="20"/>
  <c r="E30" i="20"/>
  <c r="D30" i="20"/>
  <c r="C30" i="20"/>
  <c r="E29" i="20"/>
  <c r="D29" i="20"/>
  <c r="C29" i="20"/>
  <c r="E28" i="20"/>
  <c r="D28" i="20"/>
  <c r="C28" i="20"/>
  <c r="E27" i="20"/>
  <c r="D27" i="20"/>
  <c r="C27" i="20"/>
  <c r="F136" i="20" l="1"/>
  <c r="C16" i="44" s="1"/>
  <c r="F147" i="20"/>
  <c r="C17" i="44" s="1"/>
  <c r="F158" i="20"/>
  <c r="C18" i="44" s="1"/>
  <c r="F191" i="20"/>
  <c r="C21" i="44" s="1"/>
  <c r="F257" i="20"/>
  <c r="C27" i="44" s="1"/>
  <c r="F290" i="20"/>
  <c r="C30" i="44" s="1"/>
  <c r="F224" i="20"/>
  <c r="C24" i="44" s="1"/>
  <c r="F433" i="20"/>
  <c r="C43" i="44" s="1"/>
  <c r="F521" i="20"/>
  <c r="C51" i="44" s="1"/>
  <c r="F532" i="20"/>
  <c r="C52" i="44" s="1"/>
  <c r="F367" i="20"/>
  <c r="C37" i="44" s="1"/>
  <c r="F389" i="20"/>
  <c r="C39" i="44" s="1"/>
  <c r="F169" i="20"/>
  <c r="C19" i="44" s="1"/>
  <c r="F202" i="20"/>
  <c r="C22" i="44" s="1"/>
  <c r="F334" i="20"/>
  <c r="C34" i="44" s="1"/>
  <c r="F114" i="20"/>
  <c r="C14" i="44" s="1"/>
  <c r="F235" i="20"/>
  <c r="C25" i="44" s="1"/>
  <c r="F301" i="20"/>
  <c r="C31" i="44" s="1"/>
  <c r="F125" i="20"/>
  <c r="C15" i="44" s="1"/>
  <c r="F345" i="20"/>
  <c r="C35" i="44" s="1"/>
  <c r="F268" i="20"/>
  <c r="C28" i="44" s="1"/>
  <c r="G114" i="20"/>
  <c r="D14" i="44" s="1"/>
  <c r="F323" i="20"/>
  <c r="C33" i="44" s="1"/>
  <c r="F92" i="20"/>
  <c r="C12" i="44" s="1"/>
  <c r="F37" i="20"/>
  <c r="C7" i="44" s="1"/>
  <c r="F400" i="20"/>
  <c r="C40" i="44" s="1"/>
  <c r="F70" i="20"/>
  <c r="C10" i="44" s="1"/>
  <c r="F466" i="20"/>
  <c r="C46" i="44" s="1"/>
  <c r="F312" i="20"/>
  <c r="C32" i="44" s="1"/>
  <c r="F246" i="20"/>
  <c r="C26" i="44" s="1"/>
  <c r="F213" i="20"/>
  <c r="C23" i="44" s="1"/>
  <c r="F48" i="20"/>
  <c r="C8" i="44" s="1"/>
  <c r="G334" i="20"/>
  <c r="D34" i="44" s="1"/>
  <c r="G730" i="20"/>
  <c r="H542" i="20"/>
  <c r="H93" i="20"/>
  <c r="J93" i="20" s="1"/>
  <c r="L93" i="20" s="1"/>
  <c r="H97" i="20"/>
  <c r="J97" i="20" s="1"/>
  <c r="L97" i="20" s="1"/>
  <c r="H101" i="20"/>
  <c r="H40" i="20"/>
  <c r="J40" i="20" s="1"/>
  <c r="L40" i="20" s="1"/>
  <c r="H44" i="20"/>
  <c r="H62" i="20"/>
  <c r="J62" i="20" s="1"/>
  <c r="L62" i="20" s="1"/>
  <c r="H66" i="20"/>
  <c r="H137" i="20"/>
  <c r="J137" i="20" s="1"/>
  <c r="L137" i="20" s="1"/>
  <c r="H141" i="20"/>
  <c r="J141" i="20" s="1"/>
  <c r="L141" i="20" s="1"/>
  <c r="H145" i="20"/>
  <c r="H150" i="20"/>
  <c r="J150" i="20" s="1"/>
  <c r="L150" i="20" s="1"/>
  <c r="H154" i="20"/>
  <c r="H159" i="20"/>
  <c r="J159" i="20" s="1"/>
  <c r="L159" i="20" s="1"/>
  <c r="H163" i="20"/>
  <c r="J163" i="20" s="1"/>
  <c r="L163" i="20" s="1"/>
  <c r="H167" i="20"/>
  <c r="H172" i="20"/>
  <c r="J172" i="20" s="1"/>
  <c r="L172" i="20" s="1"/>
  <c r="H176" i="20"/>
  <c r="H104" i="20"/>
  <c r="J104" i="20" s="1"/>
  <c r="L104" i="20" s="1"/>
  <c r="H108" i="20"/>
  <c r="J108" i="20" s="1"/>
  <c r="L108" i="20" s="1"/>
  <c r="H112" i="20"/>
  <c r="H194" i="20"/>
  <c r="J194" i="20" s="1"/>
  <c r="L194" i="20" s="1"/>
  <c r="H198" i="20"/>
  <c r="I206" i="20"/>
  <c r="K206" i="20" s="1"/>
  <c r="M206" i="20" s="1"/>
  <c r="I210" i="20"/>
  <c r="I215" i="20"/>
  <c r="K215" i="20" s="1"/>
  <c r="M215" i="20" s="1"/>
  <c r="I219" i="20"/>
  <c r="K219" i="20" s="1"/>
  <c r="M219" i="20" s="1"/>
  <c r="I223" i="20"/>
  <c r="I239" i="20"/>
  <c r="K239" i="20" s="1"/>
  <c r="M239" i="20" s="1"/>
  <c r="I243" i="20"/>
  <c r="I248" i="20"/>
  <c r="K248" i="20" s="1"/>
  <c r="M248" i="20" s="1"/>
  <c r="I252" i="20"/>
  <c r="K252" i="20" s="1"/>
  <c r="M252" i="20" s="1"/>
  <c r="I256" i="20"/>
  <c r="I129" i="20"/>
  <c r="K129" i="20" s="1"/>
  <c r="M129" i="20" s="1"/>
  <c r="I133" i="20"/>
  <c r="I259" i="20"/>
  <c r="K259" i="20" s="1"/>
  <c r="M259" i="20" s="1"/>
  <c r="I263" i="20"/>
  <c r="K263" i="20" s="1"/>
  <c r="M263" i="20" s="1"/>
  <c r="I267" i="20"/>
  <c r="I184" i="20"/>
  <c r="K184" i="20" s="1"/>
  <c r="M184" i="20" s="1"/>
  <c r="I188" i="20"/>
  <c r="I314" i="20"/>
  <c r="K314" i="20" s="1"/>
  <c r="M314" i="20" s="1"/>
  <c r="I318" i="20"/>
  <c r="K318" i="20" s="1"/>
  <c r="M318" i="20" s="1"/>
  <c r="I322" i="20"/>
  <c r="I327" i="20"/>
  <c r="K327" i="20" s="1"/>
  <c r="M327" i="20" s="1"/>
  <c r="I331" i="20"/>
  <c r="I336" i="20"/>
  <c r="K336" i="20" s="1"/>
  <c r="M336" i="20" s="1"/>
  <c r="I340" i="20"/>
  <c r="K340" i="20" s="1"/>
  <c r="M340" i="20" s="1"/>
  <c r="I344" i="20"/>
  <c r="I228" i="20"/>
  <c r="K228" i="20" s="1"/>
  <c r="M228" i="20" s="1"/>
  <c r="I232" i="20"/>
  <c r="I369" i="20"/>
  <c r="K369" i="20" s="1"/>
  <c r="M369" i="20" s="1"/>
  <c r="I373" i="20"/>
  <c r="K373" i="20" s="1"/>
  <c r="M373" i="20" s="1"/>
  <c r="I377" i="20"/>
  <c r="I393" i="20"/>
  <c r="K393" i="20" s="1"/>
  <c r="M393" i="20" s="1"/>
  <c r="I397" i="20"/>
  <c r="I272" i="20"/>
  <c r="K272" i="20" s="1"/>
  <c r="M272" i="20" s="1"/>
  <c r="I276" i="20"/>
  <c r="I292" i="20"/>
  <c r="K292" i="20" s="1"/>
  <c r="M292" i="20" s="1"/>
  <c r="I296" i="20"/>
  <c r="K296" i="20" s="1"/>
  <c r="M296" i="20" s="1"/>
  <c r="I300" i="20"/>
  <c r="I305" i="20"/>
  <c r="K305" i="20" s="1"/>
  <c r="M305" i="20" s="1"/>
  <c r="I309" i="20"/>
  <c r="I347" i="20"/>
  <c r="K347" i="20" s="1"/>
  <c r="M347" i="20" s="1"/>
  <c r="I351" i="20"/>
  <c r="K351" i="20" s="1"/>
  <c r="M351" i="20" s="1"/>
  <c r="I355" i="20"/>
  <c r="J59" i="32"/>
  <c r="H29" i="20"/>
  <c r="J29" i="20" s="1"/>
  <c r="L29" i="20" s="1"/>
  <c r="H33" i="20"/>
  <c r="H51" i="20"/>
  <c r="J51" i="20" s="1"/>
  <c r="L51" i="20" s="1"/>
  <c r="H55" i="20"/>
  <c r="H73" i="20"/>
  <c r="J73" i="20" s="1"/>
  <c r="L73" i="20" s="1"/>
  <c r="H77" i="20"/>
  <c r="I30" i="20"/>
  <c r="K30" i="20" s="1"/>
  <c r="M30" i="20" s="1"/>
  <c r="I34" i="20"/>
  <c r="I50" i="20"/>
  <c r="K50" i="20" s="1"/>
  <c r="M50" i="20" s="1"/>
  <c r="I54" i="20"/>
  <c r="K54" i="20" s="1"/>
  <c r="M54" i="20" s="1"/>
  <c r="I58" i="20"/>
  <c r="I74" i="20"/>
  <c r="K74" i="20" s="1"/>
  <c r="M74" i="20" s="1"/>
  <c r="I78" i="20"/>
  <c r="I94" i="20"/>
  <c r="K94" i="20" s="1"/>
  <c r="M94" i="20" s="1"/>
  <c r="I98" i="20"/>
  <c r="K98" i="20" s="1"/>
  <c r="M98" i="20" s="1"/>
  <c r="I102" i="20"/>
  <c r="I41" i="20"/>
  <c r="K41" i="20" s="1"/>
  <c r="M41" i="20" s="1"/>
  <c r="I45" i="20"/>
  <c r="H117" i="20"/>
  <c r="J117" i="20" s="1"/>
  <c r="L117" i="20" s="1"/>
  <c r="H121" i="20"/>
  <c r="I116" i="20"/>
  <c r="K116" i="20" s="1"/>
  <c r="M116" i="20" s="1"/>
  <c r="I120" i="20"/>
  <c r="K120" i="20" s="1"/>
  <c r="M120" i="20" s="1"/>
  <c r="I124" i="20"/>
  <c r="I63" i="20"/>
  <c r="K63" i="20" s="1"/>
  <c r="M63" i="20" s="1"/>
  <c r="I67" i="20"/>
  <c r="I138" i="20"/>
  <c r="K138" i="20" s="1"/>
  <c r="M138" i="20" s="1"/>
  <c r="I142" i="20"/>
  <c r="K142" i="20" s="1"/>
  <c r="M142" i="20" s="1"/>
  <c r="I146" i="20"/>
  <c r="I151" i="20"/>
  <c r="K151" i="20" s="1"/>
  <c r="M151" i="20" s="1"/>
  <c r="I155" i="20"/>
  <c r="I160" i="20"/>
  <c r="K160" i="20" s="1"/>
  <c r="M160" i="20" s="1"/>
  <c r="I164" i="20"/>
  <c r="K164" i="20" s="1"/>
  <c r="M164" i="20" s="1"/>
  <c r="I168" i="20"/>
  <c r="I173" i="20"/>
  <c r="K173" i="20" s="1"/>
  <c r="M173" i="20" s="1"/>
  <c r="I177" i="20"/>
  <c r="I105" i="20"/>
  <c r="K105" i="20" s="1"/>
  <c r="M105" i="20" s="1"/>
  <c r="I109" i="20"/>
  <c r="K109" i="20" s="1"/>
  <c r="M109" i="20" s="1"/>
  <c r="I113" i="20"/>
  <c r="I195" i="20"/>
  <c r="K195" i="20" s="1"/>
  <c r="M195" i="20" s="1"/>
  <c r="I199" i="20"/>
  <c r="H203" i="20"/>
  <c r="J203" i="20" s="1"/>
  <c r="L203" i="20" s="1"/>
  <c r="H207" i="20"/>
  <c r="J207" i="20" s="1"/>
  <c r="L207" i="20" s="1"/>
  <c r="H211" i="20"/>
  <c r="H216" i="20"/>
  <c r="J216" i="20" s="1"/>
  <c r="L216" i="20" s="1"/>
  <c r="H220" i="20"/>
  <c r="H236" i="20"/>
  <c r="J236" i="20" s="1"/>
  <c r="L236" i="20" s="1"/>
  <c r="H240" i="20"/>
  <c r="J240" i="20" s="1"/>
  <c r="L240" i="20" s="1"/>
  <c r="H244" i="20"/>
  <c r="H249" i="20"/>
  <c r="J249" i="20" s="1"/>
  <c r="L249" i="20" s="1"/>
  <c r="H253" i="20"/>
  <c r="H126" i="20"/>
  <c r="J126" i="20" s="1"/>
  <c r="L126" i="20" s="1"/>
  <c r="H130" i="20"/>
  <c r="J130" i="20" s="1"/>
  <c r="L130" i="20" s="1"/>
  <c r="H134" i="20"/>
  <c r="H260" i="20"/>
  <c r="J260" i="20" s="1"/>
  <c r="L260" i="20" s="1"/>
  <c r="H264" i="20"/>
  <c r="H181" i="20"/>
  <c r="J181" i="20" s="1"/>
  <c r="L181" i="20" s="1"/>
  <c r="H185" i="20"/>
  <c r="J185" i="20" s="1"/>
  <c r="L185" i="20" s="1"/>
  <c r="H189" i="20"/>
  <c r="H315" i="20"/>
  <c r="J315" i="20" s="1"/>
  <c r="L315" i="20" s="1"/>
  <c r="H319" i="20"/>
  <c r="H324" i="20"/>
  <c r="J324" i="20" s="1"/>
  <c r="L324" i="20" s="1"/>
  <c r="H328" i="20"/>
  <c r="J328" i="20" s="1"/>
  <c r="L328" i="20" s="1"/>
  <c r="H332" i="20"/>
  <c r="H337" i="20"/>
  <c r="J337" i="20" s="1"/>
  <c r="L337" i="20" s="1"/>
  <c r="H341" i="20"/>
  <c r="H225" i="20"/>
  <c r="J225" i="20" s="1"/>
  <c r="L225" i="20" s="1"/>
  <c r="H229" i="20"/>
  <c r="J229" i="20" s="1"/>
  <c r="L229" i="20" s="1"/>
  <c r="H233" i="20"/>
  <c r="H370" i="20"/>
  <c r="J370" i="20" s="1"/>
  <c r="L370" i="20" s="1"/>
  <c r="H374" i="20"/>
  <c r="H390" i="20"/>
  <c r="J390" i="20" s="1"/>
  <c r="L390" i="20" s="1"/>
  <c r="H394" i="20"/>
  <c r="J394" i="20" s="1"/>
  <c r="L394" i="20" s="1"/>
  <c r="H398" i="20"/>
  <c r="H269" i="20"/>
  <c r="J269" i="20" s="1"/>
  <c r="L269" i="20" s="1"/>
  <c r="H273" i="20"/>
  <c r="J273" i="20" s="1"/>
  <c r="L273" i="20" s="1"/>
  <c r="H277" i="20"/>
  <c r="H293" i="20"/>
  <c r="J293" i="20" s="1"/>
  <c r="L293" i="20" s="1"/>
  <c r="H297" i="20"/>
  <c r="H302" i="20"/>
  <c r="J302" i="20" s="1"/>
  <c r="L302" i="20" s="1"/>
  <c r="H306" i="20"/>
  <c r="J306" i="20" s="1"/>
  <c r="L306" i="20" s="1"/>
  <c r="H310" i="20"/>
  <c r="H348" i="20"/>
  <c r="J348" i="20" s="1"/>
  <c r="L348" i="20" s="1"/>
  <c r="H352" i="20"/>
  <c r="I28" i="20"/>
  <c r="K28" i="20" s="1"/>
  <c r="M28" i="20" s="1"/>
  <c r="I32" i="20"/>
  <c r="K32" i="20" s="1"/>
  <c r="M32" i="20" s="1"/>
  <c r="I36" i="20"/>
  <c r="I72" i="20"/>
  <c r="K72" i="20" s="1"/>
  <c r="M72" i="20" s="1"/>
  <c r="I76" i="20"/>
  <c r="K76" i="20" s="1"/>
  <c r="M76" i="20" s="1"/>
  <c r="I80" i="20"/>
  <c r="H115" i="20"/>
  <c r="J115" i="20" s="1"/>
  <c r="L115" i="20" s="1"/>
  <c r="H119" i="20"/>
  <c r="J119" i="20" s="1"/>
  <c r="L119" i="20" s="1"/>
  <c r="H123" i="20"/>
  <c r="H74" i="20"/>
  <c r="J74" i="20" s="1"/>
  <c r="L74" i="20" s="1"/>
  <c r="H96" i="20"/>
  <c r="J96" i="20" s="1"/>
  <c r="L96" i="20" s="1"/>
  <c r="H100" i="20"/>
  <c r="H39" i="20"/>
  <c r="J39" i="20" s="1"/>
  <c r="L39" i="20" s="1"/>
  <c r="H47" i="20"/>
  <c r="H61" i="20"/>
  <c r="J61" i="20" s="1"/>
  <c r="L61" i="20" s="1"/>
  <c r="H69" i="20"/>
  <c r="H153" i="20"/>
  <c r="J153" i="20" s="1"/>
  <c r="L153" i="20" s="1"/>
  <c r="H166" i="20"/>
  <c r="H175" i="20"/>
  <c r="J175" i="20" s="1"/>
  <c r="L175" i="20" s="1"/>
  <c r="H107" i="20"/>
  <c r="J107" i="20" s="1"/>
  <c r="L107" i="20" s="1"/>
  <c r="H111" i="20"/>
  <c r="H193" i="20"/>
  <c r="J193" i="20" s="1"/>
  <c r="L193" i="20" s="1"/>
  <c r="H201" i="20"/>
  <c r="I205" i="20"/>
  <c r="K205" i="20" s="1"/>
  <c r="M205" i="20" s="1"/>
  <c r="I214" i="20"/>
  <c r="K214" i="20" s="1"/>
  <c r="M214" i="20" s="1"/>
  <c r="I222" i="20"/>
  <c r="I238" i="20"/>
  <c r="K238" i="20" s="1"/>
  <c r="M238" i="20" s="1"/>
  <c r="I247" i="20"/>
  <c r="K247" i="20" s="1"/>
  <c r="M247" i="20" s="1"/>
  <c r="I255" i="20"/>
  <c r="I128" i="20"/>
  <c r="K128" i="20" s="1"/>
  <c r="M128" i="20" s="1"/>
  <c r="I258" i="20"/>
  <c r="K258" i="20" s="1"/>
  <c r="M258" i="20" s="1"/>
  <c r="I266" i="20"/>
  <c r="I187" i="20"/>
  <c r="I313" i="20"/>
  <c r="K313" i="20" s="1"/>
  <c r="M313" i="20" s="1"/>
  <c r="I321" i="20"/>
  <c r="I326" i="20"/>
  <c r="K326" i="20" s="1"/>
  <c r="M326" i="20" s="1"/>
  <c r="I339" i="20"/>
  <c r="K339" i="20" s="1"/>
  <c r="M339" i="20" s="1"/>
  <c r="I231" i="20"/>
  <c r="I372" i="20"/>
  <c r="K372" i="20" s="1"/>
  <c r="M372" i="20" s="1"/>
  <c r="I396" i="20"/>
  <c r="I275" i="20"/>
  <c r="I295" i="20"/>
  <c r="K295" i="20" s="1"/>
  <c r="M295" i="20" s="1"/>
  <c r="H43" i="20"/>
  <c r="J43" i="20" s="1"/>
  <c r="L43" i="20" s="1"/>
  <c r="H65" i="20"/>
  <c r="J65" i="20" s="1"/>
  <c r="L65" i="20" s="1"/>
  <c r="H140" i="20"/>
  <c r="J140" i="20" s="1"/>
  <c r="L140" i="20" s="1"/>
  <c r="H144" i="20"/>
  <c r="H149" i="20"/>
  <c r="J149" i="20" s="1"/>
  <c r="L149" i="20" s="1"/>
  <c r="H157" i="20"/>
  <c r="H162" i="20"/>
  <c r="J162" i="20" s="1"/>
  <c r="L162" i="20" s="1"/>
  <c r="H171" i="20"/>
  <c r="J171" i="20" s="1"/>
  <c r="L171" i="20" s="1"/>
  <c r="H179" i="20"/>
  <c r="H197" i="20"/>
  <c r="J197" i="20" s="1"/>
  <c r="L197" i="20" s="1"/>
  <c r="I209" i="20"/>
  <c r="I218" i="20"/>
  <c r="K218" i="20" s="1"/>
  <c r="M218" i="20" s="1"/>
  <c r="I242" i="20"/>
  <c r="I251" i="20"/>
  <c r="K251" i="20" s="1"/>
  <c r="M251" i="20" s="1"/>
  <c r="I132" i="20"/>
  <c r="I262" i="20"/>
  <c r="K262" i="20" s="1"/>
  <c r="M262" i="20" s="1"/>
  <c r="I183" i="20"/>
  <c r="K183" i="20" s="1"/>
  <c r="M183" i="20" s="1"/>
  <c r="I317" i="20"/>
  <c r="K317" i="20" s="1"/>
  <c r="M317" i="20" s="1"/>
  <c r="I330" i="20"/>
  <c r="I335" i="20"/>
  <c r="K335" i="20" s="1"/>
  <c r="M335" i="20" s="1"/>
  <c r="I343" i="20"/>
  <c r="I227" i="20"/>
  <c r="K227" i="20" s="1"/>
  <c r="M227" i="20" s="1"/>
  <c r="I368" i="20"/>
  <c r="K368" i="20" s="1"/>
  <c r="M368" i="20" s="1"/>
  <c r="I376" i="20"/>
  <c r="I392" i="20"/>
  <c r="K392" i="20" s="1"/>
  <c r="M392" i="20" s="1"/>
  <c r="I271" i="20"/>
  <c r="K271" i="20" s="1"/>
  <c r="M271" i="20" s="1"/>
  <c r="I291" i="20"/>
  <c r="K291" i="20" s="1"/>
  <c r="M291" i="20" s="1"/>
  <c r="I299" i="20"/>
  <c r="I346" i="20"/>
  <c r="K346" i="20" s="1"/>
  <c r="M346" i="20" s="1"/>
  <c r="I354" i="20"/>
  <c r="K48" i="44"/>
  <c r="H56" i="20"/>
  <c r="H31" i="20"/>
  <c r="J31" i="20" s="1"/>
  <c r="L31" i="20" s="1"/>
  <c r="H49" i="20"/>
  <c r="J49" i="20" s="1"/>
  <c r="L49" i="20" s="1"/>
  <c r="H75" i="20"/>
  <c r="J75" i="20" s="1"/>
  <c r="L75" i="20" s="1"/>
  <c r="H79" i="20"/>
  <c r="I56" i="20"/>
  <c r="H94" i="20"/>
  <c r="J94" i="20" s="1"/>
  <c r="L94" i="20" s="1"/>
  <c r="H102" i="20"/>
  <c r="I100" i="20"/>
  <c r="H41" i="20"/>
  <c r="J41" i="20" s="1"/>
  <c r="L41" i="20" s="1"/>
  <c r="H45" i="20"/>
  <c r="I43" i="20"/>
  <c r="K43" i="20" s="1"/>
  <c r="M43" i="20" s="1"/>
  <c r="I118" i="20"/>
  <c r="K118" i="20" s="1"/>
  <c r="M118" i="20" s="1"/>
  <c r="H63" i="20"/>
  <c r="J63" i="20" s="1"/>
  <c r="L63" i="20" s="1"/>
  <c r="I65" i="20"/>
  <c r="K65" i="20" s="1"/>
  <c r="M65" i="20" s="1"/>
  <c r="H142" i="20"/>
  <c r="J142" i="20" s="1"/>
  <c r="L142" i="20" s="1"/>
  <c r="I140" i="20"/>
  <c r="K140" i="20" s="1"/>
  <c r="M140" i="20" s="1"/>
  <c r="H155" i="20"/>
  <c r="I153" i="20"/>
  <c r="K153" i="20" s="1"/>
  <c r="M153" i="20" s="1"/>
  <c r="H160" i="20"/>
  <c r="J160" i="20" s="1"/>
  <c r="L160" i="20" s="1"/>
  <c r="H168" i="20"/>
  <c r="I166" i="20"/>
  <c r="H173" i="20"/>
  <c r="J173" i="20" s="1"/>
  <c r="L173" i="20" s="1"/>
  <c r="I171" i="20"/>
  <c r="K171" i="20" s="1"/>
  <c r="M171" i="20" s="1"/>
  <c r="I179" i="20"/>
  <c r="H105" i="20"/>
  <c r="J105" i="20" s="1"/>
  <c r="L105" i="20" s="1"/>
  <c r="H113" i="20"/>
  <c r="I111" i="20"/>
  <c r="H199" i="20"/>
  <c r="I197" i="20"/>
  <c r="K197" i="20" s="1"/>
  <c r="M197" i="20" s="1"/>
  <c r="H205" i="20"/>
  <c r="J205" i="20" s="1"/>
  <c r="L205" i="20" s="1"/>
  <c r="I203" i="20"/>
  <c r="K203" i="20" s="1"/>
  <c r="M203" i="20" s="1"/>
  <c r="I211" i="20"/>
  <c r="H214" i="20"/>
  <c r="J214" i="20" s="1"/>
  <c r="L214" i="20" s="1"/>
  <c r="H222" i="20"/>
  <c r="I220" i="20"/>
  <c r="H238" i="20"/>
  <c r="J238" i="20" s="1"/>
  <c r="L238" i="20" s="1"/>
  <c r="I240" i="20"/>
  <c r="K240" i="20" s="1"/>
  <c r="M240" i="20" s="1"/>
  <c r="H247" i="20"/>
  <c r="J247" i="20" s="1"/>
  <c r="L247" i="20" s="1"/>
  <c r="H255" i="20"/>
  <c r="I253" i="20"/>
  <c r="H128" i="20"/>
  <c r="J128" i="20" s="1"/>
  <c r="L128" i="20" s="1"/>
  <c r="I126" i="20"/>
  <c r="K126" i="20" s="1"/>
  <c r="M126" i="20" s="1"/>
  <c r="I134" i="20"/>
  <c r="H262" i="20"/>
  <c r="J262" i="20" s="1"/>
  <c r="L262" i="20" s="1"/>
  <c r="I260" i="20"/>
  <c r="K260" i="20" s="1"/>
  <c r="M260" i="20" s="1"/>
  <c r="H183" i="20"/>
  <c r="J183" i="20" s="1"/>
  <c r="L183" i="20" s="1"/>
  <c r="I181" i="20"/>
  <c r="K181" i="20" s="1"/>
  <c r="M181" i="20" s="1"/>
  <c r="I189" i="20"/>
  <c r="H317" i="20"/>
  <c r="J317" i="20" s="1"/>
  <c r="L317" i="20" s="1"/>
  <c r="I315" i="20"/>
  <c r="K315" i="20" s="1"/>
  <c r="M315" i="20" s="1"/>
  <c r="H326" i="20"/>
  <c r="J326" i="20" s="1"/>
  <c r="L326" i="20" s="1"/>
  <c r="I324" i="20"/>
  <c r="K324" i="20" s="1"/>
  <c r="M324" i="20" s="1"/>
  <c r="I332" i="20"/>
  <c r="H339" i="20"/>
  <c r="J339" i="20" s="1"/>
  <c r="L339" i="20" s="1"/>
  <c r="I337" i="20"/>
  <c r="K337" i="20" s="1"/>
  <c r="M337" i="20" s="1"/>
  <c r="H227" i="20"/>
  <c r="J227" i="20" s="1"/>
  <c r="L227" i="20" s="1"/>
  <c r="I225" i="20"/>
  <c r="K225" i="20" s="1"/>
  <c r="M225" i="20" s="1"/>
  <c r="I233" i="20"/>
  <c r="H372" i="20"/>
  <c r="J372" i="20" s="1"/>
  <c r="L372" i="20" s="1"/>
  <c r="I370" i="20"/>
  <c r="K370" i="20" s="1"/>
  <c r="M370" i="20" s="1"/>
  <c r="H392" i="20"/>
  <c r="J392" i="20" s="1"/>
  <c r="L392" i="20" s="1"/>
  <c r="I390" i="20"/>
  <c r="K390" i="20" s="1"/>
  <c r="M390" i="20" s="1"/>
  <c r="I398" i="20"/>
  <c r="H275" i="20"/>
  <c r="I269" i="20"/>
  <c r="K269" i="20" s="1"/>
  <c r="M269" i="20" s="1"/>
  <c r="I277" i="20"/>
  <c r="H295" i="20"/>
  <c r="J295" i="20" s="1"/>
  <c r="L295" i="20" s="1"/>
  <c r="I293" i="20"/>
  <c r="K293" i="20" s="1"/>
  <c r="M293" i="20" s="1"/>
  <c r="H304" i="20"/>
  <c r="J304" i="20" s="1"/>
  <c r="L304" i="20" s="1"/>
  <c r="I306" i="20"/>
  <c r="K306" i="20" s="1"/>
  <c r="M306" i="20" s="1"/>
  <c r="I348" i="20"/>
  <c r="K348" i="20" s="1"/>
  <c r="M348" i="20" s="1"/>
  <c r="I304" i="20"/>
  <c r="K304" i="20" s="1"/>
  <c r="M304" i="20" s="1"/>
  <c r="I308" i="20"/>
  <c r="I350" i="20"/>
  <c r="K350" i="20" s="1"/>
  <c r="M350" i="20" s="1"/>
  <c r="J47" i="44"/>
  <c r="J44" i="44"/>
  <c r="J68" i="44"/>
  <c r="H30" i="20"/>
  <c r="J30" i="20" s="1"/>
  <c r="L30" i="20" s="1"/>
  <c r="H34" i="20"/>
  <c r="H52" i="20"/>
  <c r="J52" i="20" s="1"/>
  <c r="L52" i="20" s="1"/>
  <c r="H27" i="20"/>
  <c r="J27" i="20" s="1"/>
  <c r="L27" i="20" s="1"/>
  <c r="H35" i="20"/>
  <c r="H53" i="20"/>
  <c r="J53" i="20" s="1"/>
  <c r="L53" i="20" s="1"/>
  <c r="H57" i="20"/>
  <c r="H71" i="20"/>
  <c r="J71" i="20" s="1"/>
  <c r="L71" i="20" s="1"/>
  <c r="I52" i="20"/>
  <c r="K52" i="20" s="1"/>
  <c r="M52" i="20" s="1"/>
  <c r="H98" i="20"/>
  <c r="J98" i="20" s="1"/>
  <c r="L98" i="20" s="1"/>
  <c r="I96" i="20"/>
  <c r="K96" i="20" s="1"/>
  <c r="M96" i="20" s="1"/>
  <c r="I39" i="20"/>
  <c r="K39" i="20" s="1"/>
  <c r="M39" i="20" s="1"/>
  <c r="I47" i="20"/>
  <c r="I122" i="20"/>
  <c r="H67" i="20"/>
  <c r="I61" i="20"/>
  <c r="K61" i="20" s="1"/>
  <c r="M61" i="20" s="1"/>
  <c r="I69" i="20"/>
  <c r="H138" i="20"/>
  <c r="J138" i="20" s="1"/>
  <c r="L138" i="20" s="1"/>
  <c r="H146" i="20"/>
  <c r="I144" i="20"/>
  <c r="H151" i="20"/>
  <c r="J151" i="20" s="1"/>
  <c r="L151" i="20" s="1"/>
  <c r="I149" i="20"/>
  <c r="K149" i="20" s="1"/>
  <c r="M149" i="20" s="1"/>
  <c r="I157" i="20"/>
  <c r="H164" i="20"/>
  <c r="J164" i="20" s="1"/>
  <c r="L164" i="20" s="1"/>
  <c r="I162" i="20"/>
  <c r="K162" i="20" s="1"/>
  <c r="M162" i="20" s="1"/>
  <c r="H177" i="20"/>
  <c r="I175" i="20"/>
  <c r="K175" i="20" s="1"/>
  <c r="M175" i="20" s="1"/>
  <c r="H109" i="20"/>
  <c r="J109" i="20" s="1"/>
  <c r="L109" i="20" s="1"/>
  <c r="I107" i="20"/>
  <c r="K107" i="20" s="1"/>
  <c r="M107" i="20" s="1"/>
  <c r="H195" i="20"/>
  <c r="J195" i="20" s="1"/>
  <c r="L195" i="20" s="1"/>
  <c r="I193" i="20"/>
  <c r="K193" i="20" s="1"/>
  <c r="M193" i="20" s="1"/>
  <c r="I201" i="20"/>
  <c r="H209" i="20"/>
  <c r="I207" i="20"/>
  <c r="K207" i="20" s="1"/>
  <c r="M207" i="20" s="1"/>
  <c r="H218" i="20"/>
  <c r="J218" i="20" s="1"/>
  <c r="L218" i="20" s="1"/>
  <c r="I216" i="20"/>
  <c r="K216" i="20" s="1"/>
  <c r="M216" i="20" s="1"/>
  <c r="H242" i="20"/>
  <c r="I236" i="20"/>
  <c r="K236" i="20" s="1"/>
  <c r="M236" i="20" s="1"/>
  <c r="I244" i="20"/>
  <c r="H251" i="20"/>
  <c r="J251" i="20" s="1"/>
  <c r="L251" i="20" s="1"/>
  <c r="I249" i="20"/>
  <c r="K249" i="20" s="1"/>
  <c r="M249" i="20" s="1"/>
  <c r="H132" i="20"/>
  <c r="I130" i="20"/>
  <c r="K130" i="20" s="1"/>
  <c r="M130" i="20" s="1"/>
  <c r="H258" i="20"/>
  <c r="J258" i="20" s="1"/>
  <c r="L258" i="20" s="1"/>
  <c r="H266" i="20"/>
  <c r="I264" i="20"/>
  <c r="H187" i="20"/>
  <c r="I185" i="20"/>
  <c r="K185" i="20" s="1"/>
  <c r="M185" i="20" s="1"/>
  <c r="H313" i="20"/>
  <c r="J313" i="20" s="1"/>
  <c r="L313" i="20" s="1"/>
  <c r="H321" i="20"/>
  <c r="I319" i="20"/>
  <c r="H330" i="20"/>
  <c r="I328" i="20"/>
  <c r="K328" i="20" s="1"/>
  <c r="M328" i="20" s="1"/>
  <c r="H335" i="20"/>
  <c r="J335" i="20" s="1"/>
  <c r="L335" i="20" s="1"/>
  <c r="H343" i="20"/>
  <c r="I341" i="20"/>
  <c r="H231" i="20"/>
  <c r="I229" i="20"/>
  <c r="K229" i="20" s="1"/>
  <c r="M229" i="20" s="1"/>
  <c r="H368" i="20"/>
  <c r="J368" i="20" s="1"/>
  <c r="L368" i="20" s="1"/>
  <c r="H376" i="20"/>
  <c r="I374" i="20"/>
  <c r="H396" i="20"/>
  <c r="I394" i="20"/>
  <c r="K394" i="20" s="1"/>
  <c r="M394" i="20" s="1"/>
  <c r="H271" i="20"/>
  <c r="J271" i="20" s="1"/>
  <c r="L271" i="20" s="1"/>
  <c r="I273" i="20"/>
  <c r="K273" i="20" s="1"/>
  <c r="M273" i="20" s="1"/>
  <c r="H291" i="20"/>
  <c r="J291" i="20" s="1"/>
  <c r="L291" i="20" s="1"/>
  <c r="H299" i="20"/>
  <c r="I297" i="20"/>
  <c r="H308" i="20"/>
  <c r="I302" i="20"/>
  <c r="K302" i="20" s="1"/>
  <c r="M302" i="20" s="1"/>
  <c r="I310" i="20"/>
  <c r="H346" i="20"/>
  <c r="J346" i="20" s="1"/>
  <c r="L346" i="20" s="1"/>
  <c r="H350" i="20"/>
  <c r="J350" i="20" s="1"/>
  <c r="L350" i="20" s="1"/>
  <c r="H354" i="20"/>
  <c r="I352" i="20"/>
  <c r="J61" i="44"/>
  <c r="J42" i="44"/>
  <c r="K68" i="44"/>
  <c r="K61" i="44"/>
  <c r="H28" i="20"/>
  <c r="J28" i="20" s="1"/>
  <c r="L28" i="20" s="1"/>
  <c r="H32" i="20"/>
  <c r="J32" i="20" s="1"/>
  <c r="L32" i="20" s="1"/>
  <c r="H36" i="20"/>
  <c r="H50" i="20"/>
  <c r="J50" i="20" s="1"/>
  <c r="L50" i="20" s="1"/>
  <c r="H54" i="20"/>
  <c r="J54" i="20" s="1"/>
  <c r="L54" i="20" s="1"/>
  <c r="H58" i="20"/>
  <c r="H72" i="20"/>
  <c r="J72" i="20" s="1"/>
  <c r="L72" i="20" s="1"/>
  <c r="H76" i="20"/>
  <c r="J76" i="20" s="1"/>
  <c r="L76" i="20" s="1"/>
  <c r="H80" i="20"/>
  <c r="I29" i="20"/>
  <c r="K29" i="20" s="1"/>
  <c r="M29" i="20" s="1"/>
  <c r="I33" i="20"/>
  <c r="I49" i="20"/>
  <c r="K49" i="20" s="1"/>
  <c r="M49" i="20" s="1"/>
  <c r="I53" i="20"/>
  <c r="K53" i="20" s="1"/>
  <c r="M53" i="20" s="1"/>
  <c r="I57" i="20"/>
  <c r="I73" i="20"/>
  <c r="K73" i="20" s="1"/>
  <c r="M73" i="20" s="1"/>
  <c r="I77" i="20"/>
  <c r="H95" i="20"/>
  <c r="J95" i="20" s="1"/>
  <c r="L95" i="20" s="1"/>
  <c r="H99" i="20"/>
  <c r="I93" i="20"/>
  <c r="K93" i="20" s="1"/>
  <c r="M93" i="20" s="1"/>
  <c r="I97" i="20"/>
  <c r="K97" i="20" s="1"/>
  <c r="M97" i="20" s="1"/>
  <c r="I101" i="20"/>
  <c r="H38" i="20"/>
  <c r="J38" i="20" s="1"/>
  <c r="L38" i="20" s="1"/>
  <c r="H42" i="20"/>
  <c r="J42" i="20" s="1"/>
  <c r="L42" i="20" s="1"/>
  <c r="H46" i="20"/>
  <c r="I40" i="20"/>
  <c r="K40" i="20" s="1"/>
  <c r="M40" i="20" s="1"/>
  <c r="I44" i="20"/>
  <c r="H116" i="20"/>
  <c r="J116" i="20" s="1"/>
  <c r="L116" i="20" s="1"/>
  <c r="H120" i="20"/>
  <c r="J120" i="20" s="1"/>
  <c r="L120" i="20" s="1"/>
  <c r="I115" i="20"/>
  <c r="K115" i="20" s="1"/>
  <c r="M115" i="20" s="1"/>
  <c r="I119" i="20"/>
  <c r="K119" i="20" s="1"/>
  <c r="M119" i="20" s="1"/>
  <c r="I123" i="20"/>
  <c r="H60" i="20"/>
  <c r="J60" i="20" s="1"/>
  <c r="L60" i="20" s="1"/>
  <c r="H64" i="20"/>
  <c r="J64" i="20" s="1"/>
  <c r="L64" i="20" s="1"/>
  <c r="H68" i="20"/>
  <c r="I62" i="20"/>
  <c r="K62" i="20" s="1"/>
  <c r="M62" i="20" s="1"/>
  <c r="I66" i="20"/>
  <c r="H139" i="20"/>
  <c r="J139" i="20" s="1"/>
  <c r="L139" i="20" s="1"/>
  <c r="H143" i="20"/>
  <c r="I137" i="20"/>
  <c r="K137" i="20" s="1"/>
  <c r="M137" i="20" s="1"/>
  <c r="I141" i="20"/>
  <c r="K141" i="20" s="1"/>
  <c r="M141" i="20" s="1"/>
  <c r="I145" i="20"/>
  <c r="H148" i="20"/>
  <c r="J148" i="20" s="1"/>
  <c r="L148" i="20" s="1"/>
  <c r="H152" i="20"/>
  <c r="J152" i="20" s="1"/>
  <c r="L152" i="20" s="1"/>
  <c r="H156" i="20"/>
  <c r="I150" i="20"/>
  <c r="K150" i="20" s="1"/>
  <c r="M150" i="20" s="1"/>
  <c r="I154" i="20"/>
  <c r="H161" i="20"/>
  <c r="J161" i="20" s="1"/>
  <c r="L161" i="20" s="1"/>
  <c r="H165" i="20"/>
  <c r="I159" i="20"/>
  <c r="K159" i="20" s="1"/>
  <c r="M159" i="20" s="1"/>
  <c r="I163" i="20"/>
  <c r="K163" i="20" s="1"/>
  <c r="M163" i="20" s="1"/>
  <c r="I167" i="20"/>
  <c r="H170" i="20"/>
  <c r="J170" i="20" s="1"/>
  <c r="L170" i="20" s="1"/>
  <c r="H174" i="20"/>
  <c r="J174" i="20" s="1"/>
  <c r="L174" i="20" s="1"/>
  <c r="H178" i="20"/>
  <c r="I172" i="20"/>
  <c r="K172" i="20" s="1"/>
  <c r="M172" i="20" s="1"/>
  <c r="I176" i="20"/>
  <c r="H106" i="20"/>
  <c r="J106" i="20" s="1"/>
  <c r="L106" i="20" s="1"/>
  <c r="H110" i="20"/>
  <c r="I104" i="20"/>
  <c r="K104" i="20" s="1"/>
  <c r="M104" i="20" s="1"/>
  <c r="I108" i="20"/>
  <c r="K108" i="20" s="1"/>
  <c r="M108" i="20" s="1"/>
  <c r="I112" i="20"/>
  <c r="H192" i="20"/>
  <c r="J192" i="20" s="1"/>
  <c r="L192" i="20" s="1"/>
  <c r="H196" i="20"/>
  <c r="J196" i="20" s="1"/>
  <c r="L196" i="20" s="1"/>
  <c r="H200" i="20"/>
  <c r="I194" i="20"/>
  <c r="K194" i="20" s="1"/>
  <c r="M194" i="20" s="1"/>
  <c r="I198" i="20"/>
  <c r="H206" i="20"/>
  <c r="J206" i="20" s="1"/>
  <c r="L206" i="20" s="1"/>
  <c r="H210" i="20"/>
  <c r="I204" i="20"/>
  <c r="K204" i="20" s="1"/>
  <c r="M204" i="20" s="1"/>
  <c r="I208" i="20"/>
  <c r="K208" i="20" s="1"/>
  <c r="M208" i="20" s="1"/>
  <c r="I212" i="20"/>
  <c r="H215" i="20"/>
  <c r="J215" i="20" s="1"/>
  <c r="L215" i="20" s="1"/>
  <c r="H219" i="20"/>
  <c r="J219" i="20" s="1"/>
  <c r="L219" i="20" s="1"/>
  <c r="H223" i="20"/>
  <c r="I217" i="20"/>
  <c r="K217" i="20" s="1"/>
  <c r="M217" i="20" s="1"/>
  <c r="I221" i="20"/>
  <c r="H239" i="20"/>
  <c r="J239" i="20" s="1"/>
  <c r="L239" i="20" s="1"/>
  <c r="H243" i="20"/>
  <c r="I237" i="20"/>
  <c r="K237" i="20" s="1"/>
  <c r="M237" i="20" s="1"/>
  <c r="I241" i="20"/>
  <c r="K241" i="20" s="1"/>
  <c r="M241" i="20" s="1"/>
  <c r="I245" i="20"/>
  <c r="H248" i="20"/>
  <c r="J248" i="20" s="1"/>
  <c r="L248" i="20" s="1"/>
  <c r="H252" i="20"/>
  <c r="J252" i="20" s="1"/>
  <c r="L252" i="20" s="1"/>
  <c r="H256" i="20"/>
  <c r="I250" i="20"/>
  <c r="K250" i="20" s="1"/>
  <c r="M250" i="20" s="1"/>
  <c r="I254" i="20"/>
  <c r="H129" i="20"/>
  <c r="J129" i="20" s="1"/>
  <c r="L129" i="20" s="1"/>
  <c r="H133" i="20"/>
  <c r="I127" i="20"/>
  <c r="K127" i="20" s="1"/>
  <c r="M127" i="20" s="1"/>
  <c r="I131" i="20"/>
  <c r="K131" i="20" s="1"/>
  <c r="M131" i="20" s="1"/>
  <c r="I135" i="20"/>
  <c r="H259" i="20"/>
  <c r="J259" i="20" s="1"/>
  <c r="L259" i="20" s="1"/>
  <c r="H263" i="20"/>
  <c r="J263" i="20" s="1"/>
  <c r="L263" i="20" s="1"/>
  <c r="H267" i="20"/>
  <c r="I261" i="20"/>
  <c r="K261" i="20" s="1"/>
  <c r="M261" i="20" s="1"/>
  <c r="I265" i="20"/>
  <c r="H184" i="20"/>
  <c r="J184" i="20" s="1"/>
  <c r="L184" i="20" s="1"/>
  <c r="H188" i="20"/>
  <c r="I182" i="20"/>
  <c r="K182" i="20" s="1"/>
  <c r="M182" i="20" s="1"/>
  <c r="I186" i="20"/>
  <c r="K186" i="20" s="1"/>
  <c r="M186" i="20" s="1"/>
  <c r="I190" i="20"/>
  <c r="H314" i="20"/>
  <c r="J314" i="20" s="1"/>
  <c r="L314" i="20" s="1"/>
  <c r="H318" i="20"/>
  <c r="J318" i="20" s="1"/>
  <c r="L318" i="20" s="1"/>
  <c r="H322" i="20"/>
  <c r="I316" i="20"/>
  <c r="K316" i="20" s="1"/>
  <c r="M316" i="20" s="1"/>
  <c r="I320" i="20"/>
  <c r="H327" i="20"/>
  <c r="J327" i="20" s="1"/>
  <c r="L327" i="20" s="1"/>
  <c r="H331" i="20"/>
  <c r="I325" i="20"/>
  <c r="K325" i="20" s="1"/>
  <c r="M325" i="20" s="1"/>
  <c r="I329" i="20"/>
  <c r="K329" i="20" s="1"/>
  <c r="M329" i="20" s="1"/>
  <c r="I333" i="20"/>
  <c r="H336" i="20"/>
  <c r="J336" i="20" s="1"/>
  <c r="L336" i="20" s="1"/>
  <c r="H340" i="20"/>
  <c r="J340" i="20" s="1"/>
  <c r="L340" i="20" s="1"/>
  <c r="H344" i="20"/>
  <c r="I338" i="20"/>
  <c r="K338" i="20" s="1"/>
  <c r="M338" i="20" s="1"/>
  <c r="I342" i="20"/>
  <c r="H228" i="20"/>
  <c r="J228" i="20" s="1"/>
  <c r="L228" i="20" s="1"/>
  <c r="H232" i="20"/>
  <c r="I226" i="20"/>
  <c r="K226" i="20" s="1"/>
  <c r="M226" i="20" s="1"/>
  <c r="I230" i="20"/>
  <c r="K230" i="20" s="1"/>
  <c r="M230" i="20" s="1"/>
  <c r="I234" i="20"/>
  <c r="H369" i="20"/>
  <c r="J369" i="20" s="1"/>
  <c r="L369" i="20" s="1"/>
  <c r="H373" i="20"/>
  <c r="J373" i="20" s="1"/>
  <c r="L373" i="20" s="1"/>
  <c r="H377" i="20"/>
  <c r="I371" i="20"/>
  <c r="K371" i="20" s="1"/>
  <c r="M371" i="20" s="1"/>
  <c r="I375" i="20"/>
  <c r="H393" i="20"/>
  <c r="J393" i="20" s="1"/>
  <c r="L393" i="20" s="1"/>
  <c r="H397" i="20"/>
  <c r="I391" i="20"/>
  <c r="K391" i="20" s="1"/>
  <c r="M391" i="20" s="1"/>
  <c r="I395" i="20"/>
  <c r="K395" i="20" s="1"/>
  <c r="M395" i="20" s="1"/>
  <c r="I399" i="20"/>
  <c r="H272" i="20"/>
  <c r="J272" i="20" s="1"/>
  <c r="L272" i="20" s="1"/>
  <c r="H276" i="20"/>
  <c r="I270" i="20"/>
  <c r="K270" i="20" s="1"/>
  <c r="M270" i="20" s="1"/>
  <c r="I274" i="20"/>
  <c r="K274" i="20" s="1"/>
  <c r="M274" i="20" s="1"/>
  <c r="I278" i="20"/>
  <c r="H292" i="20"/>
  <c r="J292" i="20" s="1"/>
  <c r="L292" i="20" s="1"/>
  <c r="H296" i="20"/>
  <c r="J296" i="20" s="1"/>
  <c r="L296" i="20" s="1"/>
  <c r="H300" i="20"/>
  <c r="I294" i="20"/>
  <c r="K294" i="20" s="1"/>
  <c r="M294" i="20" s="1"/>
  <c r="I298" i="20"/>
  <c r="H305" i="20"/>
  <c r="J305" i="20" s="1"/>
  <c r="L305" i="20" s="1"/>
  <c r="H309" i="20"/>
  <c r="I303" i="20"/>
  <c r="K303" i="20" s="1"/>
  <c r="M303" i="20" s="1"/>
  <c r="I307" i="20"/>
  <c r="K307" i="20" s="1"/>
  <c r="M307" i="20" s="1"/>
  <c r="I311" i="20"/>
  <c r="H347" i="20"/>
  <c r="J347" i="20" s="1"/>
  <c r="L347" i="20" s="1"/>
  <c r="H351" i="20"/>
  <c r="J351" i="20" s="1"/>
  <c r="L351" i="20" s="1"/>
  <c r="H355" i="20"/>
  <c r="I349" i="20"/>
  <c r="K349" i="20" s="1"/>
  <c r="M349" i="20" s="1"/>
  <c r="I353" i="20"/>
  <c r="K42" i="44"/>
  <c r="J48" i="44"/>
  <c r="H78" i="20"/>
  <c r="I27" i="20"/>
  <c r="K27" i="20" s="1"/>
  <c r="M27" i="20" s="1"/>
  <c r="I31" i="20"/>
  <c r="K31" i="20" s="1"/>
  <c r="M31" i="20" s="1"/>
  <c r="I35" i="20"/>
  <c r="I51" i="20"/>
  <c r="K51" i="20" s="1"/>
  <c r="M51" i="20" s="1"/>
  <c r="I55" i="20"/>
  <c r="I71" i="20"/>
  <c r="K71" i="20" s="1"/>
  <c r="M71" i="20" s="1"/>
  <c r="I75" i="20"/>
  <c r="K75" i="20" s="1"/>
  <c r="M75" i="20" s="1"/>
  <c r="I79" i="20"/>
  <c r="I95" i="20"/>
  <c r="K95" i="20" s="1"/>
  <c r="M95" i="20" s="1"/>
  <c r="I99" i="20"/>
  <c r="I38" i="20"/>
  <c r="K38" i="20" s="1"/>
  <c r="M38" i="20" s="1"/>
  <c r="I42" i="20"/>
  <c r="K42" i="20" s="1"/>
  <c r="M42" i="20" s="1"/>
  <c r="I46" i="20"/>
  <c r="H124" i="20"/>
  <c r="H118" i="20"/>
  <c r="J118" i="20" s="1"/>
  <c r="L118" i="20" s="1"/>
  <c r="H122" i="20"/>
  <c r="I117" i="20"/>
  <c r="K117" i="20" s="1"/>
  <c r="M117" i="20" s="1"/>
  <c r="I121" i="20"/>
  <c r="I60" i="20"/>
  <c r="K60" i="20" s="1"/>
  <c r="M60" i="20" s="1"/>
  <c r="I64" i="20"/>
  <c r="K64" i="20" s="1"/>
  <c r="M64" i="20" s="1"/>
  <c r="I68" i="20"/>
  <c r="I139" i="20"/>
  <c r="K139" i="20" s="1"/>
  <c r="M139" i="20" s="1"/>
  <c r="I143" i="20"/>
  <c r="I148" i="20"/>
  <c r="K148" i="20" s="1"/>
  <c r="M148" i="20" s="1"/>
  <c r="I152" i="20"/>
  <c r="K152" i="20" s="1"/>
  <c r="M152" i="20" s="1"/>
  <c r="I156" i="20"/>
  <c r="I161" i="20"/>
  <c r="K161" i="20" s="1"/>
  <c r="M161" i="20" s="1"/>
  <c r="I165" i="20"/>
  <c r="I170" i="20"/>
  <c r="K170" i="20" s="1"/>
  <c r="M170" i="20" s="1"/>
  <c r="I174" i="20"/>
  <c r="K174" i="20" s="1"/>
  <c r="M174" i="20" s="1"/>
  <c r="I178" i="20"/>
  <c r="I106" i="20"/>
  <c r="K106" i="20" s="1"/>
  <c r="M106" i="20" s="1"/>
  <c r="I110" i="20"/>
  <c r="I192" i="20"/>
  <c r="K192" i="20" s="1"/>
  <c r="M192" i="20" s="1"/>
  <c r="I196" i="20"/>
  <c r="K196" i="20" s="1"/>
  <c r="M196" i="20" s="1"/>
  <c r="I200" i="20"/>
  <c r="H204" i="20"/>
  <c r="J204" i="20" s="1"/>
  <c r="L204" i="20" s="1"/>
  <c r="H208" i="20"/>
  <c r="J208" i="20" s="1"/>
  <c r="L208" i="20" s="1"/>
  <c r="H212" i="20"/>
  <c r="H217" i="20"/>
  <c r="J217" i="20" s="1"/>
  <c r="L217" i="20" s="1"/>
  <c r="H221" i="20"/>
  <c r="H237" i="20"/>
  <c r="J237" i="20" s="1"/>
  <c r="L237" i="20" s="1"/>
  <c r="H241" i="20"/>
  <c r="J241" i="20" s="1"/>
  <c r="L241" i="20" s="1"/>
  <c r="H245" i="20"/>
  <c r="H250" i="20"/>
  <c r="J250" i="20" s="1"/>
  <c r="L250" i="20" s="1"/>
  <c r="H254" i="20"/>
  <c r="H127" i="20"/>
  <c r="J127" i="20" s="1"/>
  <c r="L127" i="20" s="1"/>
  <c r="H131" i="20"/>
  <c r="J131" i="20" s="1"/>
  <c r="L131" i="20" s="1"/>
  <c r="H135" i="20"/>
  <c r="H261" i="20"/>
  <c r="J261" i="20" s="1"/>
  <c r="L261" i="20" s="1"/>
  <c r="H265" i="20"/>
  <c r="H182" i="20"/>
  <c r="J182" i="20" s="1"/>
  <c r="L182" i="20" s="1"/>
  <c r="H186" i="20"/>
  <c r="J186" i="20" s="1"/>
  <c r="L186" i="20" s="1"/>
  <c r="H190" i="20"/>
  <c r="H316" i="20"/>
  <c r="J316" i="20" s="1"/>
  <c r="L316" i="20" s="1"/>
  <c r="H320" i="20"/>
  <c r="H325" i="20"/>
  <c r="J325" i="20" s="1"/>
  <c r="L325" i="20" s="1"/>
  <c r="H329" i="20"/>
  <c r="J329" i="20" s="1"/>
  <c r="L329" i="20" s="1"/>
  <c r="H333" i="20"/>
  <c r="H338" i="20"/>
  <c r="J338" i="20" s="1"/>
  <c r="L338" i="20" s="1"/>
  <c r="H342" i="20"/>
  <c r="H226" i="20"/>
  <c r="J226" i="20" s="1"/>
  <c r="L226" i="20" s="1"/>
  <c r="H230" i="20"/>
  <c r="J230" i="20" s="1"/>
  <c r="L230" i="20" s="1"/>
  <c r="H234" i="20"/>
  <c r="H371" i="20"/>
  <c r="J371" i="20" s="1"/>
  <c r="L371" i="20" s="1"/>
  <c r="H375" i="20"/>
  <c r="H391" i="20"/>
  <c r="J391" i="20" s="1"/>
  <c r="L391" i="20" s="1"/>
  <c r="H395" i="20"/>
  <c r="J395" i="20" s="1"/>
  <c r="L395" i="20" s="1"/>
  <c r="H399" i="20"/>
  <c r="H270" i="20"/>
  <c r="J270" i="20" s="1"/>
  <c r="L270" i="20" s="1"/>
  <c r="H274" i="20"/>
  <c r="J274" i="20" s="1"/>
  <c r="L274" i="20" s="1"/>
  <c r="H278" i="20"/>
  <c r="H294" i="20"/>
  <c r="J294" i="20" s="1"/>
  <c r="L294" i="20" s="1"/>
  <c r="H298" i="20"/>
  <c r="H303" i="20"/>
  <c r="J303" i="20" s="1"/>
  <c r="L303" i="20" s="1"/>
  <c r="H307" i="20"/>
  <c r="J307" i="20" s="1"/>
  <c r="L307" i="20" s="1"/>
  <c r="H311" i="20"/>
  <c r="H349" i="20"/>
  <c r="J349" i="20" s="1"/>
  <c r="L349" i="20" s="1"/>
  <c r="H353" i="20"/>
  <c r="K47" i="44"/>
  <c r="J499" i="20"/>
  <c r="H49" i="44" s="1"/>
  <c r="K499" i="20"/>
  <c r="I49" i="44" s="1"/>
  <c r="K59" i="32"/>
  <c r="H442" i="20"/>
  <c r="H526" i="20"/>
  <c r="J526" i="20" s="1"/>
  <c r="L526" i="20" s="1"/>
  <c r="H410" i="20"/>
  <c r="H409" i="20"/>
  <c r="H528" i="20"/>
  <c r="I524" i="20"/>
  <c r="K524" i="20" s="1"/>
  <c r="M524" i="20" s="1"/>
  <c r="H539" i="20"/>
  <c r="I531" i="20"/>
  <c r="H527" i="20"/>
  <c r="J527" i="20" s="1"/>
  <c r="L527" i="20" s="1"/>
  <c r="I525" i="20"/>
  <c r="K525" i="20" s="1"/>
  <c r="M525" i="20" s="1"/>
  <c r="H438" i="20"/>
  <c r="J438" i="20" s="1"/>
  <c r="L438" i="20" s="1"/>
  <c r="I438" i="20"/>
  <c r="K438" i="20" s="1"/>
  <c r="M438" i="20" s="1"/>
  <c r="I440" i="20"/>
  <c r="I408" i="20"/>
  <c r="H439" i="20"/>
  <c r="J439" i="20" s="1"/>
  <c r="L439" i="20" s="1"/>
  <c r="H443" i="20"/>
  <c r="H404" i="20"/>
  <c r="J404" i="20" s="1"/>
  <c r="L404" i="20" s="1"/>
  <c r="I403" i="20"/>
  <c r="K403" i="20" s="1"/>
  <c r="M403" i="20" s="1"/>
  <c r="H537" i="20"/>
  <c r="J537" i="20" s="1"/>
  <c r="L537" i="20" s="1"/>
  <c r="I535" i="20"/>
  <c r="K535" i="20" s="1"/>
  <c r="M535" i="20" s="1"/>
  <c r="H620" i="20"/>
  <c r="F60" i="44" s="1"/>
  <c r="H437" i="20"/>
  <c r="J437" i="20" s="1"/>
  <c r="L437" i="20" s="1"/>
  <c r="I476" i="20"/>
  <c r="I469" i="20"/>
  <c r="K469" i="20" s="1"/>
  <c r="M469" i="20" s="1"/>
  <c r="H401" i="20"/>
  <c r="J401" i="20" s="1"/>
  <c r="L401" i="20" s="1"/>
  <c r="I522" i="20"/>
  <c r="K522" i="20" s="1"/>
  <c r="M522" i="20" s="1"/>
  <c r="H468" i="20"/>
  <c r="J468" i="20" s="1"/>
  <c r="L468" i="20" s="1"/>
  <c r="I539" i="20"/>
  <c r="I443" i="20"/>
  <c r="H538" i="20"/>
  <c r="J538" i="20" s="1"/>
  <c r="L538" i="20" s="1"/>
  <c r="I404" i="20"/>
  <c r="K404" i="20" s="1"/>
  <c r="M404" i="20" s="1"/>
  <c r="H408" i="20"/>
  <c r="I402" i="20"/>
  <c r="K402" i="20" s="1"/>
  <c r="M402" i="20" s="1"/>
  <c r="I406" i="20"/>
  <c r="K406" i="20" s="1"/>
  <c r="M406" i="20" s="1"/>
  <c r="I410" i="20"/>
  <c r="I434" i="20"/>
  <c r="K434" i="20" s="1"/>
  <c r="M434" i="20" s="1"/>
  <c r="I442" i="20"/>
  <c r="I470" i="20"/>
  <c r="K470" i="20" s="1"/>
  <c r="M470" i="20" s="1"/>
  <c r="I474" i="20"/>
  <c r="H470" i="20"/>
  <c r="J470" i="20" s="1"/>
  <c r="L470" i="20" s="1"/>
  <c r="I468" i="20"/>
  <c r="K468" i="20" s="1"/>
  <c r="M468" i="20" s="1"/>
  <c r="H522" i="20"/>
  <c r="J522" i="20" s="1"/>
  <c r="L522" i="20" s="1"/>
  <c r="I528" i="20"/>
  <c r="H536" i="20"/>
  <c r="J536" i="20" s="1"/>
  <c r="L536" i="20" s="1"/>
  <c r="H540" i="20"/>
  <c r="I538" i="20"/>
  <c r="K538" i="20" s="1"/>
  <c r="M538" i="20" s="1"/>
  <c r="H402" i="20"/>
  <c r="J402" i="20" s="1"/>
  <c r="L402" i="20" s="1"/>
  <c r="I401" i="20"/>
  <c r="K401" i="20" s="1"/>
  <c r="M401" i="20" s="1"/>
  <c r="I405" i="20"/>
  <c r="K405" i="20" s="1"/>
  <c r="M405" i="20" s="1"/>
  <c r="I409" i="20"/>
  <c r="H469" i="20"/>
  <c r="J469" i="20" s="1"/>
  <c r="L469" i="20" s="1"/>
  <c r="I467" i="20"/>
  <c r="K467" i="20" s="1"/>
  <c r="M467" i="20" s="1"/>
  <c r="I526" i="20"/>
  <c r="K526" i="20" s="1"/>
  <c r="M526" i="20" s="1"/>
  <c r="H525" i="20"/>
  <c r="J525" i="20" s="1"/>
  <c r="L525" i="20" s="1"/>
  <c r="H529" i="20"/>
  <c r="I523" i="20"/>
  <c r="K523" i="20" s="1"/>
  <c r="M523" i="20" s="1"/>
  <c r="I527" i="20"/>
  <c r="K527" i="20" s="1"/>
  <c r="M527" i="20" s="1"/>
  <c r="I537" i="20"/>
  <c r="K537" i="20" s="1"/>
  <c r="M537" i="20" s="1"/>
  <c r="H474" i="20"/>
  <c r="I542" i="20"/>
  <c r="I534" i="20"/>
  <c r="K534" i="20" s="1"/>
  <c r="M534" i="20" s="1"/>
  <c r="I543" i="20"/>
  <c r="G53" i="44" s="1"/>
  <c r="K620" i="20"/>
  <c r="I60" i="44" s="1"/>
  <c r="I620" i="20"/>
  <c r="G60" i="44" s="1"/>
  <c r="H440" i="20"/>
  <c r="I473" i="20"/>
  <c r="M444" i="20"/>
  <c r="K444" i="20"/>
  <c r="I44" i="44" s="1"/>
  <c r="H436" i="20"/>
  <c r="J436" i="20" s="1"/>
  <c r="L436" i="20" s="1"/>
  <c r="I436" i="20"/>
  <c r="K436" i="20" s="1"/>
  <c r="M436" i="20" s="1"/>
  <c r="H435" i="20"/>
  <c r="J435" i="20" s="1"/>
  <c r="L435" i="20" s="1"/>
  <c r="I437" i="20"/>
  <c r="K437" i="20" s="1"/>
  <c r="M437" i="20" s="1"/>
  <c r="I441" i="20"/>
  <c r="H476" i="20"/>
  <c r="H473" i="20"/>
  <c r="I471" i="20"/>
  <c r="K471" i="20" s="1"/>
  <c r="M471" i="20" s="1"/>
  <c r="I533" i="20"/>
  <c r="K533" i="20" s="1"/>
  <c r="M533" i="20" s="1"/>
  <c r="H541" i="20"/>
  <c r="I587" i="20"/>
  <c r="G57" i="44" s="1"/>
  <c r="I598" i="20"/>
  <c r="G58" i="44" s="1"/>
  <c r="I472" i="20"/>
  <c r="K472" i="20" s="1"/>
  <c r="M472" i="20" s="1"/>
  <c r="H472" i="20"/>
  <c r="J472" i="20" s="1"/>
  <c r="L472" i="20" s="1"/>
  <c r="H523" i="20"/>
  <c r="J523" i="20" s="1"/>
  <c r="L523" i="20" s="1"/>
  <c r="H531" i="20"/>
  <c r="H403" i="20"/>
  <c r="J403" i="20" s="1"/>
  <c r="L403" i="20" s="1"/>
  <c r="H405" i="20"/>
  <c r="J405" i="20" s="1"/>
  <c r="L405" i="20" s="1"/>
  <c r="H406" i="20"/>
  <c r="J406" i="20" s="1"/>
  <c r="L406" i="20" s="1"/>
  <c r="H434" i="20"/>
  <c r="J434" i="20" s="1"/>
  <c r="L434" i="20" s="1"/>
  <c r="H467" i="20"/>
  <c r="J467" i="20" s="1"/>
  <c r="L467" i="20" s="1"/>
  <c r="H535" i="20"/>
  <c r="J535" i="20" s="1"/>
  <c r="L535" i="20" s="1"/>
  <c r="H534" i="20"/>
  <c r="J534" i="20" s="1"/>
  <c r="L534" i="20" s="1"/>
  <c r="I536" i="20"/>
  <c r="K536" i="20" s="1"/>
  <c r="M536" i="20" s="1"/>
  <c r="I540" i="20"/>
  <c r="I407" i="20"/>
  <c r="I435" i="20"/>
  <c r="K435" i="20" s="1"/>
  <c r="M435" i="20" s="1"/>
  <c r="I439" i="20"/>
  <c r="K439" i="20" s="1"/>
  <c r="M439" i="20" s="1"/>
  <c r="I529" i="20"/>
  <c r="H533" i="20"/>
  <c r="J533" i="20" s="1"/>
  <c r="L533" i="20" s="1"/>
  <c r="L620" i="20"/>
  <c r="J620" i="20"/>
  <c r="H60" i="44" s="1"/>
  <c r="M620" i="20"/>
  <c r="H598" i="20"/>
  <c r="F58" i="44" s="1"/>
  <c r="J598" i="20"/>
  <c r="H58" i="44" s="1"/>
  <c r="L598" i="20"/>
  <c r="H587" i="20"/>
  <c r="F57" i="44" s="1"/>
  <c r="L587" i="20"/>
  <c r="J587" i="20"/>
  <c r="H57" i="44" s="1"/>
  <c r="H543" i="20"/>
  <c r="F53" i="44" s="1"/>
  <c r="L543" i="20"/>
  <c r="J543" i="20"/>
  <c r="H53" i="44" s="1"/>
  <c r="H530" i="20"/>
  <c r="H524" i="20"/>
  <c r="J524" i="20" s="1"/>
  <c r="L524" i="20" s="1"/>
  <c r="H475" i="20"/>
  <c r="H471" i="20"/>
  <c r="J471" i="20" s="1"/>
  <c r="L471" i="20" s="1"/>
  <c r="H407" i="20"/>
  <c r="F25" i="20"/>
  <c r="F24" i="20"/>
  <c r="F23" i="20"/>
  <c r="F22" i="20"/>
  <c r="F21" i="20"/>
  <c r="F20" i="20"/>
  <c r="F19" i="20"/>
  <c r="F18" i="20"/>
  <c r="F17" i="20"/>
  <c r="F15" i="20" s="1"/>
  <c r="C5" i="44" s="1"/>
  <c r="F16" i="20"/>
  <c r="B499" i="20"/>
  <c r="B708" i="20"/>
  <c r="B488" i="20"/>
  <c r="B444" i="20"/>
  <c r="B477" i="20"/>
  <c r="B422" i="20"/>
  <c r="B631" i="20"/>
  <c r="B620" i="20"/>
  <c r="B598" i="20"/>
  <c r="B587" i="20"/>
  <c r="B543" i="20"/>
  <c r="B532" i="20"/>
  <c r="B521" i="20"/>
  <c r="B345" i="20"/>
  <c r="B301" i="20"/>
  <c r="B290" i="20"/>
  <c r="B466" i="20"/>
  <c r="B433" i="20"/>
  <c r="B268" i="20"/>
  <c r="B400" i="20"/>
  <c r="B389" i="20"/>
  <c r="B367" i="20"/>
  <c r="B224" i="20"/>
  <c r="B334" i="20"/>
  <c r="B323" i="20"/>
  <c r="B312" i="20"/>
  <c r="B180" i="20"/>
  <c r="B257" i="20"/>
  <c r="B125" i="20"/>
  <c r="B246" i="20"/>
  <c r="B235" i="20"/>
  <c r="B213" i="20"/>
  <c r="B202" i="20"/>
  <c r="B191" i="20"/>
  <c r="B103" i="20"/>
  <c r="B169" i="20"/>
  <c r="B158" i="20"/>
  <c r="B147" i="20"/>
  <c r="B136" i="20"/>
  <c r="B59" i="20"/>
  <c r="B114" i="20"/>
  <c r="B37" i="20"/>
  <c r="B92" i="20"/>
  <c r="B70" i="20"/>
  <c r="B48" i="20"/>
  <c r="B26" i="20"/>
  <c r="H1" i="20"/>
  <c r="C2" i="20"/>
  <c r="D70" i="44" l="1"/>
  <c r="F730" i="20"/>
  <c r="C70" i="44"/>
  <c r="H180" i="20"/>
  <c r="F20" i="44" s="1"/>
  <c r="K60" i="44"/>
  <c r="J58" i="44"/>
  <c r="J57" i="44"/>
  <c r="I180" i="20"/>
  <c r="G20" i="44" s="1"/>
  <c r="J53" i="44"/>
  <c r="K44" i="44"/>
  <c r="J60" i="44"/>
  <c r="L499" i="20"/>
  <c r="M499" i="20"/>
  <c r="M323" i="20"/>
  <c r="H389" i="20"/>
  <c r="F39" i="44" s="1"/>
  <c r="I114" i="20"/>
  <c r="G14" i="44" s="1"/>
  <c r="H224" i="20"/>
  <c r="F24" i="44" s="1"/>
  <c r="I290" i="20"/>
  <c r="G30" i="44" s="1"/>
  <c r="K587" i="20"/>
  <c r="I57" i="44" s="1"/>
  <c r="M587" i="20"/>
  <c r="I367" i="20"/>
  <c r="G37" i="44" s="1"/>
  <c r="L367" i="20"/>
  <c r="H213" i="20"/>
  <c r="F23" i="44" s="1"/>
  <c r="M543" i="20"/>
  <c r="M158" i="20"/>
  <c r="K433" i="20"/>
  <c r="I43" i="44" s="1"/>
  <c r="K114" i="20"/>
  <c r="I14" i="44" s="1"/>
  <c r="K147" i="20"/>
  <c r="I17" i="44" s="1"/>
  <c r="H433" i="20"/>
  <c r="F43" i="44" s="1"/>
  <c r="K521" i="20"/>
  <c r="I51" i="44" s="1"/>
  <c r="J213" i="20"/>
  <c r="H23" i="44" s="1"/>
  <c r="I224" i="20"/>
  <c r="G24" i="44" s="1"/>
  <c r="I466" i="20"/>
  <c r="G46" i="44" s="1"/>
  <c r="M301" i="20"/>
  <c r="I345" i="20"/>
  <c r="G35" i="44" s="1"/>
  <c r="M521" i="20"/>
  <c r="K543" i="20"/>
  <c r="I53" i="44" s="1"/>
  <c r="M147" i="20"/>
  <c r="K136" i="20"/>
  <c r="I16" i="44" s="1"/>
  <c r="I59" i="20"/>
  <c r="G9" i="44" s="1"/>
  <c r="I433" i="20"/>
  <c r="G43" i="44" s="1"/>
  <c r="I301" i="20"/>
  <c r="G31" i="44" s="1"/>
  <c r="K301" i="20"/>
  <c r="I31" i="44" s="1"/>
  <c r="I532" i="20"/>
  <c r="G52" i="44" s="1"/>
  <c r="M191" i="20"/>
  <c r="I92" i="20"/>
  <c r="G12" i="44" s="1"/>
  <c r="K59" i="20"/>
  <c r="I9" i="44" s="1"/>
  <c r="M136" i="20"/>
  <c r="H169" i="20"/>
  <c r="F19" i="44" s="1"/>
  <c r="H246" i="20"/>
  <c r="F26" i="44" s="1"/>
  <c r="I257" i="20"/>
  <c r="G27" i="44" s="1"/>
  <c r="K323" i="20"/>
  <c r="I33" i="44" s="1"/>
  <c r="I268" i="20"/>
  <c r="G28" i="44" s="1"/>
  <c r="M433" i="20"/>
  <c r="H290" i="20"/>
  <c r="F30" i="44" s="1"/>
  <c r="I521" i="20"/>
  <c r="G51" i="44" s="1"/>
  <c r="K257" i="20"/>
  <c r="I27" i="44" s="1"/>
  <c r="M59" i="20"/>
  <c r="I213" i="20"/>
  <c r="G23" i="44" s="1"/>
  <c r="I235" i="20"/>
  <c r="G25" i="44" s="1"/>
  <c r="M400" i="20"/>
  <c r="H301" i="20"/>
  <c r="F31" i="44" s="1"/>
  <c r="K202" i="20"/>
  <c r="I22" i="44" s="1"/>
  <c r="I202" i="20"/>
  <c r="G22" i="44" s="1"/>
  <c r="H257" i="20"/>
  <c r="F27" i="44" s="1"/>
  <c r="J367" i="20"/>
  <c r="H37" i="44" s="1"/>
  <c r="K92" i="20"/>
  <c r="I12" i="44" s="1"/>
  <c r="M114" i="20"/>
  <c r="I136" i="20"/>
  <c r="G16" i="44" s="1"/>
  <c r="I158" i="20"/>
  <c r="G18" i="44" s="1"/>
  <c r="K103" i="20"/>
  <c r="I13" i="44" s="1"/>
  <c r="M246" i="20"/>
  <c r="I312" i="20"/>
  <c r="G32" i="44" s="1"/>
  <c r="I323" i="20"/>
  <c r="G33" i="44" s="1"/>
  <c r="H323" i="20"/>
  <c r="F33" i="44" s="1"/>
  <c r="I334" i="20"/>
  <c r="G34" i="44" s="1"/>
  <c r="K367" i="20"/>
  <c r="I37" i="44" s="1"/>
  <c r="I389" i="20"/>
  <c r="G39" i="44" s="1"/>
  <c r="I400" i="20"/>
  <c r="G40" i="44" s="1"/>
  <c r="K400" i="20"/>
  <c r="I40" i="44" s="1"/>
  <c r="J433" i="20"/>
  <c r="H43" i="44" s="1"/>
  <c r="H532" i="20"/>
  <c r="F52" i="44" s="1"/>
  <c r="K598" i="20"/>
  <c r="I58" i="44" s="1"/>
  <c r="M92" i="20"/>
  <c r="I103" i="20"/>
  <c r="G13" i="44" s="1"/>
  <c r="K191" i="20"/>
  <c r="I21" i="44" s="1"/>
  <c r="H125" i="20"/>
  <c r="F15" i="44" s="1"/>
  <c r="H367" i="20"/>
  <c r="F37" i="44" s="1"/>
  <c r="M598" i="20"/>
  <c r="I37" i="20"/>
  <c r="G7" i="44" s="1"/>
  <c r="I147" i="20"/>
  <c r="G17" i="44" s="1"/>
  <c r="K158" i="20"/>
  <c r="I18" i="44" s="1"/>
  <c r="I169" i="20"/>
  <c r="G19" i="44" s="1"/>
  <c r="M103" i="20"/>
  <c r="I191" i="20"/>
  <c r="G21" i="44" s="1"/>
  <c r="M202" i="20"/>
  <c r="I246" i="20"/>
  <c r="G26" i="44" s="1"/>
  <c r="K246" i="20"/>
  <c r="I26" i="44" s="1"/>
  <c r="I125" i="20"/>
  <c r="G15" i="44" s="1"/>
  <c r="M257" i="20"/>
  <c r="M367" i="20"/>
  <c r="H400" i="20"/>
  <c r="F40" i="44" s="1"/>
  <c r="H334" i="20"/>
  <c r="F34" i="44" s="1"/>
  <c r="H466" i="20"/>
  <c r="F46" i="44" s="1"/>
  <c r="L70" i="20"/>
  <c r="K532" i="20"/>
  <c r="I52" i="44" s="1"/>
  <c r="M532" i="20"/>
  <c r="L532" i="20"/>
  <c r="J532" i="20"/>
  <c r="H52" i="44" s="1"/>
  <c r="H521" i="20"/>
  <c r="F51" i="44" s="1"/>
  <c r="L521" i="20"/>
  <c r="J521" i="20"/>
  <c r="H51" i="44" s="1"/>
  <c r="H345" i="20"/>
  <c r="F35" i="44" s="1"/>
  <c r="K345" i="20"/>
  <c r="I35" i="44" s="1"/>
  <c r="M345" i="20"/>
  <c r="L345" i="20"/>
  <c r="J345" i="20"/>
  <c r="H35" i="44" s="1"/>
  <c r="L301" i="20"/>
  <c r="J301" i="20"/>
  <c r="H31" i="44" s="1"/>
  <c r="K290" i="20"/>
  <c r="I30" i="44" s="1"/>
  <c r="M290" i="20"/>
  <c r="L290" i="20"/>
  <c r="J290" i="20"/>
  <c r="H30" i="44" s="1"/>
  <c r="K466" i="20"/>
  <c r="I46" i="44" s="1"/>
  <c r="M466" i="20"/>
  <c r="L466" i="20"/>
  <c r="J466" i="20"/>
  <c r="H46" i="44" s="1"/>
  <c r="H268" i="20"/>
  <c r="F28" i="44" s="1"/>
  <c r="K268" i="20"/>
  <c r="I28" i="44" s="1"/>
  <c r="M268" i="20"/>
  <c r="L268" i="20"/>
  <c r="J268" i="20"/>
  <c r="H28" i="44" s="1"/>
  <c r="L400" i="20"/>
  <c r="J400" i="20"/>
  <c r="H40" i="44" s="1"/>
  <c r="K389" i="20"/>
  <c r="I39" i="44" s="1"/>
  <c r="M389" i="20"/>
  <c r="L389" i="20"/>
  <c r="J389" i="20"/>
  <c r="H39" i="44" s="1"/>
  <c r="L224" i="20"/>
  <c r="J224" i="20"/>
  <c r="H24" i="44" s="1"/>
  <c r="K224" i="20"/>
  <c r="I24" i="44" s="1"/>
  <c r="M224" i="20"/>
  <c r="K334" i="20"/>
  <c r="I34" i="44" s="1"/>
  <c r="M334" i="20"/>
  <c r="L334" i="20"/>
  <c r="J334" i="20"/>
  <c r="H34" i="44" s="1"/>
  <c r="L323" i="20"/>
  <c r="J323" i="20"/>
  <c r="H33" i="44" s="1"/>
  <c r="H312" i="20"/>
  <c r="F32" i="44" s="1"/>
  <c r="K312" i="20"/>
  <c r="I32" i="44" s="1"/>
  <c r="M312" i="20"/>
  <c r="L312" i="20"/>
  <c r="J312" i="20"/>
  <c r="H32" i="44" s="1"/>
  <c r="K180" i="20"/>
  <c r="I20" i="44" s="1"/>
  <c r="M180" i="20"/>
  <c r="L180" i="20"/>
  <c r="J180" i="20"/>
  <c r="H20" i="44" s="1"/>
  <c r="J257" i="20"/>
  <c r="H27" i="44" s="1"/>
  <c r="L257" i="20"/>
  <c r="K125" i="20"/>
  <c r="I15" i="44" s="1"/>
  <c r="M125" i="20"/>
  <c r="L125" i="20"/>
  <c r="J125" i="20"/>
  <c r="H15" i="44" s="1"/>
  <c r="L246" i="20"/>
  <c r="J246" i="20"/>
  <c r="H26" i="44" s="1"/>
  <c r="H235" i="20"/>
  <c r="F25" i="44" s="1"/>
  <c r="K235" i="20"/>
  <c r="I25" i="44" s="1"/>
  <c r="M235" i="20"/>
  <c r="L235" i="20"/>
  <c r="J235" i="20"/>
  <c r="H25" i="44" s="1"/>
  <c r="K213" i="20"/>
  <c r="I23" i="44" s="1"/>
  <c r="M213" i="20"/>
  <c r="L213" i="20"/>
  <c r="L202" i="20"/>
  <c r="H202" i="20"/>
  <c r="F22" i="44" s="1"/>
  <c r="J202" i="20"/>
  <c r="H22" i="44" s="1"/>
  <c r="L191" i="20"/>
  <c r="J191" i="20"/>
  <c r="H21" i="44" s="1"/>
  <c r="H191" i="20"/>
  <c r="F21" i="44" s="1"/>
  <c r="L103" i="20"/>
  <c r="H103" i="20"/>
  <c r="F13" i="44" s="1"/>
  <c r="J103" i="20"/>
  <c r="H13" i="44" s="1"/>
  <c r="L169" i="20"/>
  <c r="J169" i="20"/>
  <c r="H19" i="44" s="1"/>
  <c r="K169" i="20"/>
  <c r="I19" i="44" s="1"/>
  <c r="M169" i="20"/>
  <c r="H158" i="20"/>
  <c r="F18" i="44" s="1"/>
  <c r="J158" i="20"/>
  <c r="H18" i="44" s="1"/>
  <c r="L158" i="20"/>
  <c r="L147" i="20"/>
  <c r="H147" i="20"/>
  <c r="F17" i="44" s="1"/>
  <c r="J147" i="20"/>
  <c r="H17" i="44" s="1"/>
  <c r="H136" i="20"/>
  <c r="F16" i="44" s="1"/>
  <c r="L136" i="20"/>
  <c r="J136" i="20"/>
  <c r="H16" i="44" s="1"/>
  <c r="L59" i="20"/>
  <c r="J59" i="20"/>
  <c r="H9" i="44" s="1"/>
  <c r="H59" i="20"/>
  <c r="F9" i="44" s="1"/>
  <c r="H114" i="20"/>
  <c r="F14" i="44" s="1"/>
  <c r="J114" i="20"/>
  <c r="H14" i="44" s="1"/>
  <c r="L114" i="20"/>
  <c r="H37" i="20"/>
  <c r="F7" i="44" s="1"/>
  <c r="J37" i="20"/>
  <c r="H7" i="44" s="1"/>
  <c r="L37" i="20"/>
  <c r="K37" i="20"/>
  <c r="I7" i="44" s="1"/>
  <c r="M37" i="20"/>
  <c r="H92" i="20"/>
  <c r="F12" i="44" s="1"/>
  <c r="L92" i="20"/>
  <c r="J92" i="20"/>
  <c r="H12" i="44" s="1"/>
  <c r="K70" i="20"/>
  <c r="I10" i="44" s="1"/>
  <c r="M70" i="20"/>
  <c r="I70" i="20"/>
  <c r="G10" i="44" s="1"/>
  <c r="M48" i="20"/>
  <c r="I48" i="20"/>
  <c r="G8" i="44" s="1"/>
  <c r="I26" i="20"/>
  <c r="G6" i="44" s="1"/>
  <c r="J70" i="20"/>
  <c r="H10" i="44" s="1"/>
  <c r="H70" i="20"/>
  <c r="F10" i="44" s="1"/>
  <c r="K48" i="20"/>
  <c r="I8" i="44" s="1"/>
  <c r="M26" i="20"/>
  <c r="K26" i="20"/>
  <c r="I6" i="44" s="1"/>
  <c r="H48" i="20"/>
  <c r="F8" i="44" s="1"/>
  <c r="J48" i="20"/>
  <c r="H8" i="44" s="1"/>
  <c r="L48" i="20"/>
  <c r="L26" i="20"/>
  <c r="H26" i="20"/>
  <c r="F6" i="44" s="1"/>
  <c r="J26" i="20"/>
  <c r="H6" i="44" s="1"/>
  <c r="J8" i="44" l="1"/>
  <c r="J19" i="44"/>
  <c r="J27" i="44"/>
  <c r="K20" i="44"/>
  <c r="J32" i="44"/>
  <c r="K34" i="44"/>
  <c r="K39" i="44"/>
  <c r="J35" i="44"/>
  <c r="J52" i="44"/>
  <c r="K27" i="44"/>
  <c r="K22" i="44"/>
  <c r="K12" i="44"/>
  <c r="K26" i="44"/>
  <c r="K14" i="44"/>
  <c r="K21" i="44"/>
  <c r="K18" i="44"/>
  <c r="K49" i="44"/>
  <c r="K7" i="44"/>
  <c r="J16" i="44"/>
  <c r="J17" i="44"/>
  <c r="K19" i="44"/>
  <c r="J22" i="44"/>
  <c r="J15" i="44"/>
  <c r="K32" i="44"/>
  <c r="J33" i="44"/>
  <c r="J24" i="44"/>
  <c r="J28" i="44"/>
  <c r="K35" i="44"/>
  <c r="J51" i="44"/>
  <c r="K52" i="44"/>
  <c r="K16" i="44"/>
  <c r="K51" i="44"/>
  <c r="K53" i="44"/>
  <c r="K57" i="44"/>
  <c r="J49" i="44"/>
  <c r="K6" i="44"/>
  <c r="K10" i="44"/>
  <c r="K8" i="44"/>
  <c r="J14" i="44"/>
  <c r="J18" i="44"/>
  <c r="J21" i="44"/>
  <c r="J23" i="44"/>
  <c r="J25" i="44"/>
  <c r="K15" i="44"/>
  <c r="K24" i="44"/>
  <c r="K28" i="44"/>
  <c r="J46" i="44"/>
  <c r="J30" i="44"/>
  <c r="J31" i="44"/>
  <c r="K13" i="44"/>
  <c r="J6" i="44"/>
  <c r="J12" i="44"/>
  <c r="J7" i="44"/>
  <c r="J9" i="44"/>
  <c r="J13" i="44"/>
  <c r="K23" i="44"/>
  <c r="K25" i="44"/>
  <c r="J26" i="44"/>
  <c r="J20" i="44"/>
  <c r="J34" i="44"/>
  <c r="J39" i="44"/>
  <c r="J40" i="44"/>
  <c r="K46" i="44"/>
  <c r="K30" i="44"/>
  <c r="J10" i="44"/>
  <c r="K37" i="44"/>
  <c r="K58" i="44"/>
  <c r="K40" i="44"/>
  <c r="K9" i="44"/>
  <c r="K43" i="44"/>
  <c r="K17" i="44"/>
  <c r="K31" i="44"/>
  <c r="J37" i="44"/>
  <c r="K33" i="44"/>
  <c r="L433" i="20"/>
  <c r="E25" i="20"/>
  <c r="E24" i="20"/>
  <c r="E23" i="20"/>
  <c r="E22" i="20"/>
  <c r="E21" i="20"/>
  <c r="E20" i="20"/>
  <c r="E19" i="20"/>
  <c r="D25" i="20"/>
  <c r="D24" i="20"/>
  <c r="D23" i="20"/>
  <c r="D22" i="20"/>
  <c r="D21" i="20"/>
  <c r="D20" i="20"/>
  <c r="D19" i="20"/>
  <c r="C25" i="20"/>
  <c r="C24" i="20"/>
  <c r="C23" i="20"/>
  <c r="C22" i="20"/>
  <c r="C21" i="20"/>
  <c r="C20" i="20"/>
  <c r="C19" i="20"/>
  <c r="D18" i="20"/>
  <c r="D17" i="20"/>
  <c r="D16" i="20"/>
  <c r="C16" i="20"/>
  <c r="E16" i="20"/>
  <c r="C17" i="20"/>
  <c r="E17" i="20"/>
  <c r="C18" i="20"/>
  <c r="E18" i="20"/>
  <c r="I21" i="20" l="1"/>
  <c r="K21" i="20" s="1"/>
  <c r="M21" i="20" s="1"/>
  <c r="H21" i="20"/>
  <c r="J21" i="20" s="1"/>
  <c r="L21" i="20" s="1"/>
  <c r="I25" i="20"/>
  <c r="H25" i="20"/>
  <c r="I18" i="20"/>
  <c r="K18" i="20" s="1"/>
  <c r="M18" i="20" s="1"/>
  <c r="H18" i="20"/>
  <c r="J18" i="20" s="1"/>
  <c r="L18" i="20" s="1"/>
  <c r="I16" i="20"/>
  <c r="K16" i="20" s="1"/>
  <c r="M16" i="20" s="1"/>
  <c r="H16" i="20"/>
  <c r="J16" i="20" s="1"/>
  <c r="L16" i="20" s="1"/>
  <c r="I19" i="20"/>
  <c r="K19" i="20" s="1"/>
  <c r="M19" i="20" s="1"/>
  <c r="H19" i="20"/>
  <c r="J19" i="20" s="1"/>
  <c r="L19" i="20" s="1"/>
  <c r="I23" i="20"/>
  <c r="H23" i="20"/>
  <c r="I20" i="20"/>
  <c r="K20" i="20" s="1"/>
  <c r="M20" i="20" s="1"/>
  <c r="H20" i="20"/>
  <c r="J20" i="20" s="1"/>
  <c r="L20" i="20" s="1"/>
  <c r="I24" i="20"/>
  <c r="H24" i="20"/>
  <c r="J43" i="44"/>
  <c r="I17" i="20"/>
  <c r="K17" i="20" s="1"/>
  <c r="M17" i="20" s="1"/>
  <c r="H17" i="20"/>
  <c r="J17" i="20" s="1"/>
  <c r="L17" i="20" s="1"/>
  <c r="I22" i="20"/>
  <c r="H22" i="20"/>
  <c r="I15" i="20" l="1"/>
  <c r="M15" i="20"/>
  <c r="M730" i="20" s="1"/>
  <c r="L15" i="20"/>
  <c r="L730" i="20" s="1"/>
  <c r="H15" i="20"/>
  <c r="F5" i="44" s="1"/>
  <c r="F70" i="44" s="1"/>
  <c r="K15" i="20"/>
  <c r="J15" i="20"/>
  <c r="H5" i="44" s="1"/>
  <c r="H70" i="44" s="1"/>
  <c r="K730" i="20" l="1"/>
  <c r="I5" i="44"/>
  <c r="I70" i="44" s="1"/>
  <c r="I730" i="20"/>
  <c r="G5" i="44"/>
  <c r="G70" i="44" s="1"/>
  <c r="H730" i="20"/>
  <c r="J730" i="20"/>
  <c r="J5" i="44"/>
  <c r="J70" i="44" s="1"/>
  <c r="K5" i="44"/>
  <c r="K70" i="44" s="1"/>
</calcChain>
</file>

<file path=xl/comments1.xml><?xml version="1.0" encoding="utf-8"?>
<comments xmlns="http://schemas.openxmlformats.org/spreadsheetml/2006/main">
  <authors>
    <author>Donka Shanks</author>
    <author>Pulaski, Beth</author>
  </authors>
  <commentList>
    <comment ref="BG9" authorId="0">
      <text>
        <r>
          <rPr>
            <b/>
            <sz val="9"/>
            <color indexed="81"/>
            <rFont val="Tahoma"/>
            <family val="2"/>
          </rPr>
          <t>Donka Shanks:
2 unts sold, 3 units returned</t>
        </r>
      </text>
    </comment>
    <comment ref="A25" authorId="1">
      <text>
        <r>
          <rPr>
            <b/>
            <sz val="9"/>
            <color indexed="81"/>
            <rFont val="Tahoma"/>
            <family val="2"/>
          </rPr>
          <t xml:space="preserve">Pulaski, Beth:
</t>
        </r>
        <r>
          <rPr>
            <sz val="9"/>
            <color indexed="81"/>
            <rFont val="Tahoma"/>
            <family val="2"/>
          </rPr>
          <t>Removed Austrailia from calculation since this country is not part of the EU/EEA</t>
        </r>
      </text>
    </comment>
  </commentList>
</comments>
</file>

<file path=xl/sharedStrings.xml><?xml version="1.0" encoding="utf-8"?>
<sst xmlns="http://schemas.openxmlformats.org/spreadsheetml/2006/main" count="3218" uniqueCount="469">
  <si>
    <t>Germany</t>
  </si>
  <si>
    <t>Sweden</t>
  </si>
  <si>
    <t>France</t>
  </si>
  <si>
    <t>Italy</t>
  </si>
  <si>
    <t>Japan</t>
  </si>
  <si>
    <t>Country</t>
  </si>
  <si>
    <t>Formulation</t>
  </si>
  <si>
    <t>Cumulative</t>
  </si>
  <si>
    <t>Interval</t>
  </si>
  <si>
    <t>Exposure (patient-years)</t>
  </si>
  <si>
    <t>Exposure (patient-days)</t>
  </si>
  <si>
    <t>Hong Kong</t>
  </si>
  <si>
    <t>Australia</t>
  </si>
  <si>
    <t>Spain</t>
  </si>
  <si>
    <t>Korea</t>
  </si>
  <si>
    <t>Taiwan</t>
  </si>
  <si>
    <t>China</t>
  </si>
  <si>
    <t>Turkey</t>
  </si>
  <si>
    <t>Indonesia</t>
  </si>
  <si>
    <t>Total Volume (mg)</t>
  </si>
  <si>
    <r>
      <t>Total Sales</t>
    </r>
    <r>
      <rPr>
        <b/>
        <sz val="10"/>
        <rFont val="Times New Roman"/>
        <family val="1"/>
      </rPr>
      <t xml:space="preserve"> (units)</t>
    </r>
  </si>
  <si>
    <r>
      <t>Interval</t>
    </r>
    <r>
      <rPr>
        <b/>
        <vertAlign val="superscript"/>
        <sz val="10"/>
        <rFont val="Times New Roman"/>
        <family val="1"/>
      </rPr>
      <t>1</t>
    </r>
  </si>
  <si>
    <r>
      <t>Cumulative</t>
    </r>
    <r>
      <rPr>
        <b/>
        <vertAlign val="superscript"/>
        <sz val="10"/>
        <rFont val="Times New Roman"/>
        <family val="1"/>
      </rPr>
      <t>2</t>
    </r>
  </si>
  <si>
    <t xml:space="preserve">PRODUCT:  </t>
  </si>
  <si>
    <t>Specifications</t>
  </si>
  <si>
    <t>to</t>
  </si>
  <si>
    <t>Philippines</t>
  </si>
  <si>
    <t>Argentina</t>
  </si>
  <si>
    <t>Thailand</t>
  </si>
  <si>
    <t>Cambodia</t>
  </si>
  <si>
    <t>Egypt</t>
  </si>
  <si>
    <t>Malaysia</t>
  </si>
  <si>
    <t>Pakistan</t>
  </si>
  <si>
    <t>Peru</t>
  </si>
  <si>
    <t>Vietnam</t>
  </si>
  <si>
    <t>UAE</t>
  </si>
  <si>
    <t>mg</t>
  </si>
  <si>
    <t>Tablet</t>
  </si>
  <si>
    <t xml:space="preserve">SR Capsule </t>
  </si>
  <si>
    <t>G</t>
  </si>
  <si>
    <t>Interval Sales (Units)</t>
  </si>
  <si>
    <t>Cumulative Sales (Units)</t>
  </si>
  <si>
    <t>Austria</t>
  </si>
  <si>
    <t>Belgium</t>
  </si>
  <si>
    <t>Bulgaria</t>
  </si>
  <si>
    <t>Croatia</t>
  </si>
  <si>
    <t>Cyprus</t>
  </si>
  <si>
    <t>Czech Republic</t>
  </si>
  <si>
    <t>Denmark</t>
  </si>
  <si>
    <t>Estonia</t>
  </si>
  <si>
    <t xml:space="preserve">Finland </t>
  </si>
  <si>
    <t>Greece</t>
  </si>
  <si>
    <t>Hungary</t>
  </si>
  <si>
    <t>Ireland</t>
  </si>
  <si>
    <t>Latvia</t>
  </si>
  <si>
    <t>Lithuania</t>
  </si>
  <si>
    <t>Luxembourg</t>
  </si>
  <si>
    <t>Malta</t>
  </si>
  <si>
    <t>The Netherlands</t>
  </si>
  <si>
    <t>Poland</t>
  </si>
  <si>
    <t>Portugal</t>
  </si>
  <si>
    <t>Romania</t>
  </si>
  <si>
    <t>Slovakia</t>
  </si>
  <si>
    <t>Slovenia</t>
  </si>
  <si>
    <t>United Kingdom</t>
  </si>
  <si>
    <t>Canada</t>
  </si>
  <si>
    <t>United States</t>
  </si>
  <si>
    <t>European Union</t>
  </si>
  <si>
    <t>Asia and Affiliates (excl. Japan)</t>
  </si>
  <si>
    <t>Sub-total</t>
  </si>
  <si>
    <t>Asia and Affiliattes</t>
  </si>
  <si>
    <t>GRAND TOTAL</t>
  </si>
  <si>
    <t>Estimated Patient Exposure from Post-Marketing Experience (by Formulation)</t>
  </si>
  <si>
    <t>Country:</t>
  </si>
  <si>
    <t>Estimated Patient Exposure from Post-Marketing Experience (by Region)</t>
  </si>
  <si>
    <t>Estimated Patient Exposure from Post-Marketing Experience (by Country)</t>
  </si>
  <si>
    <t>Region:</t>
  </si>
  <si>
    <t>calculated from</t>
  </si>
  <si>
    <t>market introduction</t>
  </si>
  <si>
    <t>from Post-Marketing Experience</t>
  </si>
  <si>
    <t xml:space="preserve">Detailed Patient Exposure Calculations for </t>
  </si>
  <si>
    <t>Interval*</t>
  </si>
  <si>
    <t>Cumulative**</t>
    <phoneticPr fontId="8"/>
  </si>
  <si>
    <t>JAPAN</t>
  </si>
  <si>
    <t>Singapore</t>
  </si>
  <si>
    <t>Norway</t>
  </si>
  <si>
    <t>Switzerland</t>
  </si>
  <si>
    <t>x</t>
  </si>
  <si>
    <t>India</t>
  </si>
  <si>
    <t>Georgia</t>
  </si>
  <si>
    <t>Russia</t>
  </si>
  <si>
    <t>South Africa</t>
  </si>
  <si>
    <t>Armenia</t>
  </si>
  <si>
    <t>Belarus</t>
  </si>
  <si>
    <t>Netherlands</t>
  </si>
  <si>
    <t>Top portion will AUTO-FILL</t>
  </si>
  <si>
    <t>Liquid</t>
  </si>
  <si>
    <t>mg/ml</t>
  </si>
  <si>
    <t>20% Powder</t>
  </si>
  <si>
    <t>10% Powder</t>
  </si>
  <si>
    <t>PRODUCT</t>
  </si>
  <si>
    <t>DATA RANGE</t>
  </si>
  <si>
    <t>REPORT TYPE</t>
  </si>
  <si>
    <t>DOSAGE (unit of measure)</t>
  </si>
  <si>
    <t>DOSAGE (adjustment for mg)</t>
  </si>
  <si>
    <t>DOSAGE (numerical quantity)</t>
  </si>
  <si>
    <t>TOTAL DAILY DOSAGE (mg)</t>
  </si>
  <si>
    <t>cumulative to</t>
  </si>
  <si>
    <t>1- Sales volume is based on availability of monthly drug distribution figures; hence, the interval estimate has been</t>
  </si>
  <si>
    <t xml:space="preserve">1- Sales volume is based on availability of monthly drug distribution figures; hence, the interval estimate has been calculated from </t>
  </si>
  <si>
    <t>2- Sales volume is based on availability of monthly drug distribution figures; the cumulative estimate has been</t>
  </si>
  <si>
    <t>2- Sales volume is based on availability of monthly drug distribution figures; the cumulative estimate has been calculated from market introduction</t>
  </si>
  <si>
    <t>REPORT SPECIFICATIONS</t>
  </si>
  <si>
    <t>Instructions: Enter information in yellow highlighted cells (or lines)</t>
  </si>
  <si>
    <t>Instructions: Enter cumulative sales information per line/column for yellow highlighted countries</t>
  </si>
  <si>
    <r>
      <rPr>
        <b/>
        <sz val="11"/>
        <rFont val="Times New Roman"/>
        <family val="1"/>
      </rPr>
      <t>TOTAL DAILY DOSAGE</t>
    </r>
    <r>
      <rPr>
        <b/>
        <sz val="11"/>
        <color rgb="FFFF0000"/>
        <rFont val="Times New Roman"/>
        <family val="1"/>
      </rPr>
      <t xml:space="preserve"> (mg)</t>
    </r>
  </si>
  <si>
    <r>
      <rPr>
        <sz val="10"/>
        <color rgb="FFFF0000"/>
        <rFont val="Calibri"/>
        <family val="2"/>
        <scheme val="minor"/>
      </rPr>
      <t xml:space="preserve">Aggregate Report Name </t>
    </r>
    <r>
      <rPr>
        <sz val="10"/>
        <rFont val="Calibri"/>
        <family val="2"/>
        <scheme val="minor"/>
      </rPr>
      <t xml:space="preserve">and </t>
    </r>
    <r>
      <rPr>
        <sz val="10"/>
        <color rgb="FFFF0000"/>
        <rFont val="Calibri"/>
        <family val="2"/>
        <scheme val="minor"/>
      </rPr>
      <t xml:space="preserve">Number </t>
    </r>
    <r>
      <rPr>
        <sz val="10"/>
        <color theme="1"/>
        <rFont val="Calibri"/>
        <family val="2"/>
        <scheme val="minor"/>
      </rPr>
      <t>&gt;&gt;</t>
    </r>
  </si>
  <si>
    <r>
      <t xml:space="preserve">Reporting Period Dates </t>
    </r>
    <r>
      <rPr>
        <sz val="10"/>
        <color rgb="FFFF0000"/>
        <rFont val="Calibri"/>
        <family val="2"/>
        <scheme val="minor"/>
      </rPr>
      <t>START</t>
    </r>
    <r>
      <rPr>
        <sz val="10"/>
        <rFont val="Calibri"/>
        <family val="2"/>
        <scheme val="minor"/>
      </rPr>
      <t xml:space="preserve"> and </t>
    </r>
    <r>
      <rPr>
        <sz val="10"/>
        <color rgb="FFFF0000"/>
        <rFont val="Calibri"/>
        <family val="2"/>
        <scheme val="minor"/>
      </rPr>
      <t>END</t>
    </r>
    <r>
      <rPr>
        <sz val="10"/>
        <rFont val="Calibri"/>
        <family val="2"/>
        <scheme val="minor"/>
      </rPr>
      <t xml:space="preserve"> &gt;&gt;</t>
    </r>
  </si>
  <si>
    <r>
      <rPr>
        <sz val="10"/>
        <color rgb="FFFF0000"/>
        <rFont val="Calibri"/>
        <family val="2"/>
        <scheme val="minor"/>
      </rPr>
      <t>Generic Name</t>
    </r>
    <r>
      <rPr>
        <sz val="10"/>
        <rFont val="Calibri"/>
        <family val="2"/>
        <scheme val="minor"/>
      </rPr>
      <t xml:space="preserve"> and </t>
    </r>
    <r>
      <rPr>
        <sz val="10"/>
        <color rgb="FFFF0000"/>
        <rFont val="Calibri"/>
        <family val="2"/>
        <scheme val="minor"/>
      </rPr>
      <t>Compound ID</t>
    </r>
    <r>
      <rPr>
        <sz val="10"/>
        <rFont val="Calibri"/>
        <family val="2"/>
        <scheme val="minor"/>
      </rPr>
      <t xml:space="preserve"> &gt;&gt;</t>
    </r>
  </si>
  <si>
    <r>
      <rPr>
        <sz val="10"/>
        <color rgb="FFFF0000"/>
        <rFont val="Calibri"/>
        <family val="2"/>
        <scheme val="minor"/>
      </rPr>
      <t>Formulation</t>
    </r>
    <r>
      <rPr>
        <sz val="10"/>
        <rFont val="Calibri"/>
        <family val="2"/>
        <scheme val="minor"/>
      </rPr>
      <t xml:space="preserve"> </t>
    </r>
    <r>
      <rPr>
        <i/>
        <sz val="10"/>
        <rFont val="Calibri"/>
        <family val="2"/>
        <scheme val="minor"/>
      </rPr>
      <t>(e.g. Tablet, Capsule, Powder) &gt;&gt;</t>
    </r>
  </si>
  <si>
    <r>
      <rPr>
        <sz val="10"/>
        <color rgb="FFFF0000"/>
        <rFont val="Calibri"/>
        <family val="2"/>
        <scheme val="minor"/>
      </rPr>
      <t>Unit of measure</t>
    </r>
    <r>
      <rPr>
        <i/>
        <sz val="10"/>
        <rFont val="Calibri"/>
        <family val="2"/>
        <scheme val="minor"/>
      </rPr>
      <t xml:space="preserve"> (e.g. mg, G, ml) &gt;&gt;</t>
    </r>
  </si>
  <si>
    <r>
      <rPr>
        <sz val="10"/>
        <color rgb="FFFF0000"/>
        <rFont val="Calibri"/>
        <family val="2"/>
        <scheme val="minor"/>
      </rPr>
      <t xml:space="preserve">Strength </t>
    </r>
    <r>
      <rPr>
        <sz val="10"/>
        <rFont val="Calibri"/>
        <family val="2"/>
        <scheme val="minor"/>
      </rPr>
      <t>(Numerical quantity in one unit) &gt;&gt;</t>
    </r>
  </si>
  <si>
    <r>
      <rPr>
        <sz val="10"/>
        <color rgb="FFFF0000"/>
        <rFont val="Calibri"/>
        <family val="2"/>
        <scheme val="minor"/>
      </rPr>
      <t>Conversion</t>
    </r>
    <r>
      <rPr>
        <sz val="10"/>
        <rFont val="Calibri"/>
        <family val="2"/>
        <scheme val="minor"/>
      </rPr>
      <t xml:space="preserve"> if unit of measure not in "mg" &gt;&gt;</t>
    </r>
  </si>
  <si>
    <r>
      <t>Make sure</t>
    </r>
    <r>
      <rPr>
        <sz val="10"/>
        <color rgb="FFFF0000"/>
        <rFont val="Calibri"/>
        <family val="2"/>
        <scheme val="minor"/>
      </rPr>
      <t xml:space="preserve"> Total Daily Dosage</t>
    </r>
    <r>
      <rPr>
        <sz val="10"/>
        <rFont val="Calibri"/>
        <family val="2"/>
        <scheme val="minor"/>
      </rPr>
      <t xml:space="preserve"> is given in mg &gt;&gt;</t>
    </r>
  </si>
  <si>
    <t>In the lines/columns below enter the corresponding number of SINGLE UNITS SOLD for each formulation/dosage type per specified country. If sales numbers include quantities in bulk, such as bottles or blister packs, those quantities must be converted to SINGLE UNITS, such as total tablets, total capsules, total volume of liquid (ml), etc., before linkng the data into this table.</t>
  </si>
  <si>
    <t>In the lines/columns below enter the corresponding number of SINGLE UNITS SOLD for each formulation/dosage type per specified country. If sales numbers include quantities in bulk, such as bottles or blister packs, those quantities must be converted to SINGLE UNITS, such as total tablets, total capsules, total volume of liquid (ml), etc., before linking the data into this table.</t>
  </si>
  <si>
    <r>
      <rPr>
        <b/>
        <sz val="12"/>
        <color theme="0"/>
        <rFont val="Calibri"/>
        <family val="2"/>
        <scheme val="minor"/>
      </rPr>
      <t>APPROVED POST-MARKETING FORMUALTIONS:</t>
    </r>
    <r>
      <rPr>
        <b/>
        <sz val="12"/>
        <color rgb="FF00B0F0"/>
        <rFont val="Calibri"/>
        <family val="2"/>
        <scheme val="minor"/>
      </rPr>
      <t xml:space="preserve"> </t>
    </r>
    <r>
      <rPr>
        <b/>
        <sz val="12"/>
        <color rgb="FF00B0F0"/>
        <rFont val="Times New Roman"/>
        <family val="1"/>
      </rPr>
      <t>(Examples provided in</t>
    </r>
    <r>
      <rPr>
        <b/>
        <i/>
        <sz val="12"/>
        <color rgb="FF00B0F0"/>
        <rFont val="Times New Roman"/>
        <family val="1"/>
      </rPr>
      <t xml:space="preserve"> italizcized blue text</t>
    </r>
    <r>
      <rPr>
        <b/>
        <sz val="12"/>
        <color rgb="FF00B0F0"/>
        <rFont val="Times New Roman"/>
        <family val="1"/>
      </rPr>
      <t>. When entering values, convert text to "black" and "plain" text.)</t>
    </r>
  </si>
  <si>
    <t>Iceland</t>
  </si>
  <si>
    <t>LIECHTENSTEIN</t>
  </si>
  <si>
    <t>Liechtenstein</t>
  </si>
  <si>
    <t>EU/EEA</t>
  </si>
  <si>
    <t>Albania</t>
  </si>
  <si>
    <t>Bosnia and Herzegovina</t>
  </si>
  <si>
    <t>Kosovo</t>
  </si>
  <si>
    <t>Macedonia</t>
  </si>
  <si>
    <t>MONTENEGRO</t>
  </si>
  <si>
    <t>Montenegro</t>
  </si>
  <si>
    <t>Serbia</t>
  </si>
  <si>
    <t>EUROPEAN UNION</t>
  </si>
  <si>
    <t>Other Standard Country</t>
  </si>
  <si>
    <t>ARGENTINA</t>
  </si>
  <si>
    <t>ALBANIA</t>
  </si>
  <si>
    <t>CANADA</t>
  </si>
  <si>
    <t>ARMENIA</t>
  </si>
  <si>
    <t>AUSTRIA</t>
  </si>
  <si>
    <t>AUSTRALIA</t>
  </si>
  <si>
    <t>BELGIUM</t>
  </si>
  <si>
    <t>UNITED STATES</t>
  </si>
  <si>
    <t>BELARUS</t>
  </si>
  <si>
    <t>BOSNIA AND HERZEGOVINA</t>
  </si>
  <si>
    <t>CAMBODIA</t>
  </si>
  <si>
    <t>BULGARIA</t>
  </si>
  <si>
    <t>CHINA</t>
  </si>
  <si>
    <t>CROATIA</t>
  </si>
  <si>
    <t>EGYPT</t>
  </si>
  <si>
    <t>CYPRUS</t>
  </si>
  <si>
    <t>GEORGIA</t>
  </si>
  <si>
    <t>CZECH REPUBLIC</t>
  </si>
  <si>
    <t>HONG KONG</t>
  </si>
  <si>
    <t>DENMARK</t>
  </si>
  <si>
    <t>INDIA</t>
  </si>
  <si>
    <t>ESTONIA</t>
  </si>
  <si>
    <t>INDONESIA</t>
  </si>
  <si>
    <t>FINLAND</t>
  </si>
  <si>
    <t>KOREA, REPUBLIC OF</t>
  </si>
  <si>
    <t>FRANCE</t>
  </si>
  <si>
    <t>MALAYSIA</t>
  </si>
  <si>
    <t>GERMANY</t>
  </si>
  <si>
    <t>MEXICO</t>
  </si>
  <si>
    <t>GREECE</t>
  </si>
  <si>
    <t>PAKISTAN</t>
  </si>
  <si>
    <t>HUNGARY</t>
  </si>
  <si>
    <t>PERU</t>
  </si>
  <si>
    <t>ICELAND</t>
  </si>
  <si>
    <t>PHILIPPINES</t>
  </si>
  <si>
    <t>IRELAND</t>
  </si>
  <si>
    <t>RUSSIA</t>
  </si>
  <si>
    <t>ITALY</t>
  </si>
  <si>
    <t>SINGAPORE</t>
  </si>
  <si>
    <t>KOSOVO</t>
  </si>
  <si>
    <t>SOUTH AFRICA</t>
  </si>
  <si>
    <t>LATVIA</t>
  </si>
  <si>
    <t>TAIWAN, PROVINCE OF CHINA</t>
  </si>
  <si>
    <t>THAILAND</t>
  </si>
  <si>
    <t>LITHUANIA</t>
  </si>
  <si>
    <t>UNITED ARAB EMIRATES</t>
  </si>
  <si>
    <t>LUXEMBOURG</t>
  </si>
  <si>
    <t>VIETNAM</t>
  </si>
  <si>
    <t>MALTA</t>
  </si>
  <si>
    <t>NETHERLANDS</t>
  </si>
  <si>
    <t>NORWAY</t>
  </si>
  <si>
    <t>POLAND</t>
  </si>
  <si>
    <t>PORTUGAL</t>
  </si>
  <si>
    <t>ROMANIA</t>
  </si>
  <si>
    <t>SERBIA</t>
  </si>
  <si>
    <t>SLOVAKIA</t>
  </si>
  <si>
    <t>SLOVENIA</t>
  </si>
  <si>
    <t>SPAIN</t>
  </si>
  <si>
    <t>SWEDEN</t>
  </si>
  <si>
    <t>SWITZERLAND</t>
  </si>
  <si>
    <t>TURKEY</t>
  </si>
  <si>
    <t>UNITED KINGDOM</t>
  </si>
  <si>
    <t>AS OF 10-Nov-2015</t>
  </si>
  <si>
    <r>
      <rPr>
        <b/>
        <sz val="10"/>
        <color rgb="FF0000FF"/>
        <rFont val="Arial"/>
        <family val="2"/>
      </rPr>
      <t>https://www.gov.uk/eu-eea</t>
    </r>
    <r>
      <rPr>
        <sz val="11"/>
        <rFont val="ＭＳ Ｐゴシック"/>
        <family val="2"/>
      </rPr>
      <t xml:space="preserve">
</t>
    </r>
    <r>
      <rPr>
        <sz val="11"/>
        <color rgb="FFFF0000"/>
        <rFont val="ＭＳ Ｐゴシック"/>
      </rPr>
      <t>Last updated: 24 July 2015</t>
    </r>
    <r>
      <rPr>
        <sz val="11"/>
        <rFont val="ＭＳ Ｐゴシック"/>
        <family val="2"/>
      </rPr>
      <t xml:space="preserve">
</t>
    </r>
    <r>
      <rPr>
        <b/>
        <sz val="10"/>
        <rFont val="Arial"/>
        <family val="2"/>
      </rPr>
      <t>The EU countries are:</t>
    </r>
    <r>
      <rPr>
        <sz val="11"/>
        <rFont val="ＭＳ Ｐゴシック"/>
        <family val="2"/>
      </rPr>
      <t xml:space="preserve">
Austria, Belgium, Bulgaria, Croatia, Republic of Cyprus, Czech Republic, Denmark, Estonia, Finland, France, Germany, Greece, Hungary, Ireland, Italy, Latvia, Lithuania, Luxembourg, Malta, Netherlands, Poland, Portugal, Romania, Slovakia, Slovenia, Spain, Sweden and the UK. 
</t>
    </r>
    <r>
      <rPr>
        <b/>
        <sz val="10"/>
        <color indexed="8"/>
        <rFont val="Arial"/>
        <family val="2"/>
      </rPr>
      <t>The European Economic Area (EEA)</t>
    </r>
    <r>
      <rPr>
        <sz val="11"/>
        <rFont val="ＭＳ Ｐゴシック"/>
        <family val="2"/>
      </rPr>
      <t xml:space="preserve">
The EEA includes EU countries and also Iceland, Liechtenstein and Norway. It allows them to be part of the EU’s single market.
Switzerland is neither an EU nor EEA member but is part of the single market - this means Swiss nationals have the same rights to live and work in the UK as other EEA nationals. 
</t>
    </r>
    <r>
      <rPr>
        <b/>
        <sz val="10"/>
        <color indexed="8"/>
        <rFont val="Arial"/>
        <family val="2"/>
      </rPr>
      <t xml:space="preserve">
</t>
    </r>
  </si>
  <si>
    <t>MACEDONIA, FYR OF</t>
  </si>
  <si>
    <r>
      <rPr>
        <b/>
        <sz val="10"/>
        <color rgb="FF0000FF"/>
        <rFont val="Arial"/>
        <family val="2"/>
      </rPr>
      <t>http://www.eionet.europa.eu/countries</t>
    </r>
    <r>
      <rPr>
        <sz val="11"/>
        <rFont val="ＭＳ Ｐゴシック"/>
        <family val="2"/>
      </rPr>
      <t xml:space="preserve">
Eionet is a network of environmental bodies and institutions active in the EEA member countries. It is made up of national focal points (NFPs); one in each country, national reference centres NRCs) and European topic centres (ETCs). L</t>
    </r>
    <r>
      <rPr>
        <sz val="10"/>
        <color rgb="FFFF0000"/>
        <rFont val="Arial"/>
        <family val="2"/>
      </rPr>
      <t xml:space="preserve">ast modified: 2011/03/25 
</t>
    </r>
    <r>
      <rPr>
        <b/>
        <sz val="10"/>
        <color indexed="8"/>
        <rFont val="Arial"/>
        <family val="2"/>
      </rPr>
      <t>EEA member countries:</t>
    </r>
    <r>
      <rPr>
        <sz val="11"/>
        <rFont val="ＭＳ Ｐゴシック"/>
        <family val="2"/>
      </rPr>
      <t xml:space="preserve">
Austria, Belgium, Bulgaria, Croatia, Cyprus, Czech Republic, Denmark, Estonia, Finland, France, Germany, Greece, Hungary, Iceland, Ireland, Italy, Latvia, Liechtenstein, Lithuania, Luxembourg, Malta, Netherlands, Norway, Poland, Portugal, Romania, Slovakia, Slovenia, Spain, Sweden, Switzerland, Turkey, United Kingdom
</t>
    </r>
    <r>
      <rPr>
        <b/>
        <sz val="10"/>
        <color indexed="8"/>
        <rFont val="Arial"/>
        <family val="2"/>
      </rPr>
      <t>Cooperating countries:</t>
    </r>
    <r>
      <rPr>
        <sz val="11"/>
        <rFont val="ＭＳ Ｐゴシック"/>
        <family val="2"/>
      </rPr>
      <t xml:space="preserve">
Albania, Bosnia and Herzegovina, Kosovo (under the UN SCR 1244/99), Macedonia, Montenegro, Serbia
</t>
    </r>
  </si>
  <si>
    <t>Mexico</t>
  </si>
  <si>
    <t>Standard Asia and Affiliates</t>
  </si>
  <si>
    <t>Total Sales (units)</t>
  </si>
  <si>
    <t>TOLVAPTAN</t>
  </si>
  <si>
    <t>OPC-41061</t>
  </si>
  <si>
    <t>Formulation (unit, dose)</t>
  </si>
  <si>
    <t>Total Sales by dose (mg)</t>
  </si>
  <si>
    <t>Total Sales by units (tablets)</t>
  </si>
  <si>
    <t>Samsca (tolvaptan)</t>
  </si>
  <si>
    <t>Grand Total</t>
  </si>
  <si>
    <t>Samsca (Tablet, 7.5 mg)</t>
  </si>
  <si>
    <t>Samsca (Tablet, 15 mg)</t>
  </si>
  <si>
    <t>Samsca (Tablet, 30 mg)</t>
  </si>
  <si>
    <t>MARKET</t>
  </si>
  <si>
    <t>Packs x 10 tabs</t>
  </si>
  <si>
    <t>15MG</t>
  </si>
  <si>
    <t>30MG</t>
  </si>
  <si>
    <t>OPG</t>
  </si>
  <si>
    <t>OPUK</t>
  </si>
  <si>
    <t>UK</t>
  </si>
  <si>
    <t>OPSAB</t>
  </si>
  <si>
    <t>Finland</t>
  </si>
  <si>
    <t>Non G5+</t>
  </si>
  <si>
    <t>OPSA (OPEL 3rd Party)</t>
  </si>
  <si>
    <t>OPSA</t>
  </si>
  <si>
    <t>OPIT</t>
  </si>
  <si>
    <t>OPIT (OPEL 3rd Party)</t>
  </si>
  <si>
    <t>OPFS (OPEL 3rd Party)</t>
  </si>
  <si>
    <t>TOTAL (Each Month - All)</t>
  </si>
  <si>
    <t>Cumulative Sales (Packs)</t>
  </si>
  <si>
    <t>Cumulative Sales (Tablets)</t>
  </si>
  <si>
    <t>Dosage</t>
  </si>
  <si>
    <t xml:space="preserve">Italy </t>
  </si>
  <si>
    <r>
      <t xml:space="preserve">TOTAL (Each Month - </t>
    </r>
    <r>
      <rPr>
        <b/>
        <sz val="11"/>
        <color rgb="FFFF0000"/>
        <rFont val="Calibri"/>
        <family val="2"/>
        <scheme val="minor"/>
      </rPr>
      <t>without Australia</t>
    </r>
    <r>
      <rPr>
        <b/>
        <sz val="11"/>
        <color rgb="FF000000"/>
        <rFont val="Calibri"/>
        <family val="2"/>
        <scheme val="minor"/>
      </rPr>
      <t>)</t>
    </r>
  </si>
  <si>
    <t>Combine lines 11 &amp; 21</t>
  </si>
  <si>
    <t>Combine lines 19 &amp; 20</t>
  </si>
  <si>
    <t>Combine lines 17 &amp; 18</t>
  </si>
  <si>
    <t>see below</t>
  </si>
  <si>
    <t>Interval* Sales (Packs)</t>
  </si>
  <si>
    <t>Interval* Sales (Tablets)</t>
  </si>
  <si>
    <t>Cumulative Summary</t>
  </si>
  <si>
    <t>changed to</t>
  </si>
  <si>
    <t>Total</t>
  </si>
  <si>
    <t>SAMSCA 15mg, 10-CT HUD FINISHED PRODUCT</t>
  </si>
  <si>
    <t>10 Tablets per Carton</t>
  </si>
  <si>
    <t>Year</t>
  </si>
  <si>
    <t>Month</t>
  </si>
  <si>
    <t>2009 Total</t>
  </si>
  <si>
    <t>2010 Total</t>
  </si>
  <si>
    <t>2011 Total</t>
  </si>
  <si>
    <t>2012 Total</t>
  </si>
  <si>
    <t>2013 Total</t>
  </si>
  <si>
    <t>2014 Total</t>
  </si>
  <si>
    <t>2015 Total</t>
  </si>
  <si>
    <t>SAMSCA 30mg, 10-CT HUD FINISHED PRODUCT</t>
  </si>
  <si>
    <t>Sales</t>
  </si>
  <si>
    <t>Free distr</t>
  </si>
  <si>
    <t>Interval Summary</t>
  </si>
  <si>
    <t>Account 103.0000.41110.1035.00.000</t>
  </si>
  <si>
    <t>Gross Units</t>
  </si>
  <si>
    <t>Item #</t>
  </si>
  <si>
    <t>Description</t>
  </si>
  <si>
    <t>January</t>
  </si>
  <si>
    <t>February</t>
  </si>
  <si>
    <t>March</t>
  </si>
  <si>
    <t>1st Quarter</t>
  </si>
  <si>
    <t>April</t>
  </si>
  <si>
    <t>May</t>
  </si>
  <si>
    <t>June</t>
  </si>
  <si>
    <t>2nd Quarter</t>
  </si>
  <si>
    <t>July</t>
  </si>
  <si>
    <t>August</t>
  </si>
  <si>
    <t>September</t>
  </si>
  <si>
    <t>3rd Quarter</t>
  </si>
  <si>
    <t>October</t>
  </si>
  <si>
    <t>November</t>
  </si>
  <si>
    <t>December</t>
  </si>
  <si>
    <t>4th Quarter</t>
  </si>
  <si>
    <t>Total 
Cartons
Sold</t>
  </si>
  <si>
    <t>%</t>
  </si>
  <si>
    <t>Total Tablets Sold</t>
  </si>
  <si>
    <t>TOTAL</t>
  </si>
  <si>
    <t>Gross Sales</t>
  </si>
  <si>
    <t>YTD Total</t>
  </si>
  <si>
    <t>TOTAL GROSS SALES</t>
  </si>
  <si>
    <t xml:space="preserve"> </t>
  </si>
  <si>
    <t>OAPI - Samsca Sales By Item</t>
  </si>
  <si>
    <t>FORMULATION (unit)</t>
  </si>
  <si>
    <r>
      <t xml:space="preserve">2012 </t>
    </r>
    <r>
      <rPr>
        <b/>
        <sz val="11"/>
        <color theme="1"/>
        <rFont val="돋움"/>
        <family val="3"/>
        <charset val="129"/>
      </rPr>
      <t>→</t>
    </r>
  </si>
  <si>
    <r>
      <t xml:space="preserve">2013 </t>
    </r>
    <r>
      <rPr>
        <b/>
        <sz val="11"/>
        <color theme="1"/>
        <rFont val="돋움"/>
        <family val="3"/>
        <charset val="129"/>
      </rPr>
      <t>→</t>
    </r>
  </si>
  <si>
    <r>
      <t xml:space="preserve">2014 </t>
    </r>
    <r>
      <rPr>
        <b/>
        <sz val="11"/>
        <color theme="1"/>
        <rFont val="맑은 고딕"/>
        <family val="3"/>
        <charset val="129"/>
      </rPr>
      <t>→</t>
    </r>
  </si>
  <si>
    <r>
      <t xml:space="preserve">2015 </t>
    </r>
    <r>
      <rPr>
        <b/>
        <sz val="11"/>
        <color theme="1"/>
        <rFont val="맑은 고딕"/>
        <family val="3"/>
        <charset val="129"/>
      </rPr>
      <t>→</t>
    </r>
  </si>
  <si>
    <t>July</t>
    <phoneticPr fontId="5"/>
  </si>
  <si>
    <t>August</t>
    <phoneticPr fontId="5"/>
  </si>
  <si>
    <t>September</t>
    <phoneticPr fontId="5"/>
  </si>
  <si>
    <t>October</t>
    <phoneticPr fontId="5"/>
  </si>
  <si>
    <t>November</t>
    <phoneticPr fontId="5"/>
  </si>
  <si>
    <t>December</t>
    <phoneticPr fontId="5"/>
  </si>
  <si>
    <t>January</t>
    <phoneticPr fontId="5"/>
  </si>
  <si>
    <t>February</t>
    <phoneticPr fontId="5"/>
  </si>
  <si>
    <t>March</t>
    <phoneticPr fontId="5"/>
  </si>
  <si>
    <t>April</t>
    <phoneticPr fontId="5"/>
  </si>
  <si>
    <t>May</t>
    <phoneticPr fontId="5"/>
  </si>
  <si>
    <t>June</t>
    <phoneticPr fontId="5"/>
  </si>
  <si>
    <t>November</t>
    <phoneticPr fontId="4"/>
  </si>
  <si>
    <t>March</t>
    <phoneticPr fontId="4"/>
  </si>
  <si>
    <t>April</t>
    <phoneticPr fontId="4"/>
  </si>
  <si>
    <t>May</t>
    <phoneticPr fontId="4"/>
  </si>
  <si>
    <t>(Collected)</t>
    <phoneticPr fontId="4"/>
  </si>
  <si>
    <t>June</t>
    <phoneticPr fontId="4"/>
  </si>
  <si>
    <t>July</t>
    <phoneticPr fontId="4"/>
  </si>
  <si>
    <t>August</t>
    <phoneticPr fontId="4"/>
  </si>
  <si>
    <t>September</t>
    <phoneticPr fontId="4"/>
  </si>
  <si>
    <t>October</t>
    <phoneticPr fontId="4"/>
  </si>
  <si>
    <t>December</t>
    <phoneticPr fontId="4"/>
  </si>
  <si>
    <t>January</t>
    <phoneticPr fontId="4"/>
  </si>
  <si>
    <t>February</t>
    <phoneticPr fontId="4"/>
  </si>
  <si>
    <t>Total (Cumulative )</t>
    <phoneticPr fontId="5"/>
  </si>
  <si>
    <r>
      <t xml:space="preserve">Number of tablets (demand) in </t>
    </r>
    <r>
      <rPr>
        <b/>
        <sz val="11"/>
        <color rgb="FFFF0000"/>
        <rFont val="Arial"/>
        <family val="2"/>
      </rPr>
      <t>Hong Kong</t>
    </r>
    <r>
      <rPr>
        <b/>
        <sz val="11"/>
        <color theme="1"/>
        <rFont val="Arial"/>
        <family val="2"/>
      </rPr>
      <t xml:space="preserve"> market</t>
    </r>
  </si>
  <si>
    <t>15mg</t>
    <phoneticPr fontId="4"/>
  </si>
  <si>
    <t>not launched yet at November 2011</t>
    <phoneticPr fontId="4"/>
  </si>
  <si>
    <t>N/A</t>
    <phoneticPr fontId="4"/>
  </si>
  <si>
    <t>N/A</t>
  </si>
  <si>
    <t>tablets (TOTAL)</t>
    <phoneticPr fontId="4"/>
  </si>
  <si>
    <t>mg tolvaptan (TOTAL)</t>
    <phoneticPr fontId="4"/>
  </si>
  <si>
    <t>Pt/day</t>
    <phoneticPr fontId="4"/>
  </si>
  <si>
    <t>Pt/year</t>
    <phoneticPr fontId="4"/>
  </si>
  <si>
    <t>30mg</t>
    <phoneticPr fontId="4"/>
  </si>
  <si>
    <r>
      <t>Pt/day</t>
    </r>
    <r>
      <rPr>
        <sz val="11"/>
        <color theme="1"/>
        <rFont val="맑은 고딕"/>
        <family val="2"/>
        <charset val="128"/>
      </rPr>
      <t>の合計</t>
    </r>
  </si>
  <si>
    <r>
      <t>Pt/year</t>
    </r>
    <r>
      <rPr>
        <sz val="11"/>
        <color theme="1"/>
        <rFont val="맑은 고딕"/>
        <family val="2"/>
        <charset val="128"/>
      </rPr>
      <t>の合計</t>
    </r>
  </si>
  <si>
    <r>
      <t xml:space="preserve">Number of tablets (demand) in </t>
    </r>
    <r>
      <rPr>
        <b/>
        <sz val="11"/>
        <color rgb="FFFF0000"/>
        <rFont val="Arial"/>
        <family val="2"/>
      </rPr>
      <t>Korea</t>
    </r>
    <r>
      <rPr>
        <b/>
        <sz val="11"/>
        <color theme="1"/>
        <rFont val="Arial"/>
        <family val="2"/>
      </rPr>
      <t xml:space="preserve"> market</t>
    </r>
  </si>
  <si>
    <r>
      <t xml:space="preserve">Number of tablets (demand) in </t>
    </r>
    <r>
      <rPr>
        <b/>
        <sz val="11"/>
        <color rgb="FFFF0000"/>
        <rFont val="Arial"/>
        <family val="2"/>
      </rPr>
      <t>Thailand</t>
    </r>
    <r>
      <rPr>
        <b/>
        <sz val="11"/>
        <color theme="1"/>
        <rFont val="Arial"/>
        <family val="2"/>
      </rPr>
      <t xml:space="preserve"> market</t>
    </r>
  </si>
  <si>
    <r>
      <t xml:space="preserve">Number of tablets (demand) in </t>
    </r>
    <r>
      <rPr>
        <b/>
        <sz val="11"/>
        <color rgb="FFFF0000"/>
        <rFont val="Arial"/>
        <family val="2"/>
      </rPr>
      <t>Taiwan</t>
    </r>
    <r>
      <rPr>
        <b/>
        <sz val="11"/>
        <color theme="1"/>
        <rFont val="Arial"/>
        <family val="2"/>
      </rPr>
      <t xml:space="preserve"> market</t>
    </r>
  </si>
  <si>
    <r>
      <t xml:space="preserve">Number of tablets (demand) in </t>
    </r>
    <r>
      <rPr>
        <b/>
        <sz val="11"/>
        <color rgb="FFFF0000"/>
        <rFont val="Arial"/>
        <family val="2"/>
      </rPr>
      <t>China(ZOP)</t>
    </r>
    <r>
      <rPr>
        <b/>
        <sz val="11"/>
        <color theme="1"/>
        <rFont val="Arial"/>
        <family val="2"/>
      </rPr>
      <t xml:space="preserve"> market</t>
    </r>
  </si>
  <si>
    <r>
      <t xml:space="preserve">Number of tablets (demand) in </t>
    </r>
    <r>
      <rPr>
        <b/>
        <sz val="11"/>
        <color rgb="FFFF0000"/>
        <rFont val="Arial"/>
        <family val="2"/>
      </rPr>
      <t>Philippines</t>
    </r>
    <r>
      <rPr>
        <b/>
        <sz val="11"/>
        <color theme="1"/>
        <rFont val="Arial"/>
        <family val="2"/>
      </rPr>
      <t xml:space="preserve"> market</t>
    </r>
  </si>
  <si>
    <r>
      <t xml:space="preserve">Number of tablets (demand) in </t>
    </r>
    <r>
      <rPr>
        <b/>
        <sz val="11"/>
        <color rgb="FFFF0000"/>
        <rFont val="Arial"/>
        <family val="2"/>
      </rPr>
      <t>Indonesia</t>
    </r>
    <r>
      <rPr>
        <b/>
        <sz val="11"/>
        <color theme="1"/>
        <rFont val="Arial"/>
        <family val="2"/>
      </rPr>
      <t xml:space="preserve"> market</t>
    </r>
  </si>
  <si>
    <r>
      <t xml:space="preserve">Number of tablets (demand) in </t>
    </r>
    <r>
      <rPr>
        <b/>
        <sz val="11"/>
        <color rgb="FFFF0000"/>
        <rFont val="Arial"/>
        <family val="2"/>
      </rPr>
      <t>Australia</t>
    </r>
    <r>
      <rPr>
        <b/>
        <sz val="11"/>
        <color theme="1"/>
        <rFont val="Arial"/>
        <family val="2"/>
      </rPr>
      <t xml:space="preserve"> market</t>
    </r>
  </si>
  <si>
    <r>
      <t xml:space="preserve">Number of tablets (demand) in </t>
    </r>
    <r>
      <rPr>
        <b/>
        <sz val="11"/>
        <color rgb="FFFF0000"/>
        <rFont val="Arial"/>
        <family val="2"/>
      </rPr>
      <t>Turkey</t>
    </r>
    <r>
      <rPr>
        <b/>
        <sz val="11"/>
        <color theme="1"/>
        <rFont val="Arial"/>
        <family val="2"/>
      </rPr>
      <t xml:space="preserve"> market</t>
    </r>
  </si>
  <si>
    <t>01-Jun-2015 to 30-Nov-2015</t>
  </si>
  <si>
    <t>Total (Interval, May 2015 - Nov. 2015)</t>
  </si>
  <si>
    <t>tablets (TOTAL)</t>
  </si>
  <si>
    <t>mg tolvaptan (TOTAL)</t>
  </si>
  <si>
    <t>Pt/day</t>
  </si>
  <si>
    <t>Pt/year</t>
  </si>
  <si>
    <t>Re-Calculated Interval</t>
  </si>
  <si>
    <r>
      <t>Total (Interval)</t>
    </r>
    <r>
      <rPr>
        <b/>
        <sz val="11"/>
        <color rgb="FFFF0000"/>
        <rFont val="Arial"/>
        <family val="2"/>
      </rPr>
      <t xml:space="preserve"> JUN</t>
    </r>
    <r>
      <rPr>
        <b/>
        <sz val="11"/>
        <color indexed="8"/>
        <rFont val="Arial"/>
        <family val="2"/>
      </rPr>
      <t xml:space="preserve"> 2015 to NOV 2015</t>
    </r>
  </si>
  <si>
    <t>Other</t>
  </si>
  <si>
    <t>United States and Canada</t>
  </si>
  <si>
    <t>TOLVAPTAN (JINARC PLUS SAMSCA COMBINED BY FORMULATION TYPE)</t>
  </si>
  <si>
    <t>Total Number of Tablets</t>
  </si>
  <si>
    <t>Total  (mg)</t>
  </si>
  <si>
    <t>Formulation (dose, type)</t>
  </si>
  <si>
    <t xml:space="preserve">7.5 mg, Tablet </t>
  </si>
  <si>
    <t xml:space="preserve">15 mg, Tablet </t>
  </si>
  <si>
    <t xml:space="preserve">30 mg, Tablet </t>
  </si>
  <si>
    <t xml:space="preserve">45 mg, Tablet </t>
  </si>
  <si>
    <t xml:space="preserve">60 mg, Tablet </t>
  </si>
  <si>
    <t xml:space="preserve">90 mg, Tablet </t>
  </si>
  <si>
    <t xml:space="preserve">*The interval period is 01-Dec-2015 to 31-May-2016 </t>
    <phoneticPr fontId="7"/>
  </si>
  <si>
    <t>**End of period is 31-May-2016</t>
    <phoneticPr fontId="7"/>
  </si>
  <si>
    <t xml:space="preserve">Calculated Interval </t>
  </si>
  <si>
    <t>15 mg (from Nov 2015 data)</t>
  </si>
  <si>
    <t>30 mg (from Nov 2015 data)</t>
  </si>
  <si>
    <r>
      <t>2016 (</t>
    </r>
    <r>
      <rPr>
        <b/>
        <i/>
        <sz val="11"/>
        <rFont val="Calibri"/>
        <family val="2"/>
      </rPr>
      <t>through</t>
    </r>
    <r>
      <rPr>
        <b/>
        <i/>
        <sz val="11"/>
        <color rgb="FFFF0000"/>
        <rFont val="Calibri"/>
        <family val="2"/>
      </rPr>
      <t xml:space="preserve"> May)</t>
    </r>
  </si>
  <si>
    <t>01-Dec-2015 to 31-May-2016</t>
  </si>
  <si>
    <t>Samsca Non-Commercial Distributions</t>
  </si>
  <si>
    <t>Life Through May 18, 2016</t>
  </si>
  <si>
    <t>Date Prepared: 06/06/2016</t>
  </si>
  <si>
    <t>Cartons Distributed</t>
  </si>
  <si>
    <t>2016 Total</t>
  </si>
  <si>
    <t>YTD 2015</t>
  </si>
  <si>
    <t>YTD 2016 thru May 18, 2016</t>
  </si>
  <si>
    <t>3rd Party Sales</t>
  </si>
  <si>
    <t>InterCompany Sales</t>
  </si>
  <si>
    <t>Total Sales</t>
  </si>
  <si>
    <t>PSUR 10</t>
  </si>
  <si>
    <t>PSUR 11</t>
  </si>
  <si>
    <t>Jinarc Sales</t>
  </si>
  <si>
    <t>Packs</t>
  </si>
  <si>
    <t>Jinarc 15mg / 7tab</t>
  </si>
  <si>
    <t>Jinarc 30mg / 7tab</t>
  </si>
  <si>
    <t>Jinarc 45mg/15mg tabx56 DE/LU</t>
  </si>
  <si>
    <t>Jinarc 60 mg/30mg tabx56 DE</t>
  </si>
  <si>
    <t>Jinarc 90 mg/30mg tabx56 DE</t>
  </si>
  <si>
    <t>Jinarc 45mg/15mg tabx56 DK/NO</t>
  </si>
  <si>
    <t>Jinarc 60mg/30mg tabx56 DK/NO</t>
  </si>
  <si>
    <t>Jinarc 90mg/30mg tabx56 DK/NO</t>
  </si>
  <si>
    <t>Finalnd</t>
  </si>
  <si>
    <t>Jinarc 45mg/15mg tabx56 AT</t>
  </si>
  <si>
    <t>Jinarc 60mg/30mg tabx56 AT</t>
  </si>
  <si>
    <t>Jinarc 90mg/30mg tabx56 AT</t>
  </si>
  <si>
    <t>Jinarc 15mg tab07 UK</t>
  </si>
  <si>
    <t>Jinarc 30mg tab07 UK</t>
  </si>
  <si>
    <t>Jinarc 45mg/15mg tabx56 UK</t>
  </si>
  <si>
    <t>Jinarc 60mg/30mg tabx56 UK</t>
  </si>
  <si>
    <t>Jinarc 90mg/30mg tabx56 UK</t>
  </si>
  <si>
    <t xml:space="preserve">Interval </t>
  </si>
  <si>
    <t>6-months</t>
  </si>
  <si>
    <t>*6-month interval period: 01-Nov-2015 to 30-Apr-2016</t>
  </si>
  <si>
    <t>6-month</t>
  </si>
  <si>
    <t>JINARC (tablets)</t>
  </si>
  <si>
    <t>JINARC (packs)</t>
  </si>
  <si>
    <t xml:space="preserve">United States </t>
  </si>
  <si>
    <t>Estimated Interval Patient Exposure from Post-Marketing Experience (by Region)</t>
  </si>
  <si>
    <t>Asia</t>
  </si>
  <si>
    <t>6-month Interval</t>
  </si>
  <si>
    <t>6-month Interval*</t>
  </si>
  <si>
    <t>*19-Nov-2015 to 18-May-2016</t>
  </si>
  <si>
    <t>Previous May 2015 Cumulative</t>
  </si>
  <si>
    <t>Current May 2016 Cumulative</t>
  </si>
  <si>
    <t>Calculated 1-year Interval</t>
  </si>
  <si>
    <t>1-year Interval</t>
  </si>
  <si>
    <t>15 mg</t>
  </si>
  <si>
    <t>30 mg</t>
  </si>
  <si>
    <t>45 mg</t>
  </si>
  <si>
    <t>60 mg</t>
  </si>
  <si>
    <t>90 mg</t>
  </si>
  <si>
    <t>PSUR</t>
  </si>
  <si>
    <t>COMBINED SAMSCA AND JINARC</t>
  </si>
  <si>
    <t>PSUR #11</t>
  </si>
  <si>
    <t>PSUR#10</t>
  </si>
  <si>
    <t>01 Dec 2015 to 31 May 2016</t>
  </si>
  <si>
    <t>01 Jun 2015 to 30 Nov 2015</t>
  </si>
  <si>
    <r>
      <t xml:space="preserve">2016 </t>
    </r>
    <r>
      <rPr>
        <b/>
        <sz val="11"/>
        <color theme="1"/>
        <rFont val="맑은 고딕"/>
        <family val="3"/>
        <charset val="129"/>
      </rPr>
      <t>→</t>
    </r>
  </si>
  <si>
    <t>July</t>
    <phoneticPr fontId="3"/>
  </si>
  <si>
    <t>August</t>
    <phoneticPr fontId="3"/>
  </si>
  <si>
    <t>September</t>
    <phoneticPr fontId="3"/>
  </si>
  <si>
    <t>October</t>
    <phoneticPr fontId="3"/>
  </si>
  <si>
    <t>November</t>
    <phoneticPr fontId="3"/>
  </si>
  <si>
    <t>December</t>
    <phoneticPr fontId="3"/>
  </si>
  <si>
    <t>January</t>
    <phoneticPr fontId="3"/>
  </si>
  <si>
    <t>February</t>
    <phoneticPr fontId="3"/>
  </si>
  <si>
    <t>March</t>
    <phoneticPr fontId="3"/>
  </si>
  <si>
    <t>April</t>
    <phoneticPr fontId="3"/>
  </si>
  <si>
    <t>May</t>
    <phoneticPr fontId="3"/>
  </si>
  <si>
    <t>June</t>
    <phoneticPr fontId="3"/>
  </si>
  <si>
    <t>November</t>
    <phoneticPr fontId="2"/>
  </si>
  <si>
    <t>March</t>
    <phoneticPr fontId="2"/>
  </si>
  <si>
    <t>April</t>
    <phoneticPr fontId="2"/>
  </si>
  <si>
    <t>May</t>
    <phoneticPr fontId="2"/>
  </si>
  <si>
    <t>(Collected)</t>
    <phoneticPr fontId="2"/>
  </si>
  <si>
    <t>June</t>
    <phoneticPr fontId="2"/>
  </si>
  <si>
    <t>July</t>
    <phoneticPr fontId="2"/>
  </si>
  <si>
    <t>August</t>
    <phoneticPr fontId="2"/>
  </si>
  <si>
    <t>September</t>
    <phoneticPr fontId="2"/>
  </si>
  <si>
    <t>October</t>
    <phoneticPr fontId="2"/>
  </si>
  <si>
    <t>December</t>
    <phoneticPr fontId="2"/>
  </si>
  <si>
    <t>(Collected)</t>
    <phoneticPr fontId="2"/>
  </si>
  <si>
    <t>January</t>
    <phoneticPr fontId="2"/>
  </si>
  <si>
    <t>February</t>
    <phoneticPr fontId="2"/>
  </si>
  <si>
    <t>June</t>
    <phoneticPr fontId="2"/>
  </si>
  <si>
    <t>July</t>
    <phoneticPr fontId="2"/>
  </si>
  <si>
    <t>August</t>
    <phoneticPr fontId="2"/>
  </si>
  <si>
    <t>Total (Cumulative )</t>
    <phoneticPr fontId="3"/>
  </si>
  <si>
    <t>Total (Interval, Nov. 2015 - May 2016)</t>
    <phoneticPr fontId="3"/>
  </si>
  <si>
    <t>15mg</t>
    <phoneticPr fontId="2"/>
  </si>
  <si>
    <t>not launched yet at November 2011</t>
    <phoneticPr fontId="2"/>
  </si>
  <si>
    <t>N/A</t>
    <phoneticPr fontId="2"/>
  </si>
  <si>
    <t>tablets (TOTAL)</t>
    <phoneticPr fontId="2"/>
  </si>
  <si>
    <t>mg tolvaptan (TOTAL)</t>
    <phoneticPr fontId="2"/>
  </si>
  <si>
    <t>Pt/day</t>
    <phoneticPr fontId="2"/>
  </si>
  <si>
    <t>Pt/year</t>
    <phoneticPr fontId="2"/>
  </si>
  <si>
    <t>30mg</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</si>
</sst>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_(&quot;$&quot;* \(#,##0.00\);_(&quot;$&quot;* &quot;-&quot;??_);_(@_)"/>
    <numFmt numFmtId="43" formatCode="_(* #,##0.00_);_(* \(#,##0.00\);_(* &quot;-&quot;??_);_(@_)"/>
    <numFmt numFmtId="164" formatCode="_-* #,##0_-;\-* #,##0_-;_-* &quot;-&quot;_-;_-@_-"/>
    <numFmt numFmtId="165" formatCode="&quot;₩&quot;#,##0;[Red]&quot;₩&quot;\-#,##0"/>
    <numFmt numFmtId="166" formatCode="_-* #,##0.00_-;\-* #,##0.00_-;_-* &quot;-&quot;??_-;_-@_-"/>
    <numFmt numFmtId="167" formatCode="[$-409]d\-mmm\-yyyy;@"/>
    <numFmt numFmtId="168" formatCode="#,##0_ "/>
    <numFmt numFmtId="169" formatCode="_-&quot;₩&quot;* #,##0.00_-;\-&quot;₩&quot;* #,##0.00_-;_-&quot;₩&quot;* &quot;-&quot;??_-;_-@_-"/>
    <numFmt numFmtId="170" formatCode="0.0"/>
    <numFmt numFmtId="171" formatCode="#,##0.0"/>
    <numFmt numFmtId="172" formatCode="_(* #,##0_);_(* \(#,##0\);_(* &quot;-&quot;??_);_(@_)"/>
    <numFmt numFmtId="173" formatCode="#,##0.0_);[Red]\(#,##0.0\)"/>
  </numFmts>
  <fonts count="92">
    <font>
      <sz val="11"/>
      <name val="ＭＳ Ｐゴシック"/>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2"/>
    </font>
    <font>
      <sz val="11"/>
      <name val="돋움"/>
      <family val="3"/>
      <charset val="129"/>
    </font>
    <font>
      <sz val="10"/>
      <name val="Arial"/>
      <family val="2"/>
    </font>
    <font>
      <sz val="10"/>
      <name val="Times New Roman"/>
      <family val="1"/>
    </font>
    <font>
      <b/>
      <sz val="10"/>
      <name val="Times New Roman"/>
      <family val="1"/>
    </font>
    <font>
      <sz val="10"/>
      <color indexed="8"/>
      <name val="Arial"/>
      <family val="2"/>
    </font>
    <font>
      <sz val="11"/>
      <color theme="1"/>
      <name val="Calibri"/>
      <family val="3"/>
      <charset val="128"/>
      <scheme val="minor"/>
    </font>
    <font>
      <sz val="11"/>
      <color theme="1"/>
      <name val="Calibri"/>
      <family val="2"/>
      <charset val="128"/>
      <scheme val="minor"/>
    </font>
    <font>
      <sz val="11"/>
      <color indexed="8"/>
      <name val="Calibri"/>
      <family val="2"/>
      <charset val="128"/>
    </font>
    <font>
      <sz val="11"/>
      <name val="Calibri"/>
      <family val="2"/>
      <scheme val="minor"/>
    </font>
    <font>
      <b/>
      <sz val="12"/>
      <name val="Times New Roman"/>
      <family val="1"/>
    </font>
    <font>
      <b/>
      <vertAlign val="superscript"/>
      <sz val="10"/>
      <name val="Times New Roman"/>
      <family val="1"/>
    </font>
    <font>
      <b/>
      <sz val="12"/>
      <color theme="0"/>
      <name val="Calibri"/>
      <family val="2"/>
      <scheme val="minor"/>
    </font>
    <font>
      <b/>
      <sz val="11"/>
      <name val="Calibri"/>
      <family val="2"/>
      <scheme val="minor"/>
    </font>
    <font>
      <b/>
      <sz val="12"/>
      <color rgb="FFFF0000"/>
      <name val="Calibri"/>
      <family val="2"/>
      <scheme val="minor"/>
    </font>
    <font>
      <b/>
      <sz val="12"/>
      <name val="Calibri"/>
      <family val="2"/>
      <scheme val="minor"/>
    </font>
    <font>
      <sz val="11"/>
      <name val="Times New Roman"/>
      <family val="1"/>
    </font>
    <font>
      <b/>
      <sz val="18"/>
      <color theme="0"/>
      <name val="Calibri"/>
      <family val="2"/>
      <scheme val="minor"/>
    </font>
    <font>
      <b/>
      <sz val="10"/>
      <color theme="0"/>
      <name val="Times New Roman"/>
      <family val="1"/>
    </font>
    <font>
      <b/>
      <sz val="11"/>
      <color theme="0"/>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font>
    <font>
      <sz val="10"/>
      <color theme="1"/>
      <name val="Calibri"/>
      <family val="2"/>
      <scheme val="minor"/>
    </font>
    <font>
      <b/>
      <sz val="14"/>
      <color rgb="FFFF0000"/>
      <name val="Calibri"/>
      <family val="2"/>
      <scheme val="minor"/>
    </font>
    <font>
      <b/>
      <sz val="12"/>
      <color rgb="FF00B0F0"/>
      <name val="Calibri"/>
      <family val="2"/>
      <scheme val="minor"/>
    </font>
    <font>
      <b/>
      <sz val="12"/>
      <color theme="0"/>
      <name val="Times New Roman"/>
      <family val="1"/>
    </font>
    <font>
      <b/>
      <sz val="12"/>
      <color rgb="FF00B0F0"/>
      <name val="Times New Roman"/>
      <family val="1"/>
    </font>
    <font>
      <b/>
      <i/>
      <sz val="12"/>
      <color rgb="FF00B0F0"/>
      <name val="Times New Roman"/>
      <family val="1"/>
    </font>
    <font>
      <i/>
      <sz val="11"/>
      <color rgb="FF0070C0"/>
      <name val="Times New Roman"/>
      <family val="1"/>
    </font>
    <font>
      <b/>
      <sz val="11"/>
      <name val="Times New Roman"/>
      <family val="1"/>
    </font>
    <font>
      <b/>
      <sz val="11"/>
      <color rgb="FFFF0000"/>
      <name val="Times New Roman"/>
      <family val="1"/>
    </font>
    <font>
      <i/>
      <sz val="10"/>
      <name val="Calibri"/>
      <family val="2"/>
      <scheme val="minor"/>
    </font>
    <font>
      <sz val="10"/>
      <name val="Calibri"/>
      <family val="2"/>
      <scheme val="minor"/>
    </font>
    <font>
      <sz val="10"/>
      <color rgb="FFFF0000"/>
      <name val="Calibri"/>
      <family val="2"/>
      <scheme val="minor"/>
    </font>
    <font>
      <b/>
      <sz val="11"/>
      <color theme="1"/>
      <name val="Calibri"/>
      <family val="2"/>
    </font>
    <font>
      <sz val="10"/>
      <color rgb="FF000000"/>
      <name val="Arial"/>
      <family val="2"/>
    </font>
    <font>
      <b/>
      <sz val="10"/>
      <color indexed="8"/>
      <name val="Arial"/>
      <family val="2"/>
    </font>
    <font>
      <b/>
      <sz val="10"/>
      <color rgb="FF0000FF"/>
      <name val="Arial"/>
      <family val="2"/>
    </font>
    <font>
      <sz val="10"/>
      <color rgb="FFFF0000"/>
      <name val="Arial"/>
      <family val="2"/>
    </font>
    <font>
      <b/>
      <sz val="10"/>
      <name val="Arial"/>
      <family val="2"/>
    </font>
    <font>
      <sz val="11"/>
      <color rgb="FFFF0000"/>
      <name val="ＭＳ Ｐゴシック"/>
    </font>
    <font>
      <b/>
      <sz val="11"/>
      <color rgb="FFFF0000"/>
      <name val="Calibri"/>
      <family val="2"/>
    </font>
    <font>
      <b/>
      <sz val="11"/>
      <color rgb="FFFF0000"/>
      <name val="Calibri"/>
      <family val="2"/>
      <scheme val="minor"/>
    </font>
    <font>
      <sz val="11"/>
      <name val="Arial"/>
      <family val="2"/>
    </font>
    <font>
      <b/>
      <sz val="11"/>
      <color rgb="FFFFFFFF"/>
      <name val="Calibri"/>
      <family val="2"/>
      <scheme val="minor"/>
    </font>
    <font>
      <b/>
      <sz val="11"/>
      <color rgb="FF000000"/>
      <name val="Calibri"/>
      <family val="2"/>
      <scheme val="minor"/>
    </font>
    <font>
      <sz val="11"/>
      <color rgb="FF000000"/>
      <name val="Calibri"/>
      <family val="2"/>
      <scheme val="minor"/>
    </font>
    <font>
      <b/>
      <sz val="11"/>
      <name val="Arial"/>
      <family val="2"/>
    </font>
    <font>
      <sz val="11"/>
      <color theme="0"/>
      <name val="Calibri"/>
      <family val="2"/>
      <scheme val="minor"/>
    </font>
    <font>
      <sz val="11"/>
      <name val="Calibri"/>
      <family val="2"/>
    </font>
    <font>
      <b/>
      <sz val="11"/>
      <color rgb="FF000000"/>
      <name val="Calibri"/>
      <family val="2"/>
    </font>
    <font>
      <i/>
      <sz val="11"/>
      <color rgb="FF000000"/>
      <name val="Calibri"/>
      <family val="2"/>
    </font>
    <font>
      <sz val="11"/>
      <color rgb="FF000000"/>
      <name val="Calibri"/>
      <family val="2"/>
    </font>
    <font>
      <b/>
      <i/>
      <sz val="11"/>
      <color rgb="FFFF0000"/>
      <name val="Calibri"/>
      <family val="2"/>
    </font>
    <font>
      <b/>
      <sz val="11"/>
      <name val="Calibri"/>
      <family val="2"/>
    </font>
    <font>
      <b/>
      <i/>
      <sz val="11"/>
      <color rgb="FF000000"/>
      <name val="Calibri"/>
      <family val="2"/>
    </font>
    <font>
      <b/>
      <i/>
      <sz val="11"/>
      <name val="Calibri"/>
      <family val="2"/>
    </font>
    <font>
      <b/>
      <sz val="8"/>
      <name val="Arial"/>
      <family val="2"/>
    </font>
    <font>
      <sz val="10"/>
      <color indexed="9"/>
      <name val="Arial"/>
      <family val="2"/>
    </font>
    <font>
      <sz val="11"/>
      <color theme="1"/>
      <name val="Arial"/>
      <family val="2"/>
    </font>
    <font>
      <b/>
      <sz val="11"/>
      <color theme="1"/>
      <name val="Arial"/>
      <family val="2"/>
    </font>
    <font>
      <b/>
      <sz val="11"/>
      <color theme="1"/>
      <name val="돋움"/>
      <family val="3"/>
      <charset val="129"/>
    </font>
    <font>
      <b/>
      <sz val="11"/>
      <color theme="1"/>
      <name val="맑은 고딕"/>
      <family val="3"/>
      <charset val="129"/>
    </font>
    <font>
      <sz val="11"/>
      <color rgb="FF0070C0"/>
      <name val="Arial"/>
      <family val="2"/>
    </font>
    <font>
      <b/>
      <sz val="11"/>
      <color indexed="8"/>
      <name val="Arial"/>
      <family val="2"/>
    </font>
    <font>
      <b/>
      <sz val="11"/>
      <color rgb="FF0070C0"/>
      <name val="Arial"/>
      <family val="2"/>
    </font>
    <font>
      <b/>
      <sz val="11"/>
      <color rgb="FFFF0000"/>
      <name val="Arial"/>
      <family val="2"/>
    </font>
    <font>
      <sz val="11"/>
      <color theme="1"/>
      <name val="맑은 고딕"/>
      <family val="2"/>
      <charset val="128"/>
    </font>
    <font>
      <sz val="9"/>
      <color rgb="FF000000"/>
      <name val="Arial"/>
      <family val="2"/>
    </font>
    <font>
      <sz val="11"/>
      <color theme="1"/>
      <name val="돋움"/>
      <family val="3"/>
      <charset val="129"/>
    </font>
    <font>
      <sz val="12"/>
      <name val="Arial"/>
      <family val="2"/>
    </font>
    <font>
      <sz val="10"/>
      <color indexed="8"/>
      <name val="Arial"/>
      <family val="2"/>
    </font>
    <font>
      <sz val="11"/>
      <color rgb="FF006100"/>
      <name val="Calibri"/>
      <family val="2"/>
      <scheme val="minor"/>
    </font>
    <font>
      <sz val="11"/>
      <color rgb="FF9C0006"/>
      <name val="Calibri"/>
      <family val="2"/>
      <scheme val="minor"/>
    </font>
    <font>
      <sz val="11"/>
      <color indexed="8"/>
      <name val="ＭＳ Ｐゴシック"/>
      <family val="3"/>
      <charset val="128"/>
    </font>
    <font>
      <u/>
      <sz val="11"/>
      <color theme="1"/>
      <name val="Calibri"/>
      <family val="2"/>
      <scheme val="minor"/>
    </font>
    <font>
      <sz val="9"/>
      <color theme="1"/>
      <name val="Calibri"/>
      <family val="2"/>
      <scheme val="minor"/>
    </font>
    <font>
      <sz val="10"/>
      <name val="Arial"/>
      <family val="2"/>
    </font>
    <font>
      <b/>
      <sz val="11"/>
      <color rgb="FFFF0000"/>
      <name val="ＭＳ Ｐゴシック"/>
    </font>
  </fonts>
  <fills count="39">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6"/>
        <bgColor indexed="64"/>
      </patternFill>
    </fill>
    <fill>
      <patternFill patternType="solid">
        <fgColor theme="9" tint="-0.499984740745262"/>
        <bgColor indexed="64"/>
      </patternFill>
    </fill>
    <fill>
      <patternFill patternType="solid">
        <fgColor rgb="FF0070C0"/>
        <bgColor indexed="64"/>
      </patternFill>
    </fill>
    <fill>
      <patternFill patternType="solid">
        <fgColor theme="5" tint="0.79998168889431442"/>
        <bgColor indexed="64"/>
      </patternFill>
    </fill>
    <fill>
      <patternFill patternType="solid">
        <fgColor theme="8" tint="0.79989013336588644"/>
        <bgColor indexed="64"/>
      </patternFill>
    </fill>
    <fill>
      <patternFill patternType="solid">
        <fgColor theme="1"/>
        <bgColor indexed="64"/>
      </patternFill>
    </fill>
    <fill>
      <patternFill patternType="solid">
        <fgColor rgb="FF33CCCC"/>
        <bgColor indexed="64"/>
      </patternFill>
    </fill>
    <fill>
      <patternFill patternType="solid">
        <fgColor rgb="FFBFBFBF"/>
        <bgColor indexed="64"/>
      </patternFill>
    </fill>
    <fill>
      <patternFill patternType="solid">
        <fgColor rgb="FFDDD9C4"/>
        <bgColor indexed="64"/>
      </patternFill>
    </fill>
    <fill>
      <patternFill patternType="solid">
        <fgColor rgb="FFDCE6F1"/>
        <bgColor indexed="64"/>
      </patternFill>
    </fill>
    <fill>
      <patternFill patternType="solid">
        <fgColor rgb="FFF2F2F2"/>
        <bgColor indexed="64"/>
      </patternFill>
    </fill>
    <fill>
      <patternFill patternType="solid">
        <fgColor theme="5" tint="-0.249977111117893"/>
        <bgColor theme="5" tint="-0.249977111117893"/>
      </patternFill>
    </fill>
    <fill>
      <patternFill patternType="solid">
        <fgColor theme="5" tint="0.39997558519241921"/>
        <bgColor theme="5" tint="0.39997558519241921"/>
      </patternFill>
    </fill>
    <fill>
      <patternFill patternType="solid">
        <fgColor theme="5" tint="0.59999389629810485"/>
        <bgColor indexed="64"/>
      </patternFill>
    </fill>
    <fill>
      <patternFill patternType="solid">
        <fgColor indexed="18"/>
        <bgColor indexed="64"/>
      </patternFill>
    </fill>
    <fill>
      <patternFill patternType="solid">
        <fgColor rgb="FFCCECFF"/>
        <bgColor indexed="64"/>
      </patternFill>
    </fill>
    <fill>
      <patternFill patternType="solid">
        <fgColor rgb="FFCCFF99"/>
        <bgColor indexed="64"/>
      </patternFill>
    </fill>
    <fill>
      <patternFill patternType="solid">
        <fgColor theme="9" tint="0.59999389629810485"/>
        <bgColor indexed="64"/>
      </patternFill>
    </fill>
    <fill>
      <patternFill patternType="solid">
        <fgColor indexed="65"/>
        <bgColor indexed="64"/>
      </patternFill>
    </fill>
    <fill>
      <patternFill patternType="gray125">
        <bgColor theme="0" tint="-0.14996795556505021"/>
      </patternFill>
    </fill>
    <fill>
      <patternFill patternType="gray125">
        <bgColor theme="0" tint="-0.14993743705557422"/>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theme="3"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2"/>
        <bgColor indexed="64"/>
      </patternFill>
    </fill>
    <fill>
      <patternFill patternType="solid">
        <fgColor rgb="FFFFCC99"/>
        <bgColor indexed="64"/>
      </patternFill>
    </fill>
  </fills>
  <borders count="1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double">
        <color indexed="64"/>
      </bottom>
      <diagonal/>
    </border>
    <border>
      <left/>
      <right style="medium">
        <color indexed="64"/>
      </right>
      <top style="medium">
        <color indexed="64"/>
      </top>
      <bottom/>
      <diagonal/>
    </border>
    <border>
      <left/>
      <right style="medium">
        <color indexed="64"/>
      </right>
      <top/>
      <bottom style="double">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double">
        <color indexed="64"/>
      </top>
      <bottom/>
      <diagonal/>
    </border>
    <border>
      <left/>
      <right style="medium">
        <color indexed="64"/>
      </right>
      <top style="double">
        <color indexed="64"/>
      </top>
      <bottom style="thin">
        <color indexed="64"/>
      </bottom>
      <diagonal/>
    </border>
    <border>
      <left/>
      <right/>
      <top/>
      <bottom style="medium">
        <color indexed="64"/>
      </bottom>
      <diagonal/>
    </border>
    <border>
      <left style="medium">
        <color indexed="64"/>
      </left>
      <right/>
      <top style="thin">
        <color indexed="64"/>
      </top>
      <bottom style="double">
        <color indexed="64"/>
      </bottom>
      <diagonal/>
    </border>
    <border>
      <left style="thin">
        <color indexed="64"/>
      </left>
      <right style="medium">
        <color indexed="64"/>
      </right>
      <top style="double">
        <color indexed="64"/>
      </top>
      <bottom style="thin">
        <color indexed="64"/>
      </bottom>
      <diagonal/>
    </border>
    <border>
      <left style="medium">
        <color indexed="64"/>
      </left>
      <right/>
      <top style="double">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double">
        <color indexed="64"/>
      </top>
      <bottom style="thin">
        <color indexed="64"/>
      </bottom>
      <diagonal/>
    </border>
    <border>
      <left style="medium">
        <color indexed="64"/>
      </left>
      <right/>
      <top style="double">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top/>
      <bottom style="thin">
        <color theme="5" tint="0.79998168889431442"/>
      </bottom>
      <diagonal/>
    </border>
    <border>
      <left/>
      <right/>
      <top style="thin">
        <color theme="5" tint="0.79998168889431442"/>
      </top>
      <bottom style="thin">
        <color theme="5" tint="0.39997558519241921"/>
      </bottom>
      <diagonal/>
    </border>
    <border>
      <left/>
      <right/>
      <top style="thin">
        <color theme="5" tint="0.79998168889431442"/>
      </top>
      <bottom style="thin">
        <color theme="5" tint="0.79998168889431442"/>
      </bottom>
      <diagonal/>
    </border>
    <border>
      <left/>
      <right/>
      <top style="thin">
        <color theme="5" tint="0.39997558519241921"/>
      </top>
      <bottom style="thin">
        <color theme="5" tint="0.39997558519241921"/>
      </bottom>
      <diagonal/>
    </border>
    <border>
      <left/>
      <right/>
      <top style="thin">
        <color theme="5" tint="0.39997558519241921"/>
      </top>
      <bottom style="thin">
        <color theme="5" tint="0.79998168889431442"/>
      </bottom>
      <diagonal/>
    </border>
    <border>
      <left/>
      <right/>
      <top style="thin">
        <color theme="5" tint="0.39997558519241921"/>
      </top>
      <bottom/>
      <diagonal/>
    </border>
    <border>
      <left/>
      <right/>
      <top style="double">
        <color theme="5" tint="-0.249977111117893"/>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double">
        <color indexed="64"/>
      </bottom>
      <diagonal/>
    </border>
    <border>
      <left style="medium">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thin">
        <color theme="5" tint="-0.249977111117893"/>
      </top>
      <bottom style="thin">
        <color theme="5" tint="0.59999389629810485"/>
      </bottom>
      <diagonal/>
    </border>
    <border>
      <left style="thin">
        <color theme="5"/>
      </left>
      <right style="thin">
        <color theme="5"/>
      </right>
      <top style="thin">
        <color theme="5" tint="0.59999389629810485"/>
      </top>
      <bottom style="thin">
        <color theme="5"/>
      </bottom>
      <diagonal/>
    </border>
    <border>
      <left style="thin">
        <color theme="5"/>
      </left>
      <right style="thin">
        <color theme="5"/>
      </right>
      <top style="thin">
        <color theme="5"/>
      </top>
      <bottom style="thin">
        <color theme="5" tint="-0.249977111117893"/>
      </bottom>
      <diagonal/>
    </border>
    <border>
      <left/>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double">
        <color indexed="64"/>
      </bottom>
      <diagonal/>
    </border>
  </borders>
  <cellStyleXfs count="43">
    <xf numFmtId="0" fontId="0" fillId="0" borderId="0"/>
    <xf numFmtId="166" fontId="11" fillId="0" borderId="0" applyFont="0" applyFill="0" applyBorder="0" applyAlignment="0" applyProtection="0">
      <alignment vertical="center"/>
    </xf>
    <xf numFmtId="0" fontId="12" fillId="0" borderId="0"/>
    <xf numFmtId="165" fontId="12" fillId="0" borderId="0" applyFont="0" applyFill="0" applyBorder="0" applyAlignment="0" applyProtection="0"/>
    <xf numFmtId="164" fontId="12" fillId="0" borderId="0" applyFont="0" applyFill="0" applyBorder="0" applyAlignment="0" applyProtection="0"/>
    <xf numFmtId="0" fontId="10" fillId="0" borderId="0"/>
    <xf numFmtId="166" fontId="1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9" fillId="0" borderId="0"/>
    <xf numFmtId="43" fontId="9" fillId="0" borderId="0" applyFont="0" applyFill="0" applyBorder="0" applyAlignment="0" applyProtection="0"/>
    <xf numFmtId="0" fontId="16" fillId="0" borderId="0">
      <alignment vertical="top"/>
    </xf>
    <xf numFmtId="44" fontId="16" fillId="0" borderId="0" applyFont="0" applyFill="0" applyBorder="0" applyAlignment="0" applyProtection="0">
      <alignment vertical="top"/>
    </xf>
    <xf numFmtId="0" fontId="17" fillId="0" borderId="0">
      <alignment vertical="center"/>
    </xf>
    <xf numFmtId="0" fontId="18" fillId="0" borderId="0">
      <alignment vertical="center"/>
    </xf>
    <xf numFmtId="38" fontId="19" fillId="0" borderId="0" applyFont="0" applyFill="0" applyBorder="0" applyAlignment="0" applyProtection="0">
      <alignment vertical="center"/>
    </xf>
    <xf numFmtId="0" fontId="8" fillId="0" borderId="0"/>
    <xf numFmtId="169" fontId="11" fillId="0" borderId="0" applyFont="0" applyFill="0" applyBorder="0" applyAlignment="0" applyProtection="0">
      <alignment vertical="center"/>
    </xf>
    <xf numFmtId="38" fontId="11" fillId="0" borderId="0" applyFont="0" applyFill="0" applyBorder="0" applyAlignment="0" applyProtection="0"/>
    <xf numFmtId="0" fontId="17" fillId="0" borderId="0">
      <alignment vertical="center"/>
    </xf>
    <xf numFmtId="0" fontId="7" fillId="0" borderId="0"/>
    <xf numFmtId="166" fontId="7" fillId="0" borderId="0" applyFont="0" applyFill="0" applyBorder="0" applyAlignment="0" applyProtection="0"/>
    <xf numFmtId="0" fontId="6" fillId="0" borderId="0"/>
    <xf numFmtId="0" fontId="5" fillId="0" borderId="0"/>
    <xf numFmtId="0" fontId="16" fillId="0" borderId="0"/>
    <xf numFmtId="0" fontId="4" fillId="0" borderId="0"/>
    <xf numFmtId="0" fontId="17" fillId="0" borderId="0">
      <alignment vertical="center"/>
    </xf>
    <xf numFmtId="0" fontId="3" fillId="0" borderId="0"/>
    <xf numFmtId="0" fontId="13" fillId="0" borderId="0"/>
    <xf numFmtId="0" fontId="84" fillId="0" borderId="0">
      <alignment vertical="top"/>
    </xf>
    <xf numFmtId="44" fontId="84" fillId="0" borderId="0" applyFont="0" applyFill="0" applyBorder="0" applyAlignment="0" applyProtection="0">
      <alignment vertical="top"/>
    </xf>
    <xf numFmtId="43" fontId="84" fillId="0" borderId="0" applyFont="0" applyFill="0" applyBorder="0" applyAlignment="0" applyProtection="0">
      <alignment vertical="top"/>
    </xf>
    <xf numFmtId="0" fontId="85" fillId="32" borderId="0" applyNumberFormat="0" applyBorder="0" applyAlignment="0" applyProtection="0"/>
    <xf numFmtId="0" fontId="86" fillId="33" borderId="0" applyNumberFormat="0" applyBorder="0" applyAlignment="0" applyProtection="0"/>
    <xf numFmtId="0" fontId="2" fillId="0" borderId="0"/>
    <xf numFmtId="40" fontId="87" fillId="0" borderId="0" applyFont="0" applyFill="0" applyBorder="0" applyAlignment="0" applyProtection="0">
      <alignment vertical="center"/>
    </xf>
    <xf numFmtId="38" fontId="11" fillId="0" borderId="0" applyFont="0" applyFill="0" applyBorder="0" applyAlignment="0" applyProtection="0"/>
    <xf numFmtId="0" fontId="18" fillId="0" borderId="0">
      <alignment vertical="center"/>
    </xf>
    <xf numFmtId="169" fontId="11" fillId="0" borderId="0" applyFont="0" applyFill="0" applyBorder="0" applyAlignment="0" applyProtection="0">
      <alignment vertical="center"/>
    </xf>
    <xf numFmtId="0" fontId="11" fillId="0" borderId="0"/>
    <xf numFmtId="0" fontId="90" fillId="0" borderId="0"/>
    <xf numFmtId="43" fontId="90" fillId="0" borderId="0" applyFont="0" applyFill="0" applyBorder="0" applyAlignment="0" applyProtection="0"/>
    <xf numFmtId="0" fontId="13" fillId="0" borderId="0"/>
  </cellStyleXfs>
  <cellXfs count="811">
    <xf numFmtId="0" fontId="0" fillId="0" borderId="0" xfId="0"/>
    <xf numFmtId="0" fontId="0" fillId="0" borderId="0" xfId="0" applyAlignment="1">
      <alignment horizontal="center"/>
    </xf>
    <xf numFmtId="3" fontId="14" fillId="5" borderId="2" xfId="0" applyNumberFormat="1" applyFont="1" applyFill="1" applyBorder="1" applyAlignment="1">
      <alignment horizontal="center" vertical="center" wrapText="1"/>
    </xf>
    <xf numFmtId="3" fontId="14" fillId="4" borderId="3" xfId="0" applyNumberFormat="1" applyFont="1" applyFill="1" applyBorder="1" applyAlignment="1">
      <alignment horizontal="center" vertical="center" wrapText="1"/>
    </xf>
    <xf numFmtId="3" fontId="14" fillId="3" borderId="2" xfId="0" applyNumberFormat="1" applyFont="1" applyFill="1" applyBorder="1" applyAlignment="1">
      <alignment horizontal="center" vertical="center" wrapText="1"/>
    </xf>
    <xf numFmtId="0" fontId="20" fillId="0" borderId="0" xfId="0" applyFont="1"/>
    <xf numFmtId="3" fontId="14" fillId="0" borderId="0" xfId="0" applyNumberFormat="1" applyFont="1" applyFill="1" applyBorder="1" applyAlignment="1">
      <alignment vertical="top" wrapText="1"/>
    </xf>
    <xf numFmtId="0" fontId="20" fillId="0" borderId="0" xfId="0" applyFont="1" applyAlignment="1">
      <alignment horizontal="left"/>
    </xf>
    <xf numFmtId="0" fontId="23" fillId="6" borderId="6" xfId="0" applyFont="1" applyFill="1" applyBorder="1" applyAlignment="1">
      <alignment horizontal="left"/>
    </xf>
    <xf numFmtId="49" fontId="20" fillId="0" borderId="0" xfId="0" applyNumberFormat="1" applyFont="1" applyAlignment="1">
      <alignment horizontal="left"/>
    </xf>
    <xf numFmtId="0" fontId="23" fillId="6" borderId="8" xfId="0" applyFont="1" applyFill="1" applyBorder="1" applyAlignment="1"/>
    <xf numFmtId="0" fontId="23" fillId="6" borderId="6" xfId="0" applyFont="1" applyFill="1" applyBorder="1" applyAlignment="1"/>
    <xf numFmtId="0" fontId="23" fillId="6" borderId="7" xfId="0" applyFont="1" applyFill="1" applyBorder="1" applyAlignment="1">
      <alignment horizontal="left"/>
    </xf>
    <xf numFmtId="3" fontId="14" fillId="5" borderId="15" xfId="0" applyNumberFormat="1" applyFont="1" applyFill="1" applyBorder="1" applyAlignment="1">
      <alignment horizontal="center" vertical="center" wrapText="1"/>
    </xf>
    <xf numFmtId="3" fontId="14" fillId="3" borderId="15" xfId="0" applyNumberFormat="1" applyFont="1" applyFill="1" applyBorder="1" applyAlignment="1">
      <alignment horizontal="center" vertical="center" wrapText="1"/>
    </xf>
    <xf numFmtId="3" fontId="14" fillId="4" borderId="15" xfId="0" applyNumberFormat="1" applyFont="1" applyFill="1" applyBorder="1" applyAlignment="1">
      <alignment horizontal="center" vertical="center" wrapText="1"/>
    </xf>
    <xf numFmtId="3" fontId="14" fillId="4" borderId="2" xfId="0" applyNumberFormat="1" applyFont="1" applyFill="1" applyBorder="1" applyAlignment="1">
      <alignment horizontal="center" vertical="center" wrapText="1"/>
    </xf>
    <xf numFmtId="4" fontId="14" fillId="5" borderId="2" xfId="0" applyNumberFormat="1" applyFont="1" applyFill="1" applyBorder="1" applyAlignment="1">
      <alignment horizontal="center" vertical="center" wrapText="1"/>
    </xf>
    <xf numFmtId="4" fontId="14" fillId="4" borderId="3" xfId="0" applyNumberFormat="1" applyFont="1" applyFill="1" applyBorder="1" applyAlignment="1">
      <alignment horizontal="center" vertical="center" wrapText="1"/>
    </xf>
    <xf numFmtId="0" fontId="0" fillId="8" borderId="0" xfId="0" applyFill="1"/>
    <xf numFmtId="0" fontId="24" fillId="0" borderId="0" xfId="0" applyFont="1" applyAlignment="1">
      <alignment horizontal="center"/>
    </xf>
    <xf numFmtId="0" fontId="26" fillId="0" borderId="0" xfId="0" applyFont="1" applyAlignment="1">
      <alignment horizontal="center"/>
    </xf>
    <xf numFmtId="0" fontId="20" fillId="0" borderId="0" xfId="0" applyFont="1" applyAlignment="1">
      <alignment horizontal="right"/>
    </xf>
    <xf numFmtId="0" fontId="27" fillId="0" borderId="0" xfId="0" applyFont="1"/>
    <xf numFmtId="0" fontId="0" fillId="0" borderId="0" xfId="0" applyNumberFormat="1"/>
    <xf numFmtId="0" fontId="20" fillId="0" borderId="0" xfId="0" applyFont="1" applyAlignment="1" applyProtection="1">
      <alignment horizontal="left"/>
      <protection locked="0"/>
    </xf>
    <xf numFmtId="0" fontId="20" fillId="8" borderId="0" xfId="0" applyFont="1" applyFill="1" applyAlignment="1" applyProtection="1">
      <alignment horizontal="left"/>
      <protection locked="0"/>
    </xf>
    <xf numFmtId="0" fontId="20" fillId="0" borderId="0" xfId="0" applyFont="1" applyBorder="1" applyAlignment="1" applyProtection="1">
      <alignment horizontal="left"/>
      <protection locked="0"/>
    </xf>
    <xf numFmtId="0" fontId="20" fillId="8" borderId="0" xfId="0" applyFont="1" applyFill="1" applyBorder="1" applyAlignment="1" applyProtection="1">
      <alignment horizontal="left"/>
      <protection locked="0"/>
    </xf>
    <xf numFmtId="0" fontId="20" fillId="0" borderId="0" xfId="0" applyFont="1" applyAlignment="1" applyProtection="1">
      <alignment horizontal="right"/>
      <protection locked="0"/>
    </xf>
    <xf numFmtId="0" fontId="26" fillId="0" borderId="0" xfId="0" applyFont="1" applyAlignment="1" applyProtection="1">
      <alignment horizontal="center"/>
      <protection locked="0"/>
    </xf>
    <xf numFmtId="0" fontId="0" fillId="0" borderId="0" xfId="0" applyProtection="1">
      <protection locked="0"/>
    </xf>
    <xf numFmtId="0" fontId="20" fillId="0" borderId="0" xfId="0" applyFont="1" applyProtection="1">
      <protection locked="0"/>
    </xf>
    <xf numFmtId="0" fontId="20" fillId="0" borderId="0" xfId="0" applyFont="1" applyAlignment="1" applyProtection="1">
      <alignment horizontal="left"/>
    </xf>
    <xf numFmtId="49" fontId="20" fillId="0" borderId="0" xfId="0" applyNumberFormat="1" applyFont="1" applyAlignment="1" applyProtection="1">
      <alignment horizontal="left"/>
    </xf>
    <xf numFmtId="0" fontId="0" fillId="0" borderId="0" xfId="0" applyProtection="1"/>
    <xf numFmtId="0" fontId="20" fillId="0" borderId="0" xfId="0" applyFont="1" applyAlignment="1" applyProtection="1">
      <alignment horizontal="right"/>
    </xf>
    <xf numFmtId="0" fontId="26" fillId="0" borderId="0" xfId="0" applyFont="1" applyAlignment="1" applyProtection="1">
      <alignment horizontal="center"/>
    </xf>
    <xf numFmtId="0" fontId="20" fillId="0" borderId="0" xfId="0" applyFont="1" applyProtection="1"/>
    <xf numFmtId="167" fontId="14" fillId="0" borderId="0" xfId="0" applyNumberFormat="1" applyFont="1" applyFill="1" applyBorder="1" applyAlignment="1">
      <alignment horizontal="left" vertical="top" wrapText="1"/>
    </xf>
    <xf numFmtId="3" fontId="14" fillId="0" borderId="14" xfId="0" applyNumberFormat="1" applyFont="1" applyFill="1" applyBorder="1" applyAlignment="1">
      <alignment vertical="center" wrapText="1"/>
    </xf>
    <xf numFmtId="3" fontId="14" fillId="0" borderId="15" xfId="0" applyNumberFormat="1" applyFont="1" applyFill="1" applyBorder="1" applyAlignment="1">
      <alignment vertical="center" wrapText="1"/>
    </xf>
    <xf numFmtId="49" fontId="14" fillId="0" borderId="0" xfId="0" applyNumberFormat="1" applyFont="1" applyFill="1" applyBorder="1" applyAlignment="1">
      <alignment vertical="top" wrapText="1"/>
    </xf>
    <xf numFmtId="3" fontId="14" fillId="0" borderId="24" xfId="0" applyNumberFormat="1" applyFont="1" applyFill="1" applyBorder="1" applyAlignment="1">
      <alignment horizontal="right" vertical="center" wrapText="1"/>
    </xf>
    <xf numFmtId="3" fontId="14" fillId="0" borderId="26" xfId="0" applyNumberFormat="1" applyFont="1" applyFill="1" applyBorder="1" applyAlignment="1">
      <alignment horizontal="right" vertical="center" wrapText="1"/>
    </xf>
    <xf numFmtId="3" fontId="14" fillId="7" borderId="31" xfId="0" applyNumberFormat="1" applyFont="1" applyFill="1" applyBorder="1" applyAlignment="1">
      <alignment horizontal="center"/>
    </xf>
    <xf numFmtId="3" fontId="15" fillId="7" borderId="22" xfId="0" applyNumberFormat="1" applyFont="1" applyFill="1" applyBorder="1" applyAlignment="1">
      <alignment horizontal="center"/>
    </xf>
    <xf numFmtId="3" fontId="14" fillId="0" borderId="20" xfId="0" applyNumberFormat="1" applyFont="1" applyFill="1" applyBorder="1" applyAlignment="1">
      <alignment horizontal="center" vertical="center" wrapText="1"/>
    </xf>
    <xf numFmtId="3" fontId="14" fillId="0" borderId="10" xfId="0" applyNumberFormat="1" applyFont="1" applyFill="1" applyBorder="1" applyAlignment="1">
      <alignment horizontal="center" vertical="center" wrapText="1"/>
    </xf>
    <xf numFmtId="3" fontId="14" fillId="0" borderId="25" xfId="0" applyNumberFormat="1" applyFont="1" applyFill="1" applyBorder="1" applyAlignment="1">
      <alignment horizontal="left" vertical="center" wrapText="1"/>
    </xf>
    <xf numFmtId="3" fontId="14" fillId="0" borderId="27" xfId="0" applyNumberFormat="1" applyFont="1" applyFill="1" applyBorder="1" applyAlignment="1">
      <alignment horizontal="left" vertical="center" wrapText="1"/>
    </xf>
    <xf numFmtId="3" fontId="14" fillId="0" borderId="19" xfId="0" applyNumberFormat="1" applyFont="1" applyFill="1" applyBorder="1" applyAlignment="1">
      <alignment horizontal="center" vertical="center" wrapText="1"/>
    </xf>
    <xf numFmtId="3" fontId="14" fillId="0" borderId="2" xfId="0" applyNumberFormat="1" applyFont="1" applyFill="1" applyBorder="1" applyAlignment="1">
      <alignment horizontal="center" vertical="center" wrapText="1"/>
    </xf>
    <xf numFmtId="3" fontId="14" fillId="0" borderId="4" xfId="0" applyNumberFormat="1" applyFont="1" applyFill="1" applyBorder="1" applyAlignment="1">
      <alignment horizontal="center" vertical="center" wrapText="1"/>
    </xf>
    <xf numFmtId="3" fontId="15" fillId="7" borderId="42" xfId="0" applyNumberFormat="1" applyFont="1" applyFill="1" applyBorder="1" applyAlignment="1">
      <alignment horizontal="center" wrapText="1"/>
    </xf>
    <xf numFmtId="3" fontId="15" fillId="7" borderId="43" xfId="1" applyNumberFormat="1" applyFont="1" applyFill="1" applyBorder="1" applyAlignment="1">
      <alignment horizontal="center"/>
    </xf>
    <xf numFmtId="3" fontId="14" fillId="0" borderId="44" xfId="0" applyNumberFormat="1" applyFont="1" applyBorder="1" applyAlignment="1">
      <alignment horizontal="center" wrapText="1"/>
    </xf>
    <xf numFmtId="3" fontId="14" fillId="0" borderId="45" xfId="0" applyNumberFormat="1" applyFont="1" applyBorder="1" applyAlignment="1">
      <alignment horizontal="center" wrapText="1"/>
    </xf>
    <xf numFmtId="3" fontId="14" fillId="0" borderId="46" xfId="0" applyNumberFormat="1" applyFont="1" applyBorder="1" applyAlignment="1">
      <alignment horizontal="center" wrapText="1"/>
    </xf>
    <xf numFmtId="3" fontId="14" fillId="0" borderId="47" xfId="0" applyNumberFormat="1" applyFont="1" applyBorder="1" applyAlignment="1">
      <alignment horizontal="center" wrapText="1"/>
    </xf>
    <xf numFmtId="3" fontId="14" fillId="7" borderId="48" xfId="0" applyNumberFormat="1" applyFont="1" applyFill="1" applyBorder="1" applyAlignment="1">
      <alignment horizontal="center"/>
    </xf>
    <xf numFmtId="3" fontId="14" fillId="7" borderId="49" xfId="0" applyNumberFormat="1" applyFont="1" applyFill="1" applyBorder="1" applyAlignment="1">
      <alignment horizontal="center"/>
    </xf>
    <xf numFmtId="3" fontId="15" fillId="7" borderId="42" xfId="0" applyNumberFormat="1" applyFont="1" applyFill="1" applyBorder="1" applyAlignment="1">
      <alignment horizontal="center"/>
    </xf>
    <xf numFmtId="3" fontId="15" fillId="7" borderId="43" xfId="0" applyNumberFormat="1" applyFont="1" applyFill="1" applyBorder="1" applyAlignment="1">
      <alignment horizontal="center"/>
    </xf>
    <xf numFmtId="3" fontId="14" fillId="0" borderId="44" xfId="0" applyNumberFormat="1" applyFont="1" applyBorder="1" applyAlignment="1">
      <alignment horizontal="center"/>
    </xf>
    <xf numFmtId="3" fontId="14" fillId="0" borderId="45" xfId="0" applyNumberFormat="1" applyFont="1" applyBorder="1" applyAlignment="1">
      <alignment horizontal="center"/>
    </xf>
    <xf numFmtId="3" fontId="14" fillId="0" borderId="46" xfId="0" applyNumberFormat="1" applyFont="1" applyBorder="1" applyAlignment="1">
      <alignment horizontal="center"/>
    </xf>
    <xf numFmtId="3" fontId="14" fillId="0" borderId="47" xfId="0" applyNumberFormat="1" applyFont="1" applyBorder="1" applyAlignment="1">
      <alignment horizontal="center"/>
    </xf>
    <xf numFmtId="0" fontId="0" fillId="0" borderId="0" xfId="0" applyNumberFormat="1" applyFill="1"/>
    <xf numFmtId="0" fontId="0" fillId="0" borderId="0" xfId="0" applyFill="1"/>
    <xf numFmtId="0" fontId="0" fillId="0" borderId="0" xfId="0" applyFill="1" applyAlignment="1">
      <alignment horizontal="center"/>
    </xf>
    <xf numFmtId="3" fontId="14" fillId="0" borderId="10" xfId="0" applyNumberFormat="1" applyFont="1" applyBorder="1" applyAlignment="1">
      <alignment horizontal="center"/>
    </xf>
    <xf numFmtId="3" fontId="15" fillId="7" borderId="21" xfId="0" applyNumberFormat="1" applyFont="1" applyFill="1" applyBorder="1" applyAlignment="1">
      <alignment horizontal="center"/>
    </xf>
    <xf numFmtId="0" fontId="0" fillId="0" borderId="52" xfId="0" applyNumberFormat="1" applyBorder="1"/>
    <xf numFmtId="0" fontId="14" fillId="0" borderId="52" xfId="0" applyNumberFormat="1" applyFont="1" applyFill="1" applyBorder="1" applyAlignment="1">
      <alignment horizontal="center" vertical="center" wrapText="1"/>
    </xf>
    <xf numFmtId="0" fontId="15" fillId="7" borderId="53" xfId="0" applyNumberFormat="1" applyFont="1" applyFill="1" applyBorder="1" applyAlignment="1">
      <alignment horizontal="center" wrapText="1"/>
    </xf>
    <xf numFmtId="3" fontId="15" fillId="7" borderId="9" xfId="0" applyNumberFormat="1" applyFont="1" applyFill="1" applyBorder="1" applyAlignment="1">
      <alignment horizontal="center"/>
    </xf>
    <xf numFmtId="0" fontId="14" fillId="0" borderId="55" xfId="0" applyNumberFormat="1" applyFont="1" applyFill="1" applyBorder="1" applyAlignment="1">
      <alignment horizontal="center" vertical="center" wrapText="1"/>
    </xf>
    <xf numFmtId="3" fontId="14" fillId="0" borderId="15" xfId="0" applyNumberFormat="1" applyFont="1" applyFill="1" applyBorder="1" applyAlignment="1">
      <alignment horizontal="center" vertical="center" wrapText="1"/>
    </xf>
    <xf numFmtId="3" fontId="14" fillId="0" borderId="3" xfId="0" applyNumberFormat="1" applyFont="1" applyFill="1" applyBorder="1" applyAlignment="1">
      <alignment horizontal="center" vertical="center" wrapText="1"/>
    </xf>
    <xf numFmtId="4" fontId="14" fillId="0" borderId="3" xfId="0" applyNumberFormat="1" applyFont="1" applyFill="1" applyBorder="1" applyAlignment="1">
      <alignment horizontal="center" vertical="center" wrapText="1"/>
    </xf>
    <xf numFmtId="3" fontId="14" fillId="0" borderId="5" xfId="0" applyNumberFormat="1" applyFont="1" applyFill="1" applyBorder="1" applyAlignment="1">
      <alignment horizontal="center" vertical="center" wrapText="1"/>
    </xf>
    <xf numFmtId="0" fontId="14" fillId="0" borderId="53" xfId="0" applyNumberFormat="1" applyFont="1" applyFill="1" applyBorder="1" applyAlignment="1">
      <alignment horizontal="left" vertical="center" wrapText="1"/>
    </xf>
    <xf numFmtId="0" fontId="29" fillId="6" borderId="41" xfId="0" applyNumberFormat="1" applyFont="1" applyFill="1" applyBorder="1" applyAlignment="1">
      <alignment horizontal="center" wrapText="1"/>
    </xf>
    <xf numFmtId="3" fontId="14" fillId="0" borderId="0" xfId="0" applyNumberFormat="1" applyFont="1" applyFill="1" applyBorder="1" applyAlignment="1">
      <alignment horizontal="right" vertical="top" wrapText="1"/>
    </xf>
    <xf numFmtId="167" fontId="14" fillId="0" borderId="0" xfId="0" applyNumberFormat="1" applyFont="1" applyFill="1" applyBorder="1" applyAlignment="1">
      <alignment horizontal="center" vertical="top" wrapText="1"/>
    </xf>
    <xf numFmtId="3" fontId="14" fillId="7" borderId="31" xfId="0" applyNumberFormat="1" applyFont="1" applyFill="1" applyBorder="1" applyAlignment="1">
      <alignment horizontal="center"/>
    </xf>
    <xf numFmtId="3" fontId="15" fillId="7" borderId="59" xfId="0" applyNumberFormat="1" applyFont="1" applyFill="1" applyBorder="1" applyAlignment="1">
      <alignment horizontal="center" vertical="center"/>
    </xf>
    <xf numFmtId="3" fontId="14" fillId="0" borderId="47" xfId="0" applyNumberFormat="1" applyFont="1" applyBorder="1" applyAlignment="1">
      <alignment horizontal="center" vertical="center"/>
    </xf>
    <xf numFmtId="49" fontId="21" fillId="10" borderId="0" xfId="0" applyNumberFormat="1" applyFont="1" applyFill="1" applyAlignment="1">
      <alignment horizontal="center" vertical="center"/>
    </xf>
    <xf numFmtId="0" fontId="24" fillId="0" borderId="0" xfId="0" applyFont="1" applyAlignment="1">
      <alignment horizontal="center" vertical="center"/>
    </xf>
    <xf numFmtId="0" fontId="0" fillId="0" borderId="0" xfId="0" applyAlignment="1">
      <alignment vertical="center"/>
    </xf>
    <xf numFmtId="3" fontId="14" fillId="3" borderId="4" xfId="0" applyNumberFormat="1" applyFont="1" applyFill="1" applyBorder="1" applyAlignment="1">
      <alignment horizontal="center" vertical="center" wrapText="1"/>
    </xf>
    <xf numFmtId="3" fontId="14" fillId="3" borderId="5" xfId="0" applyNumberFormat="1" applyFont="1" applyFill="1" applyBorder="1" applyAlignment="1">
      <alignment horizontal="center" vertical="center" wrapText="1"/>
    </xf>
    <xf numFmtId="0" fontId="14" fillId="9" borderId="55" xfId="0" applyNumberFormat="1" applyFont="1" applyFill="1" applyBorder="1" applyAlignment="1">
      <alignment horizontal="center" vertical="center" wrapText="1"/>
    </xf>
    <xf numFmtId="0" fontId="14" fillId="9" borderId="60" xfId="0" applyNumberFormat="1" applyFont="1" applyFill="1" applyBorder="1" applyAlignment="1">
      <alignment horizontal="center" vertical="center" wrapText="1"/>
    </xf>
    <xf numFmtId="3" fontId="14" fillId="9" borderId="55" xfId="0" applyNumberFormat="1" applyFont="1" applyFill="1" applyBorder="1" applyAlignment="1">
      <alignment horizontal="center" vertical="center" wrapText="1"/>
    </xf>
    <xf numFmtId="3" fontId="14" fillId="0" borderId="47" xfId="0" applyNumberFormat="1" applyFont="1" applyFill="1" applyBorder="1" applyAlignment="1">
      <alignment horizontal="center" wrapText="1"/>
    </xf>
    <xf numFmtId="3" fontId="15" fillId="7" borderId="43" xfId="0" applyNumberFormat="1" applyFont="1" applyFill="1" applyBorder="1" applyAlignment="1">
      <alignment horizontal="center" vertical="center"/>
    </xf>
    <xf numFmtId="0" fontId="15" fillId="7" borderId="58" xfId="0" applyNumberFormat="1" applyFont="1" applyFill="1" applyBorder="1" applyAlignment="1">
      <alignment horizontal="left" vertical="center" wrapText="1"/>
    </xf>
    <xf numFmtId="49" fontId="29" fillId="6" borderId="41" xfId="0" applyNumberFormat="1" applyFont="1" applyFill="1" applyBorder="1" applyAlignment="1">
      <alignment horizontal="center" vertical="center" wrapText="1"/>
    </xf>
    <xf numFmtId="0" fontId="34" fillId="0" borderId="0" xfId="13" applyFont="1">
      <alignment vertical="center"/>
    </xf>
    <xf numFmtId="0" fontId="17" fillId="0" borderId="0" xfId="13">
      <alignment vertical="center"/>
    </xf>
    <xf numFmtId="0" fontId="34" fillId="0" borderId="16" xfId="13" applyFont="1" applyBorder="1">
      <alignment vertical="center"/>
    </xf>
    <xf numFmtId="0" fontId="34" fillId="0" borderId="17" xfId="13" applyFont="1" applyBorder="1">
      <alignment vertical="center"/>
    </xf>
    <xf numFmtId="0" fontId="34" fillId="0" borderId="45" xfId="13" applyFont="1" applyBorder="1">
      <alignment vertical="center"/>
    </xf>
    <xf numFmtId="0" fontId="14" fillId="0" borderId="66" xfId="0" applyNumberFormat="1" applyFont="1" applyFill="1" applyBorder="1" applyAlignment="1">
      <alignment horizontal="left" vertical="center" wrapText="1"/>
    </xf>
    <xf numFmtId="3" fontId="15" fillId="7" borderId="42" xfId="0" applyNumberFormat="1" applyFont="1" applyFill="1" applyBorder="1" applyAlignment="1">
      <alignment horizontal="center" vertical="center" wrapText="1"/>
    </xf>
    <xf numFmtId="3" fontId="14" fillId="0" borderId="46" xfId="0" applyNumberFormat="1" applyFont="1" applyFill="1" applyBorder="1" applyAlignment="1">
      <alignment horizontal="center" wrapText="1"/>
    </xf>
    <xf numFmtId="3" fontId="14" fillId="0" borderId="45" xfId="0" applyNumberFormat="1" applyFont="1" applyFill="1" applyBorder="1" applyAlignment="1">
      <alignment horizontal="center" wrapText="1"/>
    </xf>
    <xf numFmtId="0" fontId="14" fillId="0" borderId="52" xfId="0" applyNumberFormat="1" applyFont="1" applyFill="1" applyBorder="1" applyAlignment="1">
      <alignment horizontal="center" vertical="center" wrapText="1"/>
    </xf>
    <xf numFmtId="3" fontId="14" fillId="0" borderId="67" xfId="0" applyNumberFormat="1" applyFont="1" applyFill="1" applyBorder="1" applyAlignment="1">
      <alignment horizontal="center" wrapText="1"/>
    </xf>
    <xf numFmtId="3" fontId="14" fillId="0" borderId="2" xfId="0" applyNumberFormat="1" applyFont="1" applyBorder="1" applyAlignment="1">
      <alignment horizontal="center"/>
    </xf>
    <xf numFmtId="3" fontId="14" fillId="0" borderId="4" xfId="0" applyNumberFormat="1" applyFont="1" applyBorder="1" applyAlignment="1">
      <alignment horizontal="center"/>
    </xf>
    <xf numFmtId="3" fontId="15" fillId="7" borderId="4" xfId="0" applyNumberFormat="1" applyFont="1" applyFill="1" applyBorder="1" applyAlignment="1">
      <alignment horizontal="center"/>
    </xf>
    <xf numFmtId="3" fontId="14" fillId="0" borderId="10" xfId="0" applyNumberFormat="1" applyFont="1" applyBorder="1" applyAlignment="1">
      <alignment horizontal="center"/>
    </xf>
    <xf numFmtId="3" fontId="15" fillId="7" borderId="11" xfId="0" applyNumberFormat="1" applyFont="1" applyFill="1" applyBorder="1" applyAlignment="1">
      <alignment horizontal="center" vertical="center"/>
    </xf>
    <xf numFmtId="3" fontId="15" fillId="7" borderId="13" xfId="0" applyNumberFormat="1" applyFont="1" applyFill="1" applyBorder="1" applyAlignment="1">
      <alignment horizontal="center" vertical="center"/>
    </xf>
    <xf numFmtId="3" fontId="14" fillId="7" borderId="32" xfId="0" applyNumberFormat="1" applyFont="1" applyFill="1" applyBorder="1" applyAlignment="1">
      <alignment horizontal="center" vertical="center"/>
    </xf>
    <xf numFmtId="3" fontId="14" fillId="7" borderId="31" xfId="0" applyNumberFormat="1" applyFont="1" applyFill="1" applyBorder="1" applyAlignment="1">
      <alignment horizontal="center" vertical="center"/>
    </xf>
    <xf numFmtId="3" fontId="15" fillId="7" borderId="23" xfId="0" applyNumberFormat="1" applyFont="1" applyFill="1" applyBorder="1" applyAlignment="1">
      <alignment horizontal="center"/>
    </xf>
    <xf numFmtId="3" fontId="14" fillId="0" borderId="23" xfId="0" applyNumberFormat="1" applyFont="1" applyBorder="1" applyAlignment="1">
      <alignment horizontal="center"/>
    </xf>
    <xf numFmtId="3" fontId="15" fillId="7" borderId="69" xfId="0" applyNumberFormat="1" applyFont="1" applyFill="1" applyBorder="1" applyAlignment="1">
      <alignment horizontal="center" wrapText="1"/>
    </xf>
    <xf numFmtId="3" fontId="15" fillId="7" borderId="67" xfId="1" applyNumberFormat="1" applyFont="1" applyFill="1" applyBorder="1" applyAlignment="1">
      <alignment horizontal="center"/>
    </xf>
    <xf numFmtId="3" fontId="15" fillId="7" borderId="70" xfId="0" applyNumberFormat="1" applyFont="1" applyFill="1" applyBorder="1" applyAlignment="1">
      <alignment horizontal="center" vertical="center" wrapText="1"/>
    </xf>
    <xf numFmtId="3" fontId="15" fillId="7" borderId="59" xfId="1" applyNumberFormat="1" applyFont="1" applyFill="1" applyBorder="1" applyAlignment="1">
      <alignment horizontal="center" vertical="center"/>
    </xf>
    <xf numFmtId="3" fontId="14" fillId="0" borderId="69" xfId="0" applyNumberFormat="1" applyFont="1" applyBorder="1" applyAlignment="1">
      <alignment horizontal="center" wrapText="1"/>
    </xf>
    <xf numFmtId="3" fontId="14" fillId="0" borderId="67" xfId="0" applyNumberFormat="1" applyFont="1" applyBorder="1" applyAlignment="1">
      <alignment horizontal="center" wrapText="1"/>
    </xf>
    <xf numFmtId="3" fontId="14" fillId="7" borderId="48" xfId="0" applyNumberFormat="1" applyFont="1" applyFill="1" applyBorder="1" applyAlignment="1">
      <alignment horizontal="center" vertical="center"/>
    </xf>
    <xf numFmtId="3" fontId="14" fillId="7" borderId="49" xfId="0" applyNumberFormat="1" applyFont="1" applyFill="1" applyBorder="1" applyAlignment="1">
      <alignment horizontal="center" vertical="center"/>
    </xf>
    <xf numFmtId="3" fontId="14" fillId="0" borderId="15" xfId="0" applyNumberFormat="1" applyFont="1" applyFill="1" applyBorder="1" applyAlignment="1">
      <alignment horizontal="left" vertical="center" wrapText="1"/>
    </xf>
    <xf numFmtId="3" fontId="14" fillId="0" borderId="5" xfId="0" applyNumberFormat="1" applyFont="1" applyFill="1" applyBorder="1" applyAlignment="1">
      <alignment horizontal="left" vertical="center" wrapText="1"/>
    </xf>
    <xf numFmtId="3" fontId="15" fillId="7" borderId="23" xfId="0" applyNumberFormat="1" applyFont="1" applyFill="1" applyBorder="1" applyAlignment="1">
      <alignment horizontal="center" wrapText="1"/>
    </xf>
    <xf numFmtId="3" fontId="15" fillId="9" borderId="13" xfId="0" applyNumberFormat="1" applyFont="1" applyFill="1" applyBorder="1" applyAlignment="1">
      <alignment horizontal="center" wrapText="1"/>
    </xf>
    <xf numFmtId="3" fontId="14" fillId="0" borderId="10" xfId="0" applyNumberFormat="1" applyFont="1" applyBorder="1" applyAlignment="1">
      <alignment horizontal="center" wrapText="1"/>
    </xf>
    <xf numFmtId="3" fontId="14" fillId="0" borderId="23" xfId="0" applyNumberFormat="1" applyFont="1" applyBorder="1" applyAlignment="1">
      <alignment horizontal="center" wrapText="1"/>
    </xf>
    <xf numFmtId="3" fontId="15" fillId="7" borderId="69" xfId="0" applyNumberFormat="1" applyFont="1" applyFill="1" applyBorder="1" applyAlignment="1">
      <alignment horizontal="center"/>
    </xf>
    <xf numFmtId="3" fontId="15" fillId="7" borderId="67" xfId="0" applyNumberFormat="1" applyFont="1" applyFill="1" applyBorder="1" applyAlignment="1">
      <alignment horizontal="center"/>
    </xf>
    <xf numFmtId="3" fontId="14" fillId="0" borderId="46" xfId="0" applyNumberFormat="1" applyFont="1" applyFill="1" applyBorder="1" applyAlignment="1">
      <alignment horizontal="center" vertical="center" wrapText="1"/>
    </xf>
    <xf numFmtId="3" fontId="14" fillId="0" borderId="47" xfId="0" applyNumberFormat="1" applyFont="1" applyFill="1" applyBorder="1" applyAlignment="1">
      <alignment horizontal="center" vertical="center" wrapText="1"/>
    </xf>
    <xf numFmtId="3" fontId="14" fillId="0" borderId="69" xfId="0" applyNumberFormat="1" applyFont="1" applyFill="1" applyBorder="1" applyAlignment="1">
      <alignment horizontal="center" vertical="center" wrapText="1"/>
    </xf>
    <xf numFmtId="3" fontId="14" fillId="0" borderId="67" xfId="0" applyNumberFormat="1" applyFont="1" applyFill="1" applyBorder="1" applyAlignment="1">
      <alignment horizontal="center" vertical="center" wrapText="1"/>
    </xf>
    <xf numFmtId="3" fontId="15" fillId="7" borderId="4" xfId="1" applyNumberFormat="1" applyFont="1" applyFill="1" applyBorder="1" applyAlignment="1">
      <alignment horizontal="center"/>
    </xf>
    <xf numFmtId="3" fontId="15" fillId="9" borderId="11" xfId="1" applyNumberFormat="1" applyFont="1" applyFill="1" applyBorder="1" applyAlignment="1">
      <alignment horizontal="center"/>
    </xf>
    <xf numFmtId="3" fontId="14" fillId="0" borderId="2" xfId="0" applyNumberFormat="1" applyFont="1" applyBorder="1" applyAlignment="1">
      <alignment horizontal="center" wrapText="1"/>
    </xf>
    <xf numFmtId="3" fontId="14" fillId="0" borderId="4" xfId="0" applyNumberFormat="1" applyFont="1" applyBorder="1" applyAlignment="1">
      <alignment horizontal="center" wrapText="1"/>
    </xf>
    <xf numFmtId="3" fontId="15" fillId="9" borderId="13" xfId="0" applyNumberFormat="1" applyFont="1" applyFill="1" applyBorder="1" applyAlignment="1">
      <alignment horizontal="center"/>
    </xf>
    <xf numFmtId="3" fontId="15" fillId="9" borderId="70" xfId="0" applyNumberFormat="1" applyFont="1" applyFill="1" applyBorder="1" applyAlignment="1">
      <alignment horizontal="center"/>
    </xf>
    <xf numFmtId="3" fontId="15" fillId="9" borderId="59" xfId="0" applyNumberFormat="1" applyFont="1" applyFill="1" applyBorder="1" applyAlignment="1">
      <alignment horizontal="center"/>
    </xf>
    <xf numFmtId="3" fontId="14" fillId="0" borderId="69" xfId="0" applyNumberFormat="1" applyFont="1" applyBorder="1" applyAlignment="1">
      <alignment horizontal="center"/>
    </xf>
    <xf numFmtId="3" fontId="14" fillId="0" borderId="67" xfId="0" applyNumberFormat="1" applyFont="1" applyBorder="1" applyAlignment="1">
      <alignment horizontal="center"/>
    </xf>
    <xf numFmtId="0" fontId="23" fillId="6" borderId="35" xfId="0" applyFont="1" applyFill="1" applyBorder="1" applyAlignment="1"/>
    <xf numFmtId="3" fontId="14" fillId="0" borderId="10" xfId="0" applyNumberFormat="1" applyFont="1" applyBorder="1" applyAlignment="1">
      <alignment horizontal="center"/>
    </xf>
    <xf numFmtId="0" fontId="14" fillId="0" borderId="52" xfId="0" applyNumberFormat="1" applyFont="1" applyFill="1" applyBorder="1" applyAlignment="1">
      <alignment horizontal="center" vertical="center" wrapText="1"/>
    </xf>
    <xf numFmtId="0" fontId="0" fillId="2" borderId="0" xfId="0" applyFill="1"/>
    <xf numFmtId="3" fontId="14" fillId="0" borderId="10" xfId="0" applyNumberFormat="1" applyFont="1" applyBorder="1" applyAlignment="1">
      <alignment horizontal="center"/>
    </xf>
    <xf numFmtId="0" fontId="14" fillId="0" borderId="52" xfId="0" applyNumberFormat="1" applyFont="1" applyFill="1" applyBorder="1" applyAlignment="1">
      <alignment horizontal="center" vertical="center" wrapText="1"/>
    </xf>
    <xf numFmtId="0" fontId="31" fillId="0" borderId="0" xfId="22" applyFont="1"/>
    <xf numFmtId="0" fontId="34" fillId="7" borderId="47" xfId="13" applyFont="1" applyFill="1" applyBorder="1">
      <alignment vertical="center"/>
    </xf>
    <xf numFmtId="0" fontId="34" fillId="7" borderId="47" xfId="13" applyFont="1" applyFill="1" applyBorder="1" applyAlignment="1">
      <alignment vertical="center" wrapText="1"/>
    </xf>
    <xf numFmtId="0" fontId="34" fillId="7" borderId="62" xfId="13" applyFont="1" applyFill="1" applyBorder="1">
      <alignment vertical="center"/>
    </xf>
    <xf numFmtId="49" fontId="14" fillId="0" borderId="0" xfId="0" applyNumberFormat="1" applyFont="1" applyFill="1" applyBorder="1" applyAlignment="1">
      <alignment horizontal="left" vertical="top" wrapText="1"/>
    </xf>
    <xf numFmtId="49" fontId="27" fillId="2" borderId="1" xfId="0" applyNumberFormat="1" applyFont="1" applyFill="1" applyBorder="1" applyAlignment="1" applyProtection="1">
      <alignment horizontal="left"/>
      <protection locked="0"/>
    </xf>
    <xf numFmtId="1" fontId="27" fillId="2" borderId="1" xfId="0" applyNumberFormat="1" applyFont="1" applyFill="1" applyBorder="1" applyAlignment="1" applyProtection="1">
      <alignment horizontal="left"/>
      <protection locked="0"/>
    </xf>
    <xf numFmtId="1" fontId="27" fillId="2" borderId="1" xfId="0" applyNumberFormat="1" applyFont="1" applyFill="1" applyBorder="1" applyAlignment="1" applyProtection="1">
      <alignment horizontal="left"/>
    </xf>
    <xf numFmtId="0" fontId="27" fillId="2" borderId="1" xfId="0" applyFont="1" applyFill="1" applyBorder="1" applyAlignment="1" applyProtection="1">
      <alignment horizontal="left"/>
      <protection locked="0"/>
    </xf>
    <xf numFmtId="167" fontId="27" fillId="2" borderId="1" xfId="0" applyNumberFormat="1" applyFont="1" applyFill="1" applyBorder="1" applyAlignment="1" applyProtection="1">
      <alignment horizontal="left"/>
      <protection locked="0"/>
    </xf>
    <xf numFmtId="49" fontId="27" fillId="2" borderId="9" xfId="0" applyNumberFormat="1" applyFont="1" applyFill="1" applyBorder="1" applyAlignment="1" applyProtection="1">
      <alignment horizontal="left"/>
      <protection locked="0"/>
    </xf>
    <xf numFmtId="0" fontId="42" fillId="0" borderId="10" xfId="0" applyFont="1" applyBorder="1"/>
    <xf numFmtId="0" fontId="43" fillId="0" borderId="10" xfId="0" applyFont="1" applyBorder="1"/>
    <xf numFmtId="168" fontId="34" fillId="0" borderId="62" xfId="13" applyNumberFormat="1" applyFont="1" applyBorder="1" applyAlignment="1">
      <alignment horizontal="center" vertical="center"/>
    </xf>
    <xf numFmtId="3" fontId="15" fillId="7" borderId="29" xfId="0" applyNumberFormat="1" applyFont="1" applyFill="1" applyBorder="1" applyAlignment="1">
      <alignment horizontal="left" vertical="top" wrapText="1"/>
    </xf>
    <xf numFmtId="3" fontId="14" fillId="0" borderId="0" xfId="0" applyNumberFormat="1" applyFont="1" applyFill="1" applyBorder="1" applyAlignment="1">
      <alignment horizontal="center" vertical="top" wrapText="1"/>
    </xf>
    <xf numFmtId="3" fontId="14" fillId="0" borderId="10" xfId="0" applyNumberFormat="1" applyFont="1" applyBorder="1" applyAlignment="1">
      <alignment horizontal="center"/>
    </xf>
    <xf numFmtId="0" fontId="14" fillId="0" borderId="52" xfId="0" applyNumberFormat="1" applyFont="1" applyFill="1" applyBorder="1" applyAlignment="1">
      <alignment horizontal="center" vertical="center" wrapText="1"/>
    </xf>
    <xf numFmtId="3" fontId="14" fillId="0" borderId="10" xfId="0" applyNumberFormat="1" applyFont="1" applyBorder="1" applyAlignment="1">
      <alignment horizontal="center"/>
    </xf>
    <xf numFmtId="0" fontId="14" fillId="0" borderId="52" xfId="0" applyNumberFormat="1" applyFont="1" applyFill="1" applyBorder="1" applyAlignment="1">
      <alignment horizontal="center" vertical="center" wrapText="1"/>
    </xf>
    <xf numFmtId="0" fontId="16" fillId="0" borderId="0" xfId="24" applyFont="1" applyFill="1"/>
    <xf numFmtId="0" fontId="16" fillId="0" borderId="0" xfId="24"/>
    <xf numFmtId="0" fontId="48" fillId="0" borderId="0" xfId="24" applyFont="1" applyFill="1" applyBorder="1"/>
    <xf numFmtId="0" fontId="13" fillId="0" borderId="0" xfId="24" applyFont="1" applyFill="1"/>
    <xf numFmtId="0" fontId="16" fillId="0" borderId="0" xfId="24" applyFont="1" applyFill="1" applyBorder="1"/>
    <xf numFmtId="0" fontId="48" fillId="0" borderId="0" xfId="24" applyFont="1" applyFill="1"/>
    <xf numFmtId="0" fontId="16" fillId="0" borderId="0" xfId="24" applyAlignment="1">
      <alignment vertical="top"/>
    </xf>
    <xf numFmtId="0" fontId="13" fillId="0" borderId="0" xfId="24" applyFont="1" applyFill="1" applyBorder="1"/>
    <xf numFmtId="0" fontId="16" fillId="0" borderId="0" xfId="24" applyAlignment="1">
      <alignment vertical="top" wrapText="1"/>
    </xf>
    <xf numFmtId="0" fontId="0" fillId="8" borderId="34" xfId="0" applyFill="1" applyBorder="1"/>
    <xf numFmtId="0" fontId="20" fillId="8" borderId="35" xfId="0" applyFont="1" applyFill="1" applyBorder="1" applyAlignment="1" applyProtection="1">
      <alignment horizontal="left"/>
      <protection locked="0"/>
    </xf>
    <xf numFmtId="0" fontId="20" fillId="8" borderId="39" xfId="0" applyFont="1" applyFill="1" applyBorder="1" applyAlignment="1" applyProtection="1">
      <alignment horizontal="left"/>
      <protection locked="0"/>
    </xf>
    <xf numFmtId="0" fontId="0" fillId="0" borderId="66" xfId="0" applyBorder="1"/>
    <xf numFmtId="0" fontId="20" fillId="0" borderId="73" xfId="0" applyFont="1" applyBorder="1" applyAlignment="1" applyProtection="1">
      <alignment horizontal="left"/>
      <protection locked="0"/>
    </xf>
    <xf numFmtId="0" fontId="0" fillId="8" borderId="66" xfId="0" applyFill="1" applyBorder="1"/>
    <xf numFmtId="0" fontId="20" fillId="8" borderId="73" xfId="0" applyFont="1" applyFill="1" applyBorder="1" applyAlignment="1" applyProtection="1">
      <alignment horizontal="left"/>
      <protection locked="0"/>
    </xf>
    <xf numFmtId="0" fontId="0" fillId="8" borderId="64" xfId="0" applyFill="1" applyBorder="1"/>
    <xf numFmtId="0" fontId="20" fillId="8" borderId="57" xfId="0" applyFont="1" applyFill="1" applyBorder="1" applyAlignment="1" applyProtection="1">
      <alignment horizontal="left"/>
      <protection locked="0"/>
    </xf>
    <xf numFmtId="0" fontId="20" fillId="8" borderId="65" xfId="0" applyFont="1" applyFill="1" applyBorder="1" applyAlignment="1" applyProtection="1">
      <alignment horizontal="left"/>
      <protection locked="0"/>
    </xf>
    <xf numFmtId="0" fontId="0" fillId="8" borderId="34" xfId="0" applyFont="1" applyFill="1" applyBorder="1"/>
    <xf numFmtId="3" fontId="14" fillId="0" borderId="75" xfId="0" applyNumberFormat="1" applyFont="1" applyFill="1" applyBorder="1" applyAlignment="1">
      <alignment horizontal="left" vertical="center" wrapText="1"/>
    </xf>
    <xf numFmtId="0" fontId="0" fillId="0" borderId="66" xfId="0" applyFont="1" applyBorder="1"/>
    <xf numFmtId="0" fontId="0" fillId="8" borderId="66" xfId="0" applyFont="1" applyFill="1" applyBorder="1"/>
    <xf numFmtId="170" fontId="27" fillId="2" borderId="1" xfId="0" applyNumberFormat="1" applyFont="1" applyFill="1" applyBorder="1" applyAlignment="1" applyProtection="1">
      <alignment horizontal="left"/>
      <protection locked="0"/>
    </xf>
    <xf numFmtId="49" fontId="27" fillId="2" borderId="1" xfId="0" applyNumberFormat="1" applyFont="1" applyFill="1" applyBorder="1" applyAlignment="1" applyProtection="1">
      <alignment horizontal="left"/>
    </xf>
    <xf numFmtId="171" fontId="14" fillId="5" borderId="2" xfId="0" applyNumberFormat="1" applyFont="1" applyFill="1" applyBorder="1" applyAlignment="1">
      <alignment horizontal="center" vertical="center" wrapText="1"/>
    </xf>
    <xf numFmtId="3" fontId="15" fillId="14" borderId="70" xfId="0" applyNumberFormat="1" applyFont="1" applyFill="1" applyBorder="1" applyAlignment="1">
      <alignment horizontal="center"/>
    </xf>
    <xf numFmtId="171" fontId="14" fillId="0" borderId="24" xfId="0" applyNumberFormat="1" applyFont="1" applyFill="1" applyBorder="1" applyAlignment="1">
      <alignment horizontal="right" vertical="center" wrapText="1"/>
    </xf>
    <xf numFmtId="3" fontId="14" fillId="0" borderId="44" xfId="0" applyNumberFormat="1" applyFont="1" applyFill="1" applyBorder="1" applyAlignment="1">
      <alignment horizontal="center" vertical="center" wrapText="1"/>
    </xf>
    <xf numFmtId="3" fontId="14" fillId="0" borderId="45" xfId="0" applyNumberFormat="1" applyFont="1" applyFill="1" applyBorder="1" applyAlignment="1">
      <alignment horizontal="center" vertical="center" wrapText="1"/>
    </xf>
    <xf numFmtId="171" fontId="14" fillId="0" borderId="2" xfId="0" applyNumberFormat="1" applyFont="1" applyFill="1" applyBorder="1" applyAlignment="1">
      <alignment horizontal="center" vertical="center" wrapText="1"/>
    </xf>
    <xf numFmtId="0" fontId="34" fillId="0" borderId="16" xfId="13" applyFont="1" applyBorder="1" applyAlignment="1">
      <alignment horizontal="center" vertical="center"/>
    </xf>
    <xf numFmtId="0" fontId="34" fillId="0" borderId="17" xfId="13" applyFont="1" applyBorder="1" applyAlignment="1">
      <alignment horizontal="center" vertical="center"/>
    </xf>
    <xf numFmtId="168" fontId="34" fillId="0" borderId="74" xfId="13" applyNumberFormat="1" applyFont="1" applyBorder="1" applyAlignment="1" applyProtection="1">
      <alignment horizontal="center" vertical="center"/>
      <protection locked="0"/>
    </xf>
    <xf numFmtId="168" fontId="34" fillId="0" borderId="46" xfId="13" applyNumberFormat="1" applyFont="1" applyBorder="1" applyAlignment="1" applyProtection="1">
      <alignment horizontal="center" vertical="center"/>
      <protection locked="0"/>
    </xf>
    <xf numFmtId="168" fontId="34" fillId="0" borderId="47" xfId="13" applyNumberFormat="1" applyFont="1" applyBorder="1" applyAlignment="1">
      <alignment horizontal="center" vertical="center"/>
    </xf>
    <xf numFmtId="168" fontId="34" fillId="0" borderId="61" xfId="13" applyNumberFormat="1" applyFont="1" applyBorder="1" applyAlignment="1" applyProtection="1">
      <alignment horizontal="center" vertical="center"/>
      <protection locked="0"/>
    </xf>
    <xf numFmtId="168" fontId="20" fillId="2" borderId="16" xfId="0" applyNumberFormat="1" applyFont="1" applyFill="1" applyBorder="1" applyAlignment="1">
      <alignment horizontal="center"/>
    </xf>
    <xf numFmtId="168" fontId="20" fillId="2" borderId="17" xfId="0" applyNumberFormat="1" applyFont="1" applyFill="1" applyBorder="1" applyAlignment="1">
      <alignment horizontal="center"/>
    </xf>
    <xf numFmtId="0" fontId="30" fillId="15" borderId="68" xfId="0" applyFont="1" applyFill="1" applyBorder="1" applyAlignment="1">
      <alignment horizontal="center"/>
    </xf>
    <xf numFmtId="168" fontId="34" fillId="0" borderId="76" xfId="13" applyNumberFormat="1" applyFont="1" applyBorder="1" applyAlignment="1">
      <alignment horizontal="center" vertical="center"/>
    </xf>
    <xf numFmtId="0" fontId="4" fillId="0" borderId="0" xfId="25"/>
    <xf numFmtId="0" fontId="58" fillId="0" borderId="63" xfId="25" applyFont="1" applyBorder="1" applyAlignment="1">
      <alignment horizontal="center"/>
    </xf>
    <xf numFmtId="0" fontId="58" fillId="0" borderId="73" xfId="25" applyFont="1" applyBorder="1" applyAlignment="1">
      <alignment horizontal="center"/>
    </xf>
    <xf numFmtId="0" fontId="58" fillId="0" borderId="63" xfId="25" applyFont="1" applyBorder="1"/>
    <xf numFmtId="0" fontId="58" fillId="0" borderId="0" xfId="25" applyFont="1"/>
    <xf numFmtId="0" fontId="59" fillId="0" borderId="34" xfId="25" applyFont="1" applyBorder="1" applyAlignment="1">
      <alignment horizontal="center"/>
    </xf>
    <xf numFmtId="0" fontId="59" fillId="0" borderId="39" xfId="25" applyFont="1" applyBorder="1" applyAlignment="1">
      <alignment horizontal="center"/>
    </xf>
    <xf numFmtId="0" fontId="59" fillId="0" borderId="35" xfId="25" applyFont="1" applyBorder="1" applyAlignment="1">
      <alignment horizontal="center"/>
    </xf>
    <xf numFmtId="0" fontId="59" fillId="0" borderId="0" xfId="25" applyFont="1" applyBorder="1" applyAlignment="1">
      <alignment horizontal="center"/>
    </xf>
    <xf numFmtId="0" fontId="59" fillId="0" borderId="73" xfId="25" applyFont="1" applyBorder="1" applyAlignment="1">
      <alignment horizontal="center"/>
    </xf>
    <xf numFmtId="0" fontId="59" fillId="0" borderId="66" xfId="25" applyFont="1" applyBorder="1" applyAlignment="1">
      <alignment horizontal="center"/>
    </xf>
    <xf numFmtId="0" fontId="59" fillId="0" borderId="0" xfId="25" applyFont="1" applyAlignment="1">
      <alignment horizontal="center"/>
    </xf>
    <xf numFmtId="0" fontId="59" fillId="0" borderId="0" xfId="25" applyFont="1" applyFill="1" applyAlignment="1">
      <alignment horizontal="center"/>
    </xf>
    <xf numFmtId="0" fontId="59" fillId="0" borderId="73" xfId="25" applyFont="1" applyFill="1" applyBorder="1" applyAlignment="1">
      <alignment horizontal="center"/>
    </xf>
    <xf numFmtId="1" fontId="59" fillId="0" borderId="66" xfId="25" applyNumberFormat="1" applyFont="1" applyFill="1" applyBorder="1" applyAlignment="1">
      <alignment horizontal="center" vertical="center"/>
    </xf>
    <xf numFmtId="0" fontId="59" fillId="0" borderId="73" xfId="25" applyFont="1" applyFill="1" applyBorder="1" applyAlignment="1">
      <alignment horizontal="center" vertical="center"/>
    </xf>
    <xf numFmtId="0" fontId="59" fillId="0" borderId="66" xfId="25" applyFont="1" applyFill="1" applyBorder="1" applyAlignment="1">
      <alignment horizontal="center" vertical="center"/>
    </xf>
    <xf numFmtId="0" fontId="59" fillId="0" borderId="0" xfId="25" applyFont="1" applyFill="1" applyBorder="1" applyAlignment="1">
      <alignment horizontal="center" vertical="center"/>
    </xf>
    <xf numFmtId="1" fontId="4" fillId="0" borderId="66" xfId="25" applyNumberFormat="1" applyBorder="1" applyAlignment="1">
      <alignment horizontal="center" vertical="center"/>
    </xf>
    <xf numFmtId="0" fontId="4" fillId="0" borderId="73" xfId="25" applyBorder="1" applyAlignment="1">
      <alignment horizontal="center" vertical="center"/>
    </xf>
    <xf numFmtId="0" fontId="4" fillId="0" borderId="66" xfId="25" applyBorder="1" applyAlignment="1">
      <alignment horizontal="center" vertical="center"/>
    </xf>
    <xf numFmtId="0" fontId="4" fillId="0" borderId="0" xfId="25" applyBorder="1" applyAlignment="1">
      <alignment horizontal="center" vertical="center"/>
    </xf>
    <xf numFmtId="0" fontId="59" fillId="0" borderId="66" xfId="25" applyNumberFormat="1" applyFont="1" applyBorder="1" applyAlignment="1">
      <alignment horizontal="center"/>
    </xf>
    <xf numFmtId="0" fontId="59" fillId="0" borderId="73" xfId="25" applyNumberFormat="1" applyFont="1" applyBorder="1" applyAlignment="1">
      <alignment horizontal="center"/>
    </xf>
    <xf numFmtId="2" fontId="59" fillId="0" borderId="66" xfId="25" applyNumberFormat="1" applyFont="1" applyBorder="1" applyAlignment="1">
      <alignment horizontal="center"/>
    </xf>
    <xf numFmtId="2" fontId="59" fillId="0" borderId="73" xfId="25" applyNumberFormat="1" applyFont="1" applyBorder="1" applyAlignment="1">
      <alignment horizontal="center"/>
    </xf>
    <xf numFmtId="2" fontId="59" fillId="0" borderId="0" xfId="25" applyNumberFormat="1" applyFont="1" applyBorder="1" applyAlignment="1">
      <alignment horizontal="center"/>
    </xf>
    <xf numFmtId="1" fontId="59" fillId="0" borderId="66" xfId="25" applyNumberFormat="1" applyFont="1" applyBorder="1" applyAlignment="1">
      <alignment horizontal="center"/>
    </xf>
    <xf numFmtId="1" fontId="59" fillId="0" borderId="0" xfId="25" applyNumberFormat="1" applyFont="1" applyBorder="1" applyAlignment="1">
      <alignment horizontal="center"/>
    </xf>
    <xf numFmtId="1" fontId="59" fillId="0" borderId="73" xfId="25" applyNumberFormat="1" applyFont="1" applyBorder="1" applyAlignment="1">
      <alignment horizontal="center"/>
    </xf>
    <xf numFmtId="0" fontId="59" fillId="0" borderId="64" xfId="25" applyFont="1" applyBorder="1" applyAlignment="1">
      <alignment horizontal="center"/>
    </xf>
    <xf numFmtId="0" fontId="59" fillId="0" borderId="65" xfId="25" applyFont="1" applyBorder="1" applyAlignment="1">
      <alignment horizontal="center"/>
    </xf>
    <xf numFmtId="0" fontId="58" fillId="0" borderId="8" xfId="25" applyFont="1" applyBorder="1" applyAlignment="1">
      <alignment horizontal="center"/>
    </xf>
    <xf numFmtId="0" fontId="58" fillId="0" borderId="6" xfId="25" applyFont="1" applyBorder="1" applyAlignment="1">
      <alignment horizontal="center"/>
    </xf>
    <xf numFmtId="0" fontId="58" fillId="0" borderId="7" xfId="25" applyFont="1" applyBorder="1" applyAlignment="1">
      <alignment horizontal="center"/>
    </xf>
    <xf numFmtId="0" fontId="31" fillId="0" borderId="8" xfId="25" applyFont="1" applyBorder="1" applyAlignment="1">
      <alignment horizontal="center"/>
    </xf>
    <xf numFmtId="0" fontId="31" fillId="0" borderId="7" xfId="25" applyFont="1" applyBorder="1" applyAlignment="1">
      <alignment horizontal="center"/>
    </xf>
    <xf numFmtId="0" fontId="31" fillId="0" borderId="6" xfId="25" applyFont="1" applyBorder="1" applyAlignment="1">
      <alignment horizontal="center"/>
    </xf>
    <xf numFmtId="0" fontId="58" fillId="0" borderId="68" xfId="25" applyFont="1" applyBorder="1" applyAlignment="1">
      <alignment horizontal="center"/>
    </xf>
    <xf numFmtId="3" fontId="4" fillId="0" borderId="34" xfId="25" applyNumberFormat="1" applyBorder="1" applyAlignment="1">
      <alignment horizontal="center"/>
    </xf>
    <xf numFmtId="3" fontId="4" fillId="0" borderId="39" xfId="25" applyNumberFormat="1" applyBorder="1" applyAlignment="1">
      <alignment horizontal="center"/>
    </xf>
    <xf numFmtId="3" fontId="4" fillId="0" borderId="66" xfId="25" applyNumberFormat="1" applyBorder="1" applyAlignment="1">
      <alignment horizontal="center"/>
    </xf>
    <xf numFmtId="3" fontId="4" fillId="0" borderId="73" xfId="25" applyNumberFormat="1" applyBorder="1" applyAlignment="1">
      <alignment horizontal="center"/>
    </xf>
    <xf numFmtId="3" fontId="31" fillId="0" borderId="8" xfId="25" applyNumberFormat="1" applyFont="1" applyBorder="1" applyAlignment="1">
      <alignment horizontal="center"/>
    </xf>
    <xf numFmtId="3" fontId="31" fillId="0" borderId="7" xfId="25" applyNumberFormat="1" applyFont="1" applyBorder="1" applyAlignment="1">
      <alignment horizontal="center"/>
    </xf>
    <xf numFmtId="3" fontId="4" fillId="0" borderId="64" xfId="25" applyNumberFormat="1" applyBorder="1" applyAlignment="1">
      <alignment horizontal="center"/>
    </xf>
    <xf numFmtId="3" fontId="4" fillId="0" borderId="65" xfId="25" applyNumberFormat="1" applyBorder="1" applyAlignment="1">
      <alignment horizontal="center"/>
    </xf>
    <xf numFmtId="0" fontId="31" fillId="0" borderId="0" xfId="25" applyFont="1"/>
    <xf numFmtId="0" fontId="47" fillId="0" borderId="0" xfId="13" applyFont="1">
      <alignment vertical="center"/>
    </xf>
    <xf numFmtId="0" fontId="60" fillId="0" borderId="0" xfId="13" applyFont="1" applyAlignment="1">
      <alignment horizontal="right" vertical="center"/>
    </xf>
    <xf numFmtId="3" fontId="20" fillId="8" borderId="0" xfId="0" applyNumberFormat="1" applyFont="1" applyFill="1" applyBorder="1" applyAlignment="1" applyProtection="1">
      <alignment horizontal="left"/>
      <protection locked="0"/>
    </xf>
    <xf numFmtId="3" fontId="20" fillId="8" borderId="57" xfId="0" applyNumberFormat="1" applyFont="1" applyFill="1" applyBorder="1" applyAlignment="1" applyProtection="1">
      <alignment horizontal="left"/>
      <protection locked="0"/>
    </xf>
    <xf numFmtId="3" fontId="4" fillId="2" borderId="66" xfId="25" applyNumberFormat="1" applyFill="1" applyBorder="1" applyAlignment="1">
      <alignment horizontal="center"/>
    </xf>
    <xf numFmtId="3" fontId="4" fillId="2" borderId="73" xfId="25" applyNumberFormat="1" applyFill="1" applyBorder="1" applyAlignment="1">
      <alignment horizontal="center"/>
    </xf>
    <xf numFmtId="3" fontId="20" fillId="0" borderId="0" xfId="0" applyNumberFormat="1" applyFont="1" applyBorder="1" applyAlignment="1" applyProtection="1">
      <alignment horizontal="left"/>
      <protection locked="0"/>
    </xf>
    <xf numFmtId="3" fontId="20" fillId="0" borderId="0" xfId="0" applyNumberFormat="1" applyFont="1" applyAlignment="1" applyProtection="1">
      <alignment horizontal="left"/>
      <protection locked="0"/>
    </xf>
    <xf numFmtId="3" fontId="4" fillId="0" borderId="66" xfId="25" applyNumberFormat="1" applyFill="1" applyBorder="1" applyAlignment="1">
      <alignment horizontal="center"/>
    </xf>
    <xf numFmtId="3" fontId="4" fillId="0" borderId="73" xfId="25" applyNumberFormat="1" applyFill="1" applyBorder="1" applyAlignment="1">
      <alignment horizontal="center"/>
    </xf>
    <xf numFmtId="0" fontId="55" fillId="0" borderId="0" xfId="25" applyFont="1"/>
    <xf numFmtId="3" fontId="4" fillId="0" borderId="34" xfId="25" applyNumberFormat="1" applyFill="1" applyBorder="1" applyAlignment="1">
      <alignment horizontal="center"/>
    </xf>
    <xf numFmtId="3" fontId="4" fillId="0" borderId="39" xfId="25" applyNumberFormat="1" applyFill="1" applyBorder="1" applyAlignment="1">
      <alignment horizontal="center"/>
    </xf>
    <xf numFmtId="0" fontId="58" fillId="2" borderId="63" xfId="25" applyFont="1" applyFill="1" applyBorder="1"/>
    <xf numFmtId="0" fontId="58" fillId="2" borderId="0" xfId="25" applyFont="1" applyFill="1"/>
    <xf numFmtId="0" fontId="59" fillId="2" borderId="66" xfId="25" applyFont="1" applyFill="1" applyBorder="1" applyAlignment="1">
      <alignment horizontal="center"/>
    </xf>
    <xf numFmtId="0" fontId="59" fillId="2" borderId="73" xfId="25" applyFont="1" applyFill="1" applyBorder="1" applyAlignment="1">
      <alignment horizontal="center"/>
    </xf>
    <xf numFmtId="0" fontId="59" fillId="2" borderId="0" xfId="25" applyFont="1" applyFill="1" applyAlignment="1">
      <alignment horizontal="center"/>
    </xf>
    <xf numFmtId="0" fontId="59" fillId="2" borderId="0" xfId="25" applyFont="1" applyFill="1" applyBorder="1" applyAlignment="1">
      <alignment horizontal="center"/>
    </xf>
    <xf numFmtId="0" fontId="4" fillId="0" borderId="0" xfId="25" applyFill="1"/>
    <xf numFmtId="0" fontId="58" fillId="0" borderId="78" xfId="25" applyFont="1" applyBorder="1" applyAlignment="1">
      <alignment horizontal="center"/>
    </xf>
    <xf numFmtId="3" fontId="4" fillId="1" borderId="66" xfId="25" applyNumberFormat="1" applyFill="1" applyBorder="1" applyAlignment="1">
      <alignment horizontal="center"/>
    </xf>
    <xf numFmtId="3" fontId="4" fillId="1" borderId="73" xfId="25" applyNumberFormat="1" applyFill="1" applyBorder="1" applyAlignment="1">
      <alignment horizontal="center"/>
    </xf>
    <xf numFmtId="3" fontId="4" fillId="1" borderId="64" xfId="25" applyNumberFormat="1" applyFill="1" applyBorder="1" applyAlignment="1">
      <alignment horizontal="center"/>
    </xf>
    <xf numFmtId="3" fontId="4" fillId="1" borderId="65" xfId="25" applyNumberFormat="1" applyFill="1" applyBorder="1" applyAlignment="1">
      <alignment horizontal="center"/>
    </xf>
    <xf numFmtId="0" fontId="31" fillId="13" borderId="0" xfId="25" applyFont="1" applyFill="1"/>
    <xf numFmtId="3" fontId="31" fillId="2" borderId="8" xfId="25" applyNumberFormat="1" applyFont="1" applyFill="1" applyBorder="1" applyAlignment="1">
      <alignment horizontal="center"/>
    </xf>
    <xf numFmtId="3" fontId="31" fillId="2" borderId="7" xfId="25" applyNumberFormat="1" applyFont="1" applyFill="1" applyBorder="1" applyAlignment="1">
      <alignment horizontal="center"/>
    </xf>
    <xf numFmtId="3" fontId="4" fillId="2" borderId="8" xfId="25" applyNumberFormat="1" applyFill="1" applyBorder="1" applyAlignment="1">
      <alignment horizontal="center"/>
    </xf>
    <xf numFmtId="3" fontId="4" fillId="2" borderId="7" xfId="25" applyNumberFormat="1" applyFill="1" applyBorder="1" applyAlignment="1">
      <alignment horizontal="center"/>
    </xf>
    <xf numFmtId="3" fontId="31" fillId="0" borderId="8" xfId="25" applyNumberFormat="1" applyFont="1" applyFill="1" applyBorder="1" applyAlignment="1">
      <alignment horizontal="center"/>
    </xf>
    <xf numFmtId="3" fontId="31" fillId="0" borderId="7" xfId="25" applyNumberFormat="1" applyFont="1" applyFill="1" applyBorder="1" applyAlignment="1">
      <alignment horizontal="center"/>
    </xf>
    <xf numFmtId="3" fontId="4" fillId="13" borderId="34" xfId="25" applyNumberFormat="1" applyFill="1" applyBorder="1" applyAlignment="1">
      <alignment horizontal="center"/>
    </xf>
    <xf numFmtId="3" fontId="4" fillId="13" borderId="39" xfId="25" applyNumberFormat="1" applyFill="1" applyBorder="1" applyAlignment="1">
      <alignment horizontal="center"/>
    </xf>
    <xf numFmtId="3" fontId="4" fillId="13" borderId="66" xfId="25" applyNumberFormat="1" applyFill="1" applyBorder="1" applyAlignment="1">
      <alignment horizontal="center"/>
    </xf>
    <xf numFmtId="3" fontId="4" fillId="13" borderId="73" xfId="25" applyNumberFormat="1" applyFill="1" applyBorder="1" applyAlignment="1">
      <alignment horizontal="center"/>
    </xf>
    <xf numFmtId="3" fontId="4" fillId="13" borderId="64" xfId="25" applyNumberFormat="1" applyFill="1" applyBorder="1" applyAlignment="1">
      <alignment horizontal="center"/>
    </xf>
    <xf numFmtId="3" fontId="4" fillId="13" borderId="65" xfId="25" applyNumberFormat="1" applyFill="1" applyBorder="1" applyAlignment="1">
      <alignment horizontal="center"/>
    </xf>
    <xf numFmtId="3" fontId="20" fillId="8" borderId="0" xfId="0" applyNumberFormat="1" applyFont="1" applyFill="1" applyAlignment="1" applyProtection="1">
      <alignment horizontal="left"/>
      <protection locked="0"/>
    </xf>
    <xf numFmtId="0" fontId="72" fillId="25" borderId="0" xfId="14" applyFont="1" applyFill="1" applyAlignment="1">
      <alignment horizontal="center" vertical="center"/>
    </xf>
    <xf numFmtId="0" fontId="73" fillId="25" borderId="0" xfId="14" applyFont="1" applyFill="1" applyAlignment="1">
      <alignment horizontal="center" vertical="center"/>
    </xf>
    <xf numFmtId="0" fontId="72" fillId="7" borderId="0" xfId="14" applyFont="1" applyFill="1" applyAlignment="1">
      <alignment horizontal="center" vertical="center"/>
    </xf>
    <xf numFmtId="0" fontId="73" fillId="7" borderId="0" xfId="14" applyFont="1" applyFill="1" applyAlignment="1">
      <alignment horizontal="center" vertical="center"/>
    </xf>
    <xf numFmtId="0" fontId="76" fillId="25" borderId="0" xfId="14" applyFont="1" applyFill="1" applyAlignment="1">
      <alignment horizontal="center" vertical="center"/>
    </xf>
    <xf numFmtId="0" fontId="72" fillId="26" borderId="0" xfId="14" applyFont="1" applyFill="1" applyAlignment="1">
      <alignment horizontal="center" vertical="center"/>
    </xf>
    <xf numFmtId="0" fontId="72" fillId="0" borderId="0" xfId="14" applyFont="1" applyAlignment="1">
      <alignment horizontal="center" vertical="center"/>
    </xf>
    <xf numFmtId="0" fontId="72" fillId="25" borderId="0" xfId="14" applyFont="1" applyFill="1" applyAlignment="1">
      <alignment horizontal="center" vertical="center" wrapText="1"/>
    </xf>
    <xf numFmtId="0" fontId="77" fillId="25" borderId="0" xfId="14" applyFont="1" applyFill="1" applyAlignment="1">
      <alignment horizontal="center" vertical="center"/>
    </xf>
    <xf numFmtId="0" fontId="77" fillId="7" borderId="0" xfId="14" applyFont="1" applyFill="1" applyAlignment="1">
      <alignment horizontal="center" vertical="center"/>
    </xf>
    <xf numFmtId="0" fontId="78" fillId="25" borderId="0" xfId="14" applyFont="1" applyFill="1" applyAlignment="1">
      <alignment horizontal="center" vertical="center"/>
    </xf>
    <xf numFmtId="0" fontId="77" fillId="26" borderId="0" xfId="14" applyFont="1" applyFill="1" applyAlignment="1">
      <alignment vertical="center"/>
    </xf>
    <xf numFmtId="0" fontId="72" fillId="26" borderId="0" xfId="14" applyFont="1" applyFill="1" applyAlignment="1">
      <alignment vertical="center"/>
    </xf>
    <xf numFmtId="0" fontId="72" fillId="0" borderId="0" xfId="14" applyFont="1" applyAlignment="1">
      <alignment vertical="center"/>
    </xf>
    <xf numFmtId="0" fontId="73" fillId="0" borderId="34" xfId="14" applyFont="1" applyFill="1" applyBorder="1">
      <alignment vertical="center"/>
    </xf>
    <xf numFmtId="0" fontId="72" fillId="0" borderId="35" xfId="14" applyFont="1" applyFill="1" applyBorder="1">
      <alignment vertical="center"/>
    </xf>
    <xf numFmtId="38" fontId="72" fillId="0" borderId="35" xfId="15" applyFont="1" applyFill="1" applyBorder="1">
      <alignment vertical="center"/>
    </xf>
    <xf numFmtId="38" fontId="72" fillId="7" borderId="35" xfId="15" applyFont="1" applyFill="1" applyBorder="1" applyAlignment="1">
      <alignment horizontal="right" vertical="center"/>
    </xf>
    <xf numFmtId="38" fontId="72" fillId="0" borderId="35" xfId="15" applyFont="1" applyFill="1" applyBorder="1" applyAlignment="1">
      <alignment horizontal="right" vertical="center"/>
    </xf>
    <xf numFmtId="38" fontId="56" fillId="0" borderId="35" xfId="15" applyFont="1" applyFill="1" applyBorder="1" applyAlignment="1">
      <alignment horizontal="right" vertical="center"/>
    </xf>
    <xf numFmtId="38" fontId="72" fillId="7" borderId="35" xfId="15" applyNumberFormat="1" applyFont="1" applyFill="1" applyBorder="1" applyAlignment="1">
      <alignment horizontal="right" vertical="center"/>
    </xf>
    <xf numFmtId="38" fontId="76" fillId="0" borderId="35" xfId="15" applyFont="1" applyFill="1" applyBorder="1" applyAlignment="1">
      <alignment horizontal="right" vertical="center"/>
    </xf>
    <xf numFmtId="38" fontId="72" fillId="26" borderId="35" xfId="15" applyFont="1" applyFill="1" applyBorder="1">
      <alignment vertical="center"/>
    </xf>
    <xf numFmtId="0" fontId="72" fillId="26" borderId="35" xfId="14" applyFont="1" applyFill="1" applyBorder="1">
      <alignment vertical="center"/>
    </xf>
    <xf numFmtId="0" fontId="72" fillId="26" borderId="39" xfId="14" applyFont="1" applyFill="1" applyBorder="1">
      <alignment vertical="center"/>
    </xf>
    <xf numFmtId="0" fontId="72" fillId="0" borderId="0" xfId="14" applyFont="1">
      <alignment vertical="center"/>
    </xf>
    <xf numFmtId="0" fontId="72" fillId="0" borderId="66" xfId="14" applyFont="1" applyFill="1" applyBorder="1">
      <alignment vertical="center"/>
    </xf>
    <xf numFmtId="0" fontId="72" fillId="0" borderId="0" xfId="14" applyFont="1" applyFill="1" applyBorder="1">
      <alignment vertical="center"/>
    </xf>
    <xf numFmtId="0" fontId="56" fillId="0" borderId="0" xfId="14" applyFont="1" applyFill="1" applyBorder="1" applyAlignment="1">
      <alignment horizontal="right" vertical="center"/>
    </xf>
    <xf numFmtId="0" fontId="56" fillId="7" borderId="0" xfId="14" applyFont="1" applyFill="1" applyBorder="1" applyAlignment="1">
      <alignment horizontal="right" vertical="center"/>
    </xf>
    <xf numFmtId="0" fontId="72" fillId="0" borderId="0" xfId="14" applyFont="1" applyFill="1" applyBorder="1" applyAlignment="1">
      <alignment horizontal="right" vertical="center"/>
    </xf>
    <xf numFmtId="38" fontId="72" fillId="7" borderId="0" xfId="14" applyNumberFormat="1" applyFont="1" applyFill="1" applyBorder="1" applyAlignment="1">
      <alignment horizontal="right" vertical="center"/>
    </xf>
    <xf numFmtId="38" fontId="72" fillId="0" borderId="0" xfId="14" applyNumberFormat="1" applyFont="1" applyFill="1" applyBorder="1" applyAlignment="1">
      <alignment horizontal="right" vertical="center"/>
    </xf>
    <xf numFmtId="38" fontId="76" fillId="0" borderId="0" xfId="14" applyNumberFormat="1" applyFont="1" applyFill="1" applyBorder="1" applyAlignment="1">
      <alignment horizontal="right" vertical="center"/>
    </xf>
    <xf numFmtId="38" fontId="72" fillId="26" borderId="0" xfId="14" applyNumberFormat="1" applyFont="1" applyFill="1" applyBorder="1" applyAlignment="1">
      <alignment horizontal="right" vertical="center"/>
    </xf>
    <xf numFmtId="0" fontId="72" fillId="26" borderId="0" xfId="14" applyFont="1" applyFill="1" applyBorder="1">
      <alignment vertical="center"/>
    </xf>
    <xf numFmtId="0" fontId="72" fillId="26" borderId="73" xfId="14" applyFont="1" applyFill="1" applyBorder="1">
      <alignment vertical="center"/>
    </xf>
    <xf numFmtId="0" fontId="72" fillId="7" borderId="0" xfId="14" applyFont="1" applyFill="1" applyBorder="1" applyAlignment="1">
      <alignment horizontal="right" vertical="center"/>
    </xf>
    <xf numFmtId="0" fontId="76" fillId="0" borderId="0" xfId="14" applyFont="1" applyFill="1" applyBorder="1" applyAlignment="1">
      <alignment horizontal="right" vertical="center"/>
    </xf>
    <xf numFmtId="173" fontId="77" fillId="26" borderId="0" xfId="15" applyNumberFormat="1" applyFont="1" applyFill="1" applyBorder="1" applyAlignment="1">
      <alignment horizontal="right" vertical="center"/>
    </xf>
    <xf numFmtId="38" fontId="77" fillId="26" borderId="0" xfId="15" applyFont="1" applyFill="1" applyBorder="1">
      <alignment vertical="center"/>
    </xf>
    <xf numFmtId="0" fontId="72" fillId="0" borderId="0" xfId="14" quotePrefix="1" applyFont="1">
      <alignment vertical="center"/>
    </xf>
    <xf numFmtId="0" fontId="72" fillId="0" borderId="64" xfId="14" applyFont="1" applyFill="1" applyBorder="1">
      <alignment vertical="center"/>
    </xf>
    <xf numFmtId="0" fontId="72" fillId="0" borderId="57" xfId="14" applyFont="1" applyFill="1" applyBorder="1">
      <alignment vertical="center"/>
    </xf>
    <xf numFmtId="0" fontId="72" fillId="7" borderId="57" xfId="14" applyFont="1" applyFill="1" applyBorder="1" applyAlignment="1">
      <alignment horizontal="right" vertical="center"/>
    </xf>
    <xf numFmtId="0" fontId="72" fillId="0" borderId="57" xfId="14" applyFont="1" applyFill="1" applyBorder="1" applyAlignment="1">
      <alignment horizontal="right" vertical="center"/>
    </xf>
    <xf numFmtId="0" fontId="56" fillId="0" borderId="57" xfId="14" applyFont="1" applyFill="1" applyBorder="1" applyAlignment="1">
      <alignment horizontal="right" vertical="center"/>
    </xf>
    <xf numFmtId="38" fontId="72" fillId="7" borderId="57" xfId="14" applyNumberFormat="1" applyFont="1" applyFill="1" applyBorder="1" applyAlignment="1">
      <alignment horizontal="right" vertical="center"/>
    </xf>
    <xf numFmtId="0" fontId="76" fillId="0" borderId="57" xfId="14" applyFont="1" applyFill="1" applyBorder="1" applyAlignment="1">
      <alignment horizontal="right" vertical="center"/>
    </xf>
    <xf numFmtId="173" fontId="77" fillId="26" borderId="57" xfId="15" applyNumberFormat="1" applyFont="1" applyFill="1" applyBorder="1" applyAlignment="1">
      <alignment horizontal="right" vertical="center"/>
    </xf>
    <xf numFmtId="38" fontId="77" fillId="26" borderId="57" xfId="15" applyFont="1" applyFill="1" applyBorder="1">
      <alignment vertical="center"/>
    </xf>
    <xf numFmtId="0" fontId="72" fillId="26" borderId="65" xfId="14" applyFont="1" applyFill="1" applyBorder="1">
      <alignment vertical="center"/>
    </xf>
    <xf numFmtId="38" fontId="73" fillId="0" borderId="0" xfId="14" applyNumberFormat="1" applyFont="1">
      <alignment vertical="center"/>
    </xf>
    <xf numFmtId="173" fontId="73" fillId="0" borderId="0" xfId="14" applyNumberFormat="1" applyFont="1">
      <alignment vertical="center"/>
    </xf>
    <xf numFmtId="0" fontId="72" fillId="7" borderId="35" xfId="14" applyFont="1" applyFill="1" applyBorder="1" applyAlignment="1">
      <alignment horizontal="right" vertical="center"/>
    </xf>
    <xf numFmtId="0" fontId="72" fillId="0" borderId="35" xfId="14" applyFont="1" applyFill="1" applyBorder="1" applyAlignment="1">
      <alignment horizontal="right" vertical="center"/>
    </xf>
    <xf numFmtId="0" fontId="56" fillId="0" borderId="35" xfId="14" applyFont="1" applyFill="1" applyBorder="1" applyAlignment="1">
      <alignment horizontal="right" vertical="center"/>
    </xf>
    <xf numFmtId="38" fontId="72" fillId="7" borderId="35" xfId="14" applyNumberFormat="1" applyFont="1" applyFill="1" applyBorder="1" applyAlignment="1">
      <alignment horizontal="right" vertical="center"/>
    </xf>
    <xf numFmtId="0" fontId="76" fillId="0" borderId="35" xfId="14" applyFont="1" applyFill="1" applyBorder="1" applyAlignment="1">
      <alignment horizontal="right" vertical="center"/>
    </xf>
    <xf numFmtId="38" fontId="72" fillId="26" borderId="35" xfId="14" applyNumberFormat="1" applyFont="1" applyFill="1" applyBorder="1" applyAlignment="1">
      <alignment horizontal="right" vertical="center"/>
    </xf>
    <xf numFmtId="38" fontId="56" fillId="0" borderId="0" xfId="14" applyNumberFormat="1" applyFont="1" applyFill="1" applyBorder="1" applyAlignment="1">
      <alignment horizontal="right" vertical="center"/>
    </xf>
    <xf numFmtId="0" fontId="81" fillId="0" borderId="0" xfId="14" applyFont="1" applyFill="1" applyBorder="1" applyAlignment="1">
      <alignment horizontal="right" vertical="center"/>
    </xf>
    <xf numFmtId="4" fontId="81" fillId="0" borderId="0" xfId="14" applyNumberFormat="1" applyFont="1" applyFill="1" applyBorder="1" applyAlignment="1">
      <alignment horizontal="right" vertical="center"/>
    </xf>
    <xf numFmtId="0" fontId="82" fillId="0" borderId="66" xfId="14" applyFont="1" applyFill="1" applyBorder="1">
      <alignment vertical="center"/>
    </xf>
    <xf numFmtId="0" fontId="82" fillId="0" borderId="0" xfId="14" applyFont="1" applyFill="1" applyBorder="1">
      <alignment vertical="center"/>
    </xf>
    <xf numFmtId="164" fontId="72" fillId="0" borderId="0" xfId="14" applyNumberFormat="1" applyFont="1" applyFill="1" applyBorder="1" applyAlignment="1">
      <alignment horizontal="right" vertical="center"/>
    </xf>
    <xf numFmtId="38" fontId="56" fillId="7" borderId="0" xfId="14" applyNumberFormat="1" applyFont="1" applyFill="1" applyBorder="1" applyAlignment="1">
      <alignment horizontal="right" vertical="center"/>
    </xf>
    <xf numFmtId="38" fontId="56" fillId="7" borderId="57" xfId="14" applyNumberFormat="1" applyFont="1" applyFill="1" applyBorder="1" applyAlignment="1">
      <alignment horizontal="right" vertical="center"/>
    </xf>
    <xf numFmtId="38" fontId="56" fillId="7" borderId="35" xfId="14" applyNumberFormat="1" applyFont="1" applyFill="1" applyBorder="1" applyAlignment="1">
      <alignment horizontal="right" vertical="center"/>
    </xf>
    <xf numFmtId="0" fontId="72" fillId="0" borderId="0" xfId="14" applyFont="1" applyFill="1">
      <alignment vertical="center"/>
    </xf>
    <xf numFmtId="38" fontId="83" fillId="0" borderId="0" xfId="14" applyNumberFormat="1" applyFont="1" applyFill="1" applyBorder="1" applyAlignment="1">
      <alignment horizontal="right" vertical="center"/>
    </xf>
    <xf numFmtId="0" fontId="72" fillId="7" borderId="0" xfId="14" applyFont="1" applyFill="1" applyBorder="1">
      <alignment vertical="center"/>
    </xf>
    <xf numFmtId="0" fontId="56" fillId="0" borderId="0" xfId="14" applyFont="1" applyFill="1" applyBorder="1">
      <alignment vertical="center"/>
    </xf>
    <xf numFmtId="38" fontId="56" fillId="7" borderId="0" xfId="14" applyNumberFormat="1" applyFont="1" applyFill="1" applyBorder="1">
      <alignment vertical="center"/>
    </xf>
    <xf numFmtId="38" fontId="72" fillId="7" borderId="0" xfId="14" applyNumberFormat="1" applyFont="1" applyFill="1" applyBorder="1">
      <alignment vertical="center"/>
    </xf>
    <xf numFmtId="0" fontId="72" fillId="0" borderId="0" xfId="14" quotePrefix="1" applyFont="1" applyFill="1">
      <alignment vertical="center"/>
    </xf>
    <xf numFmtId="0" fontId="72" fillId="7" borderId="57" xfId="14" applyFont="1" applyFill="1" applyBorder="1">
      <alignment vertical="center"/>
    </xf>
    <xf numFmtId="0" fontId="56" fillId="0" borderId="57" xfId="14" applyFont="1" applyFill="1" applyBorder="1">
      <alignment vertical="center"/>
    </xf>
    <xf numFmtId="38" fontId="56" fillId="7" borderId="57" xfId="14" applyNumberFormat="1" applyFont="1" applyFill="1" applyBorder="1">
      <alignment vertical="center"/>
    </xf>
    <xf numFmtId="38" fontId="72" fillId="7" borderId="57" xfId="14" applyNumberFormat="1" applyFont="1" applyFill="1" applyBorder="1">
      <alignment vertical="center"/>
    </xf>
    <xf numFmtId="38" fontId="73" fillId="0" borderId="0" xfId="14" applyNumberFormat="1" applyFont="1" applyFill="1">
      <alignment vertical="center"/>
    </xf>
    <xf numFmtId="173" fontId="73" fillId="0" borderId="0" xfId="14" applyNumberFormat="1" applyFont="1" applyFill="1">
      <alignment vertical="center"/>
    </xf>
    <xf numFmtId="38" fontId="72" fillId="0" borderId="0" xfId="14" applyNumberFormat="1" applyFont="1" applyFill="1">
      <alignment vertical="center"/>
    </xf>
    <xf numFmtId="0" fontId="76" fillId="0" borderId="0" xfId="14" applyFont="1" applyFill="1">
      <alignment vertical="center"/>
    </xf>
    <xf numFmtId="38" fontId="20" fillId="0" borderId="0" xfId="0" applyNumberFormat="1" applyFont="1" applyAlignment="1" applyProtection="1">
      <alignment horizontal="left"/>
      <protection locked="0"/>
    </xf>
    <xf numFmtId="38" fontId="20" fillId="8" borderId="0" xfId="0" applyNumberFormat="1" applyFont="1" applyFill="1" applyAlignment="1" applyProtection="1">
      <alignment horizontal="left"/>
      <protection locked="0"/>
    </xf>
    <xf numFmtId="38" fontId="20" fillId="0" borderId="0" xfId="0" applyNumberFormat="1" applyFont="1" applyBorder="1" applyAlignment="1" applyProtection="1">
      <alignment horizontal="left"/>
      <protection locked="0"/>
    </xf>
    <xf numFmtId="0" fontId="0" fillId="27" borderId="0" xfId="0" applyFill="1"/>
    <xf numFmtId="38" fontId="72" fillId="23" borderId="35" xfId="15" applyFont="1" applyFill="1" applyBorder="1">
      <alignment vertical="center"/>
    </xf>
    <xf numFmtId="0" fontId="72" fillId="23" borderId="35" xfId="14" applyFont="1" applyFill="1" applyBorder="1">
      <alignment vertical="center"/>
    </xf>
    <xf numFmtId="0" fontId="72" fillId="23" borderId="39" xfId="14" applyFont="1" applyFill="1" applyBorder="1">
      <alignment vertical="center"/>
    </xf>
    <xf numFmtId="38" fontId="72" fillId="23" borderId="0" xfId="14" applyNumberFormat="1" applyFont="1" applyFill="1" applyBorder="1" applyAlignment="1">
      <alignment horizontal="right" vertical="center"/>
    </xf>
    <xf numFmtId="0" fontId="72" fillId="23" borderId="0" xfId="14" applyFont="1" applyFill="1" applyBorder="1">
      <alignment vertical="center"/>
    </xf>
    <xf numFmtId="0" fontId="72" fillId="23" borderId="73" xfId="14" applyFont="1" applyFill="1" applyBorder="1">
      <alignment vertical="center"/>
    </xf>
    <xf numFmtId="173" fontId="77" fillId="23" borderId="0" xfId="15" applyNumberFormat="1" applyFont="1" applyFill="1" applyBorder="1" applyAlignment="1">
      <alignment horizontal="right" vertical="center"/>
    </xf>
    <xf numFmtId="38" fontId="77" fillId="23" borderId="0" xfId="15" applyFont="1" applyFill="1" applyBorder="1">
      <alignment vertical="center"/>
    </xf>
    <xf numFmtId="173" fontId="77" fillId="23" borderId="57" xfId="15" applyNumberFormat="1" applyFont="1" applyFill="1" applyBorder="1" applyAlignment="1">
      <alignment horizontal="right" vertical="center"/>
    </xf>
    <xf numFmtId="38" fontId="77" fillId="23" borderId="57" xfId="15" applyFont="1" applyFill="1" applyBorder="1">
      <alignment vertical="center"/>
    </xf>
    <xf numFmtId="0" fontId="72" fillId="23" borderId="65" xfId="14" applyFont="1" applyFill="1" applyBorder="1">
      <alignment vertical="center"/>
    </xf>
    <xf numFmtId="38" fontId="72" fillId="23" borderId="35" xfId="14" applyNumberFormat="1" applyFont="1" applyFill="1" applyBorder="1" applyAlignment="1">
      <alignment horizontal="right" vertical="center"/>
    </xf>
    <xf numFmtId="3" fontId="14" fillId="0" borderId="2" xfId="0" applyNumberFormat="1" applyFont="1" applyBorder="1" applyAlignment="1">
      <alignment horizontal="center"/>
    </xf>
    <xf numFmtId="3" fontId="14" fillId="0" borderId="10" xfId="0" applyNumberFormat="1" applyFont="1" applyBorder="1" applyAlignment="1">
      <alignment horizontal="center"/>
    </xf>
    <xf numFmtId="3" fontId="14" fillId="0" borderId="14" xfId="0" applyNumberFormat="1" applyFont="1" applyFill="1" applyBorder="1" applyAlignment="1">
      <alignment horizontal="center" vertical="center" wrapText="1"/>
    </xf>
    <xf numFmtId="3" fontId="14" fillId="0" borderId="14" xfId="0" applyNumberFormat="1" applyFont="1" applyFill="1" applyBorder="1" applyAlignment="1">
      <alignment horizontal="left" vertical="center" wrapText="1"/>
    </xf>
    <xf numFmtId="3" fontId="14" fillId="0" borderId="20" xfId="0" applyNumberFormat="1" applyFont="1" applyBorder="1" applyAlignment="1">
      <alignment horizontal="center"/>
    </xf>
    <xf numFmtId="3" fontId="14" fillId="0" borderId="19" xfId="0" applyNumberFormat="1" applyFont="1" applyBorder="1" applyAlignment="1">
      <alignment horizontal="center"/>
    </xf>
    <xf numFmtId="3" fontId="14" fillId="0" borderId="45" xfId="0" applyNumberFormat="1" applyFont="1" applyBorder="1" applyAlignment="1">
      <alignment horizontal="center" vertical="center"/>
    </xf>
    <xf numFmtId="171" fontId="14" fillId="0" borderId="19" xfId="0" applyNumberFormat="1" applyFont="1" applyFill="1" applyBorder="1" applyAlignment="1">
      <alignment horizontal="center" vertical="center" wrapText="1"/>
    </xf>
    <xf numFmtId="3" fontId="15" fillId="7" borderId="94" xfId="0" applyNumberFormat="1" applyFont="1" applyFill="1" applyBorder="1" applyAlignment="1">
      <alignment horizontal="center" vertical="center" wrapText="1"/>
    </xf>
    <xf numFmtId="3" fontId="15" fillId="7" borderId="98" xfId="0" applyNumberFormat="1" applyFont="1" applyFill="1" applyBorder="1" applyAlignment="1">
      <alignment horizontal="center" vertical="center" wrapText="1"/>
    </xf>
    <xf numFmtId="3" fontId="14" fillId="0" borderId="70" xfId="0" applyNumberFormat="1" applyFont="1" applyFill="1" applyBorder="1" applyAlignment="1">
      <alignment horizontal="center" vertical="center" wrapText="1"/>
    </xf>
    <xf numFmtId="3" fontId="15" fillId="7" borderId="70" xfId="0" applyNumberFormat="1" applyFont="1" applyFill="1" applyBorder="1" applyAlignment="1">
      <alignment horizontal="center"/>
    </xf>
    <xf numFmtId="3" fontId="15" fillId="7" borderId="11" xfId="0" applyNumberFormat="1" applyFont="1" applyFill="1" applyBorder="1" applyAlignment="1">
      <alignment horizontal="center"/>
    </xf>
    <xf numFmtId="3" fontId="15" fillId="7" borderId="70" xfId="0" applyNumberFormat="1" applyFont="1" applyFill="1" applyBorder="1" applyAlignment="1">
      <alignment horizontal="center" wrapText="1"/>
    </xf>
    <xf numFmtId="3" fontId="15" fillId="7" borderId="59" xfId="1" applyNumberFormat="1" applyFont="1" applyFill="1" applyBorder="1" applyAlignment="1">
      <alignment horizontal="center"/>
    </xf>
    <xf numFmtId="3" fontId="15" fillId="7" borderId="13" xfId="0" applyNumberFormat="1" applyFont="1" applyFill="1" applyBorder="1" applyAlignment="1">
      <alignment horizontal="center"/>
    </xf>
    <xf numFmtId="3" fontId="15" fillId="7" borderId="59" xfId="0" applyNumberFormat="1" applyFont="1" applyFill="1" applyBorder="1" applyAlignment="1">
      <alignment horizontal="center"/>
    </xf>
    <xf numFmtId="3" fontId="14" fillId="0" borderId="67" xfId="0" applyNumberFormat="1" applyFont="1" applyBorder="1" applyAlignment="1">
      <alignment horizontal="center" vertical="center"/>
    </xf>
    <xf numFmtId="3" fontId="14" fillId="7" borderId="99" xfId="0" applyNumberFormat="1" applyFont="1" applyFill="1" applyBorder="1" applyAlignment="1">
      <alignment horizontal="center" vertical="center"/>
    </xf>
    <xf numFmtId="3" fontId="14" fillId="7" borderId="100" xfId="0" applyNumberFormat="1" applyFont="1" applyFill="1" applyBorder="1" applyAlignment="1">
      <alignment horizontal="center" vertical="center"/>
    </xf>
    <xf numFmtId="3" fontId="14" fillId="7" borderId="101" xfId="0" applyNumberFormat="1" applyFont="1" applyFill="1" applyBorder="1" applyAlignment="1">
      <alignment horizontal="center" vertical="center"/>
    </xf>
    <xf numFmtId="3" fontId="14" fillId="7" borderId="102" xfId="0" applyNumberFormat="1" applyFont="1" applyFill="1" applyBorder="1" applyAlignment="1">
      <alignment horizontal="center" vertical="center"/>
    </xf>
    <xf numFmtId="3" fontId="15" fillId="7" borderId="42" xfId="0" applyNumberFormat="1" applyFont="1" applyFill="1" applyBorder="1" applyAlignment="1">
      <alignment horizontal="center" vertical="center"/>
    </xf>
    <xf numFmtId="3" fontId="15" fillId="7" borderId="21" xfId="0" applyNumberFormat="1" applyFont="1" applyFill="1" applyBorder="1" applyAlignment="1">
      <alignment horizontal="center" vertical="center"/>
    </xf>
    <xf numFmtId="3" fontId="14" fillId="0" borderId="44" xfId="0" applyNumberFormat="1" applyFont="1" applyFill="1" applyBorder="1" applyAlignment="1">
      <alignment horizontal="center" wrapText="1"/>
    </xf>
    <xf numFmtId="3" fontId="14" fillId="0" borderId="69" xfId="0" applyNumberFormat="1" applyFont="1" applyFill="1" applyBorder="1" applyAlignment="1">
      <alignment horizontal="center" wrapText="1"/>
    </xf>
    <xf numFmtId="3" fontId="14" fillId="28" borderId="26" xfId="0" applyNumberFormat="1" applyFont="1" applyFill="1" applyBorder="1" applyAlignment="1">
      <alignment horizontal="right" vertical="center" wrapText="1"/>
    </xf>
    <xf numFmtId="3" fontId="14" fillId="28" borderId="15" xfId="0" applyNumberFormat="1" applyFont="1" applyFill="1" applyBorder="1" applyAlignment="1">
      <alignment vertical="center" wrapText="1"/>
    </xf>
    <xf numFmtId="3" fontId="14" fillId="28" borderId="27" xfId="0" applyNumberFormat="1" applyFont="1" applyFill="1" applyBorder="1" applyAlignment="1">
      <alignment horizontal="left" vertical="center" wrapText="1"/>
    </xf>
    <xf numFmtId="3" fontId="14" fillId="28" borderId="10" xfId="0" applyNumberFormat="1" applyFont="1" applyFill="1" applyBorder="1" applyAlignment="1">
      <alignment horizontal="center" vertical="center" wrapText="1"/>
    </xf>
    <xf numFmtId="3" fontId="14" fillId="28" borderId="2" xfId="0" applyNumberFormat="1" applyFont="1" applyFill="1" applyBorder="1" applyAlignment="1">
      <alignment horizontal="center" vertical="center" wrapText="1"/>
    </xf>
    <xf numFmtId="3" fontId="14" fillId="28" borderId="46" xfId="0" applyNumberFormat="1" applyFont="1" applyFill="1" applyBorder="1" applyAlignment="1">
      <alignment horizontal="center" wrapText="1"/>
    </xf>
    <xf numFmtId="3" fontId="14" fillId="28" borderId="47" xfId="0" applyNumberFormat="1" applyFont="1" applyFill="1" applyBorder="1" applyAlignment="1">
      <alignment horizontal="center" wrapText="1"/>
    </xf>
    <xf numFmtId="3" fontId="14" fillId="28" borderId="46" xfId="0" applyNumberFormat="1" applyFont="1" applyFill="1" applyBorder="1" applyAlignment="1">
      <alignment horizontal="center"/>
    </xf>
    <xf numFmtId="3" fontId="14" fillId="28" borderId="47" xfId="0" applyNumberFormat="1" applyFont="1" applyFill="1" applyBorder="1" applyAlignment="1">
      <alignment horizontal="center"/>
    </xf>
    <xf numFmtId="3" fontId="14" fillId="28" borderId="10" xfId="0" applyNumberFormat="1" applyFont="1" applyFill="1" applyBorder="1" applyAlignment="1">
      <alignment horizontal="center"/>
    </xf>
    <xf numFmtId="4" fontId="14" fillId="28" borderId="26" xfId="0" applyNumberFormat="1" applyFont="1" applyFill="1" applyBorder="1" applyAlignment="1">
      <alignment horizontal="right" vertical="center" wrapText="1"/>
    </xf>
    <xf numFmtId="3" fontId="14" fillId="28" borderId="28" xfId="0" applyNumberFormat="1" applyFont="1" applyFill="1" applyBorder="1" applyAlignment="1">
      <alignment horizontal="right" vertical="center" wrapText="1"/>
    </xf>
    <xf numFmtId="3" fontId="14" fillId="28" borderId="23" xfId="0" applyNumberFormat="1" applyFont="1" applyFill="1" applyBorder="1" applyAlignment="1">
      <alignment horizontal="center" vertical="center" wrapText="1"/>
    </xf>
    <xf numFmtId="3" fontId="14" fillId="28" borderId="4" xfId="0" applyNumberFormat="1" applyFont="1" applyFill="1" applyBorder="1" applyAlignment="1">
      <alignment horizontal="center" vertical="center" wrapText="1"/>
    </xf>
    <xf numFmtId="3" fontId="14" fillId="0" borderId="2" xfId="0" applyNumberFormat="1" applyFont="1" applyBorder="1" applyAlignment="1">
      <alignment horizontal="center"/>
    </xf>
    <xf numFmtId="3" fontId="14" fillId="0" borderId="10" xfId="0" applyNumberFormat="1" applyFont="1" applyBorder="1" applyAlignment="1">
      <alignment horizontal="center"/>
    </xf>
    <xf numFmtId="49" fontId="41" fillId="29" borderId="1" xfId="0" applyNumberFormat="1" applyFont="1" applyFill="1" applyBorder="1" applyAlignment="1" applyProtection="1">
      <alignment horizontal="left"/>
    </xf>
    <xf numFmtId="1" fontId="41" fillId="29" borderId="1" xfId="0" applyNumberFormat="1" applyFont="1" applyFill="1" applyBorder="1" applyAlignment="1" applyProtection="1">
      <alignment horizontal="left"/>
    </xf>
    <xf numFmtId="2" fontId="41" fillId="29" borderId="1" xfId="0" applyNumberFormat="1" applyFont="1" applyFill="1" applyBorder="1" applyAlignment="1" applyProtection="1">
      <alignment horizontal="left"/>
    </xf>
    <xf numFmtId="1" fontId="27" fillId="29" borderId="1" xfId="0" applyNumberFormat="1" applyFont="1" applyFill="1" applyBorder="1" applyAlignment="1" applyProtection="1">
      <alignment horizontal="left"/>
    </xf>
    <xf numFmtId="49" fontId="20" fillId="30" borderId="1" xfId="0" applyNumberFormat="1" applyFont="1" applyFill="1" applyBorder="1" applyAlignment="1" applyProtection="1">
      <alignment horizontal="left"/>
    </xf>
    <xf numFmtId="1" fontId="20" fillId="30" borderId="1" xfId="0" applyNumberFormat="1" applyFont="1" applyFill="1" applyBorder="1" applyAlignment="1" applyProtection="1">
      <alignment horizontal="left"/>
    </xf>
    <xf numFmtId="0" fontId="20" fillId="31" borderId="1" xfId="0" applyFont="1" applyFill="1" applyBorder="1" applyAlignment="1" applyProtection="1">
      <alignment horizontal="left"/>
    </xf>
    <xf numFmtId="167" fontId="20" fillId="31" borderId="1" xfId="0" applyNumberFormat="1" applyFont="1" applyFill="1" applyBorder="1" applyAlignment="1" applyProtection="1">
      <alignment horizontal="left"/>
    </xf>
    <xf numFmtId="0" fontId="20" fillId="31" borderId="1" xfId="0" applyNumberFormat="1" applyFont="1" applyFill="1" applyBorder="1" applyAlignment="1" applyProtection="1">
      <alignment horizontal="left"/>
    </xf>
    <xf numFmtId="49" fontId="20" fillId="31" borderId="1" xfId="0" applyNumberFormat="1" applyFont="1" applyFill="1" applyBorder="1" applyAlignment="1" applyProtection="1">
      <alignment horizontal="left"/>
    </xf>
    <xf numFmtId="170" fontId="20" fillId="31" borderId="1" xfId="0" applyNumberFormat="1" applyFont="1" applyFill="1" applyBorder="1" applyAlignment="1" applyProtection="1">
      <alignment horizontal="left"/>
    </xf>
    <xf numFmtId="1" fontId="20" fillId="31" borderId="1" xfId="0" applyNumberFormat="1" applyFont="1" applyFill="1" applyBorder="1" applyAlignment="1" applyProtection="1">
      <alignment horizontal="left"/>
    </xf>
    <xf numFmtId="3" fontId="15" fillId="7" borderId="94" xfId="0" applyNumberFormat="1" applyFont="1" applyFill="1" applyBorder="1" applyAlignment="1">
      <alignment horizontal="center" vertical="center" wrapText="1"/>
    </xf>
    <xf numFmtId="0" fontId="84" fillId="0" borderId="0" xfId="29" applyAlignment="1"/>
    <xf numFmtId="0" fontId="30" fillId="15" borderId="68" xfId="29" applyFont="1" applyFill="1" applyBorder="1" applyAlignment="1">
      <alignment horizontal="center"/>
    </xf>
    <xf numFmtId="168" fontId="20" fillId="2" borderId="17" xfId="29" applyNumberFormat="1" applyFont="1" applyFill="1" applyBorder="1" applyAlignment="1">
      <alignment horizontal="center"/>
    </xf>
    <xf numFmtId="0" fontId="56" fillId="0" borderId="0" xfId="26" applyFont="1" applyAlignment="1">
      <alignment horizontal="right" vertical="center"/>
    </xf>
    <xf numFmtId="0" fontId="30" fillId="34" borderId="0" xfId="13" applyFont="1" applyFill="1" applyAlignment="1">
      <alignment horizontal="center" vertical="center"/>
    </xf>
    <xf numFmtId="168" fontId="85" fillId="32" borderId="47" xfId="32" applyNumberFormat="1" applyBorder="1" applyAlignment="1">
      <alignment horizontal="center" vertical="center"/>
    </xf>
    <xf numFmtId="0" fontId="2" fillId="0" borderId="0" xfId="34"/>
    <xf numFmtId="168" fontId="86" fillId="33" borderId="76" xfId="33" applyNumberFormat="1" applyBorder="1" applyAlignment="1">
      <alignment horizontal="center" vertical="center"/>
    </xf>
    <xf numFmtId="168" fontId="86" fillId="33" borderId="17" xfId="33" applyNumberFormat="1" applyBorder="1" applyAlignment="1">
      <alignment horizontal="center"/>
    </xf>
    <xf numFmtId="0" fontId="62" fillId="0" borderId="0" xfId="39" applyFont="1" applyAlignment="1">
      <alignment vertical="center"/>
    </xf>
    <xf numFmtId="0" fontId="11" fillId="0" borderId="0" xfId="39"/>
    <xf numFmtId="0" fontId="14" fillId="0" borderId="0" xfId="39" applyFont="1"/>
    <xf numFmtId="0" fontId="67" fillId="19" borderId="68" xfId="39" applyFont="1" applyFill="1" applyBorder="1" applyAlignment="1">
      <alignment horizontal="center" vertical="center"/>
    </xf>
    <xf numFmtId="0" fontId="67" fillId="19" borderId="73" xfId="39" applyFont="1" applyFill="1" applyBorder="1" applyAlignment="1">
      <alignment horizontal="center" vertical="center"/>
    </xf>
    <xf numFmtId="0" fontId="63" fillId="19" borderId="73" xfId="39" applyFont="1" applyFill="1" applyBorder="1" applyAlignment="1">
      <alignment horizontal="center" vertical="center"/>
    </xf>
    <xf numFmtId="0" fontId="64" fillId="19" borderId="68" xfId="39" applyFont="1" applyFill="1" applyBorder="1" applyAlignment="1">
      <alignment horizontal="center" vertical="center"/>
    </xf>
    <xf numFmtId="3" fontId="62" fillId="20" borderId="74" xfId="39" applyNumberFormat="1" applyFont="1" applyFill="1" applyBorder="1" applyAlignment="1">
      <alignment horizontal="center" vertical="center"/>
    </xf>
    <xf numFmtId="3" fontId="62" fillId="20" borderId="88" xfId="39" applyNumberFormat="1" applyFont="1" applyFill="1" applyBorder="1" applyAlignment="1">
      <alignment horizontal="center" vertical="center"/>
    </xf>
    <xf numFmtId="3" fontId="65" fillId="20" borderId="76" xfId="39" applyNumberFormat="1" applyFont="1" applyFill="1" applyBorder="1" applyAlignment="1">
      <alignment horizontal="center" vertical="center"/>
    </xf>
    <xf numFmtId="3" fontId="62" fillId="10" borderId="74" xfId="39" applyNumberFormat="1" applyFont="1" applyFill="1" applyBorder="1" applyAlignment="1">
      <alignment horizontal="center" vertical="center"/>
    </xf>
    <xf numFmtId="3" fontId="62" fillId="10" borderId="88" xfId="39" applyNumberFormat="1" applyFont="1" applyFill="1" applyBorder="1" applyAlignment="1">
      <alignment horizontal="center" vertical="center"/>
    </xf>
    <xf numFmtId="3" fontId="62" fillId="20" borderId="76" xfId="39" applyNumberFormat="1" applyFont="1" applyFill="1" applyBorder="1" applyAlignment="1">
      <alignment horizontal="center" vertical="center"/>
    </xf>
    <xf numFmtId="0" fontId="64" fillId="19" borderId="80" xfId="39" applyFont="1" applyFill="1" applyBorder="1" applyAlignment="1">
      <alignment horizontal="center" vertical="center"/>
    </xf>
    <xf numFmtId="3" fontId="62" fillId="20" borderId="46" xfId="39" applyNumberFormat="1" applyFont="1" applyFill="1" applyBorder="1" applyAlignment="1">
      <alignment horizontal="center" vertical="center"/>
    </xf>
    <xf numFmtId="3" fontId="62" fillId="20" borderId="1" xfId="39" applyNumberFormat="1" applyFont="1" applyFill="1" applyBorder="1" applyAlignment="1">
      <alignment horizontal="center" vertical="center"/>
    </xf>
    <xf numFmtId="3" fontId="65" fillId="20" borderId="47" xfId="39" applyNumberFormat="1" applyFont="1" applyFill="1" applyBorder="1" applyAlignment="1">
      <alignment horizontal="center" vertical="center"/>
    </xf>
    <xf numFmtId="3" fontId="62" fillId="10" borderId="46" xfId="39" applyNumberFormat="1" applyFont="1" applyFill="1" applyBorder="1" applyAlignment="1">
      <alignment horizontal="center" vertical="center"/>
    </xf>
    <xf numFmtId="3" fontId="62" fillId="10" borderId="1" xfId="39" applyNumberFormat="1" applyFont="1" applyFill="1" applyBorder="1" applyAlignment="1">
      <alignment horizontal="center" vertical="center"/>
    </xf>
    <xf numFmtId="3" fontId="62" fillId="20" borderId="47" xfId="39" applyNumberFormat="1" applyFont="1" applyFill="1" applyBorder="1" applyAlignment="1">
      <alignment horizontal="center" vertical="center"/>
    </xf>
    <xf numFmtId="0" fontId="66" fillId="19" borderId="68" xfId="39" applyFont="1" applyFill="1" applyBorder="1" applyAlignment="1">
      <alignment horizontal="center" vertical="center"/>
    </xf>
    <xf numFmtId="3" fontId="62" fillId="20" borderId="69" xfId="39" applyNumberFormat="1" applyFont="1" applyFill="1" applyBorder="1" applyAlignment="1">
      <alignment horizontal="center" vertical="center"/>
    </xf>
    <xf numFmtId="0" fontId="62" fillId="20" borderId="9" xfId="39" applyFont="1" applyFill="1" applyBorder="1" applyAlignment="1">
      <alignment horizontal="center" vertical="center"/>
    </xf>
    <xf numFmtId="3" fontId="65" fillId="20" borderId="67" xfId="39" applyNumberFormat="1" applyFont="1" applyFill="1" applyBorder="1" applyAlignment="1">
      <alignment horizontal="center" vertical="center"/>
    </xf>
    <xf numFmtId="3" fontId="67" fillId="23" borderId="42" xfId="39" applyNumberFormat="1" applyFont="1" applyFill="1" applyBorder="1" applyAlignment="1">
      <alignment horizontal="center" vertical="center"/>
    </xf>
    <xf numFmtId="3" fontId="67" fillId="23" borderId="91" xfId="39" applyNumberFormat="1" applyFont="1" applyFill="1" applyBorder="1" applyAlignment="1">
      <alignment horizontal="center" vertical="center"/>
    </xf>
    <xf numFmtId="3" fontId="62" fillId="20" borderId="43" xfId="39" applyNumberFormat="1" applyFont="1" applyFill="1" applyBorder="1" applyAlignment="1">
      <alignment horizontal="center" vertical="center"/>
    </xf>
    <xf numFmtId="0" fontId="66" fillId="19" borderId="63" xfId="39" applyFont="1" applyFill="1" applyBorder="1" applyAlignment="1">
      <alignment horizontal="center" vertical="center"/>
    </xf>
    <xf numFmtId="3" fontId="67" fillId="23" borderId="52" xfId="39" applyNumberFormat="1" applyFont="1" applyFill="1" applyBorder="1" applyAlignment="1">
      <alignment horizontal="center" vertical="center"/>
    </xf>
    <xf numFmtId="3" fontId="67" fillId="23" borderId="92" xfId="39" applyNumberFormat="1" applyFont="1" applyFill="1" applyBorder="1" applyAlignment="1">
      <alignment horizontal="center" vertical="center"/>
    </xf>
    <xf numFmtId="0" fontId="64" fillId="19" borderId="89" xfId="39" applyFont="1" applyFill="1" applyBorder="1" applyAlignment="1">
      <alignment horizontal="center" vertical="center"/>
    </xf>
    <xf numFmtId="3" fontId="65" fillId="20" borderId="48" xfId="39" applyNumberFormat="1" applyFont="1" applyFill="1" applyBorder="1" applyAlignment="1">
      <alignment horizontal="center" vertical="center"/>
    </xf>
    <xf numFmtId="3" fontId="65" fillId="20" borderId="90" xfId="39" applyNumberFormat="1" applyFont="1" applyFill="1" applyBorder="1" applyAlignment="1">
      <alignment horizontal="center" vertical="center"/>
    </xf>
    <xf numFmtId="3" fontId="65" fillId="20" borderId="49" xfId="39" applyNumberFormat="1" applyFont="1" applyFill="1" applyBorder="1" applyAlignment="1">
      <alignment horizontal="center" vertical="center"/>
    </xf>
    <xf numFmtId="3" fontId="54" fillId="20" borderId="48" xfId="39" applyNumberFormat="1" applyFont="1" applyFill="1" applyBorder="1" applyAlignment="1">
      <alignment horizontal="center" vertical="center"/>
    </xf>
    <xf numFmtId="0" fontId="65" fillId="20" borderId="90" xfId="39" applyFont="1" applyFill="1" applyBorder="1" applyAlignment="1">
      <alignment horizontal="center" vertical="center"/>
    </xf>
    <xf numFmtId="3" fontId="11" fillId="0" borderId="0" xfId="39" applyNumberFormat="1"/>
    <xf numFmtId="0" fontId="68" fillId="19" borderId="68" xfId="39" applyFont="1" applyFill="1" applyBorder="1" applyAlignment="1">
      <alignment horizontal="center" vertical="center"/>
    </xf>
    <xf numFmtId="3" fontId="65" fillId="20" borderId="7" xfId="39" applyNumberFormat="1" applyFont="1" applyFill="1" applyBorder="1" applyAlignment="1">
      <alignment horizontal="center" vertical="center"/>
    </xf>
    <xf numFmtId="38" fontId="65" fillId="20" borderId="7" xfId="39" applyNumberFormat="1" applyFont="1" applyFill="1" applyBorder="1" applyAlignment="1">
      <alignment horizontal="center" vertical="center"/>
    </xf>
    <xf numFmtId="3" fontId="63" fillId="20" borderId="7" xfId="39" applyNumberFormat="1" applyFont="1" applyFill="1" applyBorder="1" applyAlignment="1">
      <alignment horizontal="center" vertical="center"/>
    </xf>
    <xf numFmtId="3" fontId="63" fillId="20" borderId="68" xfId="39" applyNumberFormat="1" applyFont="1" applyFill="1" applyBorder="1" applyAlignment="1">
      <alignment horizontal="center" vertical="center"/>
    </xf>
    <xf numFmtId="0" fontId="31" fillId="0" borderId="0" xfId="34" applyFont="1"/>
    <xf numFmtId="0" fontId="88" fillId="0" borderId="0" xfId="34" applyFont="1"/>
    <xf numFmtId="0" fontId="35" fillId="0" borderId="0" xfId="34" applyFont="1"/>
    <xf numFmtId="0" fontId="61" fillId="21" borderId="104" xfId="34" applyFont="1" applyFill="1" applyBorder="1" applyAlignment="1">
      <alignment horizontal="center"/>
    </xf>
    <xf numFmtId="0" fontId="89" fillId="23" borderId="105" xfId="34" applyFont="1" applyFill="1" applyBorder="1" applyAlignment="1">
      <alignment horizontal="center" wrapText="1"/>
    </xf>
    <xf numFmtId="0" fontId="89" fillId="13" borderId="106" xfId="34" applyFont="1" applyFill="1" applyBorder="1" applyAlignment="1">
      <alignment horizontal="center" wrapText="1"/>
    </xf>
    <xf numFmtId="0" fontId="61" fillId="21" borderId="81" xfId="34" applyFont="1" applyFill="1" applyBorder="1"/>
    <xf numFmtId="0" fontId="61" fillId="21" borderId="81" xfId="34" applyFont="1" applyFill="1" applyBorder="1" applyAlignment="1">
      <alignment horizontal="center"/>
    </xf>
    <xf numFmtId="0" fontId="61" fillId="22" borderId="82" xfId="34" applyFont="1" applyFill="1" applyBorder="1"/>
    <xf numFmtId="0" fontId="2" fillId="0" borderId="83" xfId="34" applyFont="1" applyBorder="1"/>
    <xf numFmtId="38" fontId="2" fillId="0" borderId="83" xfId="34" applyNumberFormat="1" applyFont="1" applyBorder="1"/>
    <xf numFmtId="0" fontId="61" fillId="22" borderId="84" xfId="34" applyFont="1" applyFill="1" applyBorder="1"/>
    <xf numFmtId="0" fontId="61" fillId="22" borderId="85" xfId="34" applyFont="1" applyFill="1" applyBorder="1"/>
    <xf numFmtId="0" fontId="30" fillId="22" borderId="83" xfId="34" applyFont="1" applyFill="1" applyBorder="1"/>
    <xf numFmtId="38" fontId="31" fillId="22" borderId="83" xfId="34" applyNumberFormat="1" applyFont="1" applyFill="1" applyBorder="1"/>
    <xf numFmtId="0" fontId="61" fillId="22" borderId="86" xfId="34" applyFont="1" applyFill="1" applyBorder="1"/>
    <xf numFmtId="0" fontId="31" fillId="0" borderId="87" xfId="34" applyFont="1" applyBorder="1"/>
    <xf numFmtId="38" fontId="31" fillId="0" borderId="87" xfId="34" applyNumberFormat="1" applyFont="1" applyBorder="1"/>
    <xf numFmtId="0" fontId="60" fillId="0" borderId="0" xfId="40" applyFont="1"/>
    <xf numFmtId="0" fontId="90" fillId="0" borderId="0" xfId="40"/>
    <xf numFmtId="1" fontId="90" fillId="0" borderId="0" xfId="40" applyNumberFormat="1"/>
    <xf numFmtId="43" fontId="90" fillId="0" borderId="0" xfId="40" applyNumberFormat="1"/>
    <xf numFmtId="16" fontId="60" fillId="0" borderId="0" xfId="40" applyNumberFormat="1" applyFont="1"/>
    <xf numFmtId="0" fontId="70" fillId="0" borderId="0" xfId="40" applyFont="1"/>
    <xf numFmtId="0" fontId="52" fillId="0" borderId="0" xfId="40" applyFont="1"/>
    <xf numFmtId="0" fontId="71" fillId="24" borderId="0" xfId="40" applyFont="1" applyFill="1" applyAlignment="1">
      <alignment horizontal="right" wrapText="1"/>
    </xf>
    <xf numFmtId="0" fontId="71" fillId="24" borderId="0" xfId="40" applyFont="1" applyFill="1" applyAlignment="1">
      <alignment horizontal="left" wrapText="1"/>
    </xf>
    <xf numFmtId="0" fontId="71" fillId="24" borderId="0" xfId="40" quotePrefix="1" applyFont="1" applyFill="1" applyAlignment="1">
      <alignment horizontal="right" wrapText="1"/>
    </xf>
    <xf numFmtId="0" fontId="90" fillId="0" borderId="0" xfId="40" applyAlignment="1">
      <alignment horizontal="right" wrapText="1"/>
    </xf>
    <xf numFmtId="3" fontId="90" fillId="0" borderId="0" xfId="40" applyNumberFormat="1"/>
    <xf numFmtId="0" fontId="90" fillId="0" borderId="66" xfId="40" applyBorder="1"/>
    <xf numFmtId="0" fontId="90" fillId="0" borderId="0" xfId="40" applyBorder="1"/>
    <xf numFmtId="3" fontId="90" fillId="0" borderId="0" xfId="40" applyNumberFormat="1" applyBorder="1"/>
    <xf numFmtId="9" fontId="90" fillId="0" borderId="0" xfId="40" applyNumberFormat="1"/>
    <xf numFmtId="172" fontId="0" fillId="0" borderId="0" xfId="41" applyNumberFormat="1" applyFont="1"/>
    <xf numFmtId="0" fontId="90" fillId="0" borderId="0" xfId="40" applyFill="1" applyBorder="1" applyAlignment="1">
      <alignment horizontal="right"/>
    </xf>
    <xf numFmtId="39" fontId="90" fillId="0" borderId="0" xfId="40" applyNumberFormat="1"/>
    <xf numFmtId="0" fontId="52" fillId="0" borderId="0" xfId="40" applyFont="1" applyAlignment="1">
      <alignment vertical="center" wrapText="1"/>
    </xf>
    <xf numFmtId="0" fontId="52" fillId="0" borderId="0" xfId="40" applyFont="1" applyAlignment="1">
      <alignment horizontal="right"/>
    </xf>
    <xf numFmtId="0" fontId="52" fillId="0" borderId="0" xfId="40" applyFont="1" applyFill="1" applyBorder="1" applyAlignment="1">
      <alignment horizontal="left"/>
    </xf>
    <xf numFmtId="3" fontId="52" fillId="0" borderId="15" xfId="40" applyNumberFormat="1" applyFont="1" applyBorder="1"/>
    <xf numFmtId="9" fontId="52" fillId="0" borderId="15" xfId="40" applyNumberFormat="1" applyFont="1" applyBorder="1"/>
    <xf numFmtId="3" fontId="52" fillId="0" borderId="0" xfId="40" applyNumberFormat="1" applyFont="1"/>
    <xf numFmtId="3" fontId="52" fillId="0" borderId="107" xfId="40" applyNumberFormat="1" applyFont="1" applyBorder="1"/>
    <xf numFmtId="0" fontId="52" fillId="0" borderId="107" xfId="40" applyFont="1" applyBorder="1"/>
    <xf numFmtId="4" fontId="90" fillId="0" borderId="0" xfId="40" applyNumberFormat="1" applyBorder="1"/>
    <xf numFmtId="4" fontId="52" fillId="0" borderId="15" xfId="40" applyNumberFormat="1" applyFont="1" applyBorder="1"/>
    <xf numFmtId="0" fontId="52" fillId="0" borderId="15" xfId="40" applyFont="1" applyBorder="1"/>
    <xf numFmtId="4" fontId="52" fillId="0" borderId="107" xfId="40" applyNumberFormat="1" applyFont="1" applyBorder="1"/>
    <xf numFmtId="3" fontId="65" fillId="13" borderId="7" xfId="39" applyNumberFormat="1" applyFont="1" applyFill="1" applyBorder="1" applyAlignment="1">
      <alignment horizontal="center" vertical="center"/>
    </xf>
    <xf numFmtId="3" fontId="63" fillId="13" borderId="7" xfId="39" applyNumberFormat="1" applyFont="1" applyFill="1" applyBorder="1" applyAlignment="1">
      <alignment horizontal="center" vertical="center"/>
    </xf>
    <xf numFmtId="3" fontId="63" fillId="2" borderId="68" xfId="39" applyNumberFormat="1" applyFont="1" applyFill="1" applyBorder="1" applyAlignment="1">
      <alignment horizontal="center" vertical="center"/>
    </xf>
    <xf numFmtId="3" fontId="63" fillId="2" borderId="7" xfId="39" applyNumberFormat="1" applyFont="1" applyFill="1" applyBorder="1" applyAlignment="1">
      <alignment horizontal="center" vertical="center"/>
    </xf>
    <xf numFmtId="0" fontId="2" fillId="35" borderId="34" xfId="34" applyFill="1" applyBorder="1"/>
    <xf numFmtId="38" fontId="2" fillId="0" borderId="35" xfId="34" applyNumberFormat="1" applyBorder="1"/>
    <xf numFmtId="38" fontId="2" fillId="0" borderId="39" xfId="34" applyNumberFormat="1" applyBorder="1"/>
    <xf numFmtId="0" fontId="2" fillId="35" borderId="66" xfId="34" applyFill="1" applyBorder="1"/>
    <xf numFmtId="0" fontId="2" fillId="0" borderId="0" xfId="34" applyBorder="1"/>
    <xf numFmtId="0" fontId="2" fillId="0" borderId="73" xfId="34" applyBorder="1"/>
    <xf numFmtId="0" fontId="2" fillId="35" borderId="64" xfId="34" applyFill="1" applyBorder="1"/>
    <xf numFmtId="0" fontId="2" fillId="36" borderId="0" xfId="34" applyFill="1"/>
    <xf numFmtId="0" fontId="2" fillId="36" borderId="8" xfId="34" applyFill="1" applyBorder="1"/>
    <xf numFmtId="0" fontId="2" fillId="0" borderId="6" xfId="34" applyBorder="1"/>
    <xf numFmtId="0" fontId="2" fillId="0" borderId="7" xfId="34" applyBorder="1"/>
    <xf numFmtId="0" fontId="2" fillId="36" borderId="34" xfId="34" applyFill="1" applyBorder="1"/>
    <xf numFmtId="0" fontId="2" fillId="36" borderId="66" xfId="34" applyFill="1" applyBorder="1"/>
    <xf numFmtId="0" fontId="2" fillId="36" borderId="64" xfId="34" applyFill="1" applyBorder="1"/>
    <xf numFmtId="38" fontId="2" fillId="0" borderId="57" xfId="34" applyNumberFormat="1" applyBorder="1"/>
    <xf numFmtId="38" fontId="2" fillId="0" borderId="65" xfId="34" applyNumberFormat="1" applyBorder="1"/>
    <xf numFmtId="17" fontId="31" fillId="0" borderId="0" xfId="34" applyNumberFormat="1" applyFont="1"/>
    <xf numFmtId="0" fontId="2" fillId="0" borderId="0" xfId="34" applyBorder="1" applyAlignment="1">
      <alignment vertical="center"/>
    </xf>
    <xf numFmtId="0" fontId="13" fillId="0" borderId="0" xfId="42" applyBorder="1" applyAlignment="1">
      <alignment vertical="center"/>
    </xf>
    <xf numFmtId="0" fontId="31" fillId="36" borderId="0" xfId="34" applyFont="1" applyFill="1"/>
    <xf numFmtId="0" fontId="2" fillId="0" borderId="0" xfId="34" applyAlignment="1">
      <alignment horizontal="center" vertical="center"/>
    </xf>
    <xf numFmtId="0" fontId="31" fillId="0" borderId="0" xfId="34" applyFont="1" applyAlignment="1">
      <alignment horizontal="center" vertical="center"/>
    </xf>
    <xf numFmtId="0" fontId="2" fillId="36" borderId="0" xfId="34" applyFill="1" applyAlignment="1">
      <alignment horizontal="center" vertical="center"/>
    </xf>
    <xf numFmtId="0" fontId="0" fillId="0" borderId="0" xfId="0" applyAlignment="1">
      <alignment horizontal="center" vertical="center"/>
    </xf>
    <xf numFmtId="0" fontId="2" fillId="0" borderId="0" xfId="25" applyFont="1"/>
    <xf numFmtId="3" fontId="15" fillId="7" borderId="94" xfId="0" applyNumberFormat="1" applyFont="1" applyFill="1" applyBorder="1" applyAlignment="1">
      <alignment horizontal="center" vertical="center" wrapText="1"/>
    </xf>
    <xf numFmtId="3" fontId="14" fillId="0" borderId="1" xfId="0" applyNumberFormat="1" applyFont="1" applyFill="1" applyBorder="1" applyAlignment="1">
      <alignment horizontal="center" vertical="center" wrapText="1"/>
    </xf>
    <xf numFmtId="3" fontId="14" fillId="0" borderId="108" xfId="0" applyNumberFormat="1" applyFont="1" applyFill="1" applyBorder="1" applyAlignment="1">
      <alignment horizontal="center" vertical="center" wrapText="1"/>
    </xf>
    <xf numFmtId="3" fontId="14" fillId="0" borderId="109" xfId="0" applyNumberFormat="1" applyFont="1" applyFill="1" applyBorder="1" applyAlignment="1">
      <alignment horizontal="center" vertical="center" wrapText="1"/>
    </xf>
    <xf numFmtId="3" fontId="14" fillId="0" borderId="9" xfId="0" applyNumberFormat="1" applyFont="1" applyFill="1" applyBorder="1" applyAlignment="1">
      <alignment horizontal="center" vertical="center" wrapText="1"/>
    </xf>
    <xf numFmtId="3" fontId="14" fillId="0" borderId="25" xfId="0" applyNumberFormat="1" applyFont="1" applyFill="1" applyBorder="1" applyAlignment="1">
      <alignment horizontal="center" vertical="center" wrapText="1"/>
    </xf>
    <xf numFmtId="3" fontId="14" fillId="0" borderId="27" xfId="0" applyNumberFormat="1" applyFont="1" applyFill="1" applyBorder="1" applyAlignment="1">
      <alignment horizontal="center" vertical="center" wrapText="1"/>
    </xf>
    <xf numFmtId="3" fontId="14" fillId="0" borderId="54" xfId="0" applyNumberFormat="1" applyFont="1" applyFill="1" applyBorder="1" applyAlignment="1">
      <alignment horizontal="center" vertical="center" wrapText="1"/>
    </xf>
    <xf numFmtId="3" fontId="14" fillId="0" borderId="75" xfId="0" applyNumberFormat="1" applyFont="1" applyFill="1" applyBorder="1" applyAlignment="1">
      <alignment horizontal="center" vertical="center" wrapText="1"/>
    </xf>
    <xf numFmtId="3" fontId="14" fillId="0" borderId="113" xfId="0" applyNumberFormat="1" applyFont="1" applyFill="1" applyBorder="1" applyAlignment="1">
      <alignment horizontal="center" vertical="center" wrapText="1"/>
    </xf>
    <xf numFmtId="3" fontId="14" fillId="0" borderId="114" xfId="0" applyNumberFormat="1" applyFont="1" applyFill="1" applyBorder="1" applyAlignment="1">
      <alignment horizontal="center" vertical="center" wrapText="1"/>
    </xf>
    <xf numFmtId="3" fontId="15" fillId="7" borderId="111" xfId="0" applyNumberFormat="1" applyFont="1" applyFill="1" applyBorder="1" applyAlignment="1">
      <alignment horizontal="center" vertical="center" wrapText="1"/>
    </xf>
    <xf numFmtId="3" fontId="14" fillId="0" borderId="115" xfId="0" applyNumberFormat="1" applyFont="1" applyFill="1" applyBorder="1" applyAlignment="1">
      <alignment horizontal="center" vertical="center" wrapText="1"/>
    </xf>
    <xf numFmtId="3" fontId="14" fillId="7" borderId="80" xfId="0" applyNumberFormat="1" applyFont="1" applyFill="1" applyBorder="1" applyAlignment="1">
      <alignment horizontal="center" vertical="center"/>
    </xf>
    <xf numFmtId="3" fontId="15" fillId="7" borderId="112" xfId="0" applyNumberFormat="1" applyFont="1" applyFill="1" applyBorder="1" applyAlignment="1">
      <alignment horizontal="center" vertical="center" wrapText="1"/>
    </xf>
    <xf numFmtId="3" fontId="15" fillId="7" borderId="72" xfId="0" applyNumberFormat="1" applyFont="1" applyFill="1" applyBorder="1" applyAlignment="1">
      <alignment horizontal="center" vertical="center" wrapText="1"/>
    </xf>
    <xf numFmtId="3" fontId="15" fillId="15" borderId="95" xfId="0" applyNumberFormat="1" applyFont="1" applyFill="1" applyBorder="1" applyAlignment="1">
      <alignment horizontal="center" vertical="center" wrapText="1"/>
    </xf>
    <xf numFmtId="3" fontId="15" fillId="15" borderId="110" xfId="0" applyNumberFormat="1" applyFont="1" applyFill="1" applyBorder="1" applyAlignment="1">
      <alignment horizontal="center" vertical="center" wrapText="1"/>
    </xf>
    <xf numFmtId="3" fontId="15" fillId="7" borderId="69" xfId="0" applyNumberFormat="1" applyFont="1" applyFill="1" applyBorder="1" applyAlignment="1">
      <alignment horizontal="center" vertical="top" wrapText="1"/>
    </xf>
    <xf numFmtId="3" fontId="15" fillId="7" borderId="9" xfId="0" applyNumberFormat="1" applyFont="1" applyFill="1" applyBorder="1" applyAlignment="1">
      <alignment horizontal="center" wrapText="1"/>
    </xf>
    <xf numFmtId="3" fontId="15" fillId="7" borderId="54" xfId="0" applyNumberFormat="1" applyFont="1" applyFill="1" applyBorder="1" applyAlignment="1">
      <alignment horizontal="center" wrapText="1"/>
    </xf>
    <xf numFmtId="3" fontId="15" fillId="7" borderId="114" xfId="0" applyNumberFormat="1" applyFont="1" applyFill="1" applyBorder="1" applyAlignment="1">
      <alignment horizontal="center" vertical="center" wrapText="1"/>
    </xf>
    <xf numFmtId="3" fontId="14" fillId="0" borderId="11" xfId="0" applyNumberFormat="1" applyFont="1" applyFill="1" applyBorder="1" applyAlignment="1">
      <alignment horizontal="center" vertical="center" wrapText="1"/>
    </xf>
    <xf numFmtId="3" fontId="14" fillId="0" borderId="12" xfId="0" applyNumberFormat="1" applyFont="1" applyFill="1" applyBorder="1" applyAlignment="1">
      <alignment horizontal="center" vertical="center" wrapText="1"/>
    </xf>
    <xf numFmtId="3" fontId="14" fillId="0" borderId="12" xfId="0" applyNumberFormat="1" applyFont="1" applyFill="1" applyBorder="1" applyAlignment="1">
      <alignment horizontal="left" vertical="center" wrapText="1"/>
    </xf>
    <xf numFmtId="3" fontId="14" fillId="0" borderId="56" xfId="0" applyNumberFormat="1" applyFont="1" applyFill="1" applyBorder="1" applyAlignment="1">
      <alignment horizontal="center" vertical="center" wrapText="1"/>
    </xf>
    <xf numFmtId="0" fontId="16" fillId="0" borderId="0" xfId="29" applyFont="1" applyAlignment="1"/>
    <xf numFmtId="168" fontId="20" fillId="1" borderId="16" xfId="29" applyNumberFormat="1" applyFont="1" applyFill="1" applyBorder="1" applyAlignment="1">
      <alignment horizontal="center"/>
    </xf>
    <xf numFmtId="168" fontId="34" fillId="1" borderId="74" xfId="13" applyNumberFormat="1" applyFont="1" applyFill="1" applyBorder="1" applyAlignment="1" applyProtection="1">
      <alignment horizontal="center" vertical="center"/>
      <protection locked="0"/>
    </xf>
    <xf numFmtId="168" fontId="34" fillId="1" borderId="46" xfId="13" applyNumberFormat="1" applyFont="1" applyFill="1" applyBorder="1" applyAlignment="1" applyProtection="1">
      <alignment horizontal="center" vertical="center"/>
      <protection locked="0"/>
    </xf>
    <xf numFmtId="0" fontId="31" fillId="36" borderId="0" xfId="34" applyFont="1" applyFill="1" applyBorder="1"/>
    <xf numFmtId="0" fontId="2" fillId="37" borderId="0" xfId="34" applyFill="1" applyAlignment="1">
      <alignment horizontal="center" vertical="center"/>
    </xf>
    <xf numFmtId="3" fontId="14" fillId="2" borderId="108"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0" fontId="1" fillId="0" borderId="0" xfId="25" applyFont="1"/>
    <xf numFmtId="0" fontId="91" fillId="0" borderId="66" xfId="0" applyFont="1" applyBorder="1"/>
    <xf numFmtId="38" fontId="20" fillId="2" borderId="0" xfId="0" applyNumberFormat="1" applyFont="1" applyFill="1" applyBorder="1" applyAlignment="1" applyProtection="1">
      <alignment horizontal="left"/>
      <protection locked="0"/>
    </xf>
    <xf numFmtId="3" fontId="14" fillId="0" borderId="116" xfId="0" applyNumberFormat="1" applyFont="1" applyFill="1" applyBorder="1" applyAlignment="1">
      <alignment horizontal="center" vertical="center" wrapText="1"/>
    </xf>
    <xf numFmtId="0" fontId="2" fillId="13" borderId="0" xfId="34" applyFill="1" applyAlignment="1">
      <alignment horizontal="center" vertical="center"/>
    </xf>
    <xf numFmtId="0" fontId="17" fillId="0" borderId="0" xfId="13" applyAlignment="1">
      <alignment vertical="center" wrapText="1"/>
    </xf>
    <xf numFmtId="0" fontId="0" fillId="27" borderId="0" xfId="0" applyFill="1" applyAlignment="1">
      <alignment horizontal="center"/>
    </xf>
    <xf numFmtId="0" fontId="79" fillId="23" borderId="0" xfId="14" applyFont="1" applyFill="1" applyAlignment="1">
      <alignment horizontal="center" vertical="center"/>
    </xf>
    <xf numFmtId="0" fontId="77" fillId="23" borderId="57" xfId="14" applyFont="1" applyFill="1" applyBorder="1" applyAlignment="1">
      <alignment horizontal="center" vertical="center"/>
    </xf>
    <xf numFmtId="0" fontId="28" fillId="12" borderId="5" xfId="0" applyFont="1" applyFill="1" applyBorder="1" applyAlignment="1">
      <alignment horizontal="center" vertical="center"/>
    </xf>
    <xf numFmtId="0" fontId="36" fillId="2" borderId="3" xfId="0" applyFont="1" applyFill="1" applyBorder="1" applyAlignment="1">
      <alignment horizontal="center" wrapText="1"/>
    </xf>
    <xf numFmtId="0" fontId="36" fillId="2" borderId="0" xfId="0" applyFont="1" applyFill="1" applyBorder="1" applyAlignment="1">
      <alignment horizontal="center" wrapText="1"/>
    </xf>
    <xf numFmtId="0" fontId="23" fillId="6" borderId="3" xfId="0" applyFont="1" applyFill="1" applyBorder="1" applyAlignment="1">
      <alignment horizontal="left" vertical="top"/>
    </xf>
    <xf numFmtId="0" fontId="23" fillId="6" borderId="0" xfId="0" applyFont="1" applyFill="1" applyBorder="1" applyAlignment="1">
      <alignment horizontal="left" vertical="top"/>
    </xf>
    <xf numFmtId="0" fontId="23" fillId="6" borderId="73" xfId="0" applyFont="1" applyFill="1" applyBorder="1" applyAlignment="1">
      <alignment horizontal="left" vertical="top"/>
    </xf>
    <xf numFmtId="0" fontId="38" fillId="6" borderId="3" xfId="0" applyFont="1" applyFill="1" applyBorder="1" applyAlignment="1">
      <alignment horizontal="left" vertical="top"/>
    </xf>
    <xf numFmtId="0" fontId="38" fillId="6" borderId="0" xfId="0" applyFont="1" applyFill="1" applyBorder="1" applyAlignment="1">
      <alignment horizontal="left" vertical="top"/>
    </xf>
    <xf numFmtId="0" fontId="38" fillId="6" borderId="73" xfId="0" applyFont="1" applyFill="1" applyBorder="1" applyAlignment="1">
      <alignment horizontal="left" vertical="top"/>
    </xf>
    <xf numFmtId="0" fontId="23" fillId="12" borderId="5" xfId="0" applyFont="1" applyFill="1" applyBorder="1" applyAlignment="1">
      <alignment horizontal="left" vertical="center" wrapText="1"/>
    </xf>
    <xf numFmtId="0" fontId="45" fillId="7" borderId="1" xfId="0" applyFont="1" applyFill="1" applyBorder="1" applyAlignment="1">
      <alignment horizontal="right" vertical="top"/>
    </xf>
    <xf numFmtId="0" fontId="45" fillId="7" borderId="2" xfId="0" applyFont="1" applyFill="1" applyBorder="1" applyAlignment="1">
      <alignment horizontal="right" vertical="top"/>
    </xf>
    <xf numFmtId="0" fontId="23" fillId="11" borderId="5" xfId="0" applyNumberFormat="1" applyFont="1" applyFill="1" applyBorder="1" applyAlignment="1">
      <alignment horizontal="left" vertical="center" wrapText="1"/>
    </xf>
    <xf numFmtId="0" fontId="28" fillId="11" borderId="0" xfId="0" applyFont="1" applyFill="1" applyBorder="1" applyAlignment="1">
      <alignment horizontal="center" vertical="center"/>
    </xf>
    <xf numFmtId="0" fontId="25" fillId="7" borderId="8" xfId="0" applyFont="1" applyFill="1" applyBorder="1" applyAlignment="1">
      <alignment horizontal="center"/>
    </xf>
    <xf numFmtId="0" fontId="25" fillId="7" borderId="7" xfId="0" applyFont="1" applyFill="1" applyBorder="1" applyAlignment="1">
      <alignment horizontal="center"/>
    </xf>
    <xf numFmtId="0" fontId="20" fillId="0" borderId="35" xfId="0" applyFont="1" applyBorder="1" applyAlignment="1">
      <alignment horizontal="center"/>
    </xf>
    <xf numFmtId="0" fontId="20" fillId="0" borderId="0" xfId="0" applyFont="1" applyBorder="1" applyAlignment="1">
      <alignment horizontal="center"/>
    </xf>
    <xf numFmtId="0" fontId="31" fillId="0" borderId="0" xfId="34" applyFont="1" applyAlignment="1">
      <alignment horizontal="center"/>
    </xf>
    <xf numFmtId="0" fontId="30" fillId="11" borderId="8" xfId="13" applyFont="1" applyFill="1" applyBorder="1" applyAlignment="1">
      <alignment horizontal="center" vertical="center"/>
    </xf>
    <xf numFmtId="0" fontId="30" fillId="11" borderId="7" xfId="13" applyFont="1" applyFill="1" applyBorder="1" applyAlignment="1">
      <alignment horizontal="center" vertical="center"/>
    </xf>
    <xf numFmtId="0" fontId="34" fillId="0" borderId="44" xfId="13" applyFont="1" applyBorder="1" applyAlignment="1">
      <alignment horizontal="center" vertical="center"/>
    </xf>
    <xf numFmtId="0" fontId="34" fillId="0" borderId="46" xfId="13" applyFont="1" applyBorder="1" applyAlignment="1">
      <alignment horizontal="center" vertical="center"/>
    </xf>
    <xf numFmtId="0" fontId="58" fillId="0" borderId="8" xfId="25" applyFont="1" applyBorder="1" applyAlignment="1">
      <alignment horizontal="center"/>
    </xf>
    <xf numFmtId="0" fontId="58" fillId="0" borderId="77" xfId="25" applyFont="1" applyBorder="1" applyAlignment="1">
      <alignment horizontal="center"/>
    </xf>
    <xf numFmtId="0" fontId="30" fillId="12" borderId="8" xfId="13" applyFont="1" applyFill="1" applyBorder="1" applyAlignment="1">
      <alignment horizontal="center" vertical="center"/>
    </xf>
    <xf numFmtId="0" fontId="30" fillId="12" borderId="6" xfId="13" applyFont="1" applyFill="1" applyBorder="1" applyAlignment="1">
      <alignment horizontal="center" vertical="center"/>
    </xf>
    <xf numFmtId="0" fontId="30" fillId="12" borderId="7" xfId="13" applyFont="1" applyFill="1" applyBorder="1" applyAlignment="1">
      <alignment horizontal="center" vertical="center"/>
    </xf>
    <xf numFmtId="0" fontId="59" fillId="0" borderId="66" xfId="25" applyFont="1" applyBorder="1" applyAlignment="1">
      <alignment horizontal="center" vertical="center"/>
    </xf>
    <xf numFmtId="0" fontId="59" fillId="0" borderId="73" xfId="25" applyFont="1" applyBorder="1" applyAlignment="1">
      <alignment horizontal="center" vertical="center"/>
    </xf>
    <xf numFmtId="17" fontId="57" fillId="16" borderId="78" xfId="25" applyNumberFormat="1" applyFont="1" applyFill="1" applyBorder="1" applyAlignment="1">
      <alignment horizontal="center"/>
    </xf>
    <xf numFmtId="17" fontId="57" fillId="16" borderId="6" xfId="25" applyNumberFormat="1" applyFont="1" applyFill="1" applyBorder="1" applyAlignment="1">
      <alignment horizontal="center"/>
    </xf>
    <xf numFmtId="0" fontId="57" fillId="16" borderId="78" xfId="25" applyFont="1" applyFill="1" applyBorder="1" applyAlignment="1">
      <alignment horizontal="center"/>
    </xf>
    <xf numFmtId="0" fontId="57" fillId="16" borderId="77" xfId="25" applyFont="1" applyFill="1" applyBorder="1" applyAlignment="1">
      <alignment horizontal="center"/>
    </xf>
    <xf numFmtId="17" fontId="57" fillId="12" borderId="78" xfId="25" applyNumberFormat="1" applyFont="1" applyFill="1" applyBorder="1" applyAlignment="1">
      <alignment horizontal="center"/>
    </xf>
    <xf numFmtId="17" fontId="57" fillId="12" borderId="6" xfId="25" applyNumberFormat="1" applyFont="1" applyFill="1" applyBorder="1" applyAlignment="1">
      <alignment horizontal="center"/>
    </xf>
    <xf numFmtId="0" fontId="57" fillId="16" borderId="8" xfId="25" applyFont="1" applyFill="1" applyBorder="1" applyAlignment="1">
      <alignment horizontal="center"/>
    </xf>
    <xf numFmtId="17" fontId="57" fillId="16" borderId="8" xfId="25" applyNumberFormat="1" applyFont="1" applyFill="1" applyBorder="1" applyAlignment="1">
      <alignment horizontal="center"/>
    </xf>
    <xf numFmtId="17" fontId="57" fillId="16" borderId="77" xfId="25" applyNumberFormat="1" applyFont="1" applyFill="1" applyBorder="1" applyAlignment="1">
      <alignment horizontal="center"/>
    </xf>
    <xf numFmtId="0" fontId="57" fillId="16" borderId="72" xfId="25" applyFont="1" applyFill="1" applyBorder="1" applyAlignment="1">
      <alignment horizontal="center"/>
    </xf>
    <xf numFmtId="0" fontId="57" fillId="16" borderId="63" xfId="25" applyFont="1" applyFill="1" applyBorder="1" applyAlignment="1">
      <alignment horizontal="center"/>
    </xf>
    <xf numFmtId="0" fontId="57" fillId="16" borderId="79" xfId="25" applyFont="1" applyFill="1" applyBorder="1" applyAlignment="1">
      <alignment horizontal="center"/>
    </xf>
    <xf numFmtId="0" fontId="55" fillId="0" borderId="57" xfId="25" applyFont="1" applyBorder="1" applyAlignment="1">
      <alignment horizontal="center"/>
    </xf>
    <xf numFmtId="0" fontId="23" fillId="15" borderId="0" xfId="25" applyFont="1" applyFill="1" applyAlignment="1">
      <alignment horizontal="center"/>
    </xf>
    <xf numFmtId="0" fontId="31" fillId="0" borderId="0" xfId="34" applyFont="1" applyAlignment="1">
      <alignment horizontal="center" vertical="center"/>
    </xf>
    <xf numFmtId="0" fontId="34" fillId="0" borderId="61" xfId="13" applyFont="1" applyBorder="1" applyAlignment="1">
      <alignment horizontal="center" vertical="center"/>
    </xf>
    <xf numFmtId="0" fontId="31" fillId="0" borderId="0" xfId="22" applyFont="1" applyAlignment="1">
      <alignment horizontal="center"/>
    </xf>
    <xf numFmtId="0" fontId="63" fillId="18" borderId="8" xfId="39" applyFont="1" applyFill="1" applyBorder="1" applyAlignment="1">
      <alignment horizontal="center" vertical="center"/>
    </xf>
    <xf numFmtId="0" fontId="63" fillId="18" borderId="6" xfId="39" applyFont="1" applyFill="1" applyBorder="1" applyAlignment="1">
      <alignment horizontal="center" vertical="center"/>
    </xf>
    <xf numFmtId="0" fontId="63" fillId="18" borderId="77" xfId="39" applyFont="1" applyFill="1" applyBorder="1" applyAlignment="1">
      <alignment horizontal="center" vertical="center"/>
    </xf>
    <xf numFmtId="0" fontId="63" fillId="18" borderId="78" xfId="39" applyFont="1" applyFill="1" applyBorder="1" applyAlignment="1">
      <alignment horizontal="center" vertical="center"/>
    </xf>
    <xf numFmtId="0" fontId="63" fillId="18" borderId="7" xfId="39" applyFont="1" applyFill="1" applyBorder="1" applyAlignment="1">
      <alignment horizontal="center" vertical="center"/>
    </xf>
    <xf numFmtId="0" fontId="54" fillId="18" borderId="78" xfId="39" applyFont="1" applyFill="1" applyBorder="1" applyAlignment="1">
      <alignment horizontal="center" vertical="center"/>
    </xf>
    <xf numFmtId="0" fontId="54" fillId="18" borderId="6" xfId="39" applyFont="1" applyFill="1" applyBorder="1" applyAlignment="1">
      <alignment horizontal="center" vertical="center"/>
    </xf>
    <xf numFmtId="0" fontId="54" fillId="18" borderId="77" xfId="39" applyFont="1" applyFill="1" applyBorder="1" applyAlignment="1">
      <alignment horizontal="center" vertical="center"/>
    </xf>
    <xf numFmtId="0" fontId="63" fillId="17" borderId="8" xfId="39" applyFont="1" applyFill="1" applyBorder="1" applyAlignment="1">
      <alignment horizontal="center" vertical="center"/>
    </xf>
    <xf numFmtId="0" fontId="63" fillId="17" borderId="6" xfId="39" applyFont="1" applyFill="1" applyBorder="1" applyAlignment="1">
      <alignment horizontal="center" vertical="center"/>
    </xf>
    <xf numFmtId="0" fontId="63" fillId="17" borderId="7" xfId="39" applyFont="1" applyFill="1" applyBorder="1" applyAlignment="1">
      <alignment horizontal="center" vertical="center"/>
    </xf>
    <xf numFmtId="3" fontId="14" fillId="0" borderId="2" xfId="0" applyNumberFormat="1" applyFont="1" applyBorder="1" applyAlignment="1">
      <alignment horizontal="center"/>
    </xf>
    <xf numFmtId="3" fontId="14" fillId="0" borderId="27" xfId="0" applyNumberFormat="1" applyFont="1" applyBorder="1" applyAlignment="1">
      <alignment horizontal="center"/>
    </xf>
    <xf numFmtId="3" fontId="15" fillId="9" borderId="11" xfId="0" applyNumberFormat="1" applyFont="1" applyFill="1" applyBorder="1" applyAlignment="1">
      <alignment horizontal="left" vertical="center"/>
    </xf>
    <xf numFmtId="3" fontId="15" fillId="9" borderId="12" xfId="0" applyNumberFormat="1" applyFont="1" applyFill="1" applyBorder="1" applyAlignment="1">
      <alignment horizontal="left" vertical="center"/>
    </xf>
    <xf numFmtId="3" fontId="15" fillId="9" borderId="11" xfId="0" applyNumberFormat="1" applyFont="1" applyFill="1" applyBorder="1" applyAlignment="1">
      <alignment horizontal="center"/>
    </xf>
    <xf numFmtId="3" fontId="15" fillId="9" borderId="56" xfId="0" applyNumberFormat="1" applyFont="1" applyFill="1" applyBorder="1" applyAlignment="1">
      <alignment horizontal="center"/>
    </xf>
    <xf numFmtId="3" fontId="15" fillId="7" borderId="4" xfId="0" applyNumberFormat="1" applyFont="1" applyFill="1" applyBorder="1" applyAlignment="1">
      <alignment horizontal="center" vertical="center"/>
    </xf>
    <xf numFmtId="3" fontId="15" fillId="7" borderId="5" xfId="0" applyNumberFormat="1" applyFont="1" applyFill="1" applyBorder="1" applyAlignment="1">
      <alignment horizontal="center" vertical="center"/>
    </xf>
    <xf numFmtId="0" fontId="21" fillId="0" borderId="0" xfId="0" applyFont="1" applyBorder="1" applyAlignment="1">
      <alignment horizontal="right" vertical="center"/>
    </xf>
    <xf numFmtId="49" fontId="29" fillId="6" borderId="50" xfId="0" applyNumberFormat="1" applyFont="1" applyFill="1" applyBorder="1" applyAlignment="1">
      <alignment horizontal="center" wrapText="1"/>
    </xf>
    <xf numFmtId="0" fontId="29" fillId="6" borderId="36" xfId="0" applyNumberFormat="1" applyFont="1" applyFill="1" applyBorder="1" applyAlignment="1">
      <alignment horizontal="center" wrapText="1"/>
    </xf>
    <xf numFmtId="0" fontId="21" fillId="0" borderId="0" xfId="0" applyFont="1" applyBorder="1" applyAlignment="1">
      <alignment horizontal="left" vertical="center"/>
    </xf>
    <xf numFmtId="3" fontId="15" fillId="7" borderId="36" xfId="0" applyNumberFormat="1" applyFont="1" applyFill="1" applyBorder="1" applyAlignment="1">
      <alignment horizontal="center" vertical="center" wrapText="1"/>
    </xf>
    <xf numFmtId="3" fontId="15" fillId="7" borderId="37" xfId="0" applyNumberFormat="1" applyFont="1" applyFill="1" applyBorder="1" applyAlignment="1">
      <alignment horizontal="center" vertical="center" wrapText="1"/>
    </xf>
    <xf numFmtId="3" fontId="15" fillId="7" borderId="4" xfId="0" applyNumberFormat="1" applyFont="1" applyFill="1" applyBorder="1" applyAlignment="1">
      <alignment horizontal="center"/>
    </xf>
    <xf numFmtId="3" fontId="15" fillId="7" borderId="54" xfId="0" applyNumberFormat="1" applyFont="1" applyFill="1" applyBorder="1" applyAlignment="1">
      <alignment horizontal="center"/>
    </xf>
    <xf numFmtId="3" fontId="15" fillId="7" borderId="41" xfId="0" applyNumberFormat="1" applyFont="1" applyFill="1" applyBorder="1" applyAlignment="1">
      <alignment horizontal="center" vertical="center" wrapText="1"/>
    </xf>
    <xf numFmtId="0" fontId="15" fillId="7" borderId="41" xfId="0" applyFont="1" applyFill="1" applyBorder="1" applyAlignment="1">
      <alignment horizontal="center" vertical="center" wrapText="1"/>
    </xf>
    <xf numFmtId="0" fontId="15" fillId="7" borderId="37" xfId="0" applyFont="1" applyFill="1" applyBorder="1" applyAlignment="1">
      <alignment horizontal="center" vertical="center" wrapText="1"/>
    </xf>
    <xf numFmtId="3" fontId="15" fillId="7" borderId="29" xfId="0" applyNumberFormat="1" applyFont="1" applyFill="1" applyBorder="1" applyAlignment="1">
      <alignment horizontal="left" vertical="top" wrapText="1"/>
    </xf>
    <xf numFmtId="3" fontId="15" fillId="7" borderId="30" xfId="0" applyNumberFormat="1" applyFont="1" applyFill="1" applyBorder="1" applyAlignment="1">
      <alignment horizontal="left" vertical="top" wrapText="1"/>
    </xf>
    <xf numFmtId="3" fontId="15" fillId="7" borderId="33" xfId="0" applyNumberFormat="1" applyFont="1" applyFill="1" applyBorder="1" applyAlignment="1">
      <alignment horizontal="left" vertical="top" wrapText="1"/>
    </xf>
    <xf numFmtId="3" fontId="14" fillId="7" borderId="32" xfId="0" applyNumberFormat="1" applyFont="1" applyFill="1" applyBorder="1" applyAlignment="1">
      <alignment horizontal="center"/>
    </xf>
    <xf numFmtId="3" fontId="14" fillId="7" borderId="33" xfId="0" applyNumberFormat="1" applyFont="1" applyFill="1" applyBorder="1" applyAlignment="1">
      <alignment horizontal="center"/>
    </xf>
    <xf numFmtId="3" fontId="14" fillId="0" borderId="0" xfId="0" applyNumberFormat="1" applyFont="1" applyFill="1" applyBorder="1" applyAlignment="1">
      <alignment horizontal="left" vertical="top" wrapText="1"/>
    </xf>
    <xf numFmtId="3" fontId="14" fillId="0" borderId="19" xfId="0" applyNumberFormat="1" applyFont="1" applyFill="1" applyBorder="1" applyAlignment="1">
      <alignment horizontal="center" wrapText="1"/>
    </xf>
    <xf numFmtId="3" fontId="14" fillId="0" borderId="25" xfId="0" applyNumberFormat="1" applyFont="1" applyFill="1" applyBorder="1" applyAlignment="1">
      <alignment horizontal="center" wrapText="1"/>
    </xf>
    <xf numFmtId="3" fontId="14" fillId="0" borderId="2" xfId="0" applyNumberFormat="1" applyFont="1" applyFill="1" applyBorder="1" applyAlignment="1">
      <alignment horizontal="center" wrapText="1"/>
    </xf>
    <xf numFmtId="3" fontId="14" fillId="0" borderId="27" xfId="0" applyNumberFormat="1" applyFont="1" applyFill="1" applyBorder="1" applyAlignment="1">
      <alignment horizontal="center" wrapText="1"/>
    </xf>
    <xf numFmtId="3" fontId="14" fillId="0" borderId="35" xfId="0" applyNumberFormat="1" applyFont="1" applyFill="1" applyBorder="1" applyAlignment="1">
      <alignment horizontal="left" vertical="top" wrapText="1"/>
    </xf>
    <xf numFmtId="3" fontId="14" fillId="0" borderId="4" xfId="0" applyNumberFormat="1" applyFont="1" applyFill="1" applyBorder="1" applyAlignment="1">
      <alignment horizontal="center" wrapText="1"/>
    </xf>
    <xf numFmtId="3" fontId="14" fillId="0" borderId="54" xfId="0" applyNumberFormat="1" applyFont="1" applyFill="1" applyBorder="1" applyAlignment="1">
      <alignment horizontal="center" wrapText="1"/>
    </xf>
    <xf numFmtId="0" fontId="21" fillId="0" borderId="57" xfId="0" applyFont="1" applyBorder="1" applyAlignment="1">
      <alignment horizontal="center" vertical="center"/>
    </xf>
    <xf numFmtId="3" fontId="15" fillId="7" borderId="21" xfId="1" applyNumberFormat="1" applyFont="1" applyFill="1" applyBorder="1" applyAlignment="1">
      <alignment horizontal="center" vertical="center"/>
    </xf>
    <xf numFmtId="3" fontId="15" fillId="7" borderId="38" xfId="1" applyNumberFormat="1" applyFont="1" applyFill="1" applyBorder="1" applyAlignment="1">
      <alignment horizontal="center" vertical="center"/>
    </xf>
    <xf numFmtId="3" fontId="14" fillId="0" borderId="26" xfId="0" applyNumberFormat="1" applyFont="1" applyBorder="1" applyAlignment="1">
      <alignment horizontal="center"/>
    </xf>
    <xf numFmtId="3" fontId="14" fillId="0" borderId="10" xfId="0" applyNumberFormat="1" applyFont="1" applyBorder="1" applyAlignment="1">
      <alignment horizontal="center"/>
    </xf>
    <xf numFmtId="3" fontId="15" fillId="7" borderId="29" xfId="0" applyNumberFormat="1" applyFont="1" applyFill="1" applyBorder="1" applyAlignment="1">
      <alignment horizontal="left" vertical="center" wrapText="1"/>
    </xf>
    <xf numFmtId="3" fontId="15" fillId="7" borderId="30" xfId="0" applyNumberFormat="1" applyFont="1" applyFill="1" applyBorder="1" applyAlignment="1">
      <alignment horizontal="left" vertical="center" wrapText="1"/>
    </xf>
    <xf numFmtId="3" fontId="15" fillId="7" borderId="71" xfId="0" applyNumberFormat="1" applyFont="1" applyFill="1" applyBorder="1" applyAlignment="1">
      <alignment horizontal="center" vertical="center"/>
    </xf>
    <xf numFmtId="3" fontId="15" fillId="7" borderId="13" xfId="0" applyNumberFormat="1" applyFont="1" applyFill="1" applyBorder="1" applyAlignment="1">
      <alignment horizontal="center" vertical="center"/>
    </xf>
    <xf numFmtId="3" fontId="14" fillId="7" borderId="29" xfId="0" applyNumberFormat="1" applyFont="1" applyFill="1" applyBorder="1" applyAlignment="1">
      <alignment horizontal="center" vertical="center"/>
    </xf>
    <xf numFmtId="3" fontId="14" fillId="7" borderId="31" xfId="0" applyNumberFormat="1" applyFont="1" applyFill="1" applyBorder="1" applyAlignment="1">
      <alignment horizontal="center" vertical="center"/>
    </xf>
    <xf numFmtId="0" fontId="14" fillId="0" borderId="55" xfId="0" applyNumberFormat="1" applyFont="1" applyFill="1" applyBorder="1" applyAlignment="1">
      <alignment horizontal="center" vertical="center" wrapText="1"/>
    </xf>
    <xf numFmtId="0" fontId="14" fillId="0" borderId="52" xfId="0" applyNumberFormat="1" applyFont="1" applyFill="1" applyBorder="1" applyAlignment="1">
      <alignment horizontal="center" vertical="center" wrapText="1"/>
    </xf>
    <xf numFmtId="3" fontId="15" fillId="7" borderId="11" xfId="0" applyNumberFormat="1" applyFont="1" applyFill="1" applyBorder="1" applyAlignment="1">
      <alignment horizontal="left" vertical="center"/>
    </xf>
    <xf numFmtId="3" fontId="15" fillId="7" borderId="12" xfId="0" applyNumberFormat="1" applyFont="1" applyFill="1" applyBorder="1" applyAlignment="1">
      <alignment horizontal="left" vertical="center"/>
    </xf>
    <xf numFmtId="3" fontId="15" fillId="7" borderId="58" xfId="0" applyNumberFormat="1" applyFont="1" applyFill="1" applyBorder="1" applyAlignment="1">
      <alignment horizontal="center"/>
    </xf>
    <xf numFmtId="3" fontId="15" fillId="7" borderId="22" xfId="0" applyNumberFormat="1" applyFont="1" applyFill="1" applyBorder="1" applyAlignment="1">
      <alignment horizontal="center"/>
    </xf>
    <xf numFmtId="0" fontId="29" fillId="6" borderId="51" xfId="0" applyNumberFormat="1" applyFont="1" applyFill="1" applyBorder="1" applyAlignment="1">
      <alignment horizontal="center" wrapText="1"/>
    </xf>
    <xf numFmtId="3" fontId="15" fillId="7" borderId="50" xfId="0" applyNumberFormat="1" applyFont="1" applyFill="1" applyBorder="1" applyAlignment="1">
      <alignment horizontal="center" vertical="center" wrapText="1"/>
    </xf>
    <xf numFmtId="0" fontId="15" fillId="7" borderId="36" xfId="0" applyFont="1" applyFill="1" applyBorder="1" applyAlignment="1">
      <alignment horizontal="center" vertical="center" wrapText="1"/>
    </xf>
    <xf numFmtId="3" fontId="15" fillId="7" borderId="23" xfId="0" applyNumberFormat="1" applyFont="1" applyFill="1" applyBorder="1" applyAlignment="1">
      <alignment horizontal="center" vertical="center"/>
    </xf>
    <xf numFmtId="3" fontId="15" fillId="7" borderId="96" xfId="0" applyNumberFormat="1" applyFont="1" applyFill="1" applyBorder="1" applyAlignment="1">
      <alignment horizontal="left" vertical="center"/>
    </xf>
    <xf numFmtId="3" fontId="15" fillId="7" borderId="97" xfId="0" applyNumberFormat="1" applyFont="1" applyFill="1" applyBorder="1" applyAlignment="1">
      <alignment horizontal="left" vertical="center"/>
    </xf>
    <xf numFmtId="3" fontId="15" fillId="7" borderId="94" xfId="0" applyNumberFormat="1" applyFont="1" applyFill="1" applyBorder="1" applyAlignment="1">
      <alignment horizontal="center" vertical="center" wrapText="1"/>
    </xf>
    <xf numFmtId="3" fontId="15" fillId="7" borderId="95" xfId="0" applyNumberFormat="1" applyFont="1" applyFill="1" applyBorder="1" applyAlignment="1">
      <alignment horizontal="center" vertical="center" wrapText="1"/>
    </xf>
    <xf numFmtId="0" fontId="14" fillId="0" borderId="93" xfId="0" applyNumberFormat="1" applyFont="1" applyFill="1" applyBorder="1" applyAlignment="1">
      <alignment horizontal="center" vertical="center" wrapText="1"/>
    </xf>
    <xf numFmtId="3" fontId="15" fillId="7" borderId="64" xfId="0" applyNumberFormat="1" applyFont="1" applyFill="1" applyBorder="1" applyAlignment="1">
      <alignment horizontal="left" vertical="center" wrapText="1"/>
    </xf>
    <xf numFmtId="3" fontId="15" fillId="7" borderId="57" xfId="0" applyNumberFormat="1" applyFont="1" applyFill="1" applyBorder="1" applyAlignment="1">
      <alignment horizontal="left" vertical="center" wrapText="1"/>
    </xf>
    <xf numFmtId="3" fontId="14" fillId="7" borderId="101" xfId="0" applyNumberFormat="1" applyFont="1" applyFill="1" applyBorder="1" applyAlignment="1">
      <alignment horizontal="center" vertical="center"/>
    </xf>
    <xf numFmtId="3" fontId="14" fillId="7" borderId="103" xfId="0" applyNumberFormat="1" applyFont="1" applyFill="1" applyBorder="1" applyAlignment="1">
      <alignment horizontal="center" vertical="center"/>
    </xf>
    <xf numFmtId="3" fontId="14" fillId="0" borderId="53" xfId="0" applyNumberFormat="1" applyFont="1" applyBorder="1" applyAlignment="1">
      <alignment horizontal="center"/>
    </xf>
    <xf numFmtId="3" fontId="14" fillId="0" borderId="23" xfId="0" applyNumberFormat="1" applyFont="1" applyBorder="1" applyAlignment="1">
      <alignment horizontal="center"/>
    </xf>
    <xf numFmtId="3" fontId="14" fillId="0" borderId="24" xfId="0" applyNumberFormat="1" applyFont="1" applyBorder="1" applyAlignment="1">
      <alignment horizontal="center"/>
    </xf>
    <xf numFmtId="3" fontId="14" fillId="0" borderId="20" xfId="0" applyNumberFormat="1" applyFont="1" applyBorder="1" applyAlignment="1">
      <alignment horizontal="center"/>
    </xf>
    <xf numFmtId="3" fontId="15" fillId="7" borderId="71" xfId="0" applyNumberFormat="1" applyFont="1" applyFill="1" applyBorder="1" applyAlignment="1">
      <alignment horizontal="center"/>
    </xf>
    <xf numFmtId="3" fontId="15" fillId="7" borderId="13" xfId="0" applyNumberFormat="1" applyFont="1" applyFill="1" applyBorder="1" applyAlignment="1">
      <alignment horizontal="center"/>
    </xf>
    <xf numFmtId="3" fontId="15" fillId="7" borderId="34" xfId="0" applyNumberFormat="1" applyFont="1" applyFill="1" applyBorder="1" applyAlignment="1">
      <alignment horizontal="center" vertical="center" wrapText="1"/>
    </xf>
    <xf numFmtId="3" fontId="15" fillId="7" borderId="35" xfId="0" applyNumberFormat="1" applyFont="1" applyFill="1" applyBorder="1" applyAlignment="1">
      <alignment horizontal="center" vertical="center" wrapText="1"/>
    </xf>
    <xf numFmtId="3" fontId="15" fillId="7" borderId="39" xfId="0" applyNumberFormat="1" applyFont="1" applyFill="1" applyBorder="1" applyAlignment="1">
      <alignment horizontal="center" vertical="center" wrapText="1"/>
    </xf>
    <xf numFmtId="0" fontId="15" fillId="7" borderId="35" xfId="0" applyFont="1" applyFill="1" applyBorder="1" applyAlignment="1">
      <alignment horizontal="center" vertical="center" wrapText="1"/>
    </xf>
    <xf numFmtId="3" fontId="15" fillId="7" borderId="21" xfId="0" applyNumberFormat="1" applyFont="1" applyFill="1" applyBorder="1" applyAlignment="1">
      <alignment horizontal="center"/>
    </xf>
    <xf numFmtId="3" fontId="15" fillId="7" borderId="38" xfId="0" applyNumberFormat="1" applyFont="1" applyFill="1" applyBorder="1" applyAlignment="1">
      <alignment horizontal="center"/>
    </xf>
    <xf numFmtId="3" fontId="15" fillId="7" borderId="28" xfId="0" applyNumberFormat="1" applyFont="1" applyFill="1" applyBorder="1" applyAlignment="1">
      <alignment horizontal="center" vertical="center"/>
    </xf>
    <xf numFmtId="3" fontId="15" fillId="7" borderId="18" xfId="0" applyNumberFormat="1" applyFont="1" applyFill="1" applyBorder="1" applyAlignment="1">
      <alignment horizontal="center" vertical="center"/>
    </xf>
    <xf numFmtId="3" fontId="15" fillId="7" borderId="40" xfId="0" applyNumberFormat="1" applyFont="1" applyFill="1" applyBorder="1" applyAlignment="1">
      <alignment horizontal="center" vertical="center"/>
    </xf>
    <xf numFmtId="3" fontId="14" fillId="28" borderId="2" xfId="0" applyNumberFormat="1" applyFont="1" applyFill="1" applyBorder="1" applyAlignment="1">
      <alignment horizontal="center"/>
    </xf>
    <xf numFmtId="3" fontId="14" fillId="28" borderId="27" xfId="0" applyNumberFormat="1" applyFont="1" applyFill="1" applyBorder="1" applyAlignment="1">
      <alignment horizontal="center"/>
    </xf>
    <xf numFmtId="3" fontId="14" fillId="0" borderId="0" xfId="0" applyNumberFormat="1" applyFont="1" applyFill="1" applyBorder="1" applyAlignment="1">
      <alignment horizontal="center" vertical="top" wrapText="1"/>
    </xf>
    <xf numFmtId="3" fontId="29" fillId="6" borderId="34" xfId="0" applyNumberFormat="1" applyFont="1" applyFill="1" applyBorder="1" applyAlignment="1">
      <alignment horizontal="center" vertical="center"/>
    </xf>
    <xf numFmtId="3" fontId="29" fillId="6" borderId="35" xfId="0" applyNumberFormat="1" applyFont="1" applyFill="1" applyBorder="1" applyAlignment="1">
      <alignment horizontal="center" vertical="center"/>
    </xf>
    <xf numFmtId="3" fontId="29" fillId="6" borderId="39" xfId="0" applyNumberFormat="1" applyFont="1" applyFill="1" applyBorder="1" applyAlignment="1">
      <alignment horizontal="center" vertical="center"/>
    </xf>
    <xf numFmtId="0" fontId="21" fillId="0" borderId="0" xfId="0" applyFont="1" applyBorder="1" applyAlignment="1">
      <alignment horizontal="center" vertical="center"/>
    </xf>
    <xf numFmtId="0" fontId="16" fillId="0" borderId="34" xfId="24" applyBorder="1" applyAlignment="1">
      <alignment horizontal="left" vertical="top" wrapText="1"/>
    </xf>
    <xf numFmtId="0" fontId="16" fillId="0" borderId="35" xfId="24" applyBorder="1" applyAlignment="1">
      <alignment horizontal="left" vertical="top" wrapText="1"/>
    </xf>
    <xf numFmtId="0" fontId="16" fillId="0" borderId="39" xfId="24" applyBorder="1" applyAlignment="1">
      <alignment horizontal="left" vertical="top" wrapText="1"/>
    </xf>
    <xf numFmtId="0" fontId="16" fillId="0" borderId="66" xfId="24" applyBorder="1" applyAlignment="1">
      <alignment horizontal="left" vertical="top" wrapText="1"/>
    </xf>
    <xf numFmtId="0" fontId="16" fillId="0" borderId="0" xfId="24" applyBorder="1" applyAlignment="1">
      <alignment horizontal="left" vertical="top" wrapText="1"/>
    </xf>
    <xf numFmtId="0" fontId="16" fillId="0" borderId="73" xfId="24" applyBorder="1" applyAlignment="1">
      <alignment horizontal="left" vertical="top" wrapText="1"/>
    </xf>
    <xf numFmtId="0" fontId="16" fillId="0" borderId="64" xfId="24" applyBorder="1" applyAlignment="1">
      <alignment horizontal="left" vertical="top" wrapText="1"/>
    </xf>
    <xf numFmtId="0" fontId="16" fillId="0" borderId="57" xfId="24" applyBorder="1" applyAlignment="1">
      <alignment horizontal="left" vertical="top" wrapText="1"/>
    </xf>
    <xf numFmtId="0" fontId="16" fillId="0" borderId="65" xfId="24" applyBorder="1" applyAlignment="1">
      <alignment horizontal="left" vertical="top" wrapText="1"/>
    </xf>
    <xf numFmtId="0" fontId="16" fillId="2" borderId="57" xfId="24" applyFill="1" applyBorder="1" applyAlignment="1">
      <alignment horizontal="center"/>
    </xf>
    <xf numFmtId="3" fontId="15" fillId="7" borderId="110" xfId="0" applyNumberFormat="1" applyFont="1" applyFill="1" applyBorder="1" applyAlignment="1">
      <alignment horizontal="left" vertical="center"/>
    </xf>
    <xf numFmtId="3" fontId="15" fillId="7" borderId="33" xfId="0" applyNumberFormat="1" applyFont="1" applyFill="1" applyBorder="1" applyAlignment="1">
      <alignment horizontal="left" vertical="center" wrapText="1"/>
    </xf>
    <xf numFmtId="0" fontId="14" fillId="2" borderId="52" xfId="0" applyNumberFormat="1" applyFont="1" applyFill="1" applyBorder="1" applyAlignment="1">
      <alignment horizontal="center" vertical="center" wrapText="1"/>
    </xf>
    <xf numFmtId="0" fontId="14" fillId="2" borderId="93" xfId="0" applyNumberFormat="1" applyFont="1" applyFill="1" applyBorder="1" applyAlignment="1">
      <alignment horizontal="center" vertical="center" wrapText="1"/>
    </xf>
    <xf numFmtId="0" fontId="14" fillId="0" borderId="60" xfId="0" applyNumberFormat="1" applyFont="1" applyFill="1" applyBorder="1" applyAlignment="1">
      <alignment horizontal="center" vertical="center" wrapText="1"/>
    </xf>
    <xf numFmtId="0" fontId="14" fillId="0" borderId="66" xfId="0" applyNumberFormat="1" applyFont="1" applyFill="1" applyBorder="1" applyAlignment="1">
      <alignment horizontal="center" vertical="center" wrapText="1"/>
    </xf>
    <xf numFmtId="0" fontId="14" fillId="0" borderId="28" xfId="0" applyNumberFormat="1" applyFont="1" applyFill="1" applyBorder="1" applyAlignment="1">
      <alignment horizontal="center" vertical="center" wrapText="1"/>
    </xf>
    <xf numFmtId="0" fontId="14" fillId="2" borderId="55" xfId="0" applyNumberFormat="1" applyFont="1" applyFill="1" applyBorder="1" applyAlignment="1">
      <alignment horizontal="center" vertical="center" wrapText="1"/>
    </xf>
    <xf numFmtId="0" fontId="56" fillId="25" borderId="0" xfId="14" applyFont="1" applyFill="1" applyAlignment="1">
      <alignment horizontal="center" vertical="center"/>
    </xf>
    <xf numFmtId="0" fontId="72" fillId="38" borderId="0" xfId="14" applyFont="1" applyFill="1" applyAlignment="1">
      <alignment horizontal="center" vertical="center"/>
    </xf>
    <xf numFmtId="0" fontId="60" fillId="25" borderId="0" xfId="14" applyFont="1" applyFill="1" applyAlignment="1">
      <alignment horizontal="center" vertical="center"/>
    </xf>
    <xf numFmtId="0" fontId="77" fillId="38" borderId="0" xfId="14" applyFont="1" applyFill="1" applyAlignment="1">
      <alignment vertical="center"/>
    </xf>
    <xf numFmtId="0" fontId="72" fillId="38" borderId="0" xfId="14" applyFont="1" applyFill="1" applyAlignment="1">
      <alignment vertical="center"/>
    </xf>
    <xf numFmtId="38" fontId="72" fillId="38" borderId="35" xfId="15" applyFont="1" applyFill="1" applyBorder="1">
      <alignment vertical="center"/>
    </xf>
    <xf numFmtId="0" fontId="72" fillId="38" borderId="35" xfId="14" applyFont="1" applyFill="1" applyBorder="1">
      <alignment vertical="center"/>
    </xf>
    <xf numFmtId="0" fontId="72" fillId="38" borderId="39" xfId="14" applyFont="1" applyFill="1" applyBorder="1">
      <alignment vertical="center"/>
    </xf>
    <xf numFmtId="38" fontId="72" fillId="38" borderId="0" xfId="14" applyNumberFormat="1" applyFont="1" applyFill="1" applyBorder="1" applyAlignment="1">
      <alignment horizontal="right" vertical="center"/>
    </xf>
    <xf numFmtId="0" fontId="72" fillId="38" borderId="0" xfId="14" applyFont="1" applyFill="1" applyBorder="1">
      <alignment vertical="center"/>
    </xf>
    <xf numFmtId="0" fontId="72" fillId="38" borderId="73" xfId="14" applyFont="1" applyFill="1" applyBorder="1">
      <alignment vertical="center"/>
    </xf>
    <xf numFmtId="38" fontId="72" fillId="0" borderId="0" xfId="14" applyNumberFormat="1" applyFont="1">
      <alignment vertical="center"/>
    </xf>
    <xf numFmtId="173" fontId="77" fillId="38" borderId="0" xfId="15" applyNumberFormat="1" applyFont="1" applyFill="1" applyBorder="1" applyAlignment="1">
      <alignment horizontal="right" vertical="center"/>
    </xf>
    <xf numFmtId="38" fontId="77" fillId="38" borderId="0" xfId="15" applyFont="1" applyFill="1" applyBorder="1">
      <alignment vertical="center"/>
    </xf>
    <xf numFmtId="173" fontId="77" fillId="38" borderId="57" xfId="15" applyNumberFormat="1" applyFont="1" applyFill="1" applyBorder="1" applyAlignment="1">
      <alignment horizontal="right" vertical="center"/>
    </xf>
    <xf numFmtId="38" fontId="77" fillId="38" borderId="57" xfId="15" applyFont="1" applyFill="1" applyBorder="1">
      <alignment vertical="center"/>
    </xf>
    <xf numFmtId="0" fontId="72" fillId="38" borderId="65" xfId="14" applyFont="1" applyFill="1" applyBorder="1">
      <alignment vertical="center"/>
    </xf>
    <xf numFmtId="38" fontId="72" fillId="38" borderId="35" xfId="14" applyNumberFormat="1" applyFont="1" applyFill="1" applyBorder="1" applyAlignment="1">
      <alignment horizontal="right" vertical="center"/>
    </xf>
    <xf numFmtId="0" fontId="56" fillId="0" borderId="0" xfId="14" applyFont="1" applyFill="1">
      <alignment vertical="center"/>
    </xf>
  </cellXfs>
  <cellStyles count="43">
    <cellStyle name="Bad" xfId="33" builtinId="27"/>
    <cellStyle name="Comma" xfId="1" builtinId="3"/>
    <cellStyle name="Comma [0] 2" xfId="15"/>
    <cellStyle name="Comma [0] 3" xfId="18"/>
    <cellStyle name="Comma 2" xfId="6"/>
    <cellStyle name="Comma 2 2" xfId="8"/>
    <cellStyle name="Comma 3" xfId="7"/>
    <cellStyle name="Comma 3 2" xfId="41"/>
    <cellStyle name="Comma 4" xfId="10"/>
    <cellStyle name="Comma 5" xfId="21"/>
    <cellStyle name="Comma 6" xfId="31"/>
    <cellStyle name="Currency 2" xfId="12"/>
    <cellStyle name="Currency 3" xfId="17"/>
    <cellStyle name="Currency 4" xfId="30"/>
    <cellStyle name="Good" xfId="32" builtinId="26"/>
    <cellStyle name="Normal" xfId="0" builtinId="0"/>
    <cellStyle name="Normal 10" xfId="24"/>
    <cellStyle name="Normal 11" xfId="25"/>
    <cellStyle name="Normal 12" xfId="27"/>
    <cellStyle name="Normal 13" xfId="28"/>
    <cellStyle name="Normal 14" xfId="29"/>
    <cellStyle name="Normal 14 2" xfId="42"/>
    <cellStyle name="Normal 15" xfId="40"/>
    <cellStyle name="Normal 2" xfId="5"/>
    <cellStyle name="Normal 2 2" xfId="39"/>
    <cellStyle name="Normal 3" xfId="9"/>
    <cellStyle name="Normal 4" xfId="11"/>
    <cellStyle name="Normal 5" xfId="13"/>
    <cellStyle name="Normal 6" xfId="14"/>
    <cellStyle name="Normal 7" xfId="16"/>
    <cellStyle name="Normal 8" xfId="20"/>
    <cellStyle name="Normal 9" xfId="22"/>
    <cellStyle name="Normal 9 2" xfId="23"/>
    <cellStyle name="Normal 9 3" xfId="34"/>
    <cellStyle name="쉼표 [0] 2" xfId="4"/>
    <cellStyle name="쉼표 2 2" xfId="3"/>
    <cellStyle name="표준 2" xfId="2"/>
    <cellStyle name="桁区切り [0.00] 2" xfId="35"/>
    <cellStyle name="桁区切り 2" xfId="36"/>
    <cellStyle name="標準 13" xfId="37"/>
    <cellStyle name="標準 2" xfId="26"/>
    <cellStyle name="標準 3" xfId="19"/>
    <cellStyle name="通貨 [0.00] 2" xfId="38"/>
  </cellStyles>
  <dxfs count="5">
    <dxf>
      <font>
        <b val="0"/>
        <i val="0"/>
        <strike val="0"/>
        <condense val="0"/>
        <extend val="0"/>
        <outline val="0"/>
        <shadow val="0"/>
        <u val="none"/>
        <vertAlign val="baseline"/>
        <sz val="10"/>
        <color rgb="FF000000"/>
        <name val="Arial"/>
        <scheme val="none"/>
      </font>
      <fill>
        <patternFill patternType="none">
          <fgColor rgb="FF000000"/>
          <bgColor rgb="FFFFFFFF"/>
        </patternFill>
      </fill>
    </dxf>
    <dxf>
      <font>
        <b val="0"/>
        <i val="0"/>
        <strike val="0"/>
        <condense val="0"/>
        <extend val="0"/>
        <outline val="0"/>
        <shadow val="0"/>
        <u val="none"/>
        <vertAlign val="baseline"/>
        <sz val="10"/>
        <color rgb="FF000000"/>
        <name val="Arial"/>
        <scheme val="none"/>
      </font>
      <fill>
        <patternFill patternType="none">
          <fgColor rgb="FF000000"/>
          <bgColor rgb="FFFFFFFF"/>
        </patternFill>
      </fill>
    </dxf>
    <dxf>
      <font>
        <b val="0"/>
        <i val="0"/>
        <strike val="0"/>
        <condense val="0"/>
        <extend val="0"/>
        <outline val="0"/>
        <shadow val="0"/>
        <u val="none"/>
        <vertAlign val="baseline"/>
        <sz val="10"/>
        <color rgb="FF000000"/>
        <name val="Arial"/>
        <scheme val="none"/>
      </font>
      <fill>
        <patternFill patternType="none">
          <fgColor rgb="FF000000"/>
          <bgColor rgb="FFFFFFFF"/>
        </patternFill>
      </fill>
    </dxf>
    <dxf>
      <font>
        <b val="0"/>
        <i val="0"/>
        <strike val="0"/>
        <condense val="0"/>
        <extend val="0"/>
        <outline val="0"/>
        <shadow val="0"/>
        <u val="none"/>
        <vertAlign val="baseline"/>
        <sz val="10"/>
        <color rgb="FF000000"/>
        <name val="Arial"/>
        <scheme val="none"/>
      </font>
      <fill>
        <patternFill patternType="none">
          <fgColor rgb="FF000000"/>
          <bgColor rgb="FFFFFFFF"/>
        </patternFill>
      </fill>
    </dxf>
    <dxf>
      <font>
        <b val="0"/>
        <i val="0"/>
        <strike val="0"/>
        <condense val="0"/>
        <extend val="0"/>
        <outline val="0"/>
        <shadow val="0"/>
        <u val="none"/>
        <vertAlign val="baseline"/>
        <sz val="10"/>
        <color indexed="8"/>
        <name val="Arial"/>
        <scheme val="none"/>
      </font>
      <fill>
        <patternFill patternType="none">
          <fgColor indexed="64"/>
          <bgColor indexed="65"/>
        </patternFill>
      </fill>
    </dxf>
  </dxfs>
  <tableStyles count="0" defaultTableStyle="TableStyleMedium2" defaultPivotStyle="PivotStyleLight16"/>
  <colors>
    <mruColors>
      <color rgb="FF0000FF"/>
      <color rgb="FFEEFDB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id="1" name="Table13" displayName="Table13" ref="A1:C40" totalsRowShown="0" headerRowDxfId="4" dataDxfId="3">
  <autoFilter ref="A1:C40"/>
  <sortState ref="A2:C40">
    <sortCondition ref="B2"/>
  </sortState>
  <tableColumns count="3">
    <tableColumn id="2" name="Standard Asia and Affiliates" dataDxfId="2"/>
    <tableColumn id="3" name="EUROPEAN UNION" dataDxfId="1"/>
    <tableColumn id="4" name="Other Standard Count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85"/>
  <sheetViews>
    <sheetView zoomScale="80" zoomScaleNormal="80" workbookViewId="0">
      <pane xSplit="21" ySplit="2" topLeftCell="BT54" activePane="bottomRight" state="frozen"/>
      <selection pane="topRight" activeCell="V1" sqref="V1"/>
      <selection pane="bottomLeft" activeCell="A11" sqref="A11"/>
      <selection pane="bottomRight" activeCell="CO22" sqref="CO22"/>
    </sheetView>
  </sheetViews>
  <sheetFormatPr defaultColWidth="9" defaultRowHeight="13.8"/>
  <cols>
    <col min="1" max="3" width="9" style="330"/>
    <col min="4" max="4" width="22.21875" style="330" customWidth="1"/>
    <col min="5" max="21" width="10.6640625" style="330" hidden="1" customWidth="1"/>
    <col min="22" max="22" width="10.6640625" style="330" customWidth="1"/>
    <col min="23" max="34" width="10.6640625" style="330" hidden="1" customWidth="1"/>
    <col min="35" max="35" width="10.6640625" style="330" customWidth="1"/>
    <col min="36" max="39" width="10.6640625" style="330" hidden="1" customWidth="1"/>
    <col min="40" max="47" width="10.6640625" style="374" hidden="1" customWidth="1"/>
    <col min="48" max="48" width="10.6640625" style="330" customWidth="1"/>
    <col min="49" max="60" width="10.6640625" style="374" hidden="1" customWidth="1"/>
    <col min="61" max="61" width="10.6640625" style="330" customWidth="1"/>
    <col min="62" max="65" width="10.6640625" style="374" customWidth="1"/>
    <col min="66" max="73" width="10.6640625" style="810" customWidth="1"/>
    <col min="74" max="74" width="10.6640625" style="330" customWidth="1"/>
    <col min="75" max="78" width="10.6640625" style="374" customWidth="1"/>
    <col min="79" max="79" width="10.6640625" style="810" customWidth="1"/>
    <col min="80" max="86" width="10.6640625" style="810" hidden="1" customWidth="1"/>
    <col min="87" max="87" width="10.6640625" style="330" customWidth="1"/>
    <col min="88" max="88" width="15.44140625" style="330" customWidth="1"/>
    <col min="89" max="89" width="18.109375" style="330" customWidth="1"/>
    <col min="90" max="90" width="11.77734375" style="330" customWidth="1"/>
    <col min="91" max="91" width="24.33203125" style="330" hidden="1" customWidth="1"/>
    <col min="92" max="92" width="21" style="330" hidden="1" customWidth="1"/>
    <col min="93" max="93" width="15.44140625" style="330" customWidth="1"/>
    <col min="94" max="94" width="9" style="330" customWidth="1"/>
    <col min="95" max="95" width="13.21875" style="330" customWidth="1"/>
    <col min="96" max="16384" width="9" style="330"/>
  </cols>
  <sheetData>
    <row r="1" spans="1:98" s="311" customFormat="1" ht="17.399999999999999">
      <c r="A1" s="305"/>
      <c r="B1" s="306"/>
      <c r="C1" s="305"/>
      <c r="D1" s="305"/>
      <c r="E1" s="305"/>
      <c r="F1" s="305"/>
      <c r="G1" s="305"/>
      <c r="H1" s="305"/>
      <c r="I1" s="305"/>
      <c r="J1" s="305"/>
      <c r="K1" s="306">
        <v>2011</v>
      </c>
      <c r="L1" s="305"/>
      <c r="M1" s="305"/>
      <c r="N1" s="305"/>
      <c r="O1" s="306"/>
      <c r="P1" s="305"/>
      <c r="Q1" s="305"/>
      <c r="R1" s="305"/>
      <c r="S1" s="305"/>
      <c r="T1" s="305"/>
      <c r="U1" s="305"/>
      <c r="V1" s="308">
        <v>2011</v>
      </c>
      <c r="W1" s="306" t="s">
        <v>294</v>
      </c>
      <c r="X1" s="305"/>
      <c r="Y1" s="305"/>
      <c r="Z1" s="305"/>
      <c r="AA1" s="305"/>
      <c r="AB1" s="305"/>
      <c r="AC1" s="305"/>
      <c r="AD1" s="305"/>
      <c r="AE1" s="305"/>
      <c r="AF1" s="305"/>
      <c r="AG1" s="305"/>
      <c r="AH1" s="305"/>
      <c r="AI1" s="308">
        <v>2012</v>
      </c>
      <c r="AJ1" s="306" t="s">
        <v>295</v>
      </c>
      <c r="AK1" s="305"/>
      <c r="AL1" s="305"/>
      <c r="AM1" s="305"/>
      <c r="AN1" s="305"/>
      <c r="AO1" s="305"/>
      <c r="AP1" s="305"/>
      <c r="AQ1" s="305"/>
      <c r="AR1" s="305"/>
      <c r="AS1" s="306"/>
      <c r="AT1" s="305"/>
      <c r="AU1" s="305"/>
      <c r="AV1" s="308">
        <v>2013</v>
      </c>
      <c r="AW1" s="306" t="s">
        <v>296</v>
      </c>
      <c r="AX1" s="305"/>
      <c r="AY1" s="305"/>
      <c r="AZ1" s="305"/>
      <c r="BA1" s="305"/>
      <c r="BB1" s="306"/>
      <c r="BC1" s="305"/>
      <c r="BD1" s="305"/>
      <c r="BE1" s="305"/>
      <c r="BF1" s="305"/>
      <c r="BG1" s="305"/>
      <c r="BH1" s="305"/>
      <c r="BI1" s="308">
        <v>2014</v>
      </c>
      <c r="BJ1" s="306" t="s">
        <v>297</v>
      </c>
      <c r="BK1" s="305"/>
      <c r="BL1" s="305"/>
      <c r="BM1" s="305"/>
      <c r="BN1" s="792"/>
      <c r="BO1" s="792"/>
      <c r="BP1" s="792"/>
      <c r="BQ1" s="792"/>
      <c r="BR1" s="792"/>
      <c r="BS1" s="792"/>
      <c r="BT1" s="792"/>
      <c r="BU1" s="792"/>
      <c r="BV1" s="308">
        <v>2015</v>
      </c>
      <c r="BW1" s="306" t="s">
        <v>429</v>
      </c>
      <c r="BX1" s="305"/>
      <c r="BY1" s="305"/>
      <c r="BZ1" s="305"/>
      <c r="CA1" s="792"/>
      <c r="CB1" s="792"/>
      <c r="CC1" s="792"/>
      <c r="CD1" s="792"/>
      <c r="CE1" s="792"/>
      <c r="CF1" s="792"/>
      <c r="CG1" s="792"/>
      <c r="CH1" s="792"/>
      <c r="CI1" s="308">
        <v>2016</v>
      </c>
      <c r="CJ1" s="310"/>
      <c r="CK1" s="310"/>
      <c r="CL1" s="310"/>
      <c r="CO1" s="793"/>
      <c r="CP1" s="793"/>
      <c r="CQ1" s="793"/>
    </row>
    <row r="2" spans="1:98" s="311" customFormat="1" ht="14.4" thickBot="1">
      <c r="A2" s="312"/>
      <c r="B2" s="313"/>
      <c r="C2" s="313"/>
      <c r="D2" s="313"/>
      <c r="E2" s="313" t="s">
        <v>430</v>
      </c>
      <c r="F2" s="313" t="s">
        <v>431</v>
      </c>
      <c r="G2" s="313" t="s">
        <v>432</v>
      </c>
      <c r="H2" s="313" t="s">
        <v>433</v>
      </c>
      <c r="I2" s="313" t="s">
        <v>434</v>
      </c>
      <c r="J2" s="313" t="s">
        <v>435</v>
      </c>
      <c r="K2" s="313" t="s">
        <v>436</v>
      </c>
      <c r="L2" s="313" t="s">
        <v>437</v>
      </c>
      <c r="M2" s="313" t="s">
        <v>438</v>
      </c>
      <c r="N2" s="313" t="s">
        <v>439</v>
      </c>
      <c r="O2" s="313" t="s">
        <v>440</v>
      </c>
      <c r="P2" s="313" t="s">
        <v>441</v>
      </c>
      <c r="Q2" s="313" t="s">
        <v>430</v>
      </c>
      <c r="R2" s="313" t="s">
        <v>431</v>
      </c>
      <c r="S2" s="313" t="s">
        <v>432</v>
      </c>
      <c r="T2" s="313" t="s">
        <v>433</v>
      </c>
      <c r="U2" s="313" t="s">
        <v>442</v>
      </c>
      <c r="V2" s="314" t="s">
        <v>282</v>
      </c>
      <c r="W2" s="313" t="s">
        <v>268</v>
      </c>
      <c r="X2" s="313" t="s">
        <v>269</v>
      </c>
      <c r="Y2" s="313" t="s">
        <v>443</v>
      </c>
      <c r="Z2" s="313" t="s">
        <v>444</v>
      </c>
      <c r="AA2" s="313" t="s">
        <v>445</v>
      </c>
      <c r="AB2" s="313" t="s">
        <v>274</v>
      </c>
      <c r="AC2" s="313" t="s">
        <v>276</v>
      </c>
      <c r="AD2" s="313" t="s">
        <v>277</v>
      </c>
      <c r="AE2" s="313" t="s">
        <v>278</v>
      </c>
      <c r="AF2" s="313" t="s">
        <v>280</v>
      </c>
      <c r="AG2" s="313" t="s">
        <v>281</v>
      </c>
      <c r="AH2" s="313" t="s">
        <v>282</v>
      </c>
      <c r="AI2" s="314" t="s">
        <v>446</v>
      </c>
      <c r="AJ2" s="313" t="s">
        <v>268</v>
      </c>
      <c r="AK2" s="313" t="s">
        <v>269</v>
      </c>
      <c r="AL2" s="313" t="s">
        <v>443</v>
      </c>
      <c r="AM2" s="313" t="s">
        <v>444</v>
      </c>
      <c r="AN2" s="313" t="s">
        <v>445</v>
      </c>
      <c r="AO2" s="313" t="s">
        <v>447</v>
      </c>
      <c r="AP2" s="313" t="s">
        <v>448</v>
      </c>
      <c r="AQ2" s="313" t="s">
        <v>449</v>
      </c>
      <c r="AR2" s="313" t="s">
        <v>450</v>
      </c>
      <c r="AS2" s="313" t="s">
        <v>451</v>
      </c>
      <c r="AT2" s="313" t="s">
        <v>442</v>
      </c>
      <c r="AU2" s="306" t="s">
        <v>452</v>
      </c>
      <c r="AV2" s="308" t="s">
        <v>446</v>
      </c>
      <c r="AW2" s="306" t="s">
        <v>268</v>
      </c>
      <c r="AX2" s="306" t="s">
        <v>269</v>
      </c>
      <c r="AY2" s="306" t="s">
        <v>443</v>
      </c>
      <c r="AZ2" s="306" t="s">
        <v>272</v>
      </c>
      <c r="BA2" s="306" t="s">
        <v>445</v>
      </c>
      <c r="BB2" s="306" t="s">
        <v>447</v>
      </c>
      <c r="BC2" s="306" t="s">
        <v>448</v>
      </c>
      <c r="BD2" s="306" t="s">
        <v>449</v>
      </c>
      <c r="BE2" s="306" t="s">
        <v>450</v>
      </c>
      <c r="BF2" s="306" t="s">
        <v>451</v>
      </c>
      <c r="BG2" s="306" t="s">
        <v>281</v>
      </c>
      <c r="BH2" s="306" t="s">
        <v>452</v>
      </c>
      <c r="BI2" s="308" t="s">
        <v>453</v>
      </c>
      <c r="BJ2" s="306" t="s">
        <v>454</v>
      </c>
      <c r="BK2" s="306" t="s">
        <v>455</v>
      </c>
      <c r="BL2" s="306" t="s">
        <v>270</v>
      </c>
      <c r="BM2" s="306" t="s">
        <v>444</v>
      </c>
      <c r="BN2" s="794" t="s">
        <v>273</v>
      </c>
      <c r="BO2" s="794" t="s">
        <v>456</v>
      </c>
      <c r="BP2" s="794" t="s">
        <v>457</v>
      </c>
      <c r="BQ2" s="794" t="s">
        <v>458</v>
      </c>
      <c r="BR2" s="794" t="s">
        <v>450</v>
      </c>
      <c r="BS2" s="794" t="s">
        <v>451</v>
      </c>
      <c r="BT2" s="794" t="s">
        <v>442</v>
      </c>
      <c r="BU2" s="794" t="s">
        <v>452</v>
      </c>
      <c r="BV2" s="308" t="s">
        <v>446</v>
      </c>
      <c r="BW2" s="306" t="s">
        <v>454</v>
      </c>
      <c r="BX2" s="306" t="s">
        <v>455</v>
      </c>
      <c r="BY2" s="306" t="s">
        <v>270</v>
      </c>
      <c r="BZ2" s="306" t="s">
        <v>444</v>
      </c>
      <c r="CA2" s="794" t="s">
        <v>273</v>
      </c>
      <c r="CB2" s="794" t="s">
        <v>447</v>
      </c>
      <c r="CC2" s="794" t="s">
        <v>448</v>
      </c>
      <c r="CD2" s="794" t="s">
        <v>449</v>
      </c>
      <c r="CE2" s="794" t="s">
        <v>450</v>
      </c>
      <c r="CF2" s="794" t="s">
        <v>451</v>
      </c>
      <c r="CG2" s="794" t="s">
        <v>442</v>
      </c>
      <c r="CH2" s="794" t="s">
        <v>452</v>
      </c>
      <c r="CI2" s="308" t="s">
        <v>446</v>
      </c>
      <c r="CJ2" s="316" t="s">
        <v>459</v>
      </c>
      <c r="CK2" s="317"/>
      <c r="CL2" s="317"/>
      <c r="CM2" s="318"/>
      <c r="CN2" s="318"/>
      <c r="CO2" s="795" t="s">
        <v>460</v>
      </c>
      <c r="CP2" s="796"/>
      <c r="CQ2" s="796"/>
    </row>
    <row r="3" spans="1:98">
      <c r="A3" s="319" t="s">
        <v>324</v>
      </c>
      <c r="B3" s="320"/>
      <c r="C3" s="320"/>
      <c r="D3" s="320"/>
      <c r="E3" s="320"/>
      <c r="F3" s="320"/>
      <c r="G3" s="320"/>
      <c r="H3" s="320"/>
      <c r="I3" s="320"/>
      <c r="J3" s="320"/>
      <c r="K3" s="320"/>
      <c r="L3" s="320"/>
      <c r="M3" s="320"/>
      <c r="N3" s="320"/>
      <c r="O3" s="321"/>
      <c r="P3" s="321"/>
      <c r="Q3" s="321"/>
      <c r="R3" s="321"/>
      <c r="S3" s="321"/>
      <c r="T3" s="321"/>
      <c r="U3" s="321"/>
      <c r="V3" s="322"/>
      <c r="W3" s="323"/>
      <c r="X3" s="323"/>
      <c r="Y3" s="323"/>
      <c r="Z3" s="323"/>
      <c r="AA3" s="324"/>
      <c r="AB3" s="324"/>
      <c r="AC3" s="324"/>
      <c r="AD3" s="324"/>
      <c r="AE3" s="324"/>
      <c r="AF3" s="324"/>
      <c r="AG3" s="324"/>
      <c r="AH3" s="323"/>
      <c r="AI3" s="325"/>
      <c r="AJ3" s="323"/>
      <c r="AK3" s="323"/>
      <c r="AL3" s="323"/>
      <c r="AM3" s="323"/>
      <c r="AN3" s="323"/>
      <c r="AO3" s="323"/>
      <c r="AP3" s="323"/>
      <c r="AQ3" s="323"/>
      <c r="AR3" s="323"/>
      <c r="AS3" s="323"/>
      <c r="AT3" s="323"/>
      <c r="AU3" s="323"/>
      <c r="AV3" s="325"/>
      <c r="AW3" s="323"/>
      <c r="AX3" s="323"/>
      <c r="AY3" s="323"/>
      <c r="AZ3" s="323"/>
      <c r="BA3" s="323"/>
      <c r="BB3" s="323"/>
      <c r="BC3" s="323"/>
      <c r="BD3" s="323"/>
      <c r="BE3" s="323"/>
      <c r="BF3" s="323"/>
      <c r="BG3" s="323"/>
      <c r="BH3" s="323"/>
      <c r="BI3" s="325"/>
      <c r="BJ3" s="323"/>
      <c r="BK3" s="323"/>
      <c r="BL3" s="323"/>
      <c r="BM3" s="323"/>
      <c r="BN3" s="324"/>
      <c r="BO3" s="324"/>
      <c r="BP3" s="324"/>
      <c r="BQ3" s="324"/>
      <c r="BR3" s="324"/>
      <c r="BS3" s="324"/>
      <c r="BT3" s="324"/>
      <c r="BU3" s="324"/>
      <c r="BV3" s="325"/>
      <c r="BW3" s="323"/>
      <c r="BX3" s="323"/>
      <c r="BY3" s="323"/>
      <c r="BZ3" s="323"/>
      <c r="CA3" s="324"/>
      <c r="CB3" s="324"/>
      <c r="CC3" s="324"/>
      <c r="CD3" s="324"/>
      <c r="CE3" s="324"/>
      <c r="CF3" s="324"/>
      <c r="CG3" s="324"/>
      <c r="CH3" s="324"/>
      <c r="CI3" s="325"/>
      <c r="CJ3" s="327"/>
      <c r="CK3" s="328"/>
      <c r="CL3" s="329"/>
      <c r="CO3" s="797"/>
      <c r="CP3" s="798"/>
      <c r="CQ3" s="799"/>
    </row>
    <row r="4" spans="1:98">
      <c r="A4" s="331"/>
      <c r="B4" s="332"/>
      <c r="C4" s="332"/>
      <c r="D4" s="332" t="s">
        <v>461</v>
      </c>
      <c r="E4" s="332"/>
      <c r="F4" s="332"/>
      <c r="G4" s="332"/>
      <c r="H4" s="332"/>
      <c r="I4" s="332"/>
      <c r="J4" s="332"/>
      <c r="K4" s="332"/>
      <c r="L4" s="332"/>
      <c r="M4" s="332"/>
      <c r="N4" s="332"/>
      <c r="O4" s="332"/>
      <c r="P4" s="332"/>
      <c r="Q4" s="332"/>
      <c r="R4" s="332" t="s">
        <v>462</v>
      </c>
      <c r="S4" s="332"/>
      <c r="T4" s="332"/>
      <c r="U4" s="333" t="s">
        <v>463</v>
      </c>
      <c r="V4" s="334" t="s">
        <v>463</v>
      </c>
      <c r="W4" s="333" t="s">
        <v>463</v>
      </c>
      <c r="X4" s="333" t="s">
        <v>463</v>
      </c>
      <c r="Y4" s="333" t="s">
        <v>463</v>
      </c>
      <c r="Z4" s="333" t="s">
        <v>463</v>
      </c>
      <c r="AA4" s="333" t="s">
        <v>463</v>
      </c>
      <c r="AB4" s="333" t="s">
        <v>463</v>
      </c>
      <c r="AC4" s="333" t="s">
        <v>463</v>
      </c>
      <c r="AD4" s="333" t="s">
        <v>463</v>
      </c>
      <c r="AE4" s="333" t="s">
        <v>463</v>
      </c>
      <c r="AF4" s="333" t="s">
        <v>463</v>
      </c>
      <c r="AG4" s="333" t="s">
        <v>463</v>
      </c>
      <c r="AH4" s="335" t="s">
        <v>328</v>
      </c>
      <c r="AI4" s="336">
        <f>SUM(W4:AH4)</f>
        <v>0</v>
      </c>
      <c r="AJ4" s="335" t="s">
        <v>328</v>
      </c>
      <c r="AK4" s="335" t="s">
        <v>328</v>
      </c>
      <c r="AL4" s="335" t="s">
        <v>328</v>
      </c>
      <c r="AM4" s="335" t="s">
        <v>328</v>
      </c>
      <c r="AN4" s="333" t="s">
        <v>328</v>
      </c>
      <c r="AO4" s="333" t="s">
        <v>328</v>
      </c>
      <c r="AP4" s="333" t="s">
        <v>328</v>
      </c>
      <c r="AQ4" s="333" t="s">
        <v>328</v>
      </c>
      <c r="AR4" s="333" t="s">
        <v>328</v>
      </c>
      <c r="AS4" s="333" t="s">
        <v>328</v>
      </c>
      <c r="AT4" s="333" t="s">
        <v>328</v>
      </c>
      <c r="AU4" s="337">
        <v>41</v>
      </c>
      <c r="AV4" s="336">
        <f>SUM(AJ4:AU4)</f>
        <v>41</v>
      </c>
      <c r="AW4" s="337">
        <v>30</v>
      </c>
      <c r="AX4" s="337">
        <v>30</v>
      </c>
      <c r="AY4" s="337">
        <v>30</v>
      </c>
      <c r="AZ4" s="337">
        <v>50</v>
      </c>
      <c r="BA4" s="337">
        <v>0</v>
      </c>
      <c r="BB4" s="337">
        <v>0</v>
      </c>
      <c r="BC4" s="337">
        <v>0</v>
      </c>
      <c r="BD4" s="337">
        <v>0</v>
      </c>
      <c r="BE4" s="337">
        <v>0</v>
      </c>
      <c r="BF4" s="337">
        <v>20</v>
      </c>
      <c r="BG4" s="337">
        <v>20</v>
      </c>
      <c r="BH4" s="337">
        <v>0</v>
      </c>
      <c r="BI4" s="336">
        <f>SUM(AW4:BH4)</f>
        <v>180</v>
      </c>
      <c r="BJ4" s="337">
        <v>120</v>
      </c>
      <c r="BK4" s="337">
        <v>130</v>
      </c>
      <c r="BL4" s="337">
        <v>100</v>
      </c>
      <c r="BM4" s="337">
        <v>120</v>
      </c>
      <c r="BN4" s="365">
        <v>-20</v>
      </c>
      <c r="BO4" s="365">
        <v>0</v>
      </c>
      <c r="BP4" s="365">
        <v>170</v>
      </c>
      <c r="BQ4" s="365">
        <v>100</v>
      </c>
      <c r="BR4" s="365">
        <v>0</v>
      </c>
      <c r="BS4" s="365">
        <v>0</v>
      </c>
      <c r="BT4" s="365">
        <v>0</v>
      </c>
      <c r="BU4" s="365">
        <v>0</v>
      </c>
      <c r="BV4" s="336">
        <f>SUM(BJ4:BU4)</f>
        <v>720</v>
      </c>
      <c r="BW4" s="337">
        <v>0</v>
      </c>
      <c r="BX4" s="337">
        <v>20</v>
      </c>
      <c r="BY4" s="337">
        <v>0</v>
      </c>
      <c r="BZ4" s="337">
        <v>20</v>
      </c>
      <c r="CA4" s="365">
        <v>60</v>
      </c>
      <c r="CB4" s="365"/>
      <c r="CC4" s="365"/>
      <c r="CD4" s="365"/>
      <c r="CE4" s="365"/>
      <c r="CF4" s="365"/>
      <c r="CG4" s="365"/>
      <c r="CH4" s="365"/>
      <c r="CI4" s="336">
        <f>SUM(BW4:CH4)</f>
        <v>100</v>
      </c>
      <c r="CJ4" s="339">
        <f>SUM(V4,AI4,AV4,BI4,BV4,CI4)</f>
        <v>1041</v>
      </c>
      <c r="CK4" s="340" t="s">
        <v>464</v>
      </c>
      <c r="CL4" s="341"/>
      <c r="CO4" s="800">
        <f>SUM(BT4:BU4,BW4:CA4)</f>
        <v>100</v>
      </c>
      <c r="CP4" s="801" t="s">
        <v>464</v>
      </c>
      <c r="CQ4" s="802"/>
      <c r="CS4" s="803"/>
      <c r="CT4" s="803"/>
    </row>
    <row r="5" spans="1:98">
      <c r="A5" s="331"/>
      <c r="B5" s="332"/>
      <c r="C5" s="332"/>
      <c r="D5" s="332"/>
      <c r="E5" s="332"/>
      <c r="F5" s="332"/>
      <c r="G5" s="332"/>
      <c r="H5" s="332"/>
      <c r="I5" s="332"/>
      <c r="J5" s="332"/>
      <c r="K5" s="332"/>
      <c r="L5" s="332"/>
      <c r="M5" s="332"/>
      <c r="N5" s="332"/>
      <c r="O5" s="332"/>
      <c r="P5" s="332"/>
      <c r="Q5" s="332"/>
      <c r="R5" s="332"/>
      <c r="S5" s="332"/>
      <c r="T5" s="332"/>
      <c r="U5" s="332"/>
      <c r="V5" s="342"/>
      <c r="W5" s="335"/>
      <c r="X5" s="335"/>
      <c r="Y5" s="335"/>
      <c r="Z5" s="335"/>
      <c r="AA5" s="333"/>
      <c r="AB5" s="333"/>
      <c r="AC5" s="333"/>
      <c r="AD5" s="333"/>
      <c r="AE5" s="333"/>
      <c r="AF5" s="333"/>
      <c r="AG5" s="333"/>
      <c r="AH5" s="335"/>
      <c r="AI5" s="336"/>
      <c r="AJ5" s="335"/>
      <c r="AK5" s="335"/>
      <c r="AL5" s="335"/>
      <c r="AM5" s="335"/>
      <c r="AN5" s="333"/>
      <c r="AO5" s="333"/>
      <c r="AP5" s="333"/>
      <c r="AQ5" s="333"/>
      <c r="AR5" s="333"/>
      <c r="AS5" s="333"/>
      <c r="AT5" s="333"/>
      <c r="AU5" s="335"/>
      <c r="AV5" s="336"/>
      <c r="AW5" s="335"/>
      <c r="AX5" s="335"/>
      <c r="AY5" s="335"/>
      <c r="AZ5" s="335"/>
      <c r="BA5" s="335"/>
      <c r="BB5" s="335"/>
      <c r="BC5" s="335"/>
      <c r="BD5" s="335"/>
      <c r="BE5" s="335"/>
      <c r="BF5" s="335"/>
      <c r="BG5" s="335"/>
      <c r="BH5" s="335"/>
      <c r="BI5" s="336"/>
      <c r="BJ5" s="335"/>
      <c r="BK5" s="335"/>
      <c r="BL5" s="335"/>
      <c r="BM5" s="335"/>
      <c r="BN5" s="333"/>
      <c r="BO5" s="333"/>
      <c r="BP5" s="333"/>
      <c r="BQ5" s="333"/>
      <c r="BR5" s="333"/>
      <c r="BS5" s="333"/>
      <c r="BT5" s="333"/>
      <c r="BU5" s="333"/>
      <c r="BV5" s="336"/>
      <c r="BW5" s="335"/>
      <c r="BX5" s="335"/>
      <c r="BY5" s="335"/>
      <c r="BZ5" s="335"/>
      <c r="CA5" s="333"/>
      <c r="CB5" s="333"/>
      <c r="CC5" s="333"/>
      <c r="CD5" s="333"/>
      <c r="CE5" s="333"/>
      <c r="CF5" s="333"/>
      <c r="CG5" s="333"/>
      <c r="CH5" s="333"/>
      <c r="CI5" s="336"/>
      <c r="CJ5" s="339">
        <f>CJ4*15</f>
        <v>15615</v>
      </c>
      <c r="CK5" s="340" t="s">
        <v>465</v>
      </c>
      <c r="CL5" s="341"/>
      <c r="CO5" s="800">
        <f>CO4*15</f>
        <v>1500</v>
      </c>
      <c r="CP5" s="801" t="s">
        <v>465</v>
      </c>
      <c r="CQ5" s="802"/>
    </row>
    <row r="6" spans="1:98">
      <c r="A6" s="331"/>
      <c r="B6" s="332"/>
      <c r="C6" s="332"/>
      <c r="D6" s="332"/>
      <c r="E6" s="332"/>
      <c r="F6" s="332"/>
      <c r="G6" s="332"/>
      <c r="H6" s="332"/>
      <c r="I6" s="332"/>
      <c r="J6" s="332"/>
      <c r="K6" s="332"/>
      <c r="L6" s="332"/>
      <c r="M6" s="332"/>
      <c r="N6" s="332"/>
      <c r="O6" s="332"/>
      <c r="P6" s="332"/>
      <c r="Q6" s="332"/>
      <c r="R6" s="332"/>
      <c r="S6" s="332"/>
      <c r="T6" s="332"/>
      <c r="U6" s="332"/>
      <c r="V6" s="342"/>
      <c r="W6" s="335"/>
      <c r="X6" s="335"/>
      <c r="Y6" s="335"/>
      <c r="Z6" s="335"/>
      <c r="AA6" s="333"/>
      <c r="AB6" s="333"/>
      <c r="AC6" s="333"/>
      <c r="AD6" s="333"/>
      <c r="AE6" s="333"/>
      <c r="AF6" s="333"/>
      <c r="AG6" s="333"/>
      <c r="AH6" s="335"/>
      <c r="AI6" s="336"/>
      <c r="AJ6" s="335"/>
      <c r="AK6" s="335"/>
      <c r="AL6" s="335"/>
      <c r="AM6" s="335"/>
      <c r="AN6" s="333"/>
      <c r="AO6" s="333"/>
      <c r="AP6" s="333"/>
      <c r="AQ6" s="333"/>
      <c r="AR6" s="333"/>
      <c r="AS6" s="333"/>
      <c r="AT6" s="333"/>
      <c r="AU6" s="335"/>
      <c r="AV6" s="336"/>
      <c r="AW6" s="335"/>
      <c r="AX6" s="335"/>
      <c r="AY6" s="335"/>
      <c r="AZ6" s="335"/>
      <c r="BA6" s="335"/>
      <c r="BB6" s="335"/>
      <c r="BC6" s="335"/>
      <c r="BD6" s="335"/>
      <c r="BE6" s="335"/>
      <c r="BF6" s="335"/>
      <c r="BG6" s="335"/>
      <c r="BH6" s="335"/>
      <c r="BI6" s="336"/>
      <c r="BJ6" s="335"/>
      <c r="BK6" s="335"/>
      <c r="BL6" s="335"/>
      <c r="BM6" s="335"/>
      <c r="BN6" s="333"/>
      <c r="BO6" s="333"/>
      <c r="BP6" s="333"/>
      <c r="BQ6" s="333"/>
      <c r="BR6" s="333"/>
      <c r="BS6" s="333"/>
      <c r="BT6" s="333"/>
      <c r="BU6" s="333"/>
      <c r="BV6" s="336"/>
      <c r="BW6" s="335"/>
      <c r="BX6" s="335"/>
      <c r="BY6" s="335"/>
      <c r="BZ6" s="335"/>
      <c r="CA6" s="333"/>
      <c r="CB6" s="333"/>
      <c r="CC6" s="333"/>
      <c r="CD6" s="333"/>
      <c r="CE6" s="333"/>
      <c r="CF6" s="333"/>
      <c r="CG6" s="333"/>
      <c r="CH6" s="333"/>
      <c r="CI6" s="336"/>
      <c r="CJ6" s="339">
        <f>CJ5/15</f>
        <v>1041</v>
      </c>
      <c r="CK6" s="340" t="s">
        <v>466</v>
      </c>
      <c r="CL6" s="341"/>
      <c r="CO6" s="800">
        <f>CO5/15</f>
        <v>100</v>
      </c>
      <c r="CP6" s="801" t="s">
        <v>466</v>
      </c>
      <c r="CQ6" s="802"/>
    </row>
    <row r="7" spans="1:98">
      <c r="A7" s="331"/>
      <c r="B7" s="332"/>
      <c r="C7" s="332"/>
      <c r="D7" s="332"/>
      <c r="E7" s="332"/>
      <c r="F7" s="332"/>
      <c r="G7" s="332"/>
      <c r="H7" s="332"/>
      <c r="I7" s="332"/>
      <c r="J7" s="332"/>
      <c r="K7" s="332"/>
      <c r="L7" s="332"/>
      <c r="M7" s="332"/>
      <c r="N7" s="332"/>
      <c r="O7" s="332"/>
      <c r="P7" s="332"/>
      <c r="Q7" s="332"/>
      <c r="R7" s="332"/>
      <c r="S7" s="332"/>
      <c r="T7" s="332"/>
      <c r="U7" s="332"/>
      <c r="V7" s="342"/>
      <c r="W7" s="335"/>
      <c r="X7" s="335"/>
      <c r="Y7" s="335"/>
      <c r="Z7" s="335"/>
      <c r="AA7" s="333"/>
      <c r="AB7" s="333"/>
      <c r="AC7" s="333"/>
      <c r="AD7" s="333"/>
      <c r="AE7" s="333"/>
      <c r="AF7" s="333"/>
      <c r="AG7" s="333"/>
      <c r="AH7" s="335"/>
      <c r="AI7" s="336"/>
      <c r="AJ7" s="335"/>
      <c r="AK7" s="335"/>
      <c r="AL7" s="335"/>
      <c r="AM7" s="335"/>
      <c r="AN7" s="333"/>
      <c r="AO7" s="333"/>
      <c r="AP7" s="333"/>
      <c r="AQ7" s="333"/>
      <c r="AR7" s="333"/>
      <c r="AS7" s="333"/>
      <c r="AT7" s="333"/>
      <c r="AU7" s="335"/>
      <c r="AV7" s="336"/>
      <c r="AW7" s="335"/>
      <c r="AX7" s="335"/>
      <c r="AY7" s="335"/>
      <c r="AZ7" s="335"/>
      <c r="BA7" s="335"/>
      <c r="BB7" s="335"/>
      <c r="BC7" s="335"/>
      <c r="BD7" s="335"/>
      <c r="BE7" s="335"/>
      <c r="BF7" s="335"/>
      <c r="BG7" s="335"/>
      <c r="BH7" s="335"/>
      <c r="BI7" s="336"/>
      <c r="BJ7" s="335"/>
      <c r="BK7" s="335"/>
      <c r="BL7" s="335"/>
      <c r="BM7" s="335"/>
      <c r="BN7" s="333"/>
      <c r="BO7" s="333"/>
      <c r="BP7" s="333"/>
      <c r="BQ7" s="333"/>
      <c r="BR7" s="333"/>
      <c r="BS7" s="333"/>
      <c r="BT7" s="333"/>
      <c r="BU7" s="333"/>
      <c r="BV7" s="336"/>
      <c r="BW7" s="335"/>
      <c r="BX7" s="335"/>
      <c r="BY7" s="335"/>
      <c r="BZ7" s="335"/>
      <c r="CA7" s="333"/>
      <c r="CB7" s="333"/>
      <c r="CC7" s="333"/>
      <c r="CD7" s="333"/>
      <c r="CE7" s="333"/>
      <c r="CF7" s="333"/>
      <c r="CG7" s="333"/>
      <c r="CH7" s="333"/>
      <c r="CI7" s="336"/>
      <c r="CJ7" s="344">
        <f>ROUND(CJ6/365,2)</f>
        <v>2.85</v>
      </c>
      <c r="CK7" s="345" t="s">
        <v>467</v>
      </c>
      <c r="CL7" s="341"/>
      <c r="CO7" s="804">
        <f>ROUND(CO6/365,2)</f>
        <v>0.27</v>
      </c>
      <c r="CP7" s="805" t="s">
        <v>467</v>
      </c>
      <c r="CQ7" s="802"/>
    </row>
    <row r="8" spans="1:98">
      <c r="A8" s="331"/>
      <c r="B8" s="332"/>
      <c r="C8" s="332"/>
      <c r="D8" s="332" t="s">
        <v>468</v>
      </c>
      <c r="E8" s="332"/>
      <c r="F8" s="332"/>
      <c r="G8" s="332"/>
      <c r="H8" s="332"/>
      <c r="I8" s="332"/>
      <c r="J8" s="332"/>
      <c r="K8" s="332"/>
      <c r="L8" s="332"/>
      <c r="M8" s="332"/>
      <c r="N8" s="332"/>
      <c r="O8" s="332"/>
      <c r="P8" s="332"/>
      <c r="Q8" s="332"/>
      <c r="R8" s="332"/>
      <c r="S8" s="332"/>
      <c r="T8" s="332"/>
      <c r="U8" s="333" t="s">
        <v>463</v>
      </c>
      <c r="V8" s="334" t="s">
        <v>463</v>
      </c>
      <c r="W8" s="333" t="s">
        <v>463</v>
      </c>
      <c r="X8" s="333" t="s">
        <v>463</v>
      </c>
      <c r="Y8" s="333" t="s">
        <v>463</v>
      </c>
      <c r="Z8" s="333" t="s">
        <v>463</v>
      </c>
      <c r="AA8" s="333" t="s">
        <v>463</v>
      </c>
      <c r="AB8" s="333" t="s">
        <v>463</v>
      </c>
      <c r="AC8" s="333" t="s">
        <v>463</v>
      </c>
      <c r="AD8" s="333" t="s">
        <v>463</v>
      </c>
      <c r="AE8" s="333" t="s">
        <v>463</v>
      </c>
      <c r="AF8" s="333" t="s">
        <v>463</v>
      </c>
      <c r="AG8" s="333" t="s">
        <v>463</v>
      </c>
      <c r="AH8" s="335" t="s">
        <v>328</v>
      </c>
      <c r="AI8" s="336" t="s">
        <v>328</v>
      </c>
      <c r="AJ8" s="335" t="s">
        <v>328</v>
      </c>
      <c r="AK8" s="335" t="s">
        <v>328</v>
      </c>
      <c r="AL8" s="335" t="s">
        <v>328</v>
      </c>
      <c r="AM8" s="335" t="s">
        <v>328</v>
      </c>
      <c r="AN8" s="333" t="s">
        <v>328</v>
      </c>
      <c r="AO8" s="333" t="s">
        <v>328</v>
      </c>
      <c r="AP8" s="333" t="s">
        <v>328</v>
      </c>
      <c r="AQ8" s="333" t="s">
        <v>328</v>
      </c>
      <c r="AR8" s="333" t="s">
        <v>328</v>
      </c>
      <c r="AS8" s="333" t="s">
        <v>328</v>
      </c>
      <c r="AT8" s="333" t="s">
        <v>328</v>
      </c>
      <c r="AU8" s="335" t="s">
        <v>328</v>
      </c>
      <c r="AV8" s="336" t="s">
        <v>328</v>
      </c>
      <c r="AW8" s="335" t="s">
        <v>328</v>
      </c>
      <c r="AX8" s="335" t="s">
        <v>328</v>
      </c>
      <c r="AY8" s="335" t="s">
        <v>328</v>
      </c>
      <c r="AZ8" s="335" t="s">
        <v>328</v>
      </c>
      <c r="BA8" s="335" t="s">
        <v>328</v>
      </c>
      <c r="BB8" s="335" t="s">
        <v>328</v>
      </c>
      <c r="BC8" s="335" t="s">
        <v>328</v>
      </c>
      <c r="BD8" s="335" t="s">
        <v>328</v>
      </c>
      <c r="BE8" s="335" t="s">
        <v>328</v>
      </c>
      <c r="BF8" s="335" t="s">
        <v>328</v>
      </c>
      <c r="BG8" s="335" t="s">
        <v>328</v>
      </c>
      <c r="BH8" s="335" t="s">
        <v>328</v>
      </c>
      <c r="BI8" s="336" t="s">
        <v>328</v>
      </c>
      <c r="BJ8" s="335" t="s">
        <v>328</v>
      </c>
      <c r="BK8" s="335" t="s">
        <v>328</v>
      </c>
      <c r="BL8" s="335" t="s">
        <v>328</v>
      </c>
      <c r="BM8" s="335" t="s">
        <v>328</v>
      </c>
      <c r="BN8" s="333" t="s">
        <v>328</v>
      </c>
      <c r="BO8" s="333" t="s">
        <v>328</v>
      </c>
      <c r="BP8" s="333" t="s">
        <v>328</v>
      </c>
      <c r="BQ8" s="333" t="s">
        <v>328</v>
      </c>
      <c r="BR8" s="333" t="s">
        <v>328</v>
      </c>
      <c r="BS8" s="333" t="s">
        <v>328</v>
      </c>
      <c r="BT8" s="333" t="s">
        <v>328</v>
      </c>
      <c r="BU8" s="333" t="s">
        <v>328</v>
      </c>
      <c r="BV8" s="336" t="s">
        <v>328</v>
      </c>
      <c r="BW8" s="335" t="s">
        <v>328</v>
      </c>
      <c r="BX8" s="335" t="s">
        <v>328</v>
      </c>
      <c r="BY8" s="335" t="s">
        <v>328</v>
      </c>
      <c r="BZ8" s="335" t="s">
        <v>328</v>
      </c>
      <c r="CA8" s="333" t="s">
        <v>328</v>
      </c>
      <c r="CB8" s="333"/>
      <c r="CC8" s="333"/>
      <c r="CD8" s="333"/>
      <c r="CE8" s="333"/>
      <c r="CF8" s="333"/>
      <c r="CG8" s="333"/>
      <c r="CH8" s="333"/>
      <c r="CI8" s="336" t="s">
        <v>328</v>
      </c>
      <c r="CJ8" s="339">
        <f>SUM(V8,AI8,AV8,BI8,BV8,CI8)</f>
        <v>0</v>
      </c>
      <c r="CK8" s="340" t="s">
        <v>464</v>
      </c>
      <c r="CL8" s="341"/>
      <c r="CO8" s="800">
        <f>SUM(BT8:BU8,BW8:CA8)</f>
        <v>0</v>
      </c>
      <c r="CP8" s="801" t="s">
        <v>464</v>
      </c>
      <c r="CQ8" s="802"/>
      <c r="CS8" s="803"/>
      <c r="CT8" s="803"/>
    </row>
    <row r="9" spans="1:98">
      <c r="A9" s="331"/>
      <c r="B9" s="332"/>
      <c r="C9" s="332"/>
      <c r="D9" s="332"/>
      <c r="E9" s="332"/>
      <c r="F9" s="332"/>
      <c r="G9" s="332"/>
      <c r="H9" s="332"/>
      <c r="I9" s="332"/>
      <c r="J9" s="332"/>
      <c r="K9" s="332"/>
      <c r="L9" s="332"/>
      <c r="M9" s="332"/>
      <c r="N9" s="332"/>
      <c r="O9" s="332"/>
      <c r="P9" s="332"/>
      <c r="Q9" s="332"/>
      <c r="R9" s="332"/>
      <c r="S9" s="332"/>
      <c r="T9" s="332"/>
      <c r="U9" s="332"/>
      <c r="V9" s="342"/>
      <c r="W9" s="335"/>
      <c r="X9" s="335"/>
      <c r="Y9" s="335"/>
      <c r="Z9" s="335"/>
      <c r="AA9" s="333"/>
      <c r="AB9" s="333"/>
      <c r="AC9" s="333"/>
      <c r="AD9" s="333"/>
      <c r="AE9" s="333"/>
      <c r="AF9" s="333"/>
      <c r="AG9" s="333"/>
      <c r="AH9" s="335"/>
      <c r="AI9" s="336"/>
      <c r="AJ9" s="335"/>
      <c r="AK9" s="335"/>
      <c r="AL9" s="335"/>
      <c r="AM9" s="335"/>
      <c r="AN9" s="333"/>
      <c r="AO9" s="333"/>
      <c r="AP9" s="333"/>
      <c r="AQ9" s="333"/>
      <c r="AR9" s="333"/>
      <c r="AS9" s="333"/>
      <c r="AT9" s="333"/>
      <c r="AU9" s="335"/>
      <c r="AV9" s="336"/>
      <c r="AW9" s="335"/>
      <c r="AX9" s="335"/>
      <c r="AY9" s="335"/>
      <c r="AZ9" s="335"/>
      <c r="BA9" s="335"/>
      <c r="BB9" s="335"/>
      <c r="BC9" s="335"/>
      <c r="BD9" s="335"/>
      <c r="BE9" s="335"/>
      <c r="BF9" s="335"/>
      <c r="BG9" s="335"/>
      <c r="BH9" s="335"/>
      <c r="BI9" s="336"/>
      <c r="BJ9" s="335"/>
      <c r="BK9" s="335"/>
      <c r="BL9" s="335"/>
      <c r="BM9" s="335"/>
      <c r="BN9" s="333"/>
      <c r="BO9" s="333"/>
      <c r="BP9" s="333"/>
      <c r="BQ9" s="333"/>
      <c r="BR9" s="333"/>
      <c r="BS9" s="333"/>
      <c r="BT9" s="333"/>
      <c r="BU9" s="333"/>
      <c r="BV9" s="336"/>
      <c r="BW9" s="335"/>
      <c r="BX9" s="335"/>
      <c r="BY9" s="335"/>
      <c r="BZ9" s="335"/>
      <c r="CA9" s="333"/>
      <c r="CB9" s="333"/>
      <c r="CC9" s="333"/>
      <c r="CD9" s="333"/>
      <c r="CE9" s="333"/>
      <c r="CF9" s="333"/>
      <c r="CG9" s="333"/>
      <c r="CH9" s="333"/>
      <c r="CI9" s="336"/>
      <c r="CJ9" s="339">
        <f>CJ8*30</f>
        <v>0</v>
      </c>
      <c r="CK9" s="340" t="s">
        <v>465</v>
      </c>
      <c r="CL9" s="341"/>
      <c r="CO9" s="800">
        <f>CO8*30</f>
        <v>0</v>
      </c>
      <c r="CP9" s="801" t="s">
        <v>465</v>
      </c>
      <c r="CQ9" s="802"/>
    </row>
    <row r="10" spans="1:98" ht="17.399999999999999">
      <c r="A10" s="331"/>
      <c r="B10" s="332"/>
      <c r="C10" s="332"/>
      <c r="D10" s="332"/>
      <c r="E10" s="332"/>
      <c r="F10" s="332"/>
      <c r="G10" s="332"/>
      <c r="H10" s="332"/>
      <c r="I10" s="332"/>
      <c r="J10" s="332"/>
      <c r="K10" s="332"/>
      <c r="L10" s="332"/>
      <c r="M10" s="332"/>
      <c r="N10" s="332"/>
      <c r="O10" s="332"/>
      <c r="P10" s="332"/>
      <c r="Q10" s="332"/>
      <c r="R10" s="332"/>
      <c r="S10" s="332"/>
      <c r="T10" s="332"/>
      <c r="U10" s="332"/>
      <c r="V10" s="342"/>
      <c r="W10" s="335"/>
      <c r="X10" s="335"/>
      <c r="Y10" s="335"/>
      <c r="Z10" s="335"/>
      <c r="AA10" s="333"/>
      <c r="AB10" s="333"/>
      <c r="AC10" s="333"/>
      <c r="AD10" s="333"/>
      <c r="AE10" s="333"/>
      <c r="AF10" s="333"/>
      <c r="AG10" s="333"/>
      <c r="AH10" s="335"/>
      <c r="AI10" s="336"/>
      <c r="AJ10" s="335"/>
      <c r="AK10" s="335"/>
      <c r="AL10" s="335"/>
      <c r="AM10" s="335"/>
      <c r="AN10" s="333"/>
      <c r="AO10" s="333"/>
      <c r="AP10" s="333"/>
      <c r="AQ10" s="333"/>
      <c r="AR10" s="333"/>
      <c r="AS10" s="333"/>
      <c r="AT10" s="333"/>
      <c r="AU10" s="335"/>
      <c r="AV10" s="336"/>
      <c r="AW10" s="335"/>
      <c r="AX10" s="335"/>
      <c r="AY10" s="335"/>
      <c r="AZ10" s="335"/>
      <c r="BA10" s="335"/>
      <c r="BB10" s="335"/>
      <c r="BC10" s="335"/>
      <c r="BD10" s="335"/>
      <c r="BE10" s="335"/>
      <c r="BF10" s="335"/>
      <c r="BG10" s="335"/>
      <c r="BH10" s="335"/>
      <c r="BI10" s="336"/>
      <c r="BJ10" s="335"/>
      <c r="BK10" s="335"/>
      <c r="BL10" s="335"/>
      <c r="BM10" s="335"/>
      <c r="BN10" s="333"/>
      <c r="BO10" s="333"/>
      <c r="BP10" s="333"/>
      <c r="BQ10" s="333"/>
      <c r="BR10" s="333"/>
      <c r="BS10" s="333"/>
      <c r="BT10" s="333"/>
      <c r="BU10" s="333"/>
      <c r="BV10" s="336"/>
      <c r="BW10" s="335"/>
      <c r="BX10" s="335"/>
      <c r="BY10" s="335"/>
      <c r="BZ10" s="335"/>
      <c r="CA10" s="333"/>
      <c r="CB10" s="333"/>
      <c r="CC10" s="333"/>
      <c r="CD10" s="333"/>
      <c r="CE10" s="333"/>
      <c r="CF10" s="333"/>
      <c r="CG10" s="333"/>
      <c r="CH10" s="333"/>
      <c r="CI10" s="336"/>
      <c r="CJ10" s="339">
        <f>CJ9/30</f>
        <v>0</v>
      </c>
      <c r="CK10" s="340" t="s">
        <v>466</v>
      </c>
      <c r="CL10" s="341"/>
      <c r="CM10" s="346" t="s">
        <v>334</v>
      </c>
      <c r="CN10" s="346" t="s">
        <v>335</v>
      </c>
      <c r="CO10" s="800">
        <f>CO9/30</f>
        <v>0</v>
      </c>
      <c r="CP10" s="801" t="s">
        <v>466</v>
      </c>
      <c r="CQ10" s="802"/>
    </row>
    <row r="11" spans="1:98" ht="14.4" thickBot="1">
      <c r="A11" s="347"/>
      <c r="B11" s="348"/>
      <c r="C11" s="348"/>
      <c r="D11" s="348"/>
      <c r="E11" s="348"/>
      <c r="F11" s="348"/>
      <c r="G11" s="348"/>
      <c r="H11" s="348"/>
      <c r="I11" s="348"/>
      <c r="J11" s="348"/>
      <c r="K11" s="348"/>
      <c r="L11" s="348"/>
      <c r="M11" s="348"/>
      <c r="N11" s="348"/>
      <c r="O11" s="348"/>
      <c r="P11" s="348"/>
      <c r="Q11" s="348"/>
      <c r="R11" s="348"/>
      <c r="S11" s="348"/>
      <c r="T11" s="348"/>
      <c r="U11" s="348"/>
      <c r="V11" s="349"/>
      <c r="W11" s="350"/>
      <c r="X11" s="350"/>
      <c r="Y11" s="350"/>
      <c r="Z11" s="350"/>
      <c r="AA11" s="351"/>
      <c r="AB11" s="351"/>
      <c r="AC11" s="351"/>
      <c r="AD11" s="351"/>
      <c r="AE11" s="351"/>
      <c r="AF11" s="351"/>
      <c r="AG11" s="351"/>
      <c r="AH11" s="350"/>
      <c r="AI11" s="352"/>
      <c r="AJ11" s="350"/>
      <c r="AK11" s="350"/>
      <c r="AL11" s="350"/>
      <c r="AM11" s="350"/>
      <c r="AN11" s="351"/>
      <c r="AO11" s="351"/>
      <c r="AP11" s="351"/>
      <c r="AQ11" s="351"/>
      <c r="AR11" s="351"/>
      <c r="AS11" s="351"/>
      <c r="AT11" s="351"/>
      <c r="AU11" s="350"/>
      <c r="AV11" s="352"/>
      <c r="AW11" s="350"/>
      <c r="AX11" s="350"/>
      <c r="AY11" s="350"/>
      <c r="AZ11" s="350"/>
      <c r="BA11" s="350"/>
      <c r="BB11" s="350"/>
      <c r="BC11" s="350"/>
      <c r="BD11" s="350"/>
      <c r="BE11" s="350"/>
      <c r="BF11" s="350"/>
      <c r="BG11" s="350"/>
      <c r="BH11" s="350"/>
      <c r="BI11" s="352"/>
      <c r="BJ11" s="350"/>
      <c r="BK11" s="350"/>
      <c r="BL11" s="350"/>
      <c r="BM11" s="350"/>
      <c r="BN11" s="351"/>
      <c r="BO11" s="351"/>
      <c r="BP11" s="351"/>
      <c r="BQ11" s="351"/>
      <c r="BR11" s="351"/>
      <c r="BS11" s="351"/>
      <c r="BT11" s="351"/>
      <c r="BU11" s="351"/>
      <c r="BV11" s="352"/>
      <c r="BW11" s="350"/>
      <c r="BX11" s="350"/>
      <c r="BY11" s="350"/>
      <c r="BZ11" s="350"/>
      <c r="CA11" s="351"/>
      <c r="CB11" s="351"/>
      <c r="CC11" s="351"/>
      <c r="CD11" s="351"/>
      <c r="CE11" s="351"/>
      <c r="CF11" s="351"/>
      <c r="CG11" s="351"/>
      <c r="CH11" s="351"/>
      <c r="CI11" s="352"/>
      <c r="CJ11" s="354">
        <f>ROUND(CJ10/365,2)</f>
        <v>0</v>
      </c>
      <c r="CK11" s="355" t="s">
        <v>467</v>
      </c>
      <c r="CL11" s="356"/>
      <c r="CM11" s="357">
        <f>CJ6+CJ10</f>
        <v>1041</v>
      </c>
      <c r="CN11" s="358">
        <f>CJ7+CJ11</f>
        <v>2.85</v>
      </c>
      <c r="CO11" s="806">
        <f>ROUND(CO10/365,2)</f>
        <v>0</v>
      </c>
      <c r="CP11" s="807" t="s">
        <v>467</v>
      </c>
      <c r="CQ11" s="808"/>
    </row>
    <row r="12" spans="1:98">
      <c r="A12" s="319" t="s">
        <v>336</v>
      </c>
      <c r="B12" s="320"/>
      <c r="C12" s="320"/>
      <c r="D12" s="320"/>
      <c r="E12" s="320"/>
      <c r="F12" s="320"/>
      <c r="G12" s="320"/>
      <c r="H12" s="320"/>
      <c r="I12" s="320"/>
      <c r="J12" s="320"/>
      <c r="K12" s="320"/>
      <c r="L12" s="320"/>
      <c r="M12" s="320"/>
      <c r="N12" s="320"/>
      <c r="O12" s="320"/>
      <c r="P12" s="320"/>
      <c r="Q12" s="320"/>
      <c r="R12" s="320"/>
      <c r="S12" s="320"/>
      <c r="T12" s="320"/>
      <c r="U12" s="320"/>
      <c r="V12" s="359"/>
      <c r="W12" s="360"/>
      <c r="X12" s="360"/>
      <c r="Y12" s="360"/>
      <c r="Z12" s="360"/>
      <c r="AA12" s="361"/>
      <c r="AB12" s="361"/>
      <c r="AC12" s="361"/>
      <c r="AD12" s="361"/>
      <c r="AE12" s="361"/>
      <c r="AF12" s="361"/>
      <c r="AG12" s="361"/>
      <c r="AH12" s="360"/>
      <c r="AI12" s="362"/>
      <c r="AJ12" s="360"/>
      <c r="AK12" s="360"/>
      <c r="AL12" s="360"/>
      <c r="AM12" s="360"/>
      <c r="AN12" s="361"/>
      <c r="AO12" s="361"/>
      <c r="AP12" s="361"/>
      <c r="AQ12" s="361"/>
      <c r="AR12" s="361"/>
      <c r="AS12" s="361"/>
      <c r="AT12" s="361"/>
      <c r="AU12" s="360"/>
      <c r="AV12" s="362"/>
      <c r="AW12" s="360"/>
      <c r="AX12" s="360"/>
      <c r="AY12" s="360"/>
      <c r="AZ12" s="360"/>
      <c r="BA12" s="360"/>
      <c r="BB12" s="360"/>
      <c r="BC12" s="360"/>
      <c r="BD12" s="360"/>
      <c r="BE12" s="360"/>
      <c r="BF12" s="360"/>
      <c r="BG12" s="360"/>
      <c r="BH12" s="360"/>
      <c r="BI12" s="362"/>
      <c r="BJ12" s="360"/>
      <c r="BK12" s="360"/>
      <c r="BL12" s="360"/>
      <c r="BM12" s="360"/>
      <c r="BN12" s="361"/>
      <c r="BO12" s="361"/>
      <c r="BP12" s="361"/>
      <c r="BQ12" s="361"/>
      <c r="BR12" s="361"/>
      <c r="BS12" s="361"/>
      <c r="BT12" s="361"/>
      <c r="BU12" s="361"/>
      <c r="BV12" s="362"/>
      <c r="BW12" s="360"/>
      <c r="BX12" s="360"/>
      <c r="BY12" s="360"/>
      <c r="BZ12" s="360"/>
      <c r="CA12" s="361"/>
      <c r="CB12" s="361"/>
      <c r="CC12" s="361"/>
      <c r="CD12" s="361"/>
      <c r="CE12" s="361"/>
      <c r="CF12" s="361"/>
      <c r="CG12" s="361"/>
      <c r="CH12" s="361"/>
      <c r="CI12" s="362"/>
      <c r="CJ12" s="364"/>
      <c r="CK12" s="328"/>
      <c r="CL12" s="329"/>
      <c r="CO12" s="809"/>
      <c r="CP12" s="798"/>
      <c r="CQ12" s="799"/>
    </row>
    <row r="13" spans="1:98">
      <c r="A13" s="331"/>
      <c r="B13" s="332"/>
      <c r="C13" s="332"/>
      <c r="D13" s="332" t="s">
        <v>461</v>
      </c>
      <c r="E13" s="332"/>
      <c r="F13" s="332"/>
      <c r="G13" s="332"/>
      <c r="H13" s="332"/>
      <c r="I13" s="332"/>
      <c r="J13" s="332"/>
      <c r="K13" s="332"/>
      <c r="L13" s="332"/>
      <c r="M13" s="332"/>
      <c r="N13" s="332"/>
      <c r="O13" s="332"/>
      <c r="P13" s="332"/>
      <c r="Q13" s="332"/>
      <c r="R13" s="332" t="s">
        <v>462</v>
      </c>
      <c r="S13" s="332"/>
      <c r="T13" s="332"/>
      <c r="U13" s="333" t="s">
        <v>463</v>
      </c>
      <c r="V13" s="334" t="s">
        <v>463</v>
      </c>
      <c r="W13" s="333" t="s">
        <v>463</v>
      </c>
      <c r="X13" s="333" t="s">
        <v>463</v>
      </c>
      <c r="Y13" s="333" t="s">
        <v>463</v>
      </c>
      <c r="Z13" s="333" t="s">
        <v>463</v>
      </c>
      <c r="AA13" s="333" t="s">
        <v>463</v>
      </c>
      <c r="AB13" s="333" t="s">
        <v>463</v>
      </c>
      <c r="AC13" s="333" t="s">
        <v>463</v>
      </c>
      <c r="AD13" s="333" t="s">
        <v>463</v>
      </c>
      <c r="AE13" s="333" t="s">
        <v>463</v>
      </c>
      <c r="AF13" s="333" t="s">
        <v>463</v>
      </c>
      <c r="AG13" s="333" t="s">
        <v>463</v>
      </c>
      <c r="AH13" s="335">
        <v>90</v>
      </c>
      <c r="AI13" s="336">
        <f>SUM(W13:AH13)</f>
        <v>90</v>
      </c>
      <c r="AJ13" s="337">
        <v>280.00000000000006</v>
      </c>
      <c r="AK13" s="337">
        <v>400</v>
      </c>
      <c r="AL13" s="337">
        <v>779.99999999999989</v>
      </c>
      <c r="AM13" s="337">
        <v>1260</v>
      </c>
      <c r="AN13" s="365">
        <v>580</v>
      </c>
      <c r="AO13" s="365">
        <v>1010</v>
      </c>
      <c r="AP13" s="365">
        <v>2579.9999999999995</v>
      </c>
      <c r="AQ13" s="365">
        <v>3490.0000000000005</v>
      </c>
      <c r="AR13" s="365">
        <v>2260</v>
      </c>
      <c r="AS13" s="365">
        <v>2810</v>
      </c>
      <c r="AT13" s="365">
        <v>3380.0000000000005</v>
      </c>
      <c r="AU13" s="337">
        <v>1970</v>
      </c>
      <c r="AV13" s="336">
        <f>SUM(AJ13:AU13)</f>
        <v>20800</v>
      </c>
      <c r="AW13" s="337">
        <v>3170.0000000000005</v>
      </c>
      <c r="AX13" s="337">
        <v>2139.9999999999995</v>
      </c>
      <c r="AY13" s="337">
        <v>2159.9999999999995</v>
      </c>
      <c r="AZ13" s="337">
        <v>3790.0000000000005</v>
      </c>
      <c r="BA13" s="337">
        <v>3630</v>
      </c>
      <c r="BB13" s="337">
        <v>3650</v>
      </c>
      <c r="BC13" s="337">
        <v>4080</v>
      </c>
      <c r="BD13" s="337">
        <v>2829.9999999999995</v>
      </c>
      <c r="BE13" s="337">
        <v>3490.0000000000005</v>
      </c>
      <c r="BF13" s="337">
        <v>3530.0000000000005</v>
      </c>
      <c r="BG13" s="337">
        <v>2620.0000000000005</v>
      </c>
      <c r="BH13" s="337">
        <v>1550</v>
      </c>
      <c r="BI13" s="336">
        <f>SUM(AW13:BH13)</f>
        <v>36640</v>
      </c>
      <c r="BJ13" s="337">
        <v>2680.0000000000005</v>
      </c>
      <c r="BK13" s="337">
        <v>1580</v>
      </c>
      <c r="BL13" s="337">
        <v>2510.0000000000005</v>
      </c>
      <c r="BM13" s="337">
        <v>3760</v>
      </c>
      <c r="BN13" s="365">
        <v>2100</v>
      </c>
      <c r="BO13" s="365">
        <v>3090.0000000000005</v>
      </c>
      <c r="BP13" s="365">
        <v>3760.0000000000005</v>
      </c>
      <c r="BQ13" s="365">
        <v>2710</v>
      </c>
      <c r="BR13" s="365">
        <v>4029.9999999999995</v>
      </c>
      <c r="BS13" s="365">
        <v>2930.0000000000005</v>
      </c>
      <c r="BT13" s="365">
        <v>4490</v>
      </c>
      <c r="BU13" s="365">
        <v>2800</v>
      </c>
      <c r="BV13" s="336">
        <f>SUM(BJ13:BU13)</f>
        <v>36440</v>
      </c>
      <c r="BW13" s="337">
        <v>1539.9999999999998</v>
      </c>
      <c r="BX13" s="337">
        <v>3000.0000000000005</v>
      </c>
      <c r="BY13" s="337">
        <v>2929.9999999999995</v>
      </c>
      <c r="BZ13" s="337">
        <v>2719.9999999999995</v>
      </c>
      <c r="CA13" s="365">
        <v>3120</v>
      </c>
      <c r="CB13" s="365"/>
      <c r="CC13" s="365"/>
      <c r="CD13" s="365"/>
      <c r="CE13" s="365"/>
      <c r="CF13" s="365"/>
      <c r="CG13" s="365"/>
      <c r="CH13" s="365"/>
      <c r="CI13" s="336">
        <f>SUM(BW13:CH13)</f>
        <v>13310</v>
      </c>
      <c r="CJ13" s="339">
        <f>SUM(V13,AI13,AV13,BI13,BV13,CI13)</f>
        <v>107280</v>
      </c>
      <c r="CK13" s="340" t="s">
        <v>464</v>
      </c>
      <c r="CL13" s="341"/>
      <c r="CO13" s="800">
        <f>SUM(BT13:BU13,BW13:CA13)</f>
        <v>20600</v>
      </c>
      <c r="CP13" s="801" t="s">
        <v>464</v>
      </c>
      <c r="CQ13" s="802"/>
      <c r="CS13" s="803"/>
      <c r="CT13" s="803"/>
    </row>
    <row r="14" spans="1:98">
      <c r="A14" s="331"/>
      <c r="B14" s="332"/>
      <c r="C14" s="332"/>
      <c r="D14" s="332"/>
      <c r="E14" s="332"/>
      <c r="F14" s="332"/>
      <c r="G14" s="332"/>
      <c r="H14" s="332"/>
      <c r="I14" s="332"/>
      <c r="J14" s="332"/>
      <c r="K14" s="332"/>
      <c r="L14" s="332"/>
      <c r="M14" s="332"/>
      <c r="N14" s="332"/>
      <c r="O14" s="366"/>
      <c r="P14" s="367"/>
      <c r="Q14" s="367"/>
      <c r="R14" s="332"/>
      <c r="S14" s="332"/>
      <c r="T14" s="332"/>
      <c r="U14" s="332"/>
      <c r="V14" s="342"/>
      <c r="W14" s="335"/>
      <c r="X14" s="335"/>
      <c r="Y14" s="335"/>
      <c r="Z14" s="335"/>
      <c r="AA14" s="333"/>
      <c r="AB14" s="333"/>
      <c r="AC14" s="333"/>
      <c r="AD14" s="333"/>
      <c r="AE14" s="333"/>
      <c r="AF14" s="333"/>
      <c r="AG14" s="333"/>
      <c r="AH14" s="335"/>
      <c r="AI14" s="336"/>
      <c r="AJ14" s="335"/>
      <c r="AK14" s="335"/>
      <c r="AL14" s="335"/>
      <c r="AM14" s="335"/>
      <c r="AN14" s="333"/>
      <c r="AO14" s="333"/>
      <c r="AP14" s="333"/>
      <c r="AQ14" s="333"/>
      <c r="AR14" s="333"/>
      <c r="AS14" s="333"/>
      <c r="AT14" s="333"/>
      <c r="AU14" s="335"/>
      <c r="AV14" s="336"/>
      <c r="AW14" s="335"/>
      <c r="AX14" s="335"/>
      <c r="AY14" s="335"/>
      <c r="AZ14" s="335"/>
      <c r="BA14" s="335"/>
      <c r="BB14" s="335"/>
      <c r="BC14" s="335"/>
      <c r="BD14" s="335"/>
      <c r="BE14" s="335"/>
      <c r="BF14" s="335"/>
      <c r="BG14" s="335"/>
      <c r="BH14" s="335"/>
      <c r="BI14" s="336"/>
      <c r="BJ14" s="335"/>
      <c r="BK14" s="335"/>
      <c r="BL14" s="335"/>
      <c r="BM14" s="335"/>
      <c r="BN14" s="333"/>
      <c r="BO14" s="333"/>
      <c r="BP14" s="333"/>
      <c r="BQ14" s="333"/>
      <c r="BR14" s="333"/>
      <c r="BS14" s="333"/>
      <c r="BT14" s="333"/>
      <c r="BU14" s="333"/>
      <c r="BV14" s="336"/>
      <c r="BW14" s="335"/>
      <c r="BX14" s="335"/>
      <c r="BY14" s="335"/>
      <c r="BZ14" s="335"/>
      <c r="CA14" s="333"/>
      <c r="CB14" s="333"/>
      <c r="CC14" s="333"/>
      <c r="CD14" s="333"/>
      <c r="CE14" s="333"/>
      <c r="CF14" s="333"/>
      <c r="CG14" s="333"/>
      <c r="CH14" s="333"/>
      <c r="CI14" s="336"/>
      <c r="CJ14" s="339">
        <f>CJ13*15</f>
        <v>1609200</v>
      </c>
      <c r="CK14" s="340" t="s">
        <v>465</v>
      </c>
      <c r="CL14" s="341"/>
      <c r="CO14" s="800">
        <f>CO13*15</f>
        <v>309000</v>
      </c>
      <c r="CP14" s="801" t="s">
        <v>465</v>
      </c>
      <c r="CQ14" s="802"/>
    </row>
    <row r="15" spans="1:98" ht="14.4">
      <c r="A15" s="368"/>
      <c r="B15" s="369"/>
      <c r="C15" s="332"/>
      <c r="D15" s="332"/>
      <c r="E15" s="332"/>
      <c r="F15" s="332"/>
      <c r="G15" s="332"/>
      <c r="H15" s="332"/>
      <c r="I15" s="332"/>
      <c r="J15" s="332"/>
      <c r="K15" s="332"/>
      <c r="L15" s="332"/>
      <c r="M15" s="332"/>
      <c r="N15" s="332"/>
      <c r="O15" s="332"/>
      <c r="P15" s="332"/>
      <c r="Q15" s="332"/>
      <c r="R15" s="332"/>
      <c r="S15" s="332"/>
      <c r="T15" s="332"/>
      <c r="U15" s="332"/>
      <c r="V15" s="342"/>
      <c r="W15" s="335"/>
      <c r="X15" s="335"/>
      <c r="Y15" s="335"/>
      <c r="Z15" s="335"/>
      <c r="AA15" s="333"/>
      <c r="AB15" s="333"/>
      <c r="AC15" s="333"/>
      <c r="AD15" s="333"/>
      <c r="AE15" s="333"/>
      <c r="AF15" s="333"/>
      <c r="AG15" s="333"/>
      <c r="AH15" s="335"/>
      <c r="AI15" s="336"/>
      <c r="AJ15" s="335"/>
      <c r="AK15" s="335"/>
      <c r="AL15" s="335"/>
      <c r="AM15" s="335"/>
      <c r="AN15" s="333"/>
      <c r="AO15" s="333"/>
      <c r="AP15" s="333"/>
      <c r="AQ15" s="333"/>
      <c r="AR15" s="365"/>
      <c r="AS15" s="333"/>
      <c r="AT15" s="333"/>
      <c r="AU15" s="335"/>
      <c r="AV15" s="336"/>
      <c r="AW15" s="335"/>
      <c r="AX15" s="335"/>
      <c r="AY15" s="335"/>
      <c r="AZ15" s="335"/>
      <c r="BA15" s="335"/>
      <c r="BB15" s="335"/>
      <c r="BC15" s="335"/>
      <c r="BD15" s="335"/>
      <c r="BE15" s="335"/>
      <c r="BF15" s="335"/>
      <c r="BG15" s="335"/>
      <c r="BH15" s="335"/>
      <c r="BI15" s="336"/>
      <c r="BJ15" s="335"/>
      <c r="BK15" s="335"/>
      <c r="BL15" s="335"/>
      <c r="BM15" s="335"/>
      <c r="BN15" s="333"/>
      <c r="BO15" s="333"/>
      <c r="BP15" s="333"/>
      <c r="BQ15" s="333"/>
      <c r="BR15" s="333"/>
      <c r="BS15" s="333"/>
      <c r="BT15" s="333"/>
      <c r="BU15" s="333"/>
      <c r="BV15" s="336"/>
      <c r="BW15" s="335"/>
      <c r="BX15" s="335"/>
      <c r="BY15" s="335"/>
      <c r="BZ15" s="335"/>
      <c r="CA15" s="333"/>
      <c r="CB15" s="333"/>
      <c r="CC15" s="333"/>
      <c r="CD15" s="333"/>
      <c r="CE15" s="333"/>
      <c r="CF15" s="333"/>
      <c r="CG15" s="333"/>
      <c r="CH15" s="333"/>
      <c r="CI15" s="336"/>
      <c r="CJ15" s="339">
        <f>CJ14/15</f>
        <v>107280</v>
      </c>
      <c r="CK15" s="340" t="s">
        <v>466</v>
      </c>
      <c r="CL15" s="341"/>
      <c r="CO15" s="800">
        <f>CO14/15</f>
        <v>20600</v>
      </c>
      <c r="CP15" s="801" t="s">
        <v>466</v>
      </c>
      <c r="CQ15" s="802"/>
    </row>
    <row r="16" spans="1:98">
      <c r="A16" s="331"/>
      <c r="B16" s="332"/>
      <c r="C16" s="332"/>
      <c r="D16" s="332"/>
      <c r="E16" s="332"/>
      <c r="F16" s="332"/>
      <c r="G16" s="332"/>
      <c r="H16" s="332"/>
      <c r="I16" s="332"/>
      <c r="J16" s="332"/>
      <c r="K16" s="332"/>
      <c r="L16" s="332"/>
      <c r="M16" s="332"/>
      <c r="N16" s="332"/>
      <c r="O16" s="332"/>
      <c r="P16" s="332"/>
      <c r="Q16" s="332"/>
      <c r="R16" s="332"/>
      <c r="S16" s="332"/>
      <c r="T16" s="332"/>
      <c r="U16" s="332"/>
      <c r="V16" s="342"/>
      <c r="W16" s="335"/>
      <c r="X16" s="335"/>
      <c r="Y16" s="335"/>
      <c r="Z16" s="335"/>
      <c r="AA16" s="333"/>
      <c r="AB16" s="333"/>
      <c r="AC16" s="333"/>
      <c r="AD16" s="333"/>
      <c r="AE16" s="333"/>
      <c r="AF16" s="333"/>
      <c r="AG16" s="333"/>
      <c r="AH16" s="335"/>
      <c r="AI16" s="336"/>
      <c r="AJ16" s="335"/>
      <c r="AK16" s="335"/>
      <c r="AL16" s="335"/>
      <c r="AM16" s="335"/>
      <c r="AN16" s="333"/>
      <c r="AO16" s="333"/>
      <c r="AP16" s="333"/>
      <c r="AQ16" s="333"/>
      <c r="AR16" s="333"/>
      <c r="AS16" s="333"/>
      <c r="AT16" s="333"/>
      <c r="AU16" s="335"/>
      <c r="AV16" s="336"/>
      <c r="AW16" s="335"/>
      <c r="AX16" s="335"/>
      <c r="AY16" s="335"/>
      <c r="AZ16" s="335"/>
      <c r="BA16" s="335"/>
      <c r="BB16" s="335"/>
      <c r="BC16" s="335"/>
      <c r="BD16" s="335"/>
      <c r="BE16" s="335"/>
      <c r="BF16" s="335"/>
      <c r="BG16" s="335"/>
      <c r="BH16" s="335"/>
      <c r="BI16" s="336"/>
      <c r="BJ16" s="335"/>
      <c r="BK16" s="335"/>
      <c r="BL16" s="335"/>
      <c r="BM16" s="335"/>
      <c r="BN16" s="333"/>
      <c r="BO16" s="333"/>
      <c r="BP16" s="333"/>
      <c r="BQ16" s="333"/>
      <c r="BR16" s="333"/>
      <c r="BS16" s="333"/>
      <c r="BT16" s="333"/>
      <c r="BU16" s="333"/>
      <c r="BV16" s="336"/>
      <c r="BW16" s="335"/>
      <c r="BX16" s="335"/>
      <c r="BY16" s="335"/>
      <c r="BZ16" s="335"/>
      <c r="CA16" s="333"/>
      <c r="CB16" s="333"/>
      <c r="CC16" s="333"/>
      <c r="CD16" s="333"/>
      <c r="CE16" s="333"/>
      <c r="CF16" s="333"/>
      <c r="CG16" s="333"/>
      <c r="CH16" s="333"/>
      <c r="CI16" s="336"/>
      <c r="CJ16" s="344">
        <f>ROUND(CJ15/365,2)</f>
        <v>293.92</v>
      </c>
      <c r="CK16" s="345" t="s">
        <v>467</v>
      </c>
      <c r="CL16" s="341"/>
      <c r="CO16" s="804">
        <f>ROUND(CO15/365,2)</f>
        <v>56.44</v>
      </c>
      <c r="CP16" s="805" t="s">
        <v>467</v>
      </c>
      <c r="CQ16" s="802"/>
    </row>
    <row r="17" spans="1:98">
      <c r="A17" s="331"/>
      <c r="B17" s="332"/>
      <c r="C17" s="332"/>
      <c r="D17" s="332" t="s">
        <v>468</v>
      </c>
      <c r="E17" s="332"/>
      <c r="F17" s="332"/>
      <c r="G17" s="332"/>
      <c r="H17" s="332"/>
      <c r="I17" s="332"/>
      <c r="J17" s="332"/>
      <c r="K17" s="332"/>
      <c r="L17" s="332"/>
      <c r="M17" s="332"/>
      <c r="N17" s="332"/>
      <c r="O17" s="332"/>
      <c r="P17" s="332"/>
      <c r="Q17" s="332"/>
      <c r="R17" s="332"/>
      <c r="S17" s="332"/>
      <c r="T17" s="332"/>
      <c r="U17" s="333" t="s">
        <v>463</v>
      </c>
      <c r="V17" s="334" t="s">
        <v>463</v>
      </c>
      <c r="W17" s="333" t="s">
        <v>463</v>
      </c>
      <c r="X17" s="333" t="s">
        <v>463</v>
      </c>
      <c r="Y17" s="333" t="s">
        <v>463</v>
      </c>
      <c r="Z17" s="333" t="s">
        <v>463</v>
      </c>
      <c r="AA17" s="333" t="s">
        <v>463</v>
      </c>
      <c r="AB17" s="333" t="s">
        <v>463</v>
      </c>
      <c r="AC17" s="333" t="s">
        <v>463</v>
      </c>
      <c r="AD17" s="333" t="s">
        <v>463</v>
      </c>
      <c r="AE17" s="333" t="s">
        <v>463</v>
      </c>
      <c r="AF17" s="333" t="s">
        <v>463</v>
      </c>
      <c r="AG17" s="333" t="s">
        <v>463</v>
      </c>
      <c r="AH17" s="335">
        <v>120</v>
      </c>
      <c r="AI17" s="336">
        <f>SUM(W17:AH17)</f>
        <v>120</v>
      </c>
      <c r="AJ17" s="337">
        <v>200</v>
      </c>
      <c r="AK17" s="337">
        <v>339.99999999999994</v>
      </c>
      <c r="AL17" s="337">
        <v>1180.0000000000002</v>
      </c>
      <c r="AM17" s="337">
        <v>1670.0000000000007</v>
      </c>
      <c r="AN17" s="365">
        <v>900</v>
      </c>
      <c r="AO17" s="365">
        <v>1040</v>
      </c>
      <c r="AP17" s="365">
        <v>1650</v>
      </c>
      <c r="AQ17" s="365">
        <v>2000.0000000000005</v>
      </c>
      <c r="AR17" s="365">
        <v>1680.0000000000002</v>
      </c>
      <c r="AS17" s="365">
        <v>1319.9999999999995</v>
      </c>
      <c r="AT17" s="365">
        <v>2090.0000000000005</v>
      </c>
      <c r="AU17" s="337">
        <v>1100</v>
      </c>
      <c r="AV17" s="336">
        <f>SUM(AJ17:AU17)</f>
        <v>15170.000000000002</v>
      </c>
      <c r="AW17" s="337">
        <v>1800</v>
      </c>
      <c r="AX17" s="337">
        <v>1190</v>
      </c>
      <c r="AY17" s="337">
        <v>1180</v>
      </c>
      <c r="AZ17" s="337">
        <v>2080</v>
      </c>
      <c r="BA17" s="337">
        <v>1400</v>
      </c>
      <c r="BB17" s="337">
        <v>2020.0000000000005</v>
      </c>
      <c r="BC17" s="337">
        <v>1869.9999999999998</v>
      </c>
      <c r="BD17" s="337">
        <v>979.99999999999989</v>
      </c>
      <c r="BE17" s="337">
        <v>1590.0000000000002</v>
      </c>
      <c r="BF17" s="337">
        <v>1400</v>
      </c>
      <c r="BG17" s="337">
        <v>1359.9999999999998</v>
      </c>
      <c r="BH17" s="337">
        <v>820</v>
      </c>
      <c r="BI17" s="336">
        <f>SUM(AW17:BH17)</f>
        <v>17690</v>
      </c>
      <c r="BJ17" s="337">
        <v>739.99999999999977</v>
      </c>
      <c r="BK17" s="337">
        <v>530</v>
      </c>
      <c r="BL17" s="337">
        <v>1510.0000000000002</v>
      </c>
      <c r="BM17" s="337">
        <v>640</v>
      </c>
      <c r="BN17" s="365">
        <v>1039.9999999999998</v>
      </c>
      <c r="BO17" s="365">
        <v>999.99999999999977</v>
      </c>
      <c r="BP17" s="365">
        <v>340</v>
      </c>
      <c r="BQ17" s="365">
        <v>820</v>
      </c>
      <c r="BR17" s="365">
        <v>2050</v>
      </c>
      <c r="BS17" s="365">
        <v>1430.0000000000002</v>
      </c>
      <c r="BT17" s="365">
        <v>1380.0000000000002</v>
      </c>
      <c r="BU17" s="365">
        <v>799.99999999999989</v>
      </c>
      <c r="BV17" s="336">
        <f>SUM(BJ17:BU17)</f>
        <v>12280</v>
      </c>
      <c r="BW17" s="337">
        <v>960</v>
      </c>
      <c r="BX17" s="337">
        <v>600</v>
      </c>
      <c r="BY17" s="337">
        <v>1299.9999999999998</v>
      </c>
      <c r="BZ17" s="337">
        <v>1260</v>
      </c>
      <c r="CA17" s="365">
        <v>1470.0000000000002</v>
      </c>
      <c r="CB17" s="365"/>
      <c r="CC17" s="365"/>
      <c r="CD17" s="365"/>
      <c r="CE17" s="365"/>
      <c r="CF17" s="365"/>
      <c r="CG17" s="365"/>
      <c r="CH17" s="365"/>
      <c r="CI17" s="336">
        <f>SUM(BW17:CH17)</f>
        <v>5590</v>
      </c>
      <c r="CJ17" s="339">
        <f>SUM(V17,AI17,AV17,BI17,BV17,CI17)</f>
        <v>50850</v>
      </c>
      <c r="CK17" s="340" t="s">
        <v>464</v>
      </c>
      <c r="CL17" s="341"/>
      <c r="CO17" s="800">
        <f>SUM(BT17:BU17,BW17:CA17)</f>
        <v>7770</v>
      </c>
      <c r="CP17" s="801" t="s">
        <v>464</v>
      </c>
      <c r="CQ17" s="802"/>
      <c r="CS17" s="803"/>
      <c r="CT17" s="803"/>
    </row>
    <row r="18" spans="1:98">
      <c r="A18" s="331"/>
      <c r="B18" s="332"/>
      <c r="C18" s="332"/>
      <c r="D18" s="332"/>
      <c r="E18" s="332"/>
      <c r="F18" s="332"/>
      <c r="G18" s="332"/>
      <c r="H18" s="332"/>
      <c r="I18" s="332"/>
      <c r="J18" s="332"/>
      <c r="K18" s="332"/>
      <c r="L18" s="332"/>
      <c r="M18" s="332"/>
      <c r="N18" s="332"/>
      <c r="O18" s="332"/>
      <c r="P18" s="332"/>
      <c r="Q18" s="332"/>
      <c r="R18" s="332"/>
      <c r="S18" s="332"/>
      <c r="T18" s="332"/>
      <c r="U18" s="332"/>
      <c r="V18" s="342"/>
      <c r="W18" s="335"/>
      <c r="X18" s="335"/>
      <c r="Y18" s="335"/>
      <c r="Z18" s="335"/>
      <c r="AA18" s="333"/>
      <c r="AB18" s="333"/>
      <c r="AC18" s="333"/>
      <c r="AD18" s="333"/>
      <c r="AE18" s="333"/>
      <c r="AF18" s="333"/>
      <c r="AG18" s="333"/>
      <c r="AH18" s="335"/>
      <c r="AI18" s="336"/>
      <c r="AJ18" s="335"/>
      <c r="AK18" s="335"/>
      <c r="AL18" s="335"/>
      <c r="AM18" s="335"/>
      <c r="AN18" s="333"/>
      <c r="AO18" s="333"/>
      <c r="AP18" s="333"/>
      <c r="AQ18" s="333"/>
      <c r="AR18" s="333"/>
      <c r="AS18" s="333"/>
      <c r="AT18" s="333"/>
      <c r="AU18" s="335"/>
      <c r="AV18" s="336"/>
      <c r="AW18" s="335"/>
      <c r="AX18" s="335"/>
      <c r="AY18" s="335"/>
      <c r="AZ18" s="335"/>
      <c r="BA18" s="335"/>
      <c r="BB18" s="335"/>
      <c r="BC18" s="335"/>
      <c r="BD18" s="335"/>
      <c r="BE18" s="335"/>
      <c r="BF18" s="335"/>
      <c r="BG18" s="335"/>
      <c r="BH18" s="335"/>
      <c r="BI18" s="336"/>
      <c r="BJ18" s="335"/>
      <c r="BK18" s="335"/>
      <c r="BL18" s="335"/>
      <c r="BM18" s="335"/>
      <c r="BN18" s="333"/>
      <c r="BO18" s="333"/>
      <c r="BP18" s="333"/>
      <c r="BQ18" s="333"/>
      <c r="BR18" s="333"/>
      <c r="BS18" s="333"/>
      <c r="BT18" s="333"/>
      <c r="BU18" s="333"/>
      <c r="BV18" s="336"/>
      <c r="BW18" s="335"/>
      <c r="BX18" s="335"/>
      <c r="BY18" s="335"/>
      <c r="BZ18" s="335"/>
      <c r="CA18" s="333"/>
      <c r="CB18" s="333"/>
      <c r="CC18" s="333"/>
      <c r="CD18" s="333"/>
      <c r="CE18" s="333"/>
      <c r="CF18" s="333"/>
      <c r="CG18" s="333"/>
      <c r="CH18" s="333"/>
      <c r="CI18" s="336"/>
      <c r="CJ18" s="339">
        <f>CJ17*30</f>
        <v>1525500</v>
      </c>
      <c r="CK18" s="340" t="s">
        <v>465</v>
      </c>
      <c r="CL18" s="341"/>
      <c r="CO18" s="800">
        <f>CO17*30</f>
        <v>233100</v>
      </c>
      <c r="CP18" s="801" t="s">
        <v>465</v>
      </c>
      <c r="CQ18" s="802"/>
      <c r="CS18" s="803"/>
      <c r="CT18" s="803"/>
    </row>
    <row r="19" spans="1:98" ht="17.399999999999999">
      <c r="A19" s="331"/>
      <c r="B19" s="332"/>
      <c r="C19" s="332"/>
      <c r="D19" s="332"/>
      <c r="E19" s="332"/>
      <c r="F19" s="332"/>
      <c r="G19" s="332"/>
      <c r="H19" s="332"/>
      <c r="I19" s="332"/>
      <c r="J19" s="332"/>
      <c r="K19" s="332"/>
      <c r="L19" s="332"/>
      <c r="M19" s="332"/>
      <c r="N19" s="332"/>
      <c r="O19" s="332"/>
      <c r="P19" s="332"/>
      <c r="Q19" s="332"/>
      <c r="R19" s="332"/>
      <c r="S19" s="332"/>
      <c r="T19" s="332"/>
      <c r="U19" s="332"/>
      <c r="V19" s="342"/>
      <c r="W19" s="335"/>
      <c r="X19" s="335"/>
      <c r="Y19" s="335"/>
      <c r="Z19" s="335"/>
      <c r="AA19" s="333"/>
      <c r="AB19" s="333"/>
      <c r="AC19" s="333"/>
      <c r="AD19" s="333"/>
      <c r="AE19" s="333"/>
      <c r="AF19" s="333"/>
      <c r="AG19" s="333"/>
      <c r="AH19" s="335"/>
      <c r="AI19" s="336"/>
      <c r="AJ19" s="335"/>
      <c r="AK19" s="335"/>
      <c r="AL19" s="335"/>
      <c r="AM19" s="335"/>
      <c r="AN19" s="333"/>
      <c r="AO19" s="333"/>
      <c r="AP19" s="333"/>
      <c r="AQ19" s="333"/>
      <c r="AR19" s="333"/>
      <c r="AS19" s="333"/>
      <c r="AT19" s="333"/>
      <c r="AU19" s="335"/>
      <c r="AV19" s="336"/>
      <c r="AW19" s="335"/>
      <c r="AX19" s="335"/>
      <c r="AY19" s="335"/>
      <c r="AZ19" s="335"/>
      <c r="BA19" s="335"/>
      <c r="BB19" s="335"/>
      <c r="BC19" s="335"/>
      <c r="BD19" s="335"/>
      <c r="BE19" s="335"/>
      <c r="BF19" s="335"/>
      <c r="BG19" s="335"/>
      <c r="BH19" s="335"/>
      <c r="BI19" s="336"/>
      <c r="BJ19" s="335"/>
      <c r="BK19" s="335"/>
      <c r="BL19" s="335"/>
      <c r="BM19" s="335"/>
      <c r="BN19" s="333"/>
      <c r="BO19" s="333"/>
      <c r="BP19" s="333"/>
      <c r="BQ19" s="333"/>
      <c r="BR19" s="333"/>
      <c r="BS19" s="333"/>
      <c r="BT19" s="333"/>
      <c r="BU19" s="333"/>
      <c r="BV19" s="336"/>
      <c r="BW19" s="335"/>
      <c r="BX19" s="335"/>
      <c r="BY19" s="335"/>
      <c r="BZ19" s="335"/>
      <c r="CA19" s="333"/>
      <c r="CB19" s="333"/>
      <c r="CC19" s="333"/>
      <c r="CD19" s="333"/>
      <c r="CE19" s="333"/>
      <c r="CF19" s="333"/>
      <c r="CG19" s="333"/>
      <c r="CH19" s="333"/>
      <c r="CI19" s="336"/>
      <c r="CJ19" s="339">
        <f>CJ18/30</f>
        <v>50850</v>
      </c>
      <c r="CK19" s="340" t="s">
        <v>466</v>
      </c>
      <c r="CL19" s="341"/>
      <c r="CM19" s="346" t="s">
        <v>334</v>
      </c>
      <c r="CN19" s="346" t="s">
        <v>335</v>
      </c>
      <c r="CO19" s="800">
        <f>CO18/30</f>
        <v>7770</v>
      </c>
      <c r="CP19" s="801" t="s">
        <v>466</v>
      </c>
      <c r="CQ19" s="802"/>
    </row>
    <row r="20" spans="1:98" ht="14.4" thickBot="1">
      <c r="A20" s="347"/>
      <c r="B20" s="348"/>
      <c r="C20" s="348"/>
      <c r="D20" s="348"/>
      <c r="E20" s="348"/>
      <c r="F20" s="348"/>
      <c r="G20" s="348"/>
      <c r="H20" s="348"/>
      <c r="I20" s="348"/>
      <c r="J20" s="348"/>
      <c r="K20" s="348"/>
      <c r="L20" s="348"/>
      <c r="M20" s="348"/>
      <c r="N20" s="348"/>
      <c r="O20" s="348"/>
      <c r="P20" s="348"/>
      <c r="Q20" s="348"/>
      <c r="R20" s="348"/>
      <c r="S20" s="348"/>
      <c r="T20" s="348"/>
      <c r="U20" s="348"/>
      <c r="V20" s="349"/>
      <c r="W20" s="350"/>
      <c r="X20" s="350"/>
      <c r="Y20" s="350"/>
      <c r="Z20" s="350"/>
      <c r="AA20" s="351"/>
      <c r="AB20" s="351"/>
      <c r="AC20" s="351"/>
      <c r="AD20" s="351"/>
      <c r="AE20" s="351"/>
      <c r="AF20" s="351"/>
      <c r="AG20" s="351"/>
      <c r="AH20" s="350"/>
      <c r="AI20" s="352"/>
      <c r="AJ20" s="350"/>
      <c r="AK20" s="350"/>
      <c r="AL20" s="350"/>
      <c r="AM20" s="350"/>
      <c r="AN20" s="351"/>
      <c r="AO20" s="351"/>
      <c r="AP20" s="351"/>
      <c r="AQ20" s="351"/>
      <c r="AR20" s="351"/>
      <c r="AS20" s="351"/>
      <c r="AT20" s="351"/>
      <c r="AU20" s="350"/>
      <c r="AV20" s="352"/>
      <c r="AW20" s="350"/>
      <c r="AX20" s="350"/>
      <c r="AY20" s="350"/>
      <c r="AZ20" s="350"/>
      <c r="BA20" s="350"/>
      <c r="BB20" s="350"/>
      <c r="BC20" s="350"/>
      <c r="BD20" s="350"/>
      <c r="BE20" s="350"/>
      <c r="BF20" s="350"/>
      <c r="BG20" s="350"/>
      <c r="BH20" s="350"/>
      <c r="BI20" s="352"/>
      <c r="BJ20" s="350"/>
      <c r="BK20" s="350"/>
      <c r="BL20" s="350"/>
      <c r="BM20" s="350"/>
      <c r="BN20" s="351"/>
      <c r="BO20" s="351"/>
      <c r="BP20" s="351"/>
      <c r="BQ20" s="351"/>
      <c r="BR20" s="351"/>
      <c r="BS20" s="351"/>
      <c r="BT20" s="351"/>
      <c r="BU20" s="351"/>
      <c r="BV20" s="352"/>
      <c r="BW20" s="350"/>
      <c r="BX20" s="350"/>
      <c r="BY20" s="350"/>
      <c r="BZ20" s="350"/>
      <c r="CA20" s="351"/>
      <c r="CB20" s="351"/>
      <c r="CC20" s="351"/>
      <c r="CD20" s="351"/>
      <c r="CE20" s="351"/>
      <c r="CF20" s="351"/>
      <c r="CG20" s="351"/>
      <c r="CH20" s="351"/>
      <c r="CI20" s="352"/>
      <c r="CJ20" s="354">
        <f>ROUND(CJ19/365,2)</f>
        <v>139.32</v>
      </c>
      <c r="CK20" s="355" t="s">
        <v>467</v>
      </c>
      <c r="CL20" s="356"/>
      <c r="CM20" s="357">
        <f>CJ15+CJ19</f>
        <v>158130</v>
      </c>
      <c r="CN20" s="358">
        <f>CJ16+CJ20</f>
        <v>433.24</v>
      </c>
      <c r="CO20" s="806">
        <f>ROUND(CO19/365,2)</f>
        <v>21.29</v>
      </c>
      <c r="CP20" s="807" t="s">
        <v>467</v>
      </c>
      <c r="CQ20" s="808"/>
    </row>
    <row r="21" spans="1:98">
      <c r="A21" s="319" t="s">
        <v>337</v>
      </c>
      <c r="B21" s="320"/>
      <c r="C21" s="320"/>
      <c r="D21" s="320"/>
      <c r="E21" s="320"/>
      <c r="F21" s="320"/>
      <c r="G21" s="320"/>
      <c r="H21" s="320"/>
      <c r="I21" s="320"/>
      <c r="J21" s="320"/>
      <c r="K21" s="320"/>
      <c r="L21" s="320"/>
      <c r="M21" s="320"/>
      <c r="N21" s="320"/>
      <c r="O21" s="320"/>
      <c r="P21" s="320"/>
      <c r="Q21" s="320"/>
      <c r="R21" s="320"/>
      <c r="S21" s="320"/>
      <c r="T21" s="320"/>
      <c r="U21" s="320"/>
      <c r="V21" s="359"/>
      <c r="W21" s="360"/>
      <c r="X21" s="360"/>
      <c r="Y21" s="360"/>
      <c r="Z21" s="360"/>
      <c r="AA21" s="361"/>
      <c r="AB21" s="361"/>
      <c r="AC21" s="361"/>
      <c r="AD21" s="361"/>
      <c r="AE21" s="361"/>
      <c r="AF21" s="361"/>
      <c r="AG21" s="361"/>
      <c r="AH21" s="360"/>
      <c r="AI21" s="362"/>
      <c r="AJ21" s="360"/>
      <c r="AK21" s="360"/>
      <c r="AL21" s="360"/>
      <c r="AM21" s="360"/>
      <c r="AN21" s="361"/>
      <c r="AO21" s="361"/>
      <c r="AP21" s="361"/>
      <c r="AQ21" s="361"/>
      <c r="AR21" s="361"/>
      <c r="AS21" s="361"/>
      <c r="AT21" s="361"/>
      <c r="AU21" s="360"/>
      <c r="AV21" s="362"/>
      <c r="AW21" s="360"/>
      <c r="AX21" s="360"/>
      <c r="AY21" s="360"/>
      <c r="AZ21" s="360"/>
      <c r="BA21" s="360"/>
      <c r="BB21" s="360"/>
      <c r="BC21" s="360"/>
      <c r="BD21" s="360"/>
      <c r="BE21" s="360"/>
      <c r="BF21" s="360"/>
      <c r="BG21" s="360"/>
      <c r="BH21" s="360"/>
      <c r="BI21" s="362"/>
      <c r="BJ21" s="360"/>
      <c r="BK21" s="360"/>
      <c r="BL21" s="360"/>
      <c r="BM21" s="360"/>
      <c r="BN21" s="361"/>
      <c r="BO21" s="361"/>
      <c r="BP21" s="361"/>
      <c r="BQ21" s="361"/>
      <c r="BR21" s="361"/>
      <c r="BS21" s="361"/>
      <c r="BT21" s="361"/>
      <c r="BU21" s="361"/>
      <c r="BV21" s="362"/>
      <c r="BW21" s="360"/>
      <c r="BX21" s="360"/>
      <c r="BY21" s="360"/>
      <c r="BZ21" s="360"/>
      <c r="CA21" s="361"/>
      <c r="CB21" s="361"/>
      <c r="CC21" s="361"/>
      <c r="CD21" s="361"/>
      <c r="CE21" s="361"/>
      <c r="CF21" s="361"/>
      <c r="CG21" s="361"/>
      <c r="CH21" s="361"/>
      <c r="CI21" s="362"/>
      <c r="CJ21" s="364"/>
      <c r="CK21" s="328"/>
      <c r="CL21" s="329"/>
      <c r="CO21" s="809"/>
      <c r="CP21" s="798"/>
      <c r="CQ21" s="799"/>
    </row>
    <row r="22" spans="1:98">
      <c r="A22" s="331"/>
      <c r="B22" s="332"/>
      <c r="C22" s="332"/>
      <c r="D22" s="332" t="s">
        <v>461</v>
      </c>
      <c r="E22" s="332"/>
      <c r="F22" s="332"/>
      <c r="G22" s="332"/>
      <c r="H22" s="332"/>
      <c r="I22" s="332"/>
      <c r="J22" s="332"/>
      <c r="K22" s="332"/>
      <c r="L22" s="332"/>
      <c r="M22" s="332"/>
      <c r="N22" s="332"/>
      <c r="O22" s="332"/>
      <c r="P22" s="332"/>
      <c r="Q22" s="332"/>
      <c r="R22" s="332" t="s">
        <v>462</v>
      </c>
      <c r="S22" s="332"/>
      <c r="T22" s="332"/>
      <c r="U22" s="333" t="s">
        <v>463</v>
      </c>
      <c r="V22" s="334" t="s">
        <v>463</v>
      </c>
      <c r="W22" s="333" t="s">
        <v>463</v>
      </c>
      <c r="X22" s="333" t="s">
        <v>463</v>
      </c>
      <c r="Y22" s="333" t="s">
        <v>463</v>
      </c>
      <c r="Z22" s="333" t="s">
        <v>463</v>
      </c>
      <c r="AA22" s="333" t="s">
        <v>328</v>
      </c>
      <c r="AB22" s="333" t="s">
        <v>328</v>
      </c>
      <c r="AC22" s="333" t="s">
        <v>328</v>
      </c>
      <c r="AD22" s="333" t="s">
        <v>328</v>
      </c>
      <c r="AE22" s="333" t="s">
        <v>328</v>
      </c>
      <c r="AF22" s="333" t="s">
        <v>328</v>
      </c>
      <c r="AG22" s="333" t="s">
        <v>328</v>
      </c>
      <c r="AH22" s="335" t="s">
        <v>328</v>
      </c>
      <c r="AI22" s="336" t="s">
        <v>328</v>
      </c>
      <c r="AJ22" s="335" t="s">
        <v>328</v>
      </c>
      <c r="AK22" s="335" t="s">
        <v>328</v>
      </c>
      <c r="AL22" s="335" t="s">
        <v>328</v>
      </c>
      <c r="AM22" s="335" t="s">
        <v>328</v>
      </c>
      <c r="AN22" s="333" t="s">
        <v>328</v>
      </c>
      <c r="AO22" s="333" t="s">
        <v>328</v>
      </c>
      <c r="AP22" s="333" t="s">
        <v>328</v>
      </c>
      <c r="AQ22" s="333" t="s">
        <v>328</v>
      </c>
      <c r="AR22" s="333" t="s">
        <v>328</v>
      </c>
      <c r="AS22" s="333" t="s">
        <v>328</v>
      </c>
      <c r="AT22" s="333" t="s">
        <v>328</v>
      </c>
      <c r="AU22" s="335" t="s">
        <v>328</v>
      </c>
      <c r="AV22" s="336" t="s">
        <v>328</v>
      </c>
      <c r="AW22" s="335" t="s">
        <v>328</v>
      </c>
      <c r="AX22" s="335" t="s">
        <v>328</v>
      </c>
      <c r="AY22" s="335" t="s">
        <v>328</v>
      </c>
      <c r="AZ22" s="335" t="s">
        <v>328</v>
      </c>
      <c r="BA22" s="335" t="s">
        <v>328</v>
      </c>
      <c r="BB22" s="335" t="s">
        <v>328</v>
      </c>
      <c r="BC22" s="337">
        <v>500</v>
      </c>
      <c r="BD22" s="337">
        <v>50</v>
      </c>
      <c r="BE22" s="337">
        <v>150</v>
      </c>
      <c r="BF22" s="337">
        <v>330</v>
      </c>
      <c r="BG22" s="337">
        <v>280</v>
      </c>
      <c r="BH22" s="337">
        <v>400</v>
      </c>
      <c r="BI22" s="336">
        <f>SUM(AW22:BH22)</f>
        <v>1710</v>
      </c>
      <c r="BJ22" s="337">
        <v>470</v>
      </c>
      <c r="BK22" s="337">
        <v>720</v>
      </c>
      <c r="BL22" s="337">
        <v>1220</v>
      </c>
      <c r="BM22" s="337">
        <v>1010</v>
      </c>
      <c r="BN22" s="365">
        <v>1070</v>
      </c>
      <c r="BO22" s="365">
        <v>2540</v>
      </c>
      <c r="BP22" s="365">
        <v>1800</v>
      </c>
      <c r="BQ22" s="365">
        <v>1300</v>
      </c>
      <c r="BR22" s="365">
        <v>1060</v>
      </c>
      <c r="BS22" s="365">
        <v>2410</v>
      </c>
      <c r="BT22" s="365">
        <v>1790</v>
      </c>
      <c r="BU22" s="365">
        <v>3090</v>
      </c>
      <c r="BV22" s="336">
        <f>SUM(BJ22:BU22)</f>
        <v>18480</v>
      </c>
      <c r="BW22" s="337">
        <v>1490</v>
      </c>
      <c r="BX22" s="337">
        <v>2400</v>
      </c>
      <c r="BY22" s="337">
        <v>3200</v>
      </c>
      <c r="BZ22" s="337">
        <v>2540</v>
      </c>
      <c r="CA22" s="365">
        <v>1670</v>
      </c>
      <c r="CB22" s="365"/>
      <c r="CC22" s="365"/>
      <c r="CD22" s="365"/>
      <c r="CE22" s="365"/>
      <c r="CF22" s="365"/>
      <c r="CG22" s="365"/>
      <c r="CH22" s="365"/>
      <c r="CI22" s="336">
        <f>SUM(BW22:CH22)</f>
        <v>11300</v>
      </c>
      <c r="CJ22" s="339">
        <f>SUM(V22,AI22,AV22,BI22,BV22,CI22)</f>
        <v>31490</v>
      </c>
      <c r="CK22" s="340" t="s">
        <v>464</v>
      </c>
      <c r="CL22" s="341"/>
      <c r="CO22" s="800">
        <f>SUM(BT22:BU22,BW22:CA22)</f>
        <v>16180</v>
      </c>
      <c r="CP22" s="801" t="s">
        <v>464</v>
      </c>
      <c r="CQ22" s="802"/>
      <c r="CS22" s="803"/>
      <c r="CT22" s="803"/>
    </row>
    <row r="23" spans="1:98">
      <c r="A23" s="331"/>
      <c r="B23" s="332"/>
      <c r="C23" s="332"/>
      <c r="D23" s="332"/>
      <c r="E23" s="332"/>
      <c r="F23" s="332"/>
      <c r="G23" s="332"/>
      <c r="H23" s="332"/>
      <c r="I23" s="332"/>
      <c r="J23" s="332"/>
      <c r="K23" s="332"/>
      <c r="L23" s="332"/>
      <c r="M23" s="332"/>
      <c r="N23" s="332"/>
      <c r="O23" s="332"/>
      <c r="P23" s="332"/>
      <c r="Q23" s="332"/>
      <c r="R23" s="332"/>
      <c r="S23" s="332"/>
      <c r="T23" s="332"/>
      <c r="U23" s="332"/>
      <c r="V23" s="342"/>
      <c r="W23" s="335"/>
      <c r="X23" s="335"/>
      <c r="Y23" s="335"/>
      <c r="Z23" s="335"/>
      <c r="AA23" s="333"/>
      <c r="AB23" s="333"/>
      <c r="AC23" s="333"/>
      <c r="AD23" s="333"/>
      <c r="AE23" s="333"/>
      <c r="AF23" s="333"/>
      <c r="AG23" s="333"/>
      <c r="AH23" s="335"/>
      <c r="AI23" s="336"/>
      <c r="AJ23" s="335"/>
      <c r="AK23" s="335"/>
      <c r="AL23" s="335"/>
      <c r="AM23" s="335"/>
      <c r="AN23" s="333"/>
      <c r="AO23" s="333"/>
      <c r="AP23" s="333"/>
      <c r="AQ23" s="333"/>
      <c r="AR23" s="333"/>
      <c r="AS23" s="333"/>
      <c r="AT23" s="333"/>
      <c r="AU23" s="335"/>
      <c r="AV23" s="336"/>
      <c r="AW23" s="335"/>
      <c r="AX23" s="335"/>
      <c r="AY23" s="335"/>
      <c r="AZ23" s="335"/>
      <c r="BA23" s="335"/>
      <c r="BB23" s="335"/>
      <c r="BC23" s="335"/>
      <c r="BD23" s="335"/>
      <c r="BE23" s="335"/>
      <c r="BF23" s="335"/>
      <c r="BG23" s="335"/>
      <c r="BH23" s="335"/>
      <c r="BI23" s="336"/>
      <c r="BJ23" s="335"/>
      <c r="BK23" s="335"/>
      <c r="BL23" s="335"/>
      <c r="BM23" s="335"/>
      <c r="BN23" s="333"/>
      <c r="BO23" s="333"/>
      <c r="BP23" s="333"/>
      <c r="BQ23" s="333"/>
      <c r="BR23" s="333"/>
      <c r="BS23" s="333"/>
      <c r="BT23" s="333"/>
      <c r="BU23" s="333"/>
      <c r="BV23" s="336"/>
      <c r="BW23" s="335"/>
      <c r="BX23" s="335"/>
      <c r="BY23" s="335"/>
      <c r="BZ23" s="335"/>
      <c r="CA23" s="333"/>
      <c r="CB23" s="333"/>
      <c r="CC23" s="333"/>
      <c r="CD23" s="333"/>
      <c r="CE23" s="333"/>
      <c r="CF23" s="333"/>
      <c r="CG23" s="333"/>
      <c r="CH23" s="333"/>
      <c r="CI23" s="336"/>
      <c r="CJ23" s="339">
        <f>CJ22*15</f>
        <v>472350</v>
      </c>
      <c r="CK23" s="340" t="s">
        <v>465</v>
      </c>
      <c r="CL23" s="341"/>
      <c r="CO23" s="800">
        <f>CO22*15</f>
        <v>242700</v>
      </c>
      <c r="CP23" s="801" t="s">
        <v>465</v>
      </c>
      <c r="CQ23" s="802"/>
    </row>
    <row r="24" spans="1:98">
      <c r="A24" s="331"/>
      <c r="B24" s="332"/>
      <c r="C24" s="332"/>
      <c r="D24" s="332"/>
      <c r="E24" s="332"/>
      <c r="F24" s="332"/>
      <c r="G24" s="332"/>
      <c r="H24" s="332"/>
      <c r="I24" s="332"/>
      <c r="J24" s="332"/>
      <c r="K24" s="332"/>
      <c r="L24" s="332"/>
      <c r="M24" s="332"/>
      <c r="N24" s="332"/>
      <c r="O24" s="332"/>
      <c r="P24" s="332"/>
      <c r="Q24" s="332"/>
      <c r="R24" s="332"/>
      <c r="S24" s="332"/>
      <c r="T24" s="332"/>
      <c r="U24" s="332"/>
      <c r="V24" s="342"/>
      <c r="W24" s="335"/>
      <c r="X24" s="335"/>
      <c r="Y24" s="335"/>
      <c r="Z24" s="335"/>
      <c r="AA24" s="333"/>
      <c r="AB24" s="333"/>
      <c r="AC24" s="333"/>
      <c r="AD24" s="333"/>
      <c r="AE24" s="333"/>
      <c r="AF24" s="333"/>
      <c r="AG24" s="333"/>
      <c r="AH24" s="335"/>
      <c r="AI24" s="336"/>
      <c r="AJ24" s="335"/>
      <c r="AK24" s="335"/>
      <c r="AL24" s="335"/>
      <c r="AM24" s="335"/>
      <c r="AN24" s="333"/>
      <c r="AO24" s="333"/>
      <c r="AP24" s="333"/>
      <c r="AQ24" s="333"/>
      <c r="AR24" s="333"/>
      <c r="AS24" s="333"/>
      <c r="AT24" s="333"/>
      <c r="AU24" s="335"/>
      <c r="AV24" s="336"/>
      <c r="AW24" s="335"/>
      <c r="AX24" s="335"/>
      <c r="AY24" s="335"/>
      <c r="AZ24" s="335"/>
      <c r="BA24" s="335"/>
      <c r="BB24" s="335"/>
      <c r="BC24" s="335"/>
      <c r="BD24" s="335"/>
      <c r="BE24" s="335"/>
      <c r="BF24" s="335"/>
      <c r="BG24" s="335"/>
      <c r="BH24" s="335"/>
      <c r="BI24" s="336"/>
      <c r="BJ24" s="335"/>
      <c r="BK24" s="335"/>
      <c r="BL24" s="335"/>
      <c r="BM24" s="335"/>
      <c r="BN24" s="333"/>
      <c r="BO24" s="333"/>
      <c r="BP24" s="333"/>
      <c r="BQ24" s="333"/>
      <c r="BR24" s="333"/>
      <c r="BS24" s="333"/>
      <c r="BT24" s="333"/>
      <c r="BU24" s="333"/>
      <c r="BV24" s="336"/>
      <c r="BW24" s="335"/>
      <c r="BX24" s="335"/>
      <c r="BY24" s="335"/>
      <c r="BZ24" s="335"/>
      <c r="CA24" s="333"/>
      <c r="CB24" s="333"/>
      <c r="CC24" s="333"/>
      <c r="CD24" s="333"/>
      <c r="CE24" s="333"/>
      <c r="CF24" s="333"/>
      <c r="CG24" s="333"/>
      <c r="CH24" s="333"/>
      <c r="CI24" s="336"/>
      <c r="CJ24" s="339">
        <f>CJ23/15</f>
        <v>31490</v>
      </c>
      <c r="CK24" s="340" t="s">
        <v>466</v>
      </c>
      <c r="CL24" s="341"/>
      <c r="CO24" s="800">
        <f>CO23/15</f>
        <v>16180</v>
      </c>
      <c r="CP24" s="801" t="s">
        <v>466</v>
      </c>
      <c r="CQ24" s="802"/>
    </row>
    <row r="25" spans="1:98">
      <c r="A25" s="331"/>
      <c r="B25" s="332"/>
      <c r="C25" s="332"/>
      <c r="D25" s="332"/>
      <c r="E25" s="332"/>
      <c r="F25" s="332"/>
      <c r="G25" s="332"/>
      <c r="H25" s="332"/>
      <c r="I25" s="332"/>
      <c r="J25" s="332"/>
      <c r="K25" s="332"/>
      <c r="L25" s="332"/>
      <c r="M25" s="332"/>
      <c r="N25" s="332"/>
      <c r="O25" s="332"/>
      <c r="P25" s="332"/>
      <c r="Q25" s="332"/>
      <c r="R25" s="332"/>
      <c r="S25" s="332"/>
      <c r="T25" s="332"/>
      <c r="U25" s="332"/>
      <c r="V25" s="342"/>
      <c r="W25" s="335"/>
      <c r="X25" s="335"/>
      <c r="Y25" s="335"/>
      <c r="Z25" s="335"/>
      <c r="AA25" s="333"/>
      <c r="AB25" s="333"/>
      <c r="AC25" s="333"/>
      <c r="AD25" s="333"/>
      <c r="AE25" s="333"/>
      <c r="AF25" s="333"/>
      <c r="AG25" s="333"/>
      <c r="AH25" s="335"/>
      <c r="AI25" s="336"/>
      <c r="AJ25" s="335"/>
      <c r="AK25" s="335"/>
      <c r="AL25" s="335"/>
      <c r="AM25" s="335"/>
      <c r="AN25" s="333"/>
      <c r="AO25" s="333"/>
      <c r="AP25" s="333"/>
      <c r="AQ25" s="333"/>
      <c r="AR25" s="333"/>
      <c r="AS25" s="333"/>
      <c r="AT25" s="333"/>
      <c r="AU25" s="335"/>
      <c r="AV25" s="336"/>
      <c r="AW25" s="335"/>
      <c r="AX25" s="335"/>
      <c r="AY25" s="335"/>
      <c r="AZ25" s="335"/>
      <c r="BA25" s="335"/>
      <c r="BB25" s="335"/>
      <c r="BC25" s="335"/>
      <c r="BD25" s="335"/>
      <c r="BE25" s="335"/>
      <c r="BF25" s="335"/>
      <c r="BG25" s="335"/>
      <c r="BH25" s="335"/>
      <c r="BI25" s="336"/>
      <c r="BJ25" s="335"/>
      <c r="BK25" s="335"/>
      <c r="BL25" s="335"/>
      <c r="BM25" s="335"/>
      <c r="BN25" s="333"/>
      <c r="BO25" s="333"/>
      <c r="BP25" s="333"/>
      <c r="BQ25" s="333"/>
      <c r="BR25" s="333"/>
      <c r="BS25" s="333"/>
      <c r="BT25" s="333"/>
      <c r="BU25" s="333"/>
      <c r="BV25" s="336"/>
      <c r="BW25" s="335"/>
      <c r="BX25" s="335"/>
      <c r="BY25" s="335"/>
      <c r="BZ25" s="335"/>
      <c r="CA25" s="333"/>
      <c r="CB25" s="333"/>
      <c r="CC25" s="333"/>
      <c r="CD25" s="333"/>
      <c r="CE25" s="333"/>
      <c r="CF25" s="333"/>
      <c r="CG25" s="333"/>
      <c r="CH25" s="333"/>
      <c r="CI25" s="336"/>
      <c r="CJ25" s="344">
        <f>ROUND(CJ24/365,2)</f>
        <v>86.27</v>
      </c>
      <c r="CK25" s="345" t="s">
        <v>467</v>
      </c>
      <c r="CL25" s="341"/>
      <c r="CO25" s="804">
        <f>ROUND(CO24/365,2)</f>
        <v>44.33</v>
      </c>
      <c r="CP25" s="805" t="s">
        <v>467</v>
      </c>
      <c r="CQ25" s="802"/>
    </row>
    <row r="26" spans="1:98">
      <c r="A26" s="331"/>
      <c r="B26" s="332"/>
      <c r="C26" s="332"/>
      <c r="D26" s="332" t="s">
        <v>468</v>
      </c>
      <c r="E26" s="332"/>
      <c r="F26" s="332"/>
      <c r="G26" s="332"/>
      <c r="H26" s="332"/>
      <c r="I26" s="332"/>
      <c r="J26" s="332"/>
      <c r="K26" s="332"/>
      <c r="L26" s="332"/>
      <c r="M26" s="332"/>
      <c r="N26" s="332"/>
      <c r="O26" s="332"/>
      <c r="P26" s="332"/>
      <c r="Q26" s="332"/>
      <c r="R26" s="332"/>
      <c r="S26" s="332"/>
      <c r="T26" s="332"/>
      <c r="U26" s="333" t="s">
        <v>463</v>
      </c>
      <c r="V26" s="334" t="s">
        <v>463</v>
      </c>
      <c r="W26" s="333" t="s">
        <v>463</v>
      </c>
      <c r="X26" s="333" t="s">
        <v>463</v>
      </c>
      <c r="Y26" s="333" t="s">
        <v>463</v>
      </c>
      <c r="Z26" s="333" t="s">
        <v>463</v>
      </c>
      <c r="AA26" s="333" t="s">
        <v>463</v>
      </c>
      <c r="AB26" s="333" t="s">
        <v>463</v>
      </c>
      <c r="AC26" s="333" t="s">
        <v>463</v>
      </c>
      <c r="AD26" s="333" t="s">
        <v>463</v>
      </c>
      <c r="AE26" s="333" t="s">
        <v>463</v>
      </c>
      <c r="AF26" s="333" t="s">
        <v>463</v>
      </c>
      <c r="AG26" s="333" t="s">
        <v>463</v>
      </c>
      <c r="AH26" s="335" t="s">
        <v>328</v>
      </c>
      <c r="AI26" s="336" t="s">
        <v>328</v>
      </c>
      <c r="AJ26" s="335" t="s">
        <v>328</v>
      </c>
      <c r="AK26" s="335" t="s">
        <v>328</v>
      </c>
      <c r="AL26" s="335" t="s">
        <v>328</v>
      </c>
      <c r="AM26" s="335" t="s">
        <v>328</v>
      </c>
      <c r="AN26" s="333" t="s">
        <v>328</v>
      </c>
      <c r="AO26" s="333" t="s">
        <v>328</v>
      </c>
      <c r="AP26" s="333" t="s">
        <v>328</v>
      </c>
      <c r="AQ26" s="333" t="s">
        <v>328</v>
      </c>
      <c r="AR26" s="333" t="s">
        <v>328</v>
      </c>
      <c r="AS26" s="333" t="s">
        <v>328</v>
      </c>
      <c r="AT26" s="333" t="s">
        <v>328</v>
      </c>
      <c r="AU26" s="335" t="s">
        <v>328</v>
      </c>
      <c r="AV26" s="336" t="s">
        <v>328</v>
      </c>
      <c r="AW26" s="335" t="s">
        <v>328</v>
      </c>
      <c r="AX26" s="335" t="s">
        <v>328</v>
      </c>
      <c r="AY26" s="335" t="s">
        <v>328</v>
      </c>
      <c r="AZ26" s="335" t="s">
        <v>328</v>
      </c>
      <c r="BA26" s="335" t="s">
        <v>328</v>
      </c>
      <c r="BB26" s="335" t="s">
        <v>328</v>
      </c>
      <c r="BC26" s="335" t="s">
        <v>328</v>
      </c>
      <c r="BD26" s="335" t="s">
        <v>328</v>
      </c>
      <c r="BE26" s="335" t="s">
        <v>328</v>
      </c>
      <c r="BF26" s="335" t="s">
        <v>328</v>
      </c>
      <c r="BG26" s="335" t="s">
        <v>328</v>
      </c>
      <c r="BH26" s="335" t="s">
        <v>328</v>
      </c>
      <c r="BI26" s="336" t="s">
        <v>328</v>
      </c>
      <c r="BJ26" s="335" t="s">
        <v>328</v>
      </c>
      <c r="BK26" s="335" t="s">
        <v>328</v>
      </c>
      <c r="BL26" s="335" t="s">
        <v>328</v>
      </c>
      <c r="BM26" s="335" t="s">
        <v>328</v>
      </c>
      <c r="BN26" s="333" t="s">
        <v>328</v>
      </c>
      <c r="BO26" s="333" t="s">
        <v>328</v>
      </c>
      <c r="BP26" s="333" t="s">
        <v>328</v>
      </c>
      <c r="BQ26" s="333" t="s">
        <v>328</v>
      </c>
      <c r="BR26" s="333" t="s">
        <v>328</v>
      </c>
      <c r="BS26" s="333" t="s">
        <v>328</v>
      </c>
      <c r="BT26" s="333" t="s">
        <v>328</v>
      </c>
      <c r="BU26" s="333" t="s">
        <v>328</v>
      </c>
      <c r="BV26" s="336" t="s">
        <v>328</v>
      </c>
      <c r="BW26" s="335" t="s">
        <v>328</v>
      </c>
      <c r="BX26" s="335" t="s">
        <v>328</v>
      </c>
      <c r="BY26" s="335" t="s">
        <v>328</v>
      </c>
      <c r="BZ26" s="335" t="s">
        <v>328</v>
      </c>
      <c r="CA26" s="333" t="s">
        <v>328</v>
      </c>
      <c r="CB26" s="333"/>
      <c r="CC26" s="333"/>
      <c r="CD26" s="333"/>
      <c r="CE26" s="333"/>
      <c r="CF26" s="333"/>
      <c r="CG26" s="333"/>
      <c r="CH26" s="333"/>
      <c r="CI26" s="336" t="s">
        <v>328</v>
      </c>
      <c r="CJ26" s="339">
        <f>SUM(V26,AI26,AV26,BI26,BV26,CI26)</f>
        <v>0</v>
      </c>
      <c r="CK26" s="340" t="s">
        <v>464</v>
      </c>
      <c r="CL26" s="341"/>
      <c r="CO26" s="800">
        <f>SUM(BT26:BU26,BW26:CA26)</f>
        <v>0</v>
      </c>
      <c r="CP26" s="801" t="s">
        <v>464</v>
      </c>
      <c r="CQ26" s="802"/>
      <c r="CS26" s="803"/>
      <c r="CT26" s="803"/>
    </row>
    <row r="27" spans="1:98">
      <c r="A27" s="331"/>
      <c r="B27" s="332"/>
      <c r="C27" s="332"/>
      <c r="D27" s="332"/>
      <c r="E27" s="332"/>
      <c r="F27" s="332"/>
      <c r="G27" s="332"/>
      <c r="H27" s="332"/>
      <c r="I27" s="332"/>
      <c r="J27" s="332"/>
      <c r="K27" s="332"/>
      <c r="L27" s="332"/>
      <c r="M27" s="332"/>
      <c r="N27" s="332"/>
      <c r="O27" s="332"/>
      <c r="P27" s="332"/>
      <c r="Q27" s="332"/>
      <c r="R27" s="332"/>
      <c r="S27" s="332"/>
      <c r="T27" s="332"/>
      <c r="U27" s="332"/>
      <c r="V27" s="342"/>
      <c r="W27" s="335"/>
      <c r="X27" s="335"/>
      <c r="Y27" s="335"/>
      <c r="Z27" s="335"/>
      <c r="AA27" s="333"/>
      <c r="AB27" s="333"/>
      <c r="AC27" s="333"/>
      <c r="AD27" s="333"/>
      <c r="AE27" s="333"/>
      <c r="AF27" s="333"/>
      <c r="AG27" s="333"/>
      <c r="AH27" s="335"/>
      <c r="AI27" s="336"/>
      <c r="AJ27" s="335"/>
      <c r="AK27" s="335"/>
      <c r="AL27" s="335"/>
      <c r="AM27" s="335"/>
      <c r="AN27" s="333"/>
      <c r="AO27" s="333"/>
      <c r="AP27" s="333"/>
      <c r="AQ27" s="333"/>
      <c r="AR27" s="333"/>
      <c r="AS27" s="333"/>
      <c r="AT27" s="333"/>
      <c r="AU27" s="335"/>
      <c r="AV27" s="336"/>
      <c r="AW27" s="335"/>
      <c r="AX27" s="335"/>
      <c r="AY27" s="335"/>
      <c r="AZ27" s="335"/>
      <c r="BA27" s="335"/>
      <c r="BB27" s="335"/>
      <c r="BC27" s="335"/>
      <c r="BD27" s="335"/>
      <c r="BE27" s="335"/>
      <c r="BF27" s="335"/>
      <c r="BG27" s="335"/>
      <c r="BH27" s="335"/>
      <c r="BI27" s="336"/>
      <c r="BJ27" s="335"/>
      <c r="BK27" s="335"/>
      <c r="BL27" s="335"/>
      <c r="BM27" s="335"/>
      <c r="BN27" s="333"/>
      <c r="BO27" s="333"/>
      <c r="BP27" s="333"/>
      <c r="BQ27" s="333"/>
      <c r="BR27" s="333"/>
      <c r="BS27" s="333"/>
      <c r="BT27" s="333"/>
      <c r="BU27" s="333"/>
      <c r="BV27" s="336"/>
      <c r="BW27" s="335"/>
      <c r="BX27" s="335"/>
      <c r="BY27" s="335"/>
      <c r="BZ27" s="335"/>
      <c r="CA27" s="333"/>
      <c r="CB27" s="333"/>
      <c r="CC27" s="333"/>
      <c r="CD27" s="333"/>
      <c r="CE27" s="333"/>
      <c r="CF27" s="333"/>
      <c r="CG27" s="333"/>
      <c r="CH27" s="333"/>
      <c r="CI27" s="336"/>
      <c r="CJ27" s="339">
        <f>CJ26*30</f>
        <v>0</v>
      </c>
      <c r="CK27" s="340" t="s">
        <v>465</v>
      </c>
      <c r="CL27" s="341"/>
      <c r="CO27" s="800">
        <f>CO26*30</f>
        <v>0</v>
      </c>
      <c r="CP27" s="801" t="s">
        <v>465</v>
      </c>
      <c r="CQ27" s="802"/>
    </row>
    <row r="28" spans="1:98" ht="17.399999999999999">
      <c r="A28" s="331"/>
      <c r="B28" s="332"/>
      <c r="C28" s="332"/>
      <c r="D28" s="332"/>
      <c r="E28" s="332"/>
      <c r="F28" s="332"/>
      <c r="G28" s="332"/>
      <c r="H28" s="332"/>
      <c r="I28" s="332"/>
      <c r="J28" s="332"/>
      <c r="K28" s="332"/>
      <c r="L28" s="332"/>
      <c r="M28" s="332"/>
      <c r="N28" s="332"/>
      <c r="O28" s="332"/>
      <c r="P28" s="332"/>
      <c r="Q28" s="332"/>
      <c r="R28" s="332"/>
      <c r="S28" s="332"/>
      <c r="T28" s="332"/>
      <c r="U28" s="332"/>
      <c r="V28" s="342"/>
      <c r="W28" s="335"/>
      <c r="X28" s="335"/>
      <c r="Y28" s="335"/>
      <c r="Z28" s="335"/>
      <c r="AA28" s="333"/>
      <c r="AB28" s="333"/>
      <c r="AC28" s="333"/>
      <c r="AD28" s="333"/>
      <c r="AE28" s="333"/>
      <c r="AF28" s="333"/>
      <c r="AG28" s="333"/>
      <c r="AH28" s="335"/>
      <c r="AI28" s="336"/>
      <c r="AJ28" s="335"/>
      <c r="AK28" s="335"/>
      <c r="AL28" s="335"/>
      <c r="AM28" s="335"/>
      <c r="AN28" s="333"/>
      <c r="AO28" s="333"/>
      <c r="AP28" s="333"/>
      <c r="AQ28" s="333"/>
      <c r="AR28" s="333"/>
      <c r="AS28" s="333"/>
      <c r="AT28" s="333"/>
      <c r="AU28" s="335"/>
      <c r="AV28" s="336"/>
      <c r="AW28" s="335"/>
      <c r="AX28" s="335"/>
      <c r="AY28" s="335"/>
      <c r="AZ28" s="335"/>
      <c r="BA28" s="335"/>
      <c r="BB28" s="335"/>
      <c r="BC28" s="335"/>
      <c r="BD28" s="335"/>
      <c r="BE28" s="335"/>
      <c r="BF28" s="335"/>
      <c r="BG28" s="335"/>
      <c r="BH28" s="335"/>
      <c r="BI28" s="336"/>
      <c r="BJ28" s="335"/>
      <c r="BK28" s="335"/>
      <c r="BL28" s="335"/>
      <c r="BM28" s="335"/>
      <c r="BN28" s="333"/>
      <c r="BO28" s="333"/>
      <c r="BP28" s="333"/>
      <c r="BQ28" s="333"/>
      <c r="BR28" s="333"/>
      <c r="BS28" s="333"/>
      <c r="BT28" s="333"/>
      <c r="BU28" s="333"/>
      <c r="BV28" s="336"/>
      <c r="BW28" s="335"/>
      <c r="BX28" s="335"/>
      <c r="BY28" s="335"/>
      <c r="BZ28" s="335"/>
      <c r="CA28" s="333"/>
      <c r="CB28" s="333"/>
      <c r="CC28" s="333"/>
      <c r="CD28" s="333"/>
      <c r="CE28" s="333"/>
      <c r="CF28" s="333"/>
      <c r="CG28" s="333"/>
      <c r="CH28" s="333"/>
      <c r="CI28" s="336"/>
      <c r="CJ28" s="339">
        <f>CJ27/30</f>
        <v>0</v>
      </c>
      <c r="CK28" s="340" t="s">
        <v>466</v>
      </c>
      <c r="CL28" s="341"/>
      <c r="CM28" s="346" t="s">
        <v>334</v>
      </c>
      <c r="CN28" s="346" t="s">
        <v>335</v>
      </c>
      <c r="CO28" s="800">
        <f>CO27/30</f>
        <v>0</v>
      </c>
      <c r="CP28" s="801" t="s">
        <v>466</v>
      </c>
      <c r="CQ28" s="802"/>
    </row>
    <row r="29" spans="1:98" ht="14.4" thickBot="1">
      <c r="A29" s="347"/>
      <c r="B29" s="348"/>
      <c r="C29" s="348"/>
      <c r="D29" s="348"/>
      <c r="E29" s="348"/>
      <c r="F29" s="348"/>
      <c r="G29" s="348"/>
      <c r="H29" s="348"/>
      <c r="I29" s="348"/>
      <c r="J29" s="348"/>
      <c r="K29" s="348"/>
      <c r="L29" s="348"/>
      <c r="M29" s="348"/>
      <c r="N29" s="348"/>
      <c r="O29" s="348"/>
      <c r="P29" s="348"/>
      <c r="Q29" s="348"/>
      <c r="R29" s="348"/>
      <c r="S29" s="348"/>
      <c r="T29" s="348"/>
      <c r="U29" s="348"/>
      <c r="V29" s="349"/>
      <c r="W29" s="350"/>
      <c r="X29" s="350"/>
      <c r="Y29" s="350"/>
      <c r="Z29" s="350"/>
      <c r="AA29" s="351"/>
      <c r="AB29" s="351"/>
      <c r="AC29" s="351"/>
      <c r="AD29" s="351"/>
      <c r="AE29" s="351"/>
      <c r="AF29" s="351"/>
      <c r="AG29" s="351"/>
      <c r="AH29" s="350"/>
      <c r="AI29" s="352"/>
      <c r="AJ29" s="350"/>
      <c r="AK29" s="350"/>
      <c r="AL29" s="350"/>
      <c r="AM29" s="350"/>
      <c r="AN29" s="351"/>
      <c r="AO29" s="351"/>
      <c r="AP29" s="351"/>
      <c r="AQ29" s="351"/>
      <c r="AR29" s="351"/>
      <c r="AS29" s="351"/>
      <c r="AT29" s="351"/>
      <c r="AU29" s="350"/>
      <c r="AV29" s="352"/>
      <c r="AW29" s="350"/>
      <c r="AX29" s="350"/>
      <c r="AY29" s="350"/>
      <c r="AZ29" s="350"/>
      <c r="BA29" s="350"/>
      <c r="BB29" s="350"/>
      <c r="BC29" s="350"/>
      <c r="BD29" s="350"/>
      <c r="BE29" s="350"/>
      <c r="BF29" s="350"/>
      <c r="BG29" s="350"/>
      <c r="BH29" s="350"/>
      <c r="BI29" s="352"/>
      <c r="BJ29" s="350"/>
      <c r="BK29" s="350"/>
      <c r="BL29" s="350"/>
      <c r="BM29" s="350"/>
      <c r="BN29" s="351"/>
      <c r="BO29" s="351"/>
      <c r="BP29" s="351"/>
      <c r="BQ29" s="351"/>
      <c r="BR29" s="351"/>
      <c r="BS29" s="351"/>
      <c r="BT29" s="351"/>
      <c r="BU29" s="351"/>
      <c r="BV29" s="352"/>
      <c r="BW29" s="350"/>
      <c r="BX29" s="350"/>
      <c r="BY29" s="350"/>
      <c r="BZ29" s="350"/>
      <c r="CA29" s="351"/>
      <c r="CB29" s="351"/>
      <c r="CC29" s="351"/>
      <c r="CD29" s="351"/>
      <c r="CE29" s="351"/>
      <c r="CF29" s="351"/>
      <c r="CG29" s="351"/>
      <c r="CH29" s="351"/>
      <c r="CI29" s="352"/>
      <c r="CJ29" s="354">
        <f>ROUND(CJ28/365,2)</f>
        <v>0</v>
      </c>
      <c r="CK29" s="355" t="s">
        <v>467</v>
      </c>
      <c r="CL29" s="356"/>
      <c r="CM29" s="357">
        <f>CJ24+CJ28</f>
        <v>31490</v>
      </c>
      <c r="CN29" s="358">
        <f>CJ25+CJ29</f>
        <v>86.27</v>
      </c>
      <c r="CO29" s="806">
        <f>ROUND(CO28/365,2)</f>
        <v>0</v>
      </c>
      <c r="CP29" s="807" t="s">
        <v>467</v>
      </c>
      <c r="CQ29" s="808"/>
    </row>
    <row r="30" spans="1:98">
      <c r="A30" s="319" t="s">
        <v>338</v>
      </c>
      <c r="B30" s="320"/>
      <c r="C30" s="320"/>
      <c r="D30" s="320"/>
      <c r="E30" s="320"/>
      <c r="F30" s="320"/>
      <c r="G30" s="320"/>
      <c r="H30" s="320"/>
      <c r="I30" s="320"/>
      <c r="J30" s="320"/>
      <c r="K30" s="320"/>
      <c r="L30" s="320"/>
      <c r="M30" s="320"/>
      <c r="N30" s="320"/>
      <c r="O30" s="320"/>
      <c r="P30" s="320"/>
      <c r="Q30" s="320"/>
      <c r="R30" s="320"/>
      <c r="S30" s="320"/>
      <c r="T30" s="320"/>
      <c r="U30" s="320"/>
      <c r="V30" s="359"/>
      <c r="W30" s="360"/>
      <c r="X30" s="360"/>
      <c r="Y30" s="360"/>
      <c r="Z30" s="360"/>
      <c r="AA30" s="361"/>
      <c r="AB30" s="361"/>
      <c r="AC30" s="361"/>
      <c r="AD30" s="361"/>
      <c r="AE30" s="361"/>
      <c r="AF30" s="361"/>
      <c r="AG30" s="361"/>
      <c r="AH30" s="360"/>
      <c r="AI30" s="362"/>
      <c r="AJ30" s="360"/>
      <c r="AK30" s="360"/>
      <c r="AL30" s="360"/>
      <c r="AM30" s="360"/>
      <c r="AN30" s="361"/>
      <c r="AO30" s="361"/>
      <c r="AP30" s="361"/>
      <c r="AQ30" s="361"/>
      <c r="AR30" s="361"/>
      <c r="AS30" s="361"/>
      <c r="AT30" s="361"/>
      <c r="AU30" s="360"/>
      <c r="AV30" s="362"/>
      <c r="AW30" s="360"/>
      <c r="AX30" s="360"/>
      <c r="AY30" s="360"/>
      <c r="AZ30" s="360"/>
      <c r="BA30" s="360"/>
      <c r="BB30" s="360"/>
      <c r="BC30" s="360"/>
      <c r="BD30" s="360"/>
      <c r="BE30" s="360"/>
      <c r="BF30" s="360"/>
      <c r="BG30" s="360"/>
      <c r="BH30" s="360"/>
      <c r="BI30" s="362"/>
      <c r="BJ30" s="360"/>
      <c r="BK30" s="360"/>
      <c r="BL30" s="360"/>
      <c r="BM30" s="360"/>
      <c r="BN30" s="361"/>
      <c r="BO30" s="361"/>
      <c r="BP30" s="361"/>
      <c r="BQ30" s="361"/>
      <c r="BR30" s="361"/>
      <c r="BS30" s="361"/>
      <c r="BT30" s="361"/>
      <c r="BU30" s="361"/>
      <c r="BV30" s="362"/>
      <c r="BW30" s="360"/>
      <c r="BX30" s="360"/>
      <c r="BY30" s="360"/>
      <c r="BZ30" s="360"/>
      <c r="CA30" s="361"/>
      <c r="CB30" s="361"/>
      <c r="CC30" s="361"/>
      <c r="CD30" s="361"/>
      <c r="CE30" s="361"/>
      <c r="CF30" s="361"/>
      <c r="CG30" s="361"/>
      <c r="CH30" s="361"/>
      <c r="CI30" s="362"/>
      <c r="CJ30" s="364"/>
      <c r="CK30" s="328"/>
      <c r="CL30" s="329"/>
      <c r="CO30" s="809"/>
      <c r="CP30" s="798"/>
      <c r="CQ30" s="799"/>
      <c r="CS30" s="803"/>
      <c r="CT30" s="803"/>
    </row>
    <row r="31" spans="1:98">
      <c r="A31" s="331"/>
      <c r="B31" s="332"/>
      <c r="C31" s="332"/>
      <c r="D31" s="332" t="s">
        <v>461</v>
      </c>
      <c r="E31" s="332"/>
      <c r="F31" s="332"/>
      <c r="G31" s="332"/>
      <c r="H31" s="332"/>
      <c r="I31" s="332"/>
      <c r="J31" s="332"/>
      <c r="K31" s="332"/>
      <c r="L31" s="332"/>
      <c r="M31" s="332"/>
      <c r="N31" s="332"/>
      <c r="O31" s="332"/>
      <c r="P31" s="332"/>
      <c r="Q31" s="332"/>
      <c r="R31" s="332" t="s">
        <v>462</v>
      </c>
      <c r="S31" s="332"/>
      <c r="T31" s="332"/>
      <c r="U31" s="333" t="s">
        <v>463</v>
      </c>
      <c r="V31" s="334" t="s">
        <v>463</v>
      </c>
      <c r="W31" s="333" t="s">
        <v>463</v>
      </c>
      <c r="X31" s="333" t="s">
        <v>463</v>
      </c>
      <c r="Y31" s="333" t="s">
        <v>463</v>
      </c>
      <c r="Z31" s="333" t="s">
        <v>463</v>
      </c>
      <c r="AA31" s="333">
        <v>10</v>
      </c>
      <c r="AB31" s="333">
        <v>10</v>
      </c>
      <c r="AC31" s="333">
        <v>0</v>
      </c>
      <c r="AD31" s="333">
        <v>10</v>
      </c>
      <c r="AE31" s="333">
        <v>40</v>
      </c>
      <c r="AF31" s="333">
        <v>60</v>
      </c>
      <c r="AG31" s="333">
        <v>40</v>
      </c>
      <c r="AH31" s="337">
        <v>100</v>
      </c>
      <c r="AI31" s="336">
        <f>SUM(W31:AH31)</f>
        <v>270</v>
      </c>
      <c r="AJ31" s="337">
        <v>100</v>
      </c>
      <c r="AK31" s="337">
        <v>40</v>
      </c>
      <c r="AL31" s="337">
        <v>40</v>
      </c>
      <c r="AM31" s="337">
        <v>40</v>
      </c>
      <c r="AN31" s="365">
        <v>140</v>
      </c>
      <c r="AO31" s="365">
        <v>20</v>
      </c>
      <c r="AP31" s="365">
        <v>70</v>
      </c>
      <c r="AQ31" s="365">
        <v>90</v>
      </c>
      <c r="AR31" s="365">
        <v>90</v>
      </c>
      <c r="AS31" s="365">
        <v>140</v>
      </c>
      <c r="AT31" s="365">
        <v>70</v>
      </c>
      <c r="AU31" s="337">
        <v>110</v>
      </c>
      <c r="AV31" s="336">
        <f>SUM(AJ31:AU31)</f>
        <v>950</v>
      </c>
      <c r="AW31" s="337">
        <v>120</v>
      </c>
      <c r="AX31" s="337">
        <v>60</v>
      </c>
      <c r="AY31" s="337">
        <v>80</v>
      </c>
      <c r="AZ31" s="337">
        <v>150</v>
      </c>
      <c r="BA31" s="370">
        <v>100</v>
      </c>
      <c r="BB31" s="337">
        <v>260</v>
      </c>
      <c r="BC31" s="337">
        <v>230</v>
      </c>
      <c r="BD31" s="337">
        <v>200</v>
      </c>
      <c r="BE31" s="337">
        <v>250</v>
      </c>
      <c r="BF31" s="337">
        <v>160</v>
      </c>
      <c r="BG31" s="337">
        <v>164</v>
      </c>
      <c r="BH31" s="337">
        <v>220</v>
      </c>
      <c r="BI31" s="336">
        <f>SUM(AW31:BH31)</f>
        <v>1994</v>
      </c>
      <c r="BJ31" s="337">
        <v>260</v>
      </c>
      <c r="BK31" s="337">
        <v>250</v>
      </c>
      <c r="BL31" s="337">
        <v>660</v>
      </c>
      <c r="BM31" s="337">
        <v>390</v>
      </c>
      <c r="BN31" s="365">
        <v>270</v>
      </c>
      <c r="BO31" s="365">
        <v>145</v>
      </c>
      <c r="BP31" s="365">
        <v>250</v>
      </c>
      <c r="BQ31" s="365">
        <v>220</v>
      </c>
      <c r="BR31" s="365">
        <v>370</v>
      </c>
      <c r="BS31" s="365">
        <v>274</v>
      </c>
      <c r="BT31" s="365">
        <v>340</v>
      </c>
      <c r="BU31" s="365">
        <v>660</v>
      </c>
      <c r="BV31" s="336">
        <f>SUM(BJ31:BU31)</f>
        <v>4089</v>
      </c>
      <c r="BW31" s="337">
        <v>420</v>
      </c>
      <c r="BX31" s="337">
        <v>300</v>
      </c>
      <c r="BY31" s="337">
        <v>430</v>
      </c>
      <c r="BZ31" s="337">
        <v>310</v>
      </c>
      <c r="CA31" s="365">
        <v>340</v>
      </c>
      <c r="CB31" s="365"/>
      <c r="CC31" s="365"/>
      <c r="CD31" s="365"/>
      <c r="CE31" s="365"/>
      <c r="CF31" s="365"/>
      <c r="CG31" s="365"/>
      <c r="CH31" s="365"/>
      <c r="CI31" s="336">
        <f>SUM(BW31:CH31)</f>
        <v>1800</v>
      </c>
      <c r="CJ31" s="339">
        <f>SUM(V31,AI31,AV31,BI31,BV31,CI31)</f>
        <v>9103</v>
      </c>
      <c r="CK31" s="340" t="s">
        <v>464</v>
      </c>
      <c r="CL31" s="341"/>
      <c r="CO31" s="800">
        <f>SUM(BT31:BU31,BW31:CA31)</f>
        <v>2800</v>
      </c>
      <c r="CP31" s="801" t="s">
        <v>464</v>
      </c>
      <c r="CQ31" s="802"/>
      <c r="CS31" s="803"/>
      <c r="CT31" s="803"/>
    </row>
    <row r="32" spans="1:98">
      <c r="A32" s="331"/>
      <c r="B32" s="332"/>
      <c r="C32" s="332"/>
      <c r="D32" s="332"/>
      <c r="E32" s="332"/>
      <c r="F32" s="332"/>
      <c r="G32" s="332"/>
      <c r="H32" s="332"/>
      <c r="I32" s="332"/>
      <c r="J32" s="332"/>
      <c r="K32" s="332"/>
      <c r="L32" s="332"/>
      <c r="M32" s="332"/>
      <c r="N32" s="332"/>
      <c r="O32" s="332"/>
      <c r="P32" s="332"/>
      <c r="Q32" s="332"/>
      <c r="R32" s="332"/>
      <c r="S32" s="332"/>
      <c r="T32" s="332"/>
      <c r="U32" s="332"/>
      <c r="V32" s="342"/>
      <c r="W32" s="335"/>
      <c r="X32" s="335"/>
      <c r="Y32" s="335"/>
      <c r="Z32" s="335"/>
      <c r="AA32" s="333"/>
      <c r="AB32" s="333"/>
      <c r="AC32" s="333"/>
      <c r="AD32" s="333"/>
      <c r="AE32" s="333"/>
      <c r="AF32" s="333"/>
      <c r="AG32" s="333"/>
      <c r="AH32" s="335"/>
      <c r="AI32" s="336"/>
      <c r="AJ32" s="335"/>
      <c r="AK32" s="335"/>
      <c r="AL32" s="335"/>
      <c r="AM32" s="335"/>
      <c r="AN32" s="333"/>
      <c r="AO32" s="333"/>
      <c r="AP32" s="333"/>
      <c r="AQ32" s="333"/>
      <c r="AR32" s="333"/>
      <c r="AS32" s="333"/>
      <c r="AT32" s="333"/>
      <c r="AU32" s="335"/>
      <c r="AV32" s="336"/>
      <c r="AW32" s="335"/>
      <c r="AX32" s="335"/>
      <c r="AY32" s="335"/>
      <c r="AZ32" s="335"/>
      <c r="BA32" s="335"/>
      <c r="BB32" s="335"/>
      <c r="BC32" s="335"/>
      <c r="BD32" s="335"/>
      <c r="BE32" s="335"/>
      <c r="BF32" s="335"/>
      <c r="BG32" s="335"/>
      <c r="BH32" s="335"/>
      <c r="BI32" s="336"/>
      <c r="BJ32" s="335"/>
      <c r="BK32" s="335"/>
      <c r="BL32" s="335"/>
      <c r="BM32" s="335"/>
      <c r="BN32" s="333"/>
      <c r="BO32" s="333"/>
      <c r="BP32" s="333"/>
      <c r="BQ32" s="333"/>
      <c r="BR32" s="333"/>
      <c r="BS32" s="333"/>
      <c r="BT32" s="333"/>
      <c r="BU32" s="333"/>
      <c r="BV32" s="336"/>
      <c r="BW32" s="335"/>
      <c r="BX32" s="335"/>
      <c r="BY32" s="335"/>
      <c r="BZ32" s="335"/>
      <c r="CA32" s="333"/>
      <c r="CB32" s="333"/>
      <c r="CC32" s="333"/>
      <c r="CD32" s="333"/>
      <c r="CE32" s="333"/>
      <c r="CF32" s="333"/>
      <c r="CG32" s="333"/>
      <c r="CH32" s="333"/>
      <c r="CI32" s="336"/>
      <c r="CJ32" s="339">
        <f>CJ31*15</f>
        <v>136545</v>
      </c>
      <c r="CK32" s="340" t="s">
        <v>465</v>
      </c>
      <c r="CL32" s="341"/>
      <c r="CO32" s="800">
        <f>CO31*15</f>
        <v>42000</v>
      </c>
      <c r="CP32" s="801" t="s">
        <v>465</v>
      </c>
      <c r="CQ32" s="802"/>
    </row>
    <row r="33" spans="1:98">
      <c r="A33" s="331"/>
      <c r="B33" s="332"/>
      <c r="C33" s="332"/>
      <c r="D33" s="332"/>
      <c r="E33" s="332"/>
      <c r="F33" s="332"/>
      <c r="G33" s="332"/>
      <c r="H33" s="332"/>
      <c r="I33" s="332"/>
      <c r="J33" s="332"/>
      <c r="K33" s="332"/>
      <c r="L33" s="332"/>
      <c r="M33" s="332"/>
      <c r="N33" s="332"/>
      <c r="O33" s="332"/>
      <c r="P33" s="332"/>
      <c r="Q33" s="332"/>
      <c r="R33" s="332"/>
      <c r="S33" s="332"/>
      <c r="T33" s="332"/>
      <c r="U33" s="332"/>
      <c r="V33" s="342"/>
      <c r="W33" s="335"/>
      <c r="X33" s="335"/>
      <c r="Y33" s="335"/>
      <c r="Z33" s="335"/>
      <c r="AA33" s="333"/>
      <c r="AB33" s="333"/>
      <c r="AC33" s="333"/>
      <c r="AD33" s="333"/>
      <c r="AE33" s="333"/>
      <c r="AF33" s="333"/>
      <c r="AG33" s="333"/>
      <c r="AH33" s="335"/>
      <c r="AI33" s="336"/>
      <c r="AJ33" s="335"/>
      <c r="AK33" s="335"/>
      <c r="AL33" s="335"/>
      <c r="AM33" s="335"/>
      <c r="AN33" s="333"/>
      <c r="AO33" s="333"/>
      <c r="AP33" s="333"/>
      <c r="AQ33" s="333"/>
      <c r="AR33" s="333"/>
      <c r="AS33" s="333"/>
      <c r="AT33" s="333"/>
      <c r="AU33" s="335"/>
      <c r="AV33" s="336"/>
      <c r="AW33" s="335"/>
      <c r="AX33" s="335"/>
      <c r="AY33" s="335"/>
      <c r="AZ33" s="335"/>
      <c r="BA33" s="335"/>
      <c r="BB33" s="335"/>
      <c r="BC33" s="335"/>
      <c r="BD33" s="335"/>
      <c r="BE33" s="335"/>
      <c r="BF33" s="335"/>
      <c r="BG33" s="335"/>
      <c r="BH33" s="335"/>
      <c r="BI33" s="336"/>
      <c r="BJ33" s="335"/>
      <c r="BK33" s="335"/>
      <c r="BL33" s="335"/>
      <c r="BM33" s="335"/>
      <c r="BN33" s="333"/>
      <c r="BO33" s="333"/>
      <c r="BP33" s="333"/>
      <c r="BQ33" s="333"/>
      <c r="BR33" s="333"/>
      <c r="BS33" s="333"/>
      <c r="BT33" s="333"/>
      <c r="BU33" s="333"/>
      <c r="BV33" s="336"/>
      <c r="BW33" s="335"/>
      <c r="BX33" s="335"/>
      <c r="BY33" s="335"/>
      <c r="BZ33" s="335"/>
      <c r="CA33" s="333"/>
      <c r="CB33" s="333"/>
      <c r="CC33" s="333"/>
      <c r="CD33" s="333"/>
      <c r="CE33" s="333"/>
      <c r="CF33" s="333"/>
      <c r="CG33" s="333"/>
      <c r="CH33" s="333"/>
      <c r="CI33" s="336"/>
      <c r="CJ33" s="339">
        <f>CJ32/15</f>
        <v>9103</v>
      </c>
      <c r="CK33" s="340" t="s">
        <v>466</v>
      </c>
      <c r="CL33" s="341"/>
      <c r="CO33" s="800">
        <f>CO32/15</f>
        <v>2800</v>
      </c>
      <c r="CP33" s="801" t="s">
        <v>466</v>
      </c>
      <c r="CQ33" s="802"/>
    </row>
    <row r="34" spans="1:98">
      <c r="A34" s="331"/>
      <c r="B34" s="332"/>
      <c r="C34" s="332"/>
      <c r="D34" s="332"/>
      <c r="E34" s="332"/>
      <c r="F34" s="332"/>
      <c r="G34" s="332"/>
      <c r="H34" s="332"/>
      <c r="I34" s="332"/>
      <c r="J34" s="332"/>
      <c r="K34" s="332"/>
      <c r="L34" s="332"/>
      <c r="M34" s="332"/>
      <c r="N34" s="332"/>
      <c r="O34" s="332"/>
      <c r="P34" s="332"/>
      <c r="Q34" s="332"/>
      <c r="R34" s="332"/>
      <c r="S34" s="332"/>
      <c r="T34" s="332"/>
      <c r="U34" s="332"/>
      <c r="V34" s="342"/>
      <c r="W34" s="335"/>
      <c r="X34" s="335"/>
      <c r="Y34" s="335"/>
      <c r="Z34" s="335"/>
      <c r="AA34" s="333"/>
      <c r="AB34" s="333"/>
      <c r="AC34" s="333"/>
      <c r="AD34" s="333"/>
      <c r="AE34" s="333"/>
      <c r="AF34" s="333"/>
      <c r="AG34" s="333"/>
      <c r="AH34" s="335"/>
      <c r="AI34" s="336"/>
      <c r="AJ34" s="335"/>
      <c r="AK34" s="335"/>
      <c r="AL34" s="335"/>
      <c r="AM34" s="335"/>
      <c r="AN34" s="333"/>
      <c r="AO34" s="333"/>
      <c r="AP34" s="333"/>
      <c r="AQ34" s="333"/>
      <c r="AR34" s="333"/>
      <c r="AS34" s="333"/>
      <c r="AT34" s="333"/>
      <c r="AU34" s="335"/>
      <c r="AV34" s="336"/>
      <c r="AW34" s="335"/>
      <c r="AX34" s="335"/>
      <c r="AY34" s="335"/>
      <c r="AZ34" s="335"/>
      <c r="BA34" s="335"/>
      <c r="BB34" s="335"/>
      <c r="BC34" s="335"/>
      <c r="BD34" s="335"/>
      <c r="BE34" s="335"/>
      <c r="BF34" s="335"/>
      <c r="BG34" s="335"/>
      <c r="BH34" s="335"/>
      <c r="BI34" s="336"/>
      <c r="BJ34" s="335"/>
      <c r="BK34" s="335"/>
      <c r="BL34" s="335"/>
      <c r="BM34" s="335"/>
      <c r="BN34" s="333"/>
      <c r="BO34" s="333"/>
      <c r="BP34" s="333"/>
      <c r="BQ34" s="333"/>
      <c r="BR34" s="333"/>
      <c r="BS34" s="333"/>
      <c r="BT34" s="333"/>
      <c r="BU34" s="333"/>
      <c r="BV34" s="336"/>
      <c r="BW34" s="335"/>
      <c r="BX34" s="335"/>
      <c r="BY34" s="335"/>
      <c r="BZ34" s="335"/>
      <c r="CA34" s="333"/>
      <c r="CB34" s="333"/>
      <c r="CC34" s="333"/>
      <c r="CD34" s="333"/>
      <c r="CE34" s="333"/>
      <c r="CF34" s="333"/>
      <c r="CG34" s="333"/>
      <c r="CH34" s="333"/>
      <c r="CI34" s="336"/>
      <c r="CJ34" s="344">
        <f>ROUND(CJ33/365,2)</f>
        <v>24.94</v>
      </c>
      <c r="CK34" s="345" t="s">
        <v>467</v>
      </c>
      <c r="CL34" s="341"/>
      <c r="CO34" s="804">
        <f>ROUND(CO33/365,2)</f>
        <v>7.67</v>
      </c>
      <c r="CP34" s="805" t="s">
        <v>467</v>
      </c>
      <c r="CQ34" s="802"/>
    </row>
    <row r="35" spans="1:98">
      <c r="A35" s="331"/>
      <c r="B35" s="332"/>
      <c r="C35" s="332"/>
      <c r="D35" s="332" t="s">
        <v>468</v>
      </c>
      <c r="E35" s="332"/>
      <c r="F35" s="332"/>
      <c r="G35" s="332"/>
      <c r="H35" s="332"/>
      <c r="I35" s="332"/>
      <c r="J35" s="332"/>
      <c r="K35" s="332"/>
      <c r="L35" s="332"/>
      <c r="M35" s="332"/>
      <c r="N35" s="332"/>
      <c r="O35" s="332"/>
      <c r="P35" s="332"/>
      <c r="Q35" s="332"/>
      <c r="R35" s="332"/>
      <c r="S35" s="332"/>
      <c r="T35" s="332"/>
      <c r="U35" s="333" t="s">
        <v>463</v>
      </c>
      <c r="V35" s="334" t="s">
        <v>463</v>
      </c>
      <c r="W35" s="333" t="s">
        <v>463</v>
      </c>
      <c r="X35" s="333" t="s">
        <v>463</v>
      </c>
      <c r="Y35" s="333" t="s">
        <v>463</v>
      </c>
      <c r="Z35" s="333" t="s">
        <v>463</v>
      </c>
      <c r="AA35" s="333" t="s">
        <v>463</v>
      </c>
      <c r="AB35" s="333" t="s">
        <v>463</v>
      </c>
      <c r="AC35" s="333" t="s">
        <v>463</v>
      </c>
      <c r="AD35" s="333" t="s">
        <v>463</v>
      </c>
      <c r="AE35" s="333" t="s">
        <v>463</v>
      </c>
      <c r="AF35" s="333" t="s">
        <v>463</v>
      </c>
      <c r="AG35" s="333" t="s">
        <v>463</v>
      </c>
      <c r="AH35" s="335" t="s">
        <v>328</v>
      </c>
      <c r="AI35" s="336" t="s">
        <v>328</v>
      </c>
      <c r="AJ35" s="335" t="s">
        <v>328</v>
      </c>
      <c r="AK35" s="335" t="s">
        <v>328</v>
      </c>
      <c r="AL35" s="335" t="s">
        <v>328</v>
      </c>
      <c r="AM35" s="335" t="s">
        <v>328</v>
      </c>
      <c r="AN35" s="333" t="s">
        <v>328</v>
      </c>
      <c r="AO35" s="333" t="s">
        <v>328</v>
      </c>
      <c r="AP35" s="333" t="s">
        <v>328</v>
      </c>
      <c r="AQ35" s="333" t="s">
        <v>328</v>
      </c>
      <c r="AR35" s="333" t="s">
        <v>328</v>
      </c>
      <c r="AS35" s="333" t="s">
        <v>328</v>
      </c>
      <c r="AT35" s="333" t="s">
        <v>328</v>
      </c>
      <c r="AU35" s="335" t="s">
        <v>328</v>
      </c>
      <c r="AV35" s="336" t="s">
        <v>328</v>
      </c>
      <c r="AW35" s="335" t="s">
        <v>328</v>
      </c>
      <c r="AX35" s="335" t="s">
        <v>328</v>
      </c>
      <c r="AY35" s="335" t="s">
        <v>328</v>
      </c>
      <c r="AZ35" s="335" t="s">
        <v>328</v>
      </c>
      <c r="BA35" s="335" t="s">
        <v>328</v>
      </c>
      <c r="BB35" s="335" t="s">
        <v>328</v>
      </c>
      <c r="BC35" s="335" t="s">
        <v>328</v>
      </c>
      <c r="BD35" s="335" t="s">
        <v>328</v>
      </c>
      <c r="BE35" s="335" t="s">
        <v>328</v>
      </c>
      <c r="BF35" s="335" t="s">
        <v>328</v>
      </c>
      <c r="BG35" s="335" t="s">
        <v>328</v>
      </c>
      <c r="BH35" s="335" t="s">
        <v>328</v>
      </c>
      <c r="BI35" s="336" t="s">
        <v>328</v>
      </c>
      <c r="BJ35" s="335" t="s">
        <v>328</v>
      </c>
      <c r="BK35" s="335" t="s">
        <v>328</v>
      </c>
      <c r="BL35" s="335" t="s">
        <v>328</v>
      </c>
      <c r="BM35" s="335" t="s">
        <v>328</v>
      </c>
      <c r="BN35" s="333" t="s">
        <v>328</v>
      </c>
      <c r="BO35" s="333" t="s">
        <v>328</v>
      </c>
      <c r="BP35" s="333" t="s">
        <v>328</v>
      </c>
      <c r="BQ35" s="333" t="s">
        <v>328</v>
      </c>
      <c r="BR35" s="333" t="s">
        <v>328</v>
      </c>
      <c r="BS35" s="333" t="s">
        <v>328</v>
      </c>
      <c r="BT35" s="333" t="s">
        <v>328</v>
      </c>
      <c r="BU35" s="333" t="s">
        <v>328</v>
      </c>
      <c r="BV35" s="336" t="s">
        <v>328</v>
      </c>
      <c r="BW35" s="335" t="s">
        <v>328</v>
      </c>
      <c r="BX35" s="335" t="s">
        <v>328</v>
      </c>
      <c r="BY35" s="335" t="s">
        <v>328</v>
      </c>
      <c r="BZ35" s="335" t="s">
        <v>328</v>
      </c>
      <c r="CA35" s="333" t="s">
        <v>328</v>
      </c>
      <c r="CB35" s="333"/>
      <c r="CC35" s="333"/>
      <c r="CD35" s="333"/>
      <c r="CE35" s="333"/>
      <c r="CF35" s="333"/>
      <c r="CG35" s="333"/>
      <c r="CH35" s="333"/>
      <c r="CI35" s="336" t="s">
        <v>328</v>
      </c>
      <c r="CJ35" s="339">
        <f>SUM(V35,AI35,AV35,BI35,BV35,CI35)</f>
        <v>0</v>
      </c>
      <c r="CK35" s="340" t="s">
        <v>464</v>
      </c>
      <c r="CL35" s="341"/>
      <c r="CO35" s="800">
        <f>SUM(BT35:BU35,BW35:CA35)</f>
        <v>0</v>
      </c>
      <c r="CP35" s="801" t="s">
        <v>464</v>
      </c>
      <c r="CQ35" s="802"/>
      <c r="CS35" s="803"/>
      <c r="CT35" s="803"/>
    </row>
    <row r="36" spans="1:98">
      <c r="A36" s="331"/>
      <c r="B36" s="332"/>
      <c r="C36" s="332"/>
      <c r="D36" s="332"/>
      <c r="E36" s="332"/>
      <c r="F36" s="332"/>
      <c r="G36" s="332"/>
      <c r="H36" s="332"/>
      <c r="I36" s="332"/>
      <c r="J36" s="332"/>
      <c r="K36" s="332"/>
      <c r="L36" s="332"/>
      <c r="M36" s="332"/>
      <c r="N36" s="332"/>
      <c r="O36" s="332"/>
      <c r="P36" s="332"/>
      <c r="Q36" s="332"/>
      <c r="R36" s="332"/>
      <c r="S36" s="332"/>
      <c r="T36" s="332"/>
      <c r="U36" s="332"/>
      <c r="V36" s="334"/>
      <c r="W36" s="333"/>
      <c r="X36" s="333"/>
      <c r="Y36" s="333"/>
      <c r="Z36" s="333"/>
      <c r="AA36" s="333"/>
      <c r="AB36" s="333"/>
      <c r="AC36" s="333"/>
      <c r="AD36" s="333"/>
      <c r="AE36" s="333"/>
      <c r="AF36" s="333"/>
      <c r="AG36" s="333"/>
      <c r="AH36" s="335"/>
      <c r="AI36" s="336"/>
      <c r="AJ36" s="335"/>
      <c r="AK36" s="335"/>
      <c r="AL36" s="335"/>
      <c r="AM36" s="335"/>
      <c r="AN36" s="333"/>
      <c r="AO36" s="333"/>
      <c r="AP36" s="333"/>
      <c r="AQ36" s="333"/>
      <c r="AR36" s="333"/>
      <c r="AS36" s="333"/>
      <c r="AT36" s="333"/>
      <c r="AU36" s="335"/>
      <c r="AV36" s="336"/>
      <c r="AW36" s="335"/>
      <c r="AX36" s="335"/>
      <c r="AY36" s="335"/>
      <c r="AZ36" s="335"/>
      <c r="BA36" s="335"/>
      <c r="BB36" s="335"/>
      <c r="BC36" s="335"/>
      <c r="BD36" s="335"/>
      <c r="BE36" s="335"/>
      <c r="BF36" s="335"/>
      <c r="BG36" s="335"/>
      <c r="BH36" s="335"/>
      <c r="BI36" s="336"/>
      <c r="BJ36" s="335"/>
      <c r="BK36" s="335"/>
      <c r="BL36" s="335"/>
      <c r="BM36" s="335"/>
      <c r="BN36" s="333"/>
      <c r="BO36" s="333"/>
      <c r="BP36" s="333"/>
      <c r="BQ36" s="333"/>
      <c r="BR36" s="333"/>
      <c r="BS36" s="333"/>
      <c r="BT36" s="333"/>
      <c r="BU36" s="333"/>
      <c r="BV36" s="336"/>
      <c r="BW36" s="335"/>
      <c r="BX36" s="335"/>
      <c r="BY36" s="335"/>
      <c r="BZ36" s="335"/>
      <c r="CA36" s="333"/>
      <c r="CB36" s="333"/>
      <c r="CC36" s="333"/>
      <c r="CD36" s="333"/>
      <c r="CE36" s="333"/>
      <c r="CF36" s="333"/>
      <c r="CG36" s="333"/>
      <c r="CH36" s="333"/>
      <c r="CI36" s="336"/>
      <c r="CJ36" s="339">
        <f>CJ35*30</f>
        <v>0</v>
      </c>
      <c r="CK36" s="340" t="s">
        <v>465</v>
      </c>
      <c r="CL36" s="341"/>
      <c r="CO36" s="800">
        <f>CO35*30</f>
        <v>0</v>
      </c>
      <c r="CP36" s="801" t="s">
        <v>465</v>
      </c>
      <c r="CQ36" s="802"/>
    </row>
    <row r="37" spans="1:98" ht="17.399999999999999">
      <c r="A37" s="331"/>
      <c r="B37" s="332"/>
      <c r="C37" s="332"/>
      <c r="D37" s="332"/>
      <c r="E37" s="332"/>
      <c r="F37" s="332"/>
      <c r="G37" s="332"/>
      <c r="H37" s="332"/>
      <c r="I37" s="332"/>
      <c r="J37" s="332"/>
      <c r="K37" s="332"/>
      <c r="L37" s="332"/>
      <c r="M37" s="332"/>
      <c r="N37" s="332"/>
      <c r="O37" s="332"/>
      <c r="P37" s="332"/>
      <c r="Q37" s="332"/>
      <c r="R37" s="332"/>
      <c r="S37" s="332"/>
      <c r="T37" s="332"/>
      <c r="U37" s="332"/>
      <c r="V37" s="342"/>
      <c r="W37" s="335"/>
      <c r="X37" s="335"/>
      <c r="Y37" s="335"/>
      <c r="Z37" s="335"/>
      <c r="AA37" s="333"/>
      <c r="AB37" s="333"/>
      <c r="AC37" s="333"/>
      <c r="AD37" s="333"/>
      <c r="AE37" s="333"/>
      <c r="AF37" s="333"/>
      <c r="AG37" s="333"/>
      <c r="AH37" s="335"/>
      <c r="AI37" s="336"/>
      <c r="AJ37" s="335"/>
      <c r="AK37" s="335"/>
      <c r="AL37" s="335"/>
      <c r="AM37" s="335"/>
      <c r="AN37" s="333"/>
      <c r="AO37" s="333"/>
      <c r="AP37" s="333"/>
      <c r="AQ37" s="333"/>
      <c r="AR37" s="333"/>
      <c r="AS37" s="333"/>
      <c r="AT37" s="333"/>
      <c r="AU37" s="335"/>
      <c r="AV37" s="336"/>
      <c r="AW37" s="335"/>
      <c r="AX37" s="335"/>
      <c r="AY37" s="335"/>
      <c r="AZ37" s="335"/>
      <c r="BA37" s="335"/>
      <c r="BB37" s="335"/>
      <c r="BC37" s="335"/>
      <c r="BD37" s="335"/>
      <c r="BE37" s="335"/>
      <c r="BF37" s="335"/>
      <c r="BG37" s="335"/>
      <c r="BH37" s="335"/>
      <c r="BI37" s="336"/>
      <c r="BJ37" s="335"/>
      <c r="BK37" s="335"/>
      <c r="BL37" s="335"/>
      <c r="BM37" s="335"/>
      <c r="BN37" s="333"/>
      <c r="BO37" s="333"/>
      <c r="BP37" s="333"/>
      <c r="BQ37" s="333"/>
      <c r="BR37" s="333"/>
      <c r="BS37" s="333"/>
      <c r="BT37" s="333"/>
      <c r="BU37" s="333"/>
      <c r="BV37" s="336"/>
      <c r="BW37" s="335"/>
      <c r="BX37" s="335"/>
      <c r="BY37" s="335"/>
      <c r="BZ37" s="335"/>
      <c r="CA37" s="333"/>
      <c r="CB37" s="333"/>
      <c r="CC37" s="333"/>
      <c r="CD37" s="333"/>
      <c r="CE37" s="333"/>
      <c r="CF37" s="333"/>
      <c r="CG37" s="333"/>
      <c r="CH37" s="333"/>
      <c r="CI37" s="336"/>
      <c r="CJ37" s="339">
        <f>CJ36/30</f>
        <v>0</v>
      </c>
      <c r="CK37" s="340" t="s">
        <v>466</v>
      </c>
      <c r="CL37" s="341"/>
      <c r="CM37" s="346" t="s">
        <v>334</v>
      </c>
      <c r="CN37" s="346" t="s">
        <v>335</v>
      </c>
      <c r="CO37" s="800">
        <f>CO36/30</f>
        <v>0</v>
      </c>
      <c r="CP37" s="801" t="s">
        <v>466</v>
      </c>
      <c r="CQ37" s="802"/>
    </row>
    <row r="38" spans="1:98" ht="14.4" thickBot="1">
      <c r="A38" s="347"/>
      <c r="B38" s="348"/>
      <c r="C38" s="348"/>
      <c r="D38" s="348"/>
      <c r="E38" s="348"/>
      <c r="F38" s="348"/>
      <c r="G38" s="348"/>
      <c r="H38" s="348"/>
      <c r="I38" s="348"/>
      <c r="J38" s="348"/>
      <c r="K38" s="348"/>
      <c r="L38" s="348"/>
      <c r="M38" s="348"/>
      <c r="N38" s="348"/>
      <c r="O38" s="348"/>
      <c r="P38" s="348"/>
      <c r="Q38" s="348"/>
      <c r="R38" s="348"/>
      <c r="S38" s="348"/>
      <c r="T38" s="348"/>
      <c r="U38" s="348"/>
      <c r="V38" s="349"/>
      <c r="W38" s="350"/>
      <c r="X38" s="350"/>
      <c r="Y38" s="350"/>
      <c r="Z38" s="350"/>
      <c r="AA38" s="351"/>
      <c r="AB38" s="351"/>
      <c r="AC38" s="351"/>
      <c r="AD38" s="351"/>
      <c r="AE38" s="351"/>
      <c r="AF38" s="351"/>
      <c r="AG38" s="351"/>
      <c r="AH38" s="350"/>
      <c r="AI38" s="352"/>
      <c r="AJ38" s="350"/>
      <c r="AK38" s="350"/>
      <c r="AL38" s="350"/>
      <c r="AM38" s="350"/>
      <c r="AN38" s="351"/>
      <c r="AO38" s="351"/>
      <c r="AP38" s="351"/>
      <c r="AQ38" s="351"/>
      <c r="AR38" s="351"/>
      <c r="AS38" s="351"/>
      <c r="AT38" s="351"/>
      <c r="AU38" s="350"/>
      <c r="AV38" s="352"/>
      <c r="AW38" s="350"/>
      <c r="AX38" s="350"/>
      <c r="AY38" s="350"/>
      <c r="AZ38" s="350"/>
      <c r="BA38" s="350"/>
      <c r="BB38" s="350"/>
      <c r="BC38" s="350"/>
      <c r="BD38" s="350"/>
      <c r="BE38" s="350"/>
      <c r="BF38" s="350"/>
      <c r="BG38" s="350"/>
      <c r="BH38" s="350"/>
      <c r="BI38" s="352"/>
      <c r="BJ38" s="350"/>
      <c r="BK38" s="350"/>
      <c r="BL38" s="350"/>
      <c r="BM38" s="350"/>
      <c r="BN38" s="351"/>
      <c r="BO38" s="351"/>
      <c r="BP38" s="351"/>
      <c r="BQ38" s="351"/>
      <c r="BR38" s="351"/>
      <c r="BS38" s="351"/>
      <c r="BT38" s="351"/>
      <c r="BU38" s="351"/>
      <c r="BV38" s="352"/>
      <c r="BW38" s="350"/>
      <c r="BX38" s="350"/>
      <c r="BY38" s="350"/>
      <c r="BZ38" s="350"/>
      <c r="CA38" s="351"/>
      <c r="CB38" s="351"/>
      <c r="CC38" s="351"/>
      <c r="CD38" s="351"/>
      <c r="CE38" s="351"/>
      <c r="CF38" s="351"/>
      <c r="CG38" s="351"/>
      <c r="CH38" s="351"/>
      <c r="CI38" s="352"/>
      <c r="CJ38" s="354">
        <f>ROUND(CJ37/365,2)</f>
        <v>0</v>
      </c>
      <c r="CK38" s="355" t="s">
        <v>467</v>
      </c>
      <c r="CL38" s="356"/>
      <c r="CM38" s="357">
        <f>CJ33+CJ37</f>
        <v>9103</v>
      </c>
      <c r="CN38" s="358">
        <f>CJ34+CJ38</f>
        <v>24.94</v>
      </c>
      <c r="CO38" s="806">
        <f>ROUND(CO37/365,2)</f>
        <v>0</v>
      </c>
      <c r="CP38" s="807" t="s">
        <v>467</v>
      </c>
      <c r="CQ38" s="808"/>
    </row>
    <row r="39" spans="1:98">
      <c r="A39" s="319" t="s">
        <v>339</v>
      </c>
      <c r="B39" s="320"/>
      <c r="C39" s="320"/>
      <c r="D39" s="320"/>
      <c r="E39" s="320"/>
      <c r="F39" s="320"/>
      <c r="G39" s="320"/>
      <c r="H39" s="320"/>
      <c r="I39" s="320"/>
      <c r="J39" s="320"/>
      <c r="K39" s="320"/>
      <c r="L39" s="320"/>
      <c r="M39" s="320"/>
      <c r="N39" s="320"/>
      <c r="O39" s="320"/>
      <c r="P39" s="320"/>
      <c r="Q39" s="320"/>
      <c r="R39" s="320"/>
      <c r="S39" s="320"/>
      <c r="T39" s="320"/>
      <c r="U39" s="320"/>
      <c r="V39" s="359"/>
      <c r="W39" s="360"/>
      <c r="X39" s="360"/>
      <c r="Y39" s="360"/>
      <c r="Z39" s="360"/>
      <c r="AA39" s="361"/>
      <c r="AB39" s="361"/>
      <c r="AC39" s="361"/>
      <c r="AD39" s="361"/>
      <c r="AE39" s="361"/>
      <c r="AF39" s="361"/>
      <c r="AG39" s="361"/>
      <c r="AH39" s="360"/>
      <c r="AI39" s="362"/>
      <c r="AJ39" s="360"/>
      <c r="AK39" s="360"/>
      <c r="AL39" s="360"/>
      <c r="AM39" s="360"/>
      <c r="AN39" s="361"/>
      <c r="AO39" s="361"/>
      <c r="AP39" s="361"/>
      <c r="AQ39" s="361"/>
      <c r="AR39" s="361"/>
      <c r="AS39" s="361"/>
      <c r="AT39" s="361"/>
      <c r="AU39" s="360"/>
      <c r="AV39" s="362"/>
      <c r="AW39" s="360"/>
      <c r="AX39" s="360"/>
      <c r="AY39" s="360"/>
      <c r="AZ39" s="360"/>
      <c r="BA39" s="360"/>
      <c r="BB39" s="360"/>
      <c r="BC39" s="360"/>
      <c r="BD39" s="360"/>
      <c r="BE39" s="360"/>
      <c r="BF39" s="360"/>
      <c r="BG39" s="360"/>
      <c r="BH39" s="360"/>
      <c r="BI39" s="362"/>
      <c r="BJ39" s="360"/>
      <c r="BK39" s="360"/>
      <c r="BL39" s="360"/>
      <c r="BM39" s="360"/>
      <c r="BN39" s="361"/>
      <c r="BO39" s="361"/>
      <c r="BP39" s="361"/>
      <c r="BQ39" s="361"/>
      <c r="BR39" s="361"/>
      <c r="BS39" s="361"/>
      <c r="BT39" s="361"/>
      <c r="BU39" s="361"/>
      <c r="BV39" s="362"/>
      <c r="BW39" s="360"/>
      <c r="BX39" s="360"/>
      <c r="BY39" s="360"/>
      <c r="BZ39" s="360"/>
      <c r="CA39" s="361"/>
      <c r="CB39" s="361"/>
      <c r="CC39" s="361"/>
      <c r="CD39" s="361"/>
      <c r="CE39" s="361"/>
      <c r="CF39" s="361"/>
      <c r="CG39" s="361"/>
      <c r="CH39" s="361"/>
      <c r="CI39" s="362"/>
      <c r="CJ39" s="364"/>
      <c r="CK39" s="328"/>
      <c r="CL39" s="329"/>
      <c r="CO39" s="809"/>
      <c r="CP39" s="798"/>
      <c r="CQ39" s="799"/>
    </row>
    <row r="40" spans="1:98">
      <c r="A40" s="331"/>
      <c r="B40" s="332"/>
      <c r="C40" s="332"/>
      <c r="D40" s="332" t="s">
        <v>461</v>
      </c>
      <c r="E40" s="332"/>
      <c r="F40" s="332"/>
      <c r="G40" s="332"/>
      <c r="H40" s="332"/>
      <c r="I40" s="332"/>
      <c r="J40" s="332"/>
      <c r="K40" s="332"/>
      <c r="L40" s="332"/>
      <c r="M40" s="332"/>
      <c r="N40" s="332"/>
      <c r="O40" s="332"/>
      <c r="P40" s="332"/>
      <c r="Q40" s="332"/>
      <c r="R40" s="332" t="s">
        <v>462</v>
      </c>
      <c r="S40" s="332"/>
      <c r="T40" s="332"/>
      <c r="U40" s="333" t="s">
        <v>463</v>
      </c>
      <c r="V40" s="342">
        <v>1000</v>
      </c>
      <c r="W40" s="337">
        <v>9920</v>
      </c>
      <c r="X40" s="337">
        <v>1500</v>
      </c>
      <c r="Y40" s="337">
        <v>1000</v>
      </c>
      <c r="Z40" s="337">
        <v>1000</v>
      </c>
      <c r="AA40" s="365">
        <v>3000</v>
      </c>
      <c r="AB40" s="365">
        <v>2170</v>
      </c>
      <c r="AC40" s="365">
        <v>4500</v>
      </c>
      <c r="AD40" s="365">
        <v>5000</v>
      </c>
      <c r="AE40" s="365">
        <v>10060</v>
      </c>
      <c r="AF40" s="365">
        <v>1190</v>
      </c>
      <c r="AG40" s="365">
        <v>3000</v>
      </c>
      <c r="AH40" s="337">
        <v>3000</v>
      </c>
      <c r="AI40" s="336">
        <f>SUM(W40:AH40)</f>
        <v>45340</v>
      </c>
      <c r="AJ40" s="337">
        <v>8590</v>
      </c>
      <c r="AK40" s="337">
        <v>1500</v>
      </c>
      <c r="AL40" s="337">
        <v>8650</v>
      </c>
      <c r="AM40" s="337">
        <v>7500</v>
      </c>
      <c r="AN40" s="365">
        <v>7000</v>
      </c>
      <c r="AO40" s="365">
        <v>5500</v>
      </c>
      <c r="AP40" s="365">
        <v>7565</v>
      </c>
      <c r="AQ40" s="365">
        <v>4500</v>
      </c>
      <c r="AR40" s="365">
        <v>7500</v>
      </c>
      <c r="AS40" s="365">
        <v>10555</v>
      </c>
      <c r="AT40" s="365">
        <v>10000</v>
      </c>
      <c r="AU40" s="337">
        <v>0</v>
      </c>
      <c r="AV40" s="336">
        <f>SUM(AJ40:AU40)</f>
        <v>78860</v>
      </c>
      <c r="AW40" s="337">
        <v>13920</v>
      </c>
      <c r="AX40" s="337">
        <v>9500</v>
      </c>
      <c r="AY40" s="337">
        <v>10500</v>
      </c>
      <c r="AZ40" s="337">
        <v>11015</v>
      </c>
      <c r="BA40" s="337">
        <v>10000</v>
      </c>
      <c r="BB40" s="337">
        <v>13690</v>
      </c>
      <c r="BC40" s="337">
        <v>11500</v>
      </c>
      <c r="BD40" s="337">
        <v>13840</v>
      </c>
      <c r="BE40" s="337">
        <v>17000</v>
      </c>
      <c r="BF40" s="337">
        <v>11670</v>
      </c>
      <c r="BG40" s="337">
        <v>12000</v>
      </c>
      <c r="BH40" s="337">
        <v>10760</v>
      </c>
      <c r="BI40" s="336">
        <f>SUM(AW40:BH40)</f>
        <v>145395</v>
      </c>
      <c r="BJ40" s="337">
        <v>24600</v>
      </c>
      <c r="BK40" s="337">
        <v>17500</v>
      </c>
      <c r="BL40" s="337">
        <v>21485</v>
      </c>
      <c r="BM40" s="337">
        <v>21645</v>
      </c>
      <c r="BN40" s="365">
        <v>22725</v>
      </c>
      <c r="BO40" s="365">
        <v>21075</v>
      </c>
      <c r="BP40" s="365">
        <v>16000</v>
      </c>
      <c r="BQ40" s="365">
        <v>19700</v>
      </c>
      <c r="BR40" s="365">
        <v>27735</v>
      </c>
      <c r="BS40" s="365">
        <v>22500</v>
      </c>
      <c r="BT40" s="365">
        <v>18000</v>
      </c>
      <c r="BU40" s="365">
        <v>15550</v>
      </c>
      <c r="BV40" s="336">
        <f>SUM(BJ40:BU40)</f>
        <v>248515</v>
      </c>
      <c r="BW40" s="337">
        <v>38560</v>
      </c>
      <c r="BX40" s="337">
        <v>29995</v>
      </c>
      <c r="BY40" s="337">
        <v>36400</v>
      </c>
      <c r="BZ40" s="337">
        <v>35350</v>
      </c>
      <c r="CA40" s="365">
        <v>39105</v>
      </c>
      <c r="CB40" s="365"/>
      <c r="CC40" s="365"/>
      <c r="CD40" s="365"/>
      <c r="CE40" s="365"/>
      <c r="CF40" s="365"/>
      <c r="CG40" s="365"/>
      <c r="CH40" s="365"/>
      <c r="CI40" s="336">
        <f>SUM(BW40:CH40)</f>
        <v>179410</v>
      </c>
      <c r="CJ40" s="339">
        <f>SUM(V40,AI40,AV40,BI40,BV40,CI40)</f>
        <v>698520</v>
      </c>
      <c r="CK40" s="340" t="s">
        <v>464</v>
      </c>
      <c r="CL40" s="341"/>
      <c r="CO40" s="800">
        <f>SUM(BT40:BU40,BW40:CA40)</f>
        <v>212960</v>
      </c>
      <c r="CP40" s="801" t="s">
        <v>464</v>
      </c>
      <c r="CQ40" s="802"/>
      <c r="CS40" s="803"/>
      <c r="CT40" s="803"/>
    </row>
    <row r="41" spans="1:98">
      <c r="A41" s="331"/>
      <c r="B41" s="332"/>
      <c r="C41" s="332"/>
      <c r="D41" s="332"/>
      <c r="E41" s="332"/>
      <c r="F41" s="332"/>
      <c r="G41" s="332"/>
      <c r="H41" s="332"/>
      <c r="I41" s="332"/>
      <c r="J41" s="332"/>
      <c r="K41" s="332"/>
      <c r="L41" s="332"/>
      <c r="M41" s="332"/>
      <c r="N41" s="332"/>
      <c r="O41" s="332"/>
      <c r="P41" s="332"/>
      <c r="Q41" s="332"/>
      <c r="R41" s="332"/>
      <c r="S41" s="332"/>
      <c r="T41" s="332"/>
      <c r="U41" s="332"/>
      <c r="V41" s="342"/>
      <c r="W41" s="337"/>
      <c r="X41" s="337"/>
      <c r="Y41" s="337"/>
      <c r="Z41" s="337"/>
      <c r="AA41" s="365"/>
      <c r="AB41" s="365"/>
      <c r="AC41" s="365"/>
      <c r="AD41" s="365"/>
      <c r="AE41" s="365"/>
      <c r="AF41" s="365"/>
      <c r="AG41" s="365"/>
      <c r="AH41" s="337"/>
      <c r="AI41" s="336"/>
      <c r="AJ41" s="337"/>
      <c r="AK41" s="337"/>
      <c r="AL41" s="337"/>
      <c r="AM41" s="337"/>
      <c r="AN41" s="335"/>
      <c r="AO41" s="337"/>
      <c r="AP41" s="337"/>
      <c r="AQ41" s="337"/>
      <c r="AR41" s="335"/>
      <c r="AS41" s="337"/>
      <c r="AT41" s="337"/>
      <c r="AU41" s="337"/>
      <c r="AV41" s="336"/>
      <c r="AW41" s="337"/>
      <c r="AX41" s="335"/>
      <c r="AY41" s="337"/>
      <c r="AZ41" s="337"/>
      <c r="BA41" s="337"/>
      <c r="BB41" s="337"/>
      <c r="BC41" s="335"/>
      <c r="BD41" s="337"/>
      <c r="BE41" s="337"/>
      <c r="BF41" s="337"/>
      <c r="BG41" s="337"/>
      <c r="BH41" s="337"/>
      <c r="BI41" s="336"/>
      <c r="BJ41" s="337"/>
      <c r="BK41" s="337"/>
      <c r="BL41" s="337"/>
      <c r="BM41" s="337"/>
      <c r="BN41" s="365"/>
      <c r="BO41" s="365"/>
      <c r="BP41" s="365"/>
      <c r="BQ41" s="365"/>
      <c r="BR41" s="365"/>
      <c r="BS41" s="365"/>
      <c r="BT41" s="365"/>
      <c r="BU41" s="365"/>
      <c r="BV41" s="336"/>
      <c r="BW41" s="337"/>
      <c r="BX41" s="337"/>
      <c r="BY41" s="337"/>
      <c r="BZ41" s="337"/>
      <c r="CA41" s="365"/>
      <c r="CB41" s="365"/>
      <c r="CC41" s="365"/>
      <c r="CD41" s="365"/>
      <c r="CE41" s="365"/>
      <c r="CF41" s="365"/>
      <c r="CG41" s="365"/>
      <c r="CH41" s="365"/>
      <c r="CI41" s="336"/>
      <c r="CJ41" s="339">
        <f>CJ40*15</f>
        <v>10477800</v>
      </c>
      <c r="CK41" s="340" t="s">
        <v>465</v>
      </c>
      <c r="CL41" s="341"/>
      <c r="CO41" s="800">
        <f>CO40*15</f>
        <v>3194400</v>
      </c>
      <c r="CP41" s="801" t="s">
        <v>465</v>
      </c>
      <c r="CQ41" s="802"/>
    </row>
    <row r="42" spans="1:98">
      <c r="A42" s="331"/>
      <c r="B42" s="332"/>
      <c r="C42" s="332"/>
      <c r="D42" s="332"/>
      <c r="E42" s="332"/>
      <c r="F42" s="332"/>
      <c r="G42" s="332"/>
      <c r="H42" s="332"/>
      <c r="I42" s="332"/>
      <c r="J42" s="332"/>
      <c r="K42" s="332"/>
      <c r="L42" s="332"/>
      <c r="M42" s="332"/>
      <c r="N42" s="332"/>
      <c r="O42" s="332"/>
      <c r="P42" s="332"/>
      <c r="Q42" s="332"/>
      <c r="R42" s="332"/>
      <c r="S42" s="332"/>
      <c r="T42" s="332"/>
      <c r="U42" s="332"/>
      <c r="V42" s="342"/>
      <c r="W42" s="335"/>
      <c r="X42" s="335"/>
      <c r="Y42" s="335"/>
      <c r="Z42" s="335"/>
      <c r="AA42" s="333"/>
      <c r="AB42" s="333"/>
      <c r="AC42" s="333"/>
      <c r="AD42" s="333"/>
      <c r="AE42" s="333"/>
      <c r="AF42" s="333"/>
      <c r="AG42" s="333"/>
      <c r="AH42" s="335"/>
      <c r="AI42" s="336"/>
      <c r="AJ42" s="335"/>
      <c r="AK42" s="335"/>
      <c r="AL42" s="335"/>
      <c r="AM42" s="335"/>
      <c r="AN42" s="335"/>
      <c r="AO42" s="335"/>
      <c r="AP42" s="335"/>
      <c r="AQ42" s="335"/>
      <c r="AR42" s="335"/>
      <c r="AS42" s="335"/>
      <c r="AT42" s="335"/>
      <c r="AU42" s="335"/>
      <c r="AV42" s="336"/>
      <c r="AW42" s="335"/>
      <c r="AX42" s="335"/>
      <c r="AY42" s="335"/>
      <c r="AZ42" s="335"/>
      <c r="BA42" s="335"/>
      <c r="BB42" s="335"/>
      <c r="BC42" s="335"/>
      <c r="BD42" s="335"/>
      <c r="BE42" s="335"/>
      <c r="BF42" s="335"/>
      <c r="BG42" s="335"/>
      <c r="BH42" s="335"/>
      <c r="BI42" s="336"/>
      <c r="BJ42" s="335"/>
      <c r="BK42" s="335"/>
      <c r="BL42" s="335"/>
      <c r="BM42" s="335"/>
      <c r="BN42" s="333"/>
      <c r="BO42" s="333"/>
      <c r="BP42" s="333"/>
      <c r="BQ42" s="333"/>
      <c r="BR42" s="333"/>
      <c r="BS42" s="333"/>
      <c r="BT42" s="333"/>
      <c r="BU42" s="333"/>
      <c r="BV42" s="336"/>
      <c r="BW42" s="335"/>
      <c r="BX42" s="335"/>
      <c r="BY42" s="335"/>
      <c r="BZ42" s="335"/>
      <c r="CA42" s="333"/>
      <c r="CB42" s="333"/>
      <c r="CC42" s="333"/>
      <c r="CD42" s="333"/>
      <c r="CE42" s="333"/>
      <c r="CF42" s="333"/>
      <c r="CG42" s="333"/>
      <c r="CH42" s="333"/>
      <c r="CI42" s="336"/>
      <c r="CJ42" s="339">
        <f>CJ41/15</f>
        <v>698520</v>
      </c>
      <c r="CK42" s="340" t="s">
        <v>466</v>
      </c>
      <c r="CL42" s="341"/>
      <c r="CO42" s="800">
        <f>CO41/15</f>
        <v>212960</v>
      </c>
      <c r="CP42" s="801" t="s">
        <v>466</v>
      </c>
      <c r="CQ42" s="802"/>
    </row>
    <row r="43" spans="1:98">
      <c r="A43" s="331"/>
      <c r="B43" s="332"/>
      <c r="C43" s="332"/>
      <c r="D43" s="332"/>
      <c r="E43" s="332"/>
      <c r="F43" s="332"/>
      <c r="G43" s="332"/>
      <c r="H43" s="332"/>
      <c r="I43" s="332"/>
      <c r="J43" s="332"/>
      <c r="K43" s="332"/>
      <c r="L43" s="332"/>
      <c r="M43" s="332"/>
      <c r="N43" s="332"/>
      <c r="O43" s="332"/>
      <c r="P43" s="332"/>
      <c r="Q43" s="332"/>
      <c r="R43" s="332"/>
      <c r="S43" s="332"/>
      <c r="T43" s="332"/>
      <c r="U43" s="332"/>
      <c r="V43" s="342"/>
      <c r="W43" s="335"/>
      <c r="X43" s="335"/>
      <c r="Y43" s="335"/>
      <c r="Z43" s="335"/>
      <c r="AA43" s="333"/>
      <c r="AB43" s="333"/>
      <c r="AC43" s="333"/>
      <c r="AD43" s="333"/>
      <c r="AE43" s="333"/>
      <c r="AF43" s="333"/>
      <c r="AG43" s="333"/>
      <c r="AH43" s="335"/>
      <c r="AI43" s="336"/>
      <c r="AJ43" s="335"/>
      <c r="AK43" s="335"/>
      <c r="AL43" s="335"/>
      <c r="AM43" s="335"/>
      <c r="AN43" s="335"/>
      <c r="AO43" s="335"/>
      <c r="AP43" s="335"/>
      <c r="AQ43" s="335"/>
      <c r="AR43" s="335"/>
      <c r="AS43" s="335"/>
      <c r="AT43" s="335"/>
      <c r="AU43" s="335"/>
      <c r="AV43" s="336"/>
      <c r="AW43" s="335"/>
      <c r="AX43" s="335"/>
      <c r="AY43" s="335"/>
      <c r="AZ43" s="335"/>
      <c r="BA43" s="335"/>
      <c r="BB43" s="335"/>
      <c r="BC43" s="335"/>
      <c r="BD43" s="335"/>
      <c r="BE43" s="335"/>
      <c r="BF43" s="335"/>
      <c r="BG43" s="335"/>
      <c r="BH43" s="335"/>
      <c r="BI43" s="336"/>
      <c r="BJ43" s="335"/>
      <c r="BK43" s="335"/>
      <c r="BL43" s="335"/>
      <c r="BM43" s="335"/>
      <c r="BN43" s="333"/>
      <c r="BO43" s="333"/>
      <c r="BP43" s="333"/>
      <c r="BQ43" s="333"/>
      <c r="BR43" s="333"/>
      <c r="BS43" s="333"/>
      <c r="BT43" s="333"/>
      <c r="BU43" s="333"/>
      <c r="BV43" s="336"/>
      <c r="BW43" s="335"/>
      <c r="BX43" s="335"/>
      <c r="BY43" s="335"/>
      <c r="BZ43" s="335"/>
      <c r="CA43" s="333"/>
      <c r="CB43" s="333"/>
      <c r="CC43" s="333"/>
      <c r="CD43" s="333"/>
      <c r="CE43" s="333"/>
      <c r="CF43" s="333"/>
      <c r="CG43" s="333"/>
      <c r="CH43" s="333"/>
      <c r="CI43" s="336"/>
      <c r="CJ43" s="344">
        <f>ROUND(CJ42/365,2)</f>
        <v>1913.75</v>
      </c>
      <c r="CK43" s="345" t="s">
        <v>467</v>
      </c>
      <c r="CL43" s="341"/>
      <c r="CO43" s="804">
        <f>ROUND(CO42/365,2)</f>
        <v>583.45000000000005</v>
      </c>
      <c r="CP43" s="805" t="s">
        <v>467</v>
      </c>
      <c r="CQ43" s="802"/>
    </row>
    <row r="44" spans="1:98">
      <c r="A44" s="331"/>
      <c r="B44" s="332"/>
      <c r="C44" s="332"/>
      <c r="D44" s="332" t="s">
        <v>468</v>
      </c>
      <c r="E44" s="332"/>
      <c r="F44" s="332"/>
      <c r="G44" s="332"/>
      <c r="H44" s="332"/>
      <c r="I44" s="332"/>
      <c r="J44" s="332"/>
      <c r="K44" s="332"/>
      <c r="L44" s="332"/>
      <c r="M44" s="332"/>
      <c r="N44" s="332"/>
      <c r="O44" s="332"/>
      <c r="P44" s="332"/>
      <c r="Q44" s="332"/>
      <c r="R44" s="332"/>
      <c r="S44" s="332"/>
      <c r="T44" s="332"/>
      <c r="U44" s="333" t="s">
        <v>463</v>
      </c>
      <c r="V44" s="334" t="s">
        <v>463</v>
      </c>
      <c r="W44" s="333" t="s">
        <v>463</v>
      </c>
      <c r="X44" s="333" t="s">
        <v>463</v>
      </c>
      <c r="Y44" s="333" t="s">
        <v>463</v>
      </c>
      <c r="Z44" s="333" t="s">
        <v>463</v>
      </c>
      <c r="AA44" s="333" t="s">
        <v>463</v>
      </c>
      <c r="AB44" s="333" t="s">
        <v>463</v>
      </c>
      <c r="AC44" s="333" t="s">
        <v>463</v>
      </c>
      <c r="AD44" s="333" t="s">
        <v>463</v>
      </c>
      <c r="AE44" s="333" t="s">
        <v>463</v>
      </c>
      <c r="AF44" s="333" t="s">
        <v>463</v>
      </c>
      <c r="AG44" s="333" t="s">
        <v>463</v>
      </c>
      <c r="AH44" s="335" t="s">
        <v>328</v>
      </c>
      <c r="AI44" s="336" t="s">
        <v>328</v>
      </c>
      <c r="AJ44" s="335" t="s">
        <v>328</v>
      </c>
      <c r="AK44" s="335" t="s">
        <v>328</v>
      </c>
      <c r="AL44" s="335" t="s">
        <v>328</v>
      </c>
      <c r="AM44" s="335" t="s">
        <v>328</v>
      </c>
      <c r="AN44" s="335" t="s">
        <v>328</v>
      </c>
      <c r="AO44" s="335" t="s">
        <v>328</v>
      </c>
      <c r="AP44" s="335" t="s">
        <v>328</v>
      </c>
      <c r="AQ44" s="335" t="s">
        <v>328</v>
      </c>
      <c r="AR44" s="335" t="s">
        <v>328</v>
      </c>
      <c r="AS44" s="335" t="s">
        <v>328</v>
      </c>
      <c r="AT44" s="335" t="s">
        <v>328</v>
      </c>
      <c r="AU44" s="335" t="s">
        <v>328</v>
      </c>
      <c r="AV44" s="336" t="s">
        <v>328</v>
      </c>
      <c r="AW44" s="335" t="s">
        <v>328</v>
      </c>
      <c r="AX44" s="335" t="s">
        <v>328</v>
      </c>
      <c r="AY44" s="335" t="s">
        <v>328</v>
      </c>
      <c r="AZ44" s="335" t="s">
        <v>328</v>
      </c>
      <c r="BA44" s="335" t="s">
        <v>328</v>
      </c>
      <c r="BB44" s="335" t="s">
        <v>328</v>
      </c>
      <c r="BC44" s="335" t="s">
        <v>328</v>
      </c>
      <c r="BD44" s="335" t="s">
        <v>328</v>
      </c>
      <c r="BE44" s="335" t="s">
        <v>328</v>
      </c>
      <c r="BF44" s="335" t="s">
        <v>328</v>
      </c>
      <c r="BG44" s="335" t="s">
        <v>328</v>
      </c>
      <c r="BH44" s="335" t="s">
        <v>328</v>
      </c>
      <c r="BI44" s="336" t="s">
        <v>328</v>
      </c>
      <c r="BJ44" s="335" t="s">
        <v>328</v>
      </c>
      <c r="BK44" s="335" t="s">
        <v>328</v>
      </c>
      <c r="BL44" s="335" t="s">
        <v>328</v>
      </c>
      <c r="BM44" s="335" t="s">
        <v>328</v>
      </c>
      <c r="BN44" s="333" t="s">
        <v>328</v>
      </c>
      <c r="BO44" s="333" t="s">
        <v>328</v>
      </c>
      <c r="BP44" s="333" t="s">
        <v>328</v>
      </c>
      <c r="BQ44" s="333" t="s">
        <v>328</v>
      </c>
      <c r="BR44" s="333" t="s">
        <v>328</v>
      </c>
      <c r="BS44" s="333" t="s">
        <v>328</v>
      </c>
      <c r="BT44" s="333" t="s">
        <v>328</v>
      </c>
      <c r="BU44" s="333" t="s">
        <v>328</v>
      </c>
      <c r="BV44" s="336" t="s">
        <v>328</v>
      </c>
      <c r="BW44" s="335" t="s">
        <v>328</v>
      </c>
      <c r="BX44" s="335" t="s">
        <v>328</v>
      </c>
      <c r="BY44" s="335" t="s">
        <v>328</v>
      </c>
      <c r="BZ44" s="335" t="s">
        <v>328</v>
      </c>
      <c r="CA44" s="333" t="s">
        <v>328</v>
      </c>
      <c r="CB44" s="333"/>
      <c r="CC44" s="333"/>
      <c r="CD44" s="333"/>
      <c r="CE44" s="333"/>
      <c r="CF44" s="333"/>
      <c r="CG44" s="333"/>
      <c r="CH44" s="333"/>
      <c r="CI44" s="336" t="s">
        <v>328</v>
      </c>
      <c r="CJ44" s="339">
        <f>SUM(V44,AI44,AV44,BI44,BV44,CI44)</f>
        <v>0</v>
      </c>
      <c r="CK44" s="340" t="s">
        <v>464</v>
      </c>
      <c r="CL44" s="341"/>
      <c r="CO44" s="800">
        <f>SUM(BT44:BU44,BW44:CA44)</f>
        <v>0</v>
      </c>
      <c r="CP44" s="801" t="s">
        <v>464</v>
      </c>
      <c r="CQ44" s="802"/>
      <c r="CS44" s="803"/>
      <c r="CT44" s="803"/>
    </row>
    <row r="45" spans="1:98">
      <c r="A45" s="331"/>
      <c r="B45" s="332"/>
      <c r="C45" s="332"/>
      <c r="D45" s="332"/>
      <c r="E45" s="332"/>
      <c r="F45" s="332"/>
      <c r="G45" s="332"/>
      <c r="H45" s="332"/>
      <c r="I45" s="332"/>
      <c r="J45" s="332"/>
      <c r="K45" s="332"/>
      <c r="L45" s="332"/>
      <c r="M45" s="332"/>
      <c r="N45" s="332"/>
      <c r="O45" s="332"/>
      <c r="P45" s="332"/>
      <c r="Q45" s="332"/>
      <c r="R45" s="332"/>
      <c r="S45" s="332"/>
      <c r="T45" s="332"/>
      <c r="U45" s="332"/>
      <c r="V45" s="342"/>
      <c r="W45" s="335"/>
      <c r="X45" s="335"/>
      <c r="Y45" s="335"/>
      <c r="Z45" s="335"/>
      <c r="AA45" s="333"/>
      <c r="AB45" s="333"/>
      <c r="AC45" s="333"/>
      <c r="AD45" s="333"/>
      <c r="AE45" s="333"/>
      <c r="AF45" s="333"/>
      <c r="AG45" s="333"/>
      <c r="AH45" s="335"/>
      <c r="AI45" s="336"/>
      <c r="AJ45" s="335"/>
      <c r="AK45" s="335"/>
      <c r="AL45" s="335"/>
      <c r="AM45" s="335"/>
      <c r="AN45" s="335"/>
      <c r="AO45" s="335"/>
      <c r="AP45" s="335"/>
      <c r="AQ45" s="335"/>
      <c r="AR45" s="335"/>
      <c r="AS45" s="335"/>
      <c r="AT45" s="335"/>
      <c r="AU45" s="335"/>
      <c r="AV45" s="336"/>
      <c r="AW45" s="335"/>
      <c r="AX45" s="335"/>
      <c r="AY45" s="335"/>
      <c r="AZ45" s="335"/>
      <c r="BA45" s="335"/>
      <c r="BB45" s="335"/>
      <c r="BC45" s="335"/>
      <c r="BD45" s="335"/>
      <c r="BE45" s="335"/>
      <c r="BF45" s="335"/>
      <c r="BG45" s="335"/>
      <c r="BH45" s="335"/>
      <c r="BI45" s="336"/>
      <c r="BJ45" s="335"/>
      <c r="BK45" s="335"/>
      <c r="BL45" s="335"/>
      <c r="BM45" s="335"/>
      <c r="BN45" s="333"/>
      <c r="BO45" s="333"/>
      <c r="BP45" s="333"/>
      <c r="BQ45" s="333"/>
      <c r="BR45" s="333"/>
      <c r="BS45" s="333"/>
      <c r="BT45" s="333"/>
      <c r="BU45" s="333"/>
      <c r="BV45" s="336"/>
      <c r="BW45" s="335"/>
      <c r="BX45" s="335"/>
      <c r="BY45" s="335"/>
      <c r="BZ45" s="335"/>
      <c r="CA45" s="333"/>
      <c r="CB45" s="333"/>
      <c r="CC45" s="333"/>
      <c r="CD45" s="333"/>
      <c r="CE45" s="333"/>
      <c r="CF45" s="333"/>
      <c r="CG45" s="333"/>
      <c r="CH45" s="333"/>
      <c r="CI45" s="336"/>
      <c r="CJ45" s="339">
        <f>CJ44*30</f>
        <v>0</v>
      </c>
      <c r="CK45" s="340" t="s">
        <v>465</v>
      </c>
      <c r="CL45" s="341"/>
      <c r="CO45" s="800">
        <f>CO44*30</f>
        <v>0</v>
      </c>
      <c r="CP45" s="801" t="s">
        <v>465</v>
      </c>
      <c r="CQ45" s="802"/>
    </row>
    <row r="46" spans="1:98" ht="17.399999999999999">
      <c r="A46" s="331"/>
      <c r="B46" s="332"/>
      <c r="C46" s="332"/>
      <c r="D46" s="332"/>
      <c r="E46" s="332"/>
      <c r="F46" s="332"/>
      <c r="G46" s="332"/>
      <c r="H46" s="332"/>
      <c r="I46" s="332"/>
      <c r="J46" s="332"/>
      <c r="K46" s="332"/>
      <c r="L46" s="332"/>
      <c r="M46" s="332"/>
      <c r="N46" s="332"/>
      <c r="O46" s="332"/>
      <c r="P46" s="332"/>
      <c r="Q46" s="332"/>
      <c r="R46" s="332"/>
      <c r="S46" s="332"/>
      <c r="T46" s="332"/>
      <c r="U46" s="332"/>
      <c r="V46" s="342"/>
      <c r="W46" s="335"/>
      <c r="X46" s="335"/>
      <c r="Y46" s="335"/>
      <c r="Z46" s="335"/>
      <c r="AA46" s="333"/>
      <c r="AB46" s="333"/>
      <c r="AC46" s="333"/>
      <c r="AD46" s="333"/>
      <c r="AE46" s="333"/>
      <c r="AF46" s="333"/>
      <c r="AG46" s="333"/>
      <c r="AH46" s="335"/>
      <c r="AI46" s="336"/>
      <c r="AJ46" s="335"/>
      <c r="AK46" s="335"/>
      <c r="AL46" s="335"/>
      <c r="AM46" s="335"/>
      <c r="AN46" s="335"/>
      <c r="AO46" s="335"/>
      <c r="AP46" s="335"/>
      <c r="AQ46" s="335"/>
      <c r="AR46" s="335"/>
      <c r="AS46" s="335"/>
      <c r="AT46" s="335"/>
      <c r="AU46" s="335"/>
      <c r="AV46" s="336"/>
      <c r="AW46" s="335"/>
      <c r="AX46" s="335"/>
      <c r="AY46" s="335"/>
      <c r="AZ46" s="335"/>
      <c r="BA46" s="335"/>
      <c r="BB46" s="335"/>
      <c r="BC46" s="335"/>
      <c r="BD46" s="335"/>
      <c r="BE46" s="335"/>
      <c r="BF46" s="335"/>
      <c r="BG46" s="335"/>
      <c r="BH46" s="335"/>
      <c r="BI46" s="336"/>
      <c r="BJ46" s="335"/>
      <c r="BK46" s="335"/>
      <c r="BL46" s="335"/>
      <c r="BM46" s="335"/>
      <c r="BN46" s="333"/>
      <c r="BO46" s="333"/>
      <c r="BP46" s="333"/>
      <c r="BQ46" s="333"/>
      <c r="BR46" s="333"/>
      <c r="BS46" s="333"/>
      <c r="BT46" s="333"/>
      <c r="BU46" s="333"/>
      <c r="BV46" s="336"/>
      <c r="BW46" s="335"/>
      <c r="BX46" s="335"/>
      <c r="BY46" s="335"/>
      <c r="BZ46" s="335"/>
      <c r="CA46" s="333"/>
      <c r="CB46" s="333"/>
      <c r="CC46" s="333"/>
      <c r="CD46" s="333"/>
      <c r="CE46" s="333"/>
      <c r="CF46" s="333"/>
      <c r="CG46" s="333"/>
      <c r="CH46" s="333"/>
      <c r="CI46" s="336"/>
      <c r="CJ46" s="339">
        <f>CJ45/30</f>
        <v>0</v>
      </c>
      <c r="CK46" s="340" t="s">
        <v>466</v>
      </c>
      <c r="CL46" s="341"/>
      <c r="CM46" s="346" t="s">
        <v>334</v>
      </c>
      <c r="CN46" s="346" t="s">
        <v>335</v>
      </c>
      <c r="CO46" s="800">
        <f>CO45/30</f>
        <v>0</v>
      </c>
      <c r="CP46" s="801" t="s">
        <v>466</v>
      </c>
      <c r="CQ46" s="802"/>
    </row>
    <row r="47" spans="1:98" ht="14.4" thickBot="1">
      <c r="A47" s="347"/>
      <c r="B47" s="348"/>
      <c r="C47" s="348"/>
      <c r="D47" s="348"/>
      <c r="E47" s="348"/>
      <c r="F47" s="348"/>
      <c r="G47" s="348"/>
      <c r="H47" s="348"/>
      <c r="I47" s="348"/>
      <c r="J47" s="348"/>
      <c r="K47" s="348"/>
      <c r="L47" s="348"/>
      <c r="M47" s="348"/>
      <c r="N47" s="348"/>
      <c r="O47" s="348"/>
      <c r="P47" s="348"/>
      <c r="Q47" s="348"/>
      <c r="R47" s="348"/>
      <c r="S47" s="348"/>
      <c r="T47" s="348"/>
      <c r="U47" s="348"/>
      <c r="V47" s="349"/>
      <c r="W47" s="350"/>
      <c r="X47" s="350"/>
      <c r="Y47" s="350"/>
      <c r="Z47" s="350"/>
      <c r="AA47" s="351"/>
      <c r="AB47" s="351"/>
      <c r="AC47" s="351"/>
      <c r="AD47" s="351"/>
      <c r="AE47" s="351"/>
      <c r="AF47" s="351"/>
      <c r="AG47" s="351"/>
      <c r="AH47" s="350"/>
      <c r="AI47" s="352"/>
      <c r="AJ47" s="350"/>
      <c r="AK47" s="350"/>
      <c r="AL47" s="350"/>
      <c r="AM47" s="350"/>
      <c r="AN47" s="350"/>
      <c r="AO47" s="350"/>
      <c r="AP47" s="350"/>
      <c r="AQ47" s="350"/>
      <c r="AR47" s="350"/>
      <c r="AS47" s="350"/>
      <c r="AT47" s="350"/>
      <c r="AU47" s="350"/>
      <c r="AV47" s="352"/>
      <c r="AW47" s="350"/>
      <c r="AX47" s="350"/>
      <c r="AY47" s="350"/>
      <c r="AZ47" s="350"/>
      <c r="BA47" s="350"/>
      <c r="BB47" s="350"/>
      <c r="BC47" s="350"/>
      <c r="BD47" s="350"/>
      <c r="BE47" s="350"/>
      <c r="BF47" s="350"/>
      <c r="BG47" s="350"/>
      <c r="BH47" s="350"/>
      <c r="BI47" s="352"/>
      <c r="BJ47" s="350"/>
      <c r="BK47" s="350"/>
      <c r="BL47" s="350"/>
      <c r="BM47" s="350"/>
      <c r="BN47" s="351"/>
      <c r="BO47" s="351"/>
      <c r="BP47" s="351"/>
      <c r="BQ47" s="351"/>
      <c r="BR47" s="351"/>
      <c r="BS47" s="351"/>
      <c r="BT47" s="351"/>
      <c r="BU47" s="351"/>
      <c r="BV47" s="352"/>
      <c r="BW47" s="350"/>
      <c r="BX47" s="350"/>
      <c r="BY47" s="350"/>
      <c r="BZ47" s="350"/>
      <c r="CA47" s="351"/>
      <c r="CB47" s="351"/>
      <c r="CC47" s="351"/>
      <c r="CD47" s="351"/>
      <c r="CE47" s="351"/>
      <c r="CF47" s="351"/>
      <c r="CG47" s="351"/>
      <c r="CH47" s="351"/>
      <c r="CI47" s="352"/>
      <c r="CJ47" s="354">
        <f>ROUND(CJ46/365,2)</f>
        <v>0</v>
      </c>
      <c r="CK47" s="355" t="s">
        <v>467</v>
      </c>
      <c r="CL47" s="356"/>
      <c r="CM47" s="357">
        <f>CJ42+CJ46</f>
        <v>698520</v>
      </c>
      <c r="CN47" s="358">
        <f>CJ43+CJ47</f>
        <v>1913.75</v>
      </c>
      <c r="CO47" s="806">
        <f>ROUND(CO46/365,2)</f>
        <v>0</v>
      </c>
      <c r="CP47" s="807" t="s">
        <v>467</v>
      </c>
      <c r="CQ47" s="808"/>
    </row>
    <row r="48" spans="1:98">
      <c r="A48" s="319" t="s">
        <v>340</v>
      </c>
      <c r="B48" s="320"/>
      <c r="C48" s="320"/>
      <c r="D48" s="320"/>
      <c r="E48" s="320"/>
      <c r="F48" s="320"/>
      <c r="G48" s="320"/>
      <c r="H48" s="320"/>
      <c r="I48" s="320"/>
      <c r="J48" s="320"/>
      <c r="K48" s="320"/>
      <c r="L48" s="320"/>
      <c r="M48" s="320"/>
      <c r="N48" s="320"/>
      <c r="O48" s="320"/>
      <c r="P48" s="320"/>
      <c r="Q48" s="320"/>
      <c r="R48" s="320"/>
      <c r="S48" s="320"/>
      <c r="T48" s="320"/>
      <c r="U48" s="320"/>
      <c r="V48" s="359"/>
      <c r="W48" s="360"/>
      <c r="X48" s="360"/>
      <c r="Y48" s="360"/>
      <c r="Z48" s="360"/>
      <c r="AA48" s="361"/>
      <c r="AB48" s="361"/>
      <c r="AC48" s="361"/>
      <c r="AD48" s="361"/>
      <c r="AE48" s="361"/>
      <c r="AF48" s="361"/>
      <c r="AG48" s="361"/>
      <c r="AH48" s="360"/>
      <c r="AI48" s="362"/>
      <c r="AJ48" s="360"/>
      <c r="AK48" s="360"/>
      <c r="AL48" s="360"/>
      <c r="AM48" s="360"/>
      <c r="AN48" s="361"/>
      <c r="AO48" s="361"/>
      <c r="AP48" s="361"/>
      <c r="AQ48" s="361"/>
      <c r="AR48" s="361"/>
      <c r="AS48" s="361"/>
      <c r="AT48" s="361"/>
      <c r="AU48" s="360"/>
      <c r="AV48" s="362"/>
      <c r="AW48" s="360"/>
      <c r="AX48" s="360"/>
      <c r="AY48" s="360"/>
      <c r="AZ48" s="360"/>
      <c r="BA48" s="360"/>
      <c r="BB48" s="360"/>
      <c r="BC48" s="360"/>
      <c r="BD48" s="360"/>
      <c r="BE48" s="360"/>
      <c r="BF48" s="360"/>
      <c r="BG48" s="360"/>
      <c r="BH48" s="360"/>
      <c r="BI48" s="362"/>
      <c r="BJ48" s="360"/>
      <c r="BK48" s="360"/>
      <c r="BL48" s="360"/>
      <c r="BM48" s="360"/>
      <c r="BN48" s="361"/>
      <c r="BO48" s="361"/>
      <c r="BP48" s="361"/>
      <c r="BQ48" s="361"/>
      <c r="BR48" s="361"/>
      <c r="BS48" s="361"/>
      <c r="BT48" s="361"/>
      <c r="BU48" s="361"/>
      <c r="BV48" s="362"/>
      <c r="BW48" s="360"/>
      <c r="BX48" s="360"/>
      <c r="BY48" s="360"/>
      <c r="BZ48" s="360"/>
      <c r="CA48" s="361"/>
      <c r="CB48" s="361"/>
      <c r="CC48" s="361"/>
      <c r="CD48" s="361"/>
      <c r="CE48" s="361"/>
      <c r="CF48" s="361"/>
      <c r="CG48" s="361"/>
      <c r="CH48" s="361"/>
      <c r="CI48" s="362"/>
      <c r="CJ48" s="364"/>
      <c r="CK48" s="328"/>
      <c r="CL48" s="329"/>
      <c r="CO48" s="809"/>
      <c r="CP48" s="798"/>
      <c r="CQ48" s="799"/>
    </row>
    <row r="49" spans="1:98">
      <c r="A49" s="331"/>
      <c r="B49" s="332"/>
      <c r="C49" s="332"/>
      <c r="D49" s="332" t="s">
        <v>461</v>
      </c>
      <c r="E49" s="332"/>
      <c r="F49" s="332"/>
      <c r="G49" s="332"/>
      <c r="H49" s="332"/>
      <c r="I49" s="332"/>
      <c r="J49" s="332"/>
      <c r="K49" s="332"/>
      <c r="L49" s="332"/>
      <c r="M49" s="332"/>
      <c r="N49" s="332"/>
      <c r="O49" s="332"/>
      <c r="P49" s="332"/>
      <c r="Q49" s="332"/>
      <c r="R49" s="332" t="s">
        <v>462</v>
      </c>
      <c r="S49" s="332"/>
      <c r="T49" s="332"/>
      <c r="U49" s="333" t="s">
        <v>463</v>
      </c>
      <c r="V49" s="334" t="s">
        <v>463</v>
      </c>
      <c r="W49" s="333" t="s">
        <v>463</v>
      </c>
      <c r="X49" s="333" t="s">
        <v>463</v>
      </c>
      <c r="Y49" s="333" t="s">
        <v>463</v>
      </c>
      <c r="Z49" s="333" t="s">
        <v>463</v>
      </c>
      <c r="AA49" s="333" t="s">
        <v>328</v>
      </c>
      <c r="AB49" s="333" t="s">
        <v>328</v>
      </c>
      <c r="AC49" s="333" t="s">
        <v>328</v>
      </c>
      <c r="AD49" s="333" t="s">
        <v>328</v>
      </c>
      <c r="AE49" s="333" t="s">
        <v>328</v>
      </c>
      <c r="AF49" s="333" t="s">
        <v>328</v>
      </c>
      <c r="AG49" s="333" t="s">
        <v>328</v>
      </c>
      <c r="AH49" s="335" t="s">
        <v>328</v>
      </c>
      <c r="AI49" s="336" t="s">
        <v>328</v>
      </c>
      <c r="AJ49" s="335" t="s">
        <v>328</v>
      </c>
      <c r="AK49" s="335" t="s">
        <v>328</v>
      </c>
      <c r="AL49" s="335" t="s">
        <v>328</v>
      </c>
      <c r="AM49" s="335" t="s">
        <v>328</v>
      </c>
      <c r="AN49" s="333" t="s">
        <v>328</v>
      </c>
      <c r="AO49" s="333" t="s">
        <v>328</v>
      </c>
      <c r="AP49" s="333" t="s">
        <v>328</v>
      </c>
      <c r="AQ49" s="333" t="s">
        <v>328</v>
      </c>
      <c r="AR49" s="333" t="s">
        <v>328</v>
      </c>
      <c r="AS49" s="333" t="s">
        <v>328</v>
      </c>
      <c r="AT49" s="333" t="s">
        <v>328</v>
      </c>
      <c r="AU49" s="335" t="s">
        <v>328</v>
      </c>
      <c r="AV49" s="336" t="s">
        <v>328</v>
      </c>
      <c r="AW49" s="335" t="s">
        <v>328</v>
      </c>
      <c r="AX49" s="335" t="s">
        <v>328</v>
      </c>
      <c r="AY49" s="335" t="s">
        <v>328</v>
      </c>
      <c r="AZ49" s="335" t="s">
        <v>328</v>
      </c>
      <c r="BA49" s="335" t="s">
        <v>328</v>
      </c>
      <c r="BB49" s="335" t="s">
        <v>328</v>
      </c>
      <c r="BC49" s="337">
        <v>90</v>
      </c>
      <c r="BD49" s="337">
        <v>250</v>
      </c>
      <c r="BE49" s="337">
        <v>340</v>
      </c>
      <c r="BF49" s="337">
        <v>670</v>
      </c>
      <c r="BG49" s="337">
        <v>240</v>
      </c>
      <c r="BH49" s="337">
        <v>470</v>
      </c>
      <c r="BI49" s="336">
        <f>SUM(AW49:BH49)</f>
        <v>2060</v>
      </c>
      <c r="BJ49" s="337">
        <v>1330</v>
      </c>
      <c r="BK49" s="337">
        <v>610</v>
      </c>
      <c r="BL49" s="337">
        <v>1010</v>
      </c>
      <c r="BM49" s="337">
        <v>760</v>
      </c>
      <c r="BN49" s="365">
        <v>720</v>
      </c>
      <c r="BO49" s="365">
        <v>1230</v>
      </c>
      <c r="BP49" s="365">
        <v>1710</v>
      </c>
      <c r="BQ49" s="365">
        <v>1640</v>
      </c>
      <c r="BR49" s="365">
        <v>2190</v>
      </c>
      <c r="BS49" s="365">
        <v>1650</v>
      </c>
      <c r="BT49" s="365">
        <v>2140</v>
      </c>
      <c r="BU49" s="365">
        <v>1800</v>
      </c>
      <c r="BV49" s="336">
        <f>SUM(BJ49:BU49)</f>
        <v>16790</v>
      </c>
      <c r="BW49" s="337">
        <v>2020</v>
      </c>
      <c r="BX49" s="337">
        <v>1690</v>
      </c>
      <c r="BY49" s="337">
        <v>2700</v>
      </c>
      <c r="BZ49" s="337">
        <v>2430</v>
      </c>
      <c r="CA49" s="365">
        <v>2880</v>
      </c>
      <c r="CB49" s="365"/>
      <c r="CC49" s="365"/>
      <c r="CD49" s="365"/>
      <c r="CE49" s="365"/>
      <c r="CF49" s="365"/>
      <c r="CG49" s="365"/>
      <c r="CH49" s="365"/>
      <c r="CI49" s="336">
        <f>SUM(BW49:CH49)</f>
        <v>11720</v>
      </c>
      <c r="CJ49" s="339">
        <f>SUM(V49,AI49,AV49,BI49,BV49,CI49)</f>
        <v>30570</v>
      </c>
      <c r="CK49" s="340" t="s">
        <v>464</v>
      </c>
      <c r="CL49" s="341"/>
      <c r="CO49" s="800">
        <f>SUM(BT49:BU49,BW49:CA49)</f>
        <v>15660</v>
      </c>
      <c r="CP49" s="801" t="s">
        <v>464</v>
      </c>
      <c r="CQ49" s="802"/>
      <c r="CS49" s="803"/>
      <c r="CT49" s="803"/>
    </row>
    <row r="50" spans="1:98">
      <c r="A50" s="331"/>
      <c r="B50" s="332"/>
      <c r="C50" s="332"/>
      <c r="D50" s="332"/>
      <c r="E50" s="332"/>
      <c r="F50" s="332"/>
      <c r="G50" s="332"/>
      <c r="H50" s="332"/>
      <c r="I50" s="332"/>
      <c r="J50" s="332"/>
      <c r="K50" s="332"/>
      <c r="L50" s="332"/>
      <c r="M50" s="332"/>
      <c r="N50" s="332"/>
      <c r="O50" s="332"/>
      <c r="P50" s="332"/>
      <c r="Q50" s="332"/>
      <c r="R50" s="332"/>
      <c r="S50" s="332"/>
      <c r="T50" s="332"/>
      <c r="U50" s="332"/>
      <c r="V50" s="342"/>
      <c r="W50" s="335"/>
      <c r="X50" s="335"/>
      <c r="Y50" s="335"/>
      <c r="Z50" s="335"/>
      <c r="AA50" s="333"/>
      <c r="AB50" s="333"/>
      <c r="AC50" s="333"/>
      <c r="AD50" s="333"/>
      <c r="AE50" s="333"/>
      <c r="AF50" s="333"/>
      <c r="AG50" s="333"/>
      <c r="AH50" s="335"/>
      <c r="AI50" s="336"/>
      <c r="AJ50" s="335"/>
      <c r="AK50" s="335"/>
      <c r="AL50" s="335"/>
      <c r="AM50" s="335"/>
      <c r="AN50" s="333"/>
      <c r="AO50" s="333"/>
      <c r="AP50" s="333"/>
      <c r="AQ50" s="333"/>
      <c r="AR50" s="333"/>
      <c r="AS50" s="333"/>
      <c r="AT50" s="333"/>
      <c r="AU50" s="335"/>
      <c r="AV50" s="336"/>
      <c r="AW50" s="335"/>
      <c r="AX50" s="335"/>
      <c r="AY50" s="335"/>
      <c r="AZ50" s="335"/>
      <c r="BA50" s="335"/>
      <c r="BB50" s="335"/>
      <c r="BC50" s="335"/>
      <c r="BD50" s="335"/>
      <c r="BE50" s="335"/>
      <c r="BF50" s="335"/>
      <c r="BG50" s="335"/>
      <c r="BH50" s="335"/>
      <c r="BI50" s="336"/>
      <c r="BJ50" s="335"/>
      <c r="BK50" s="335"/>
      <c r="BL50" s="335"/>
      <c r="BM50" s="335"/>
      <c r="BN50" s="333"/>
      <c r="BO50" s="333"/>
      <c r="BP50" s="333"/>
      <c r="BQ50" s="333"/>
      <c r="BR50" s="333"/>
      <c r="BS50" s="333"/>
      <c r="BT50" s="333"/>
      <c r="BU50" s="333"/>
      <c r="BV50" s="336"/>
      <c r="BW50" s="335"/>
      <c r="BX50" s="335"/>
      <c r="BY50" s="335"/>
      <c r="BZ50" s="335"/>
      <c r="CA50" s="333"/>
      <c r="CB50" s="333"/>
      <c r="CC50" s="333"/>
      <c r="CD50" s="333"/>
      <c r="CE50" s="333"/>
      <c r="CF50" s="333"/>
      <c r="CG50" s="333"/>
      <c r="CH50" s="333"/>
      <c r="CI50" s="336"/>
      <c r="CJ50" s="339">
        <f>CJ49*15</f>
        <v>458550</v>
      </c>
      <c r="CK50" s="340" t="s">
        <v>465</v>
      </c>
      <c r="CL50" s="341"/>
      <c r="CO50" s="800">
        <f>CO49*15</f>
        <v>234900</v>
      </c>
      <c r="CP50" s="801" t="s">
        <v>465</v>
      </c>
      <c r="CQ50" s="802"/>
    </row>
    <row r="51" spans="1:98">
      <c r="A51" s="331"/>
      <c r="B51" s="332"/>
      <c r="C51" s="332"/>
      <c r="D51" s="332"/>
      <c r="E51" s="332"/>
      <c r="F51" s="332"/>
      <c r="G51" s="332"/>
      <c r="H51" s="332"/>
      <c r="I51" s="332"/>
      <c r="J51" s="332"/>
      <c r="K51" s="332"/>
      <c r="L51" s="332"/>
      <c r="M51" s="332"/>
      <c r="N51" s="332"/>
      <c r="O51" s="332"/>
      <c r="P51" s="332"/>
      <c r="Q51" s="332"/>
      <c r="R51" s="332"/>
      <c r="S51" s="332"/>
      <c r="T51" s="332"/>
      <c r="U51" s="332"/>
      <c r="V51" s="342"/>
      <c r="W51" s="335"/>
      <c r="X51" s="335"/>
      <c r="Y51" s="335"/>
      <c r="Z51" s="335"/>
      <c r="AA51" s="333"/>
      <c r="AB51" s="333"/>
      <c r="AC51" s="333"/>
      <c r="AD51" s="333"/>
      <c r="AE51" s="333"/>
      <c r="AF51" s="333"/>
      <c r="AG51" s="333"/>
      <c r="AH51" s="335"/>
      <c r="AI51" s="336"/>
      <c r="AJ51" s="335"/>
      <c r="AK51" s="335"/>
      <c r="AL51" s="335"/>
      <c r="AM51" s="335"/>
      <c r="AN51" s="333"/>
      <c r="AO51" s="333"/>
      <c r="AP51" s="333"/>
      <c r="AQ51" s="333"/>
      <c r="AR51" s="333"/>
      <c r="AS51" s="333"/>
      <c r="AT51" s="333"/>
      <c r="AU51" s="335"/>
      <c r="AV51" s="336"/>
      <c r="AW51" s="335"/>
      <c r="AX51" s="335"/>
      <c r="AY51" s="335"/>
      <c r="AZ51" s="335"/>
      <c r="BA51" s="335"/>
      <c r="BB51" s="335"/>
      <c r="BC51" s="335"/>
      <c r="BD51" s="335"/>
      <c r="BE51" s="335"/>
      <c r="BF51" s="335"/>
      <c r="BG51" s="335"/>
      <c r="BH51" s="335"/>
      <c r="BI51" s="336"/>
      <c r="BJ51" s="335"/>
      <c r="BK51" s="335"/>
      <c r="BL51" s="335"/>
      <c r="BM51" s="335"/>
      <c r="BN51" s="333"/>
      <c r="BO51" s="333"/>
      <c r="BP51" s="333"/>
      <c r="BQ51" s="333"/>
      <c r="BR51" s="333"/>
      <c r="BS51" s="333"/>
      <c r="BT51" s="333"/>
      <c r="BU51" s="333"/>
      <c r="BV51" s="336"/>
      <c r="BW51" s="335"/>
      <c r="BX51" s="335"/>
      <c r="BY51" s="335"/>
      <c r="BZ51" s="335"/>
      <c r="CA51" s="333"/>
      <c r="CB51" s="333"/>
      <c r="CC51" s="333"/>
      <c r="CD51" s="333"/>
      <c r="CE51" s="333"/>
      <c r="CF51" s="333"/>
      <c r="CG51" s="333"/>
      <c r="CH51" s="333"/>
      <c r="CI51" s="336"/>
      <c r="CJ51" s="339">
        <f>CJ50/15</f>
        <v>30570</v>
      </c>
      <c r="CK51" s="340" t="s">
        <v>466</v>
      </c>
      <c r="CL51" s="341"/>
      <c r="CO51" s="800">
        <f>CO50/15</f>
        <v>15660</v>
      </c>
      <c r="CP51" s="801" t="s">
        <v>466</v>
      </c>
      <c r="CQ51" s="802"/>
    </row>
    <row r="52" spans="1:98">
      <c r="A52" s="331"/>
      <c r="B52" s="332"/>
      <c r="C52" s="332"/>
      <c r="D52" s="332"/>
      <c r="E52" s="332"/>
      <c r="F52" s="332"/>
      <c r="G52" s="332"/>
      <c r="H52" s="332"/>
      <c r="I52" s="332"/>
      <c r="J52" s="332"/>
      <c r="K52" s="332"/>
      <c r="L52" s="332"/>
      <c r="M52" s="332"/>
      <c r="N52" s="332"/>
      <c r="O52" s="332"/>
      <c r="P52" s="332"/>
      <c r="Q52" s="332"/>
      <c r="R52" s="332"/>
      <c r="S52" s="332"/>
      <c r="T52" s="332"/>
      <c r="U52" s="332"/>
      <c r="V52" s="342"/>
      <c r="W52" s="335"/>
      <c r="X52" s="335"/>
      <c r="Y52" s="335"/>
      <c r="Z52" s="335"/>
      <c r="AA52" s="333"/>
      <c r="AB52" s="333"/>
      <c r="AC52" s="333"/>
      <c r="AD52" s="333"/>
      <c r="AE52" s="333"/>
      <c r="AF52" s="333"/>
      <c r="AG52" s="333"/>
      <c r="AH52" s="335"/>
      <c r="AI52" s="336"/>
      <c r="AJ52" s="335"/>
      <c r="AK52" s="335"/>
      <c r="AL52" s="335"/>
      <c r="AM52" s="335"/>
      <c r="AN52" s="333"/>
      <c r="AO52" s="333"/>
      <c r="AP52" s="333"/>
      <c r="AQ52" s="333"/>
      <c r="AR52" s="333"/>
      <c r="AS52" s="333"/>
      <c r="AT52" s="333"/>
      <c r="AU52" s="335"/>
      <c r="AV52" s="336"/>
      <c r="AW52" s="335"/>
      <c r="AX52" s="335"/>
      <c r="AY52" s="335"/>
      <c r="AZ52" s="335"/>
      <c r="BA52" s="335"/>
      <c r="BB52" s="335"/>
      <c r="BC52" s="335"/>
      <c r="BD52" s="335"/>
      <c r="BE52" s="335"/>
      <c r="BF52" s="335"/>
      <c r="BG52" s="335"/>
      <c r="BH52" s="335"/>
      <c r="BI52" s="336"/>
      <c r="BJ52" s="335"/>
      <c r="BK52" s="335"/>
      <c r="BL52" s="335"/>
      <c r="BM52" s="335"/>
      <c r="BN52" s="333"/>
      <c r="BO52" s="333"/>
      <c r="BP52" s="333"/>
      <c r="BQ52" s="333"/>
      <c r="BR52" s="333"/>
      <c r="BS52" s="333"/>
      <c r="BT52" s="333"/>
      <c r="BU52" s="333"/>
      <c r="BV52" s="336"/>
      <c r="BW52" s="335"/>
      <c r="BX52" s="335"/>
      <c r="BY52" s="335"/>
      <c r="BZ52" s="335"/>
      <c r="CA52" s="333"/>
      <c r="CB52" s="333"/>
      <c r="CC52" s="333"/>
      <c r="CD52" s="333"/>
      <c r="CE52" s="333"/>
      <c r="CF52" s="333"/>
      <c r="CG52" s="333"/>
      <c r="CH52" s="333"/>
      <c r="CI52" s="336"/>
      <c r="CJ52" s="344">
        <f>ROUND(CJ51/365,2)</f>
        <v>83.75</v>
      </c>
      <c r="CK52" s="345" t="s">
        <v>467</v>
      </c>
      <c r="CL52" s="341"/>
      <c r="CO52" s="804">
        <f>ROUND(CO51/365,2)</f>
        <v>42.9</v>
      </c>
      <c r="CP52" s="805" t="s">
        <v>467</v>
      </c>
      <c r="CQ52" s="802"/>
    </row>
    <row r="53" spans="1:98">
      <c r="A53" s="331"/>
      <c r="B53" s="332"/>
      <c r="C53" s="332"/>
      <c r="D53" s="332" t="s">
        <v>468</v>
      </c>
      <c r="E53" s="332"/>
      <c r="F53" s="332"/>
      <c r="G53" s="332"/>
      <c r="H53" s="332"/>
      <c r="I53" s="332"/>
      <c r="J53" s="332"/>
      <c r="K53" s="332"/>
      <c r="L53" s="332"/>
      <c r="M53" s="332"/>
      <c r="N53" s="332"/>
      <c r="O53" s="332"/>
      <c r="P53" s="332"/>
      <c r="Q53" s="332"/>
      <c r="R53" s="332"/>
      <c r="S53" s="332"/>
      <c r="T53" s="332"/>
      <c r="U53" s="333" t="s">
        <v>463</v>
      </c>
      <c r="V53" s="334" t="s">
        <v>463</v>
      </c>
      <c r="W53" s="333" t="s">
        <v>463</v>
      </c>
      <c r="X53" s="333" t="s">
        <v>463</v>
      </c>
      <c r="Y53" s="333" t="s">
        <v>463</v>
      </c>
      <c r="Z53" s="333" t="s">
        <v>463</v>
      </c>
      <c r="AA53" s="333" t="s">
        <v>463</v>
      </c>
      <c r="AB53" s="333" t="s">
        <v>463</v>
      </c>
      <c r="AC53" s="333" t="s">
        <v>463</v>
      </c>
      <c r="AD53" s="333" t="s">
        <v>463</v>
      </c>
      <c r="AE53" s="333" t="s">
        <v>463</v>
      </c>
      <c r="AF53" s="333" t="s">
        <v>463</v>
      </c>
      <c r="AG53" s="333" t="s">
        <v>463</v>
      </c>
      <c r="AH53" s="335" t="s">
        <v>328</v>
      </c>
      <c r="AI53" s="336" t="s">
        <v>328</v>
      </c>
      <c r="AJ53" s="335" t="s">
        <v>328</v>
      </c>
      <c r="AK53" s="335" t="s">
        <v>328</v>
      </c>
      <c r="AL53" s="335" t="s">
        <v>328</v>
      </c>
      <c r="AM53" s="335" t="s">
        <v>328</v>
      </c>
      <c r="AN53" s="333" t="s">
        <v>328</v>
      </c>
      <c r="AO53" s="333" t="s">
        <v>328</v>
      </c>
      <c r="AP53" s="333" t="s">
        <v>328</v>
      </c>
      <c r="AQ53" s="333" t="s">
        <v>328</v>
      </c>
      <c r="AR53" s="333" t="s">
        <v>328</v>
      </c>
      <c r="AS53" s="333" t="s">
        <v>328</v>
      </c>
      <c r="AT53" s="333" t="s">
        <v>328</v>
      </c>
      <c r="AU53" s="335" t="s">
        <v>328</v>
      </c>
      <c r="AV53" s="336" t="s">
        <v>328</v>
      </c>
      <c r="AW53" s="335" t="s">
        <v>328</v>
      </c>
      <c r="AX53" s="335" t="s">
        <v>328</v>
      </c>
      <c r="AY53" s="335" t="s">
        <v>328</v>
      </c>
      <c r="AZ53" s="335" t="s">
        <v>328</v>
      </c>
      <c r="BA53" s="335" t="s">
        <v>328</v>
      </c>
      <c r="BB53" s="335" t="s">
        <v>328</v>
      </c>
      <c r="BC53" s="335" t="s">
        <v>328</v>
      </c>
      <c r="BD53" s="335" t="s">
        <v>328</v>
      </c>
      <c r="BE53" s="335" t="s">
        <v>328</v>
      </c>
      <c r="BF53" s="335" t="s">
        <v>328</v>
      </c>
      <c r="BG53" s="335" t="s">
        <v>328</v>
      </c>
      <c r="BH53" s="335" t="s">
        <v>328</v>
      </c>
      <c r="BI53" s="336" t="s">
        <v>328</v>
      </c>
      <c r="BJ53" s="335" t="s">
        <v>328</v>
      </c>
      <c r="BK53" s="335" t="s">
        <v>328</v>
      </c>
      <c r="BL53" s="335" t="s">
        <v>328</v>
      </c>
      <c r="BM53" s="335" t="s">
        <v>328</v>
      </c>
      <c r="BN53" s="333" t="s">
        <v>328</v>
      </c>
      <c r="BO53" s="333" t="s">
        <v>328</v>
      </c>
      <c r="BP53" s="333" t="s">
        <v>328</v>
      </c>
      <c r="BQ53" s="333" t="s">
        <v>328</v>
      </c>
      <c r="BR53" s="333" t="s">
        <v>328</v>
      </c>
      <c r="BS53" s="333" t="s">
        <v>328</v>
      </c>
      <c r="BT53" s="333" t="s">
        <v>328</v>
      </c>
      <c r="BU53" s="333" t="s">
        <v>328</v>
      </c>
      <c r="BV53" s="336" t="s">
        <v>328</v>
      </c>
      <c r="BW53" s="335" t="s">
        <v>328</v>
      </c>
      <c r="BX53" s="335" t="s">
        <v>328</v>
      </c>
      <c r="BY53" s="335" t="s">
        <v>328</v>
      </c>
      <c r="BZ53" s="335" t="s">
        <v>328</v>
      </c>
      <c r="CA53" s="333" t="s">
        <v>328</v>
      </c>
      <c r="CB53" s="333"/>
      <c r="CC53" s="333"/>
      <c r="CD53" s="333"/>
      <c r="CE53" s="333"/>
      <c r="CF53" s="333"/>
      <c r="CG53" s="333"/>
      <c r="CH53" s="333"/>
      <c r="CI53" s="336" t="s">
        <v>328</v>
      </c>
      <c r="CJ53" s="339">
        <f>SUM(V53,AI53,AV53,BI53,BV53,CI53)</f>
        <v>0</v>
      </c>
      <c r="CK53" s="340" t="s">
        <v>464</v>
      </c>
      <c r="CL53" s="341"/>
      <c r="CO53" s="800">
        <f>SUM(BT53:BU53,BW53:CA53)</f>
        <v>0</v>
      </c>
      <c r="CP53" s="801" t="s">
        <v>464</v>
      </c>
      <c r="CQ53" s="802"/>
      <c r="CS53" s="803"/>
      <c r="CT53" s="803"/>
    </row>
    <row r="54" spans="1:98">
      <c r="A54" s="331"/>
      <c r="B54" s="332"/>
      <c r="C54" s="332"/>
      <c r="D54" s="332"/>
      <c r="E54" s="332"/>
      <c r="F54" s="332"/>
      <c r="G54" s="332"/>
      <c r="H54" s="332"/>
      <c r="I54" s="332"/>
      <c r="J54" s="332"/>
      <c r="K54" s="332"/>
      <c r="L54" s="332"/>
      <c r="M54" s="332"/>
      <c r="N54" s="332"/>
      <c r="O54" s="332"/>
      <c r="P54" s="332"/>
      <c r="Q54" s="332"/>
      <c r="R54" s="332"/>
      <c r="S54" s="332"/>
      <c r="T54" s="332"/>
      <c r="U54" s="332"/>
      <c r="V54" s="342"/>
      <c r="W54" s="335"/>
      <c r="X54" s="335"/>
      <c r="Y54" s="335"/>
      <c r="Z54" s="335"/>
      <c r="AA54" s="333"/>
      <c r="AB54" s="333"/>
      <c r="AC54" s="333"/>
      <c r="AD54" s="333"/>
      <c r="AE54" s="333"/>
      <c r="AF54" s="333"/>
      <c r="AG54" s="333"/>
      <c r="AH54" s="335"/>
      <c r="AI54" s="336"/>
      <c r="AJ54" s="335"/>
      <c r="AK54" s="335"/>
      <c r="AL54" s="335"/>
      <c r="AM54" s="335"/>
      <c r="AN54" s="333"/>
      <c r="AO54" s="333"/>
      <c r="AP54" s="333"/>
      <c r="AQ54" s="333"/>
      <c r="AR54" s="333"/>
      <c r="AS54" s="333"/>
      <c r="AT54" s="333"/>
      <c r="AU54" s="335"/>
      <c r="AV54" s="336"/>
      <c r="AW54" s="335"/>
      <c r="AX54" s="335"/>
      <c r="AY54" s="335"/>
      <c r="AZ54" s="335"/>
      <c r="BA54" s="335"/>
      <c r="BB54" s="335"/>
      <c r="BC54" s="335"/>
      <c r="BD54" s="335"/>
      <c r="BE54" s="335"/>
      <c r="BF54" s="335"/>
      <c r="BG54" s="335"/>
      <c r="BH54" s="335"/>
      <c r="BI54" s="336"/>
      <c r="BJ54" s="335"/>
      <c r="BK54" s="335"/>
      <c r="BL54" s="335"/>
      <c r="BM54" s="335"/>
      <c r="BN54" s="333"/>
      <c r="BO54" s="333"/>
      <c r="BP54" s="333"/>
      <c r="BQ54" s="333"/>
      <c r="BR54" s="333"/>
      <c r="BS54" s="333"/>
      <c r="BT54" s="333"/>
      <c r="BU54" s="333"/>
      <c r="BV54" s="336"/>
      <c r="BW54" s="335"/>
      <c r="BX54" s="335"/>
      <c r="BY54" s="335"/>
      <c r="BZ54" s="335"/>
      <c r="CA54" s="333"/>
      <c r="CB54" s="333"/>
      <c r="CC54" s="333"/>
      <c r="CD54" s="333"/>
      <c r="CE54" s="333"/>
      <c r="CF54" s="333"/>
      <c r="CG54" s="333"/>
      <c r="CH54" s="333"/>
      <c r="CI54" s="336"/>
      <c r="CJ54" s="339">
        <f>CJ53*30</f>
        <v>0</v>
      </c>
      <c r="CK54" s="340" t="s">
        <v>465</v>
      </c>
      <c r="CL54" s="341"/>
      <c r="CO54" s="800">
        <f>CO53*30</f>
        <v>0</v>
      </c>
      <c r="CP54" s="801" t="s">
        <v>465</v>
      </c>
      <c r="CQ54" s="802"/>
    </row>
    <row r="55" spans="1:98" ht="17.399999999999999">
      <c r="A55" s="331"/>
      <c r="B55" s="332"/>
      <c r="C55" s="332"/>
      <c r="D55" s="332"/>
      <c r="E55" s="332"/>
      <c r="F55" s="332"/>
      <c r="G55" s="332"/>
      <c r="H55" s="332"/>
      <c r="I55" s="332"/>
      <c r="J55" s="332"/>
      <c r="K55" s="332"/>
      <c r="L55" s="332"/>
      <c r="M55" s="332"/>
      <c r="N55" s="332"/>
      <c r="O55" s="332"/>
      <c r="P55" s="332"/>
      <c r="Q55" s="332"/>
      <c r="R55" s="332"/>
      <c r="S55" s="332"/>
      <c r="T55" s="332"/>
      <c r="U55" s="332"/>
      <c r="V55" s="342"/>
      <c r="W55" s="335"/>
      <c r="X55" s="335"/>
      <c r="Y55" s="335"/>
      <c r="Z55" s="335"/>
      <c r="AA55" s="333"/>
      <c r="AB55" s="333"/>
      <c r="AC55" s="333"/>
      <c r="AD55" s="333"/>
      <c r="AE55" s="333"/>
      <c r="AF55" s="333"/>
      <c r="AG55" s="333"/>
      <c r="AH55" s="335"/>
      <c r="AI55" s="336"/>
      <c r="AJ55" s="335"/>
      <c r="AK55" s="335"/>
      <c r="AL55" s="335"/>
      <c r="AM55" s="335"/>
      <c r="AN55" s="333"/>
      <c r="AO55" s="333"/>
      <c r="AP55" s="333"/>
      <c r="AQ55" s="333"/>
      <c r="AR55" s="333"/>
      <c r="AS55" s="333"/>
      <c r="AT55" s="333"/>
      <c r="AU55" s="335"/>
      <c r="AV55" s="336"/>
      <c r="AW55" s="335"/>
      <c r="AX55" s="335"/>
      <c r="AY55" s="335"/>
      <c r="AZ55" s="335"/>
      <c r="BA55" s="335"/>
      <c r="BB55" s="335"/>
      <c r="BC55" s="335"/>
      <c r="BD55" s="335"/>
      <c r="BE55" s="335"/>
      <c r="BF55" s="335"/>
      <c r="BG55" s="335"/>
      <c r="BH55" s="335"/>
      <c r="BI55" s="336"/>
      <c r="BJ55" s="335"/>
      <c r="BK55" s="335"/>
      <c r="BL55" s="335"/>
      <c r="BM55" s="335"/>
      <c r="BN55" s="333"/>
      <c r="BO55" s="333"/>
      <c r="BP55" s="333"/>
      <c r="BQ55" s="333"/>
      <c r="BR55" s="333"/>
      <c r="BS55" s="333"/>
      <c r="BT55" s="333"/>
      <c r="BU55" s="333"/>
      <c r="BV55" s="336"/>
      <c r="BW55" s="335"/>
      <c r="BX55" s="335"/>
      <c r="BY55" s="335"/>
      <c r="BZ55" s="335"/>
      <c r="CA55" s="333"/>
      <c r="CB55" s="333"/>
      <c r="CC55" s="333"/>
      <c r="CD55" s="333"/>
      <c r="CE55" s="333"/>
      <c r="CF55" s="333"/>
      <c r="CG55" s="333"/>
      <c r="CH55" s="333"/>
      <c r="CI55" s="336"/>
      <c r="CJ55" s="339">
        <f>CJ54/30</f>
        <v>0</v>
      </c>
      <c r="CK55" s="340" t="s">
        <v>466</v>
      </c>
      <c r="CL55" s="341"/>
      <c r="CM55" s="346" t="s">
        <v>334</v>
      </c>
      <c r="CN55" s="346" t="s">
        <v>335</v>
      </c>
      <c r="CO55" s="800">
        <f>CO54/30</f>
        <v>0</v>
      </c>
      <c r="CP55" s="801" t="s">
        <v>466</v>
      </c>
      <c r="CQ55" s="802"/>
    </row>
    <row r="56" spans="1:98" ht="14.4" thickBot="1">
      <c r="A56" s="347"/>
      <c r="B56" s="348"/>
      <c r="C56" s="348"/>
      <c r="D56" s="348"/>
      <c r="E56" s="348"/>
      <c r="F56" s="348"/>
      <c r="G56" s="348"/>
      <c r="H56" s="348"/>
      <c r="I56" s="348"/>
      <c r="J56" s="348"/>
      <c r="K56" s="348"/>
      <c r="L56" s="348"/>
      <c r="M56" s="348"/>
      <c r="N56" s="348"/>
      <c r="O56" s="348"/>
      <c r="P56" s="348"/>
      <c r="Q56" s="348"/>
      <c r="R56" s="348"/>
      <c r="S56" s="348"/>
      <c r="T56" s="348"/>
      <c r="U56" s="348"/>
      <c r="V56" s="349"/>
      <c r="W56" s="350"/>
      <c r="X56" s="350"/>
      <c r="Y56" s="350"/>
      <c r="Z56" s="350"/>
      <c r="AA56" s="351"/>
      <c r="AB56" s="351"/>
      <c r="AC56" s="351"/>
      <c r="AD56" s="351"/>
      <c r="AE56" s="351"/>
      <c r="AF56" s="351"/>
      <c r="AG56" s="351"/>
      <c r="AH56" s="350"/>
      <c r="AI56" s="352"/>
      <c r="AJ56" s="350"/>
      <c r="AK56" s="350"/>
      <c r="AL56" s="350"/>
      <c r="AM56" s="350"/>
      <c r="AN56" s="351"/>
      <c r="AO56" s="351"/>
      <c r="AP56" s="351"/>
      <c r="AQ56" s="351"/>
      <c r="AR56" s="351"/>
      <c r="AS56" s="351"/>
      <c r="AT56" s="351"/>
      <c r="AU56" s="350"/>
      <c r="AV56" s="352"/>
      <c r="AW56" s="350"/>
      <c r="AX56" s="350"/>
      <c r="AY56" s="350"/>
      <c r="AZ56" s="350"/>
      <c r="BA56" s="350"/>
      <c r="BB56" s="350"/>
      <c r="BC56" s="350"/>
      <c r="BD56" s="350"/>
      <c r="BE56" s="350"/>
      <c r="BF56" s="350"/>
      <c r="BG56" s="350"/>
      <c r="BH56" s="350"/>
      <c r="BI56" s="352"/>
      <c r="BJ56" s="350"/>
      <c r="BK56" s="350"/>
      <c r="BL56" s="350"/>
      <c r="BM56" s="350"/>
      <c r="BN56" s="351"/>
      <c r="BO56" s="351"/>
      <c r="BP56" s="351"/>
      <c r="BQ56" s="351"/>
      <c r="BR56" s="351"/>
      <c r="BS56" s="351"/>
      <c r="BT56" s="351"/>
      <c r="BU56" s="351"/>
      <c r="BV56" s="352"/>
      <c r="BW56" s="350"/>
      <c r="BX56" s="350"/>
      <c r="BY56" s="350"/>
      <c r="BZ56" s="350"/>
      <c r="CA56" s="351"/>
      <c r="CB56" s="351"/>
      <c r="CC56" s="351"/>
      <c r="CD56" s="351"/>
      <c r="CE56" s="351"/>
      <c r="CF56" s="351"/>
      <c r="CG56" s="351"/>
      <c r="CH56" s="351"/>
      <c r="CI56" s="352"/>
      <c r="CJ56" s="354">
        <f>ROUND(CJ55/365,2)</f>
        <v>0</v>
      </c>
      <c r="CK56" s="355" t="s">
        <v>467</v>
      </c>
      <c r="CL56" s="356"/>
      <c r="CM56" s="357">
        <f>CJ51+CJ55</f>
        <v>30570</v>
      </c>
      <c r="CN56" s="358">
        <f>CJ52+CJ56</f>
        <v>83.75</v>
      </c>
      <c r="CO56" s="806">
        <f>ROUND(CO55/365,2)</f>
        <v>0</v>
      </c>
      <c r="CP56" s="807" t="s">
        <v>467</v>
      </c>
      <c r="CQ56" s="808"/>
    </row>
    <row r="57" spans="1:98">
      <c r="A57" s="319" t="s">
        <v>341</v>
      </c>
      <c r="B57" s="320"/>
      <c r="C57" s="320"/>
      <c r="D57" s="320"/>
      <c r="E57" s="320"/>
      <c r="F57" s="320"/>
      <c r="G57" s="320"/>
      <c r="H57" s="320"/>
      <c r="I57" s="320"/>
      <c r="J57" s="320"/>
      <c r="K57" s="320"/>
      <c r="L57" s="320"/>
      <c r="M57" s="320"/>
      <c r="N57" s="320"/>
      <c r="O57" s="320"/>
      <c r="P57" s="320"/>
      <c r="Q57" s="320"/>
      <c r="R57" s="320"/>
      <c r="S57" s="320"/>
      <c r="T57" s="320"/>
      <c r="U57" s="320"/>
      <c r="V57" s="359"/>
      <c r="W57" s="360"/>
      <c r="X57" s="360"/>
      <c r="Y57" s="360"/>
      <c r="Z57" s="360"/>
      <c r="AA57" s="361"/>
      <c r="AB57" s="361"/>
      <c r="AC57" s="361"/>
      <c r="AD57" s="361"/>
      <c r="AE57" s="361"/>
      <c r="AF57" s="361"/>
      <c r="AG57" s="361"/>
      <c r="AH57" s="360"/>
      <c r="AI57" s="362"/>
      <c r="AJ57" s="360"/>
      <c r="AK57" s="360"/>
      <c r="AL57" s="360"/>
      <c r="AM57" s="360"/>
      <c r="AN57" s="360"/>
      <c r="AO57" s="360"/>
      <c r="AP57" s="360"/>
      <c r="AQ57" s="360"/>
      <c r="AR57" s="360"/>
      <c r="AS57" s="360"/>
      <c r="AT57" s="360"/>
      <c r="AU57" s="360"/>
      <c r="AV57" s="362"/>
      <c r="AW57" s="360"/>
      <c r="AX57" s="360"/>
      <c r="AY57" s="360"/>
      <c r="AZ57" s="360"/>
      <c r="BA57" s="360"/>
      <c r="BB57" s="360"/>
      <c r="BC57" s="360"/>
      <c r="BD57" s="360"/>
      <c r="BE57" s="360"/>
      <c r="BF57" s="360"/>
      <c r="BG57" s="360"/>
      <c r="BH57" s="360"/>
      <c r="BI57" s="362"/>
      <c r="BJ57" s="360"/>
      <c r="BK57" s="360"/>
      <c r="BL57" s="360"/>
      <c r="BM57" s="360"/>
      <c r="BN57" s="361"/>
      <c r="BO57" s="361"/>
      <c r="BP57" s="361"/>
      <c r="BQ57" s="361"/>
      <c r="BR57" s="361"/>
      <c r="BS57" s="361"/>
      <c r="BT57" s="361"/>
      <c r="BU57" s="361"/>
      <c r="BV57" s="362"/>
      <c r="BW57" s="360"/>
      <c r="BX57" s="360"/>
      <c r="BY57" s="360"/>
      <c r="BZ57" s="360"/>
      <c r="CA57" s="361"/>
      <c r="CB57" s="361"/>
      <c r="CC57" s="361"/>
      <c r="CD57" s="361"/>
      <c r="CE57" s="361"/>
      <c r="CF57" s="361"/>
      <c r="CG57" s="361"/>
      <c r="CH57" s="361"/>
      <c r="CI57" s="362"/>
      <c r="CJ57" s="364"/>
      <c r="CK57" s="328"/>
      <c r="CL57" s="329"/>
      <c r="CO57" s="809"/>
      <c r="CP57" s="798"/>
      <c r="CQ57" s="799"/>
    </row>
    <row r="58" spans="1:98">
      <c r="A58" s="331"/>
      <c r="B58" s="332"/>
      <c r="C58" s="332"/>
      <c r="D58" s="332" t="s">
        <v>461</v>
      </c>
      <c r="E58" s="332"/>
      <c r="F58" s="332"/>
      <c r="G58" s="332"/>
      <c r="H58" s="332"/>
      <c r="I58" s="332"/>
      <c r="J58" s="332"/>
      <c r="K58" s="332"/>
      <c r="L58" s="332"/>
      <c r="M58" s="332"/>
      <c r="N58" s="332"/>
      <c r="O58" s="332"/>
      <c r="P58" s="332"/>
      <c r="Q58" s="332"/>
      <c r="R58" s="332" t="s">
        <v>462</v>
      </c>
      <c r="S58" s="332"/>
      <c r="T58" s="332"/>
      <c r="U58" s="333" t="s">
        <v>463</v>
      </c>
      <c r="V58" s="334" t="s">
        <v>463</v>
      </c>
      <c r="W58" s="333" t="s">
        <v>463</v>
      </c>
      <c r="X58" s="333" t="s">
        <v>463</v>
      </c>
      <c r="Y58" s="333" t="s">
        <v>463</v>
      </c>
      <c r="Z58" s="333" t="s">
        <v>463</v>
      </c>
      <c r="AA58" s="333" t="s">
        <v>463</v>
      </c>
      <c r="AB58" s="333" t="s">
        <v>463</v>
      </c>
      <c r="AC58" s="333" t="s">
        <v>463</v>
      </c>
      <c r="AD58" s="333" t="s">
        <v>463</v>
      </c>
      <c r="AE58" s="333" t="s">
        <v>463</v>
      </c>
      <c r="AF58" s="333" t="s">
        <v>463</v>
      </c>
      <c r="AG58" s="333" t="s">
        <v>463</v>
      </c>
      <c r="AH58" s="335" t="s">
        <v>328</v>
      </c>
      <c r="AI58" s="336" t="s">
        <v>328</v>
      </c>
      <c r="AJ58" s="335" t="s">
        <v>328</v>
      </c>
      <c r="AK58" s="335" t="s">
        <v>328</v>
      </c>
      <c r="AL58" s="335" t="s">
        <v>328</v>
      </c>
      <c r="AM58" s="335" t="s">
        <v>328</v>
      </c>
      <c r="AN58" s="335" t="s">
        <v>328</v>
      </c>
      <c r="AO58" s="335" t="s">
        <v>328</v>
      </c>
      <c r="AP58" s="335" t="s">
        <v>328</v>
      </c>
      <c r="AQ58" s="335" t="s">
        <v>328</v>
      </c>
      <c r="AR58" s="335" t="s">
        <v>328</v>
      </c>
      <c r="AS58" s="335" t="s">
        <v>328</v>
      </c>
      <c r="AT58" s="335" t="s">
        <v>328</v>
      </c>
      <c r="AU58" s="335" t="s">
        <v>328</v>
      </c>
      <c r="AV58" s="336" t="s">
        <v>328</v>
      </c>
      <c r="AW58" s="337">
        <v>300</v>
      </c>
      <c r="AX58" s="337">
        <v>250</v>
      </c>
      <c r="AY58" s="337">
        <v>410</v>
      </c>
      <c r="AZ58" s="337">
        <v>900</v>
      </c>
      <c r="BA58" s="337">
        <v>400</v>
      </c>
      <c r="BB58" s="337">
        <v>450</v>
      </c>
      <c r="BC58" s="337">
        <v>670</v>
      </c>
      <c r="BD58" s="337">
        <v>1520</v>
      </c>
      <c r="BE58" s="337">
        <v>1200</v>
      </c>
      <c r="BF58" s="337">
        <v>1250</v>
      </c>
      <c r="BG58" s="337">
        <v>820</v>
      </c>
      <c r="BH58" s="337">
        <v>1800</v>
      </c>
      <c r="BI58" s="336">
        <f>SUM(AW58:BH58)</f>
        <v>9970</v>
      </c>
      <c r="BJ58" s="337">
        <v>3020</v>
      </c>
      <c r="BK58" s="337">
        <v>1740</v>
      </c>
      <c r="BL58" s="337">
        <v>1100</v>
      </c>
      <c r="BM58" s="337">
        <v>1910</v>
      </c>
      <c r="BN58" s="365">
        <v>1540</v>
      </c>
      <c r="BO58" s="365">
        <v>2560</v>
      </c>
      <c r="BP58" s="365">
        <v>1700</v>
      </c>
      <c r="BQ58" s="365">
        <v>2040</v>
      </c>
      <c r="BR58" s="365">
        <v>2240</v>
      </c>
      <c r="BS58" s="365">
        <v>1600</v>
      </c>
      <c r="BT58" s="365">
        <v>2180</v>
      </c>
      <c r="BU58" s="365">
        <v>2720</v>
      </c>
      <c r="BV58" s="336">
        <f>SUM(BJ58:BU58)</f>
        <v>24350</v>
      </c>
      <c r="BW58" s="337">
        <v>2760</v>
      </c>
      <c r="BX58" s="337">
        <v>2200</v>
      </c>
      <c r="BY58" s="337">
        <v>2760</v>
      </c>
      <c r="BZ58" s="337">
        <v>4000</v>
      </c>
      <c r="CA58" s="365">
        <v>3930</v>
      </c>
      <c r="CB58" s="365"/>
      <c r="CC58" s="365"/>
      <c r="CD58" s="365"/>
      <c r="CE58" s="365"/>
      <c r="CF58" s="365"/>
      <c r="CG58" s="365"/>
      <c r="CH58" s="365"/>
      <c r="CI58" s="336">
        <f>SUM(BW58:CH58)</f>
        <v>15650</v>
      </c>
      <c r="CJ58" s="339">
        <f>SUM(V58,AI58,AV58,BI58,BV58,CI58)</f>
        <v>49970</v>
      </c>
      <c r="CK58" s="340" t="s">
        <v>464</v>
      </c>
      <c r="CL58" s="341"/>
      <c r="CO58" s="800">
        <f>SUM(BT58:BU58,BW58:CA58)</f>
        <v>20550</v>
      </c>
      <c r="CP58" s="801" t="s">
        <v>464</v>
      </c>
      <c r="CQ58" s="802"/>
      <c r="CS58" s="803"/>
      <c r="CT58" s="803"/>
    </row>
    <row r="59" spans="1:98">
      <c r="A59" s="331"/>
      <c r="B59" s="332"/>
      <c r="C59" s="332"/>
      <c r="D59" s="332"/>
      <c r="E59" s="332"/>
      <c r="F59" s="332"/>
      <c r="G59" s="332"/>
      <c r="H59" s="332"/>
      <c r="I59" s="332"/>
      <c r="J59" s="332"/>
      <c r="K59" s="332"/>
      <c r="L59" s="332"/>
      <c r="M59" s="332"/>
      <c r="N59" s="332"/>
      <c r="O59" s="332"/>
      <c r="P59" s="332"/>
      <c r="Q59" s="332"/>
      <c r="R59" s="332"/>
      <c r="S59" s="332"/>
      <c r="T59" s="332"/>
      <c r="U59" s="332"/>
      <c r="V59" s="342"/>
      <c r="W59" s="335"/>
      <c r="X59" s="335"/>
      <c r="Y59" s="335"/>
      <c r="Z59" s="335"/>
      <c r="AA59" s="333"/>
      <c r="AB59" s="333"/>
      <c r="AC59" s="333"/>
      <c r="AD59" s="333"/>
      <c r="AE59" s="333"/>
      <c r="AF59" s="333"/>
      <c r="AG59" s="333"/>
      <c r="AH59" s="335"/>
      <c r="AI59" s="336"/>
      <c r="AJ59" s="335"/>
      <c r="AK59" s="335"/>
      <c r="AL59" s="335"/>
      <c r="AM59" s="335"/>
      <c r="AN59" s="335"/>
      <c r="AO59" s="335"/>
      <c r="AP59" s="335"/>
      <c r="AQ59" s="335"/>
      <c r="AR59" s="335"/>
      <c r="AS59" s="335"/>
      <c r="AT59" s="335"/>
      <c r="AU59" s="335"/>
      <c r="AV59" s="336"/>
      <c r="AW59" s="335"/>
      <c r="AX59" s="335"/>
      <c r="AY59" s="335"/>
      <c r="AZ59" s="335"/>
      <c r="BA59" s="335"/>
      <c r="BB59" s="335"/>
      <c r="BC59" s="335"/>
      <c r="BD59" s="335"/>
      <c r="BE59" s="335"/>
      <c r="BF59" s="335"/>
      <c r="BG59" s="335"/>
      <c r="BH59" s="335"/>
      <c r="BI59" s="336"/>
      <c r="BJ59" s="335"/>
      <c r="BK59" s="335"/>
      <c r="BL59" s="335"/>
      <c r="BM59" s="335"/>
      <c r="BN59" s="333"/>
      <c r="BO59" s="333"/>
      <c r="BP59" s="333"/>
      <c r="BQ59" s="333"/>
      <c r="BR59" s="333"/>
      <c r="BS59" s="333"/>
      <c r="BT59" s="333"/>
      <c r="BU59" s="333"/>
      <c r="BV59" s="336"/>
      <c r="BW59" s="335"/>
      <c r="BX59" s="335"/>
      <c r="BY59" s="335"/>
      <c r="BZ59" s="335"/>
      <c r="CA59" s="333"/>
      <c r="CB59" s="333"/>
      <c r="CC59" s="333"/>
      <c r="CD59" s="333"/>
      <c r="CE59" s="333"/>
      <c r="CF59" s="333"/>
      <c r="CG59" s="333"/>
      <c r="CH59" s="333"/>
      <c r="CI59" s="336"/>
      <c r="CJ59" s="339">
        <f>CJ58*15</f>
        <v>749550</v>
      </c>
      <c r="CK59" s="340" t="s">
        <v>465</v>
      </c>
      <c r="CL59" s="341"/>
      <c r="CO59" s="800">
        <f>CO58*15</f>
        <v>308250</v>
      </c>
      <c r="CP59" s="801" t="s">
        <v>465</v>
      </c>
      <c r="CQ59" s="802"/>
    </row>
    <row r="60" spans="1:98">
      <c r="A60" s="331"/>
      <c r="B60" s="332"/>
      <c r="C60" s="332"/>
      <c r="D60" s="332"/>
      <c r="E60" s="332"/>
      <c r="F60" s="332"/>
      <c r="G60" s="332"/>
      <c r="H60" s="332"/>
      <c r="I60" s="332"/>
      <c r="J60" s="332"/>
      <c r="K60" s="332"/>
      <c r="L60" s="332"/>
      <c r="M60" s="332"/>
      <c r="N60" s="332"/>
      <c r="O60" s="332"/>
      <c r="P60" s="332"/>
      <c r="Q60" s="332"/>
      <c r="R60" s="332"/>
      <c r="S60" s="332"/>
      <c r="T60" s="332"/>
      <c r="U60" s="332"/>
      <c r="V60" s="342"/>
      <c r="W60" s="335"/>
      <c r="X60" s="335"/>
      <c r="Y60" s="335"/>
      <c r="Z60" s="335"/>
      <c r="AA60" s="333"/>
      <c r="AB60" s="333"/>
      <c r="AC60" s="333"/>
      <c r="AD60" s="333"/>
      <c r="AE60" s="333"/>
      <c r="AF60" s="333"/>
      <c r="AG60" s="333"/>
      <c r="AH60" s="335"/>
      <c r="AI60" s="336"/>
      <c r="AJ60" s="335"/>
      <c r="AK60" s="335"/>
      <c r="AL60" s="335"/>
      <c r="AM60" s="335"/>
      <c r="AN60" s="335"/>
      <c r="AO60" s="335"/>
      <c r="AP60" s="335"/>
      <c r="AQ60" s="335"/>
      <c r="AR60" s="335"/>
      <c r="AS60" s="335"/>
      <c r="AT60" s="335"/>
      <c r="AU60" s="335"/>
      <c r="AV60" s="336"/>
      <c r="AW60" s="335"/>
      <c r="AX60" s="335"/>
      <c r="AY60" s="335"/>
      <c r="AZ60" s="335"/>
      <c r="BA60" s="335"/>
      <c r="BB60" s="335"/>
      <c r="BC60" s="335"/>
      <c r="BD60" s="335"/>
      <c r="BE60" s="335"/>
      <c r="BF60" s="335"/>
      <c r="BG60" s="335"/>
      <c r="BH60" s="335"/>
      <c r="BI60" s="336"/>
      <c r="BJ60" s="335"/>
      <c r="BK60" s="335"/>
      <c r="BL60" s="335"/>
      <c r="BM60" s="335"/>
      <c r="BN60" s="333"/>
      <c r="BO60" s="333"/>
      <c r="BP60" s="333"/>
      <c r="BQ60" s="333"/>
      <c r="BR60" s="333"/>
      <c r="BS60" s="333"/>
      <c r="BT60" s="333"/>
      <c r="BU60" s="333"/>
      <c r="BV60" s="336"/>
      <c r="BW60" s="335"/>
      <c r="BX60" s="335"/>
      <c r="BY60" s="335"/>
      <c r="BZ60" s="335"/>
      <c r="CA60" s="333"/>
      <c r="CB60" s="333"/>
      <c r="CC60" s="333"/>
      <c r="CD60" s="333"/>
      <c r="CE60" s="333"/>
      <c r="CF60" s="333"/>
      <c r="CG60" s="333"/>
      <c r="CH60" s="333"/>
      <c r="CI60" s="336"/>
      <c r="CJ60" s="339">
        <f>CJ59/15</f>
        <v>49970</v>
      </c>
      <c r="CK60" s="340" t="s">
        <v>466</v>
      </c>
      <c r="CL60" s="341"/>
      <c r="CO60" s="800">
        <f>CO59/15</f>
        <v>20550</v>
      </c>
      <c r="CP60" s="801" t="s">
        <v>466</v>
      </c>
      <c r="CQ60" s="802"/>
    </row>
    <row r="61" spans="1:98">
      <c r="A61" s="331"/>
      <c r="B61" s="332"/>
      <c r="C61" s="332"/>
      <c r="D61" s="332"/>
      <c r="E61" s="332"/>
      <c r="F61" s="332"/>
      <c r="G61" s="332"/>
      <c r="H61" s="332"/>
      <c r="I61" s="332"/>
      <c r="J61" s="332"/>
      <c r="K61" s="332"/>
      <c r="L61" s="332"/>
      <c r="M61" s="332"/>
      <c r="N61" s="332"/>
      <c r="O61" s="332"/>
      <c r="P61" s="332"/>
      <c r="Q61" s="332"/>
      <c r="R61" s="332"/>
      <c r="S61" s="332"/>
      <c r="T61" s="332"/>
      <c r="U61" s="332"/>
      <c r="V61" s="342"/>
      <c r="W61" s="335"/>
      <c r="X61" s="335"/>
      <c r="Y61" s="335"/>
      <c r="Z61" s="335"/>
      <c r="AA61" s="333"/>
      <c r="AB61" s="333"/>
      <c r="AC61" s="333"/>
      <c r="AD61" s="333"/>
      <c r="AE61" s="333"/>
      <c r="AF61" s="333"/>
      <c r="AG61" s="333"/>
      <c r="AH61" s="335"/>
      <c r="AI61" s="336"/>
      <c r="AJ61" s="335"/>
      <c r="AK61" s="335"/>
      <c r="AL61" s="335"/>
      <c r="AM61" s="335"/>
      <c r="AN61" s="335"/>
      <c r="AO61" s="335"/>
      <c r="AP61" s="335"/>
      <c r="AQ61" s="335"/>
      <c r="AR61" s="335"/>
      <c r="AS61" s="335"/>
      <c r="AT61" s="335"/>
      <c r="AU61" s="335"/>
      <c r="AV61" s="336"/>
      <c r="AW61" s="335"/>
      <c r="AX61" s="335"/>
      <c r="AY61" s="335"/>
      <c r="AZ61" s="335"/>
      <c r="BA61" s="335"/>
      <c r="BB61" s="335"/>
      <c r="BC61" s="335"/>
      <c r="BD61" s="335"/>
      <c r="BE61" s="335"/>
      <c r="BF61" s="335"/>
      <c r="BG61" s="335"/>
      <c r="BH61" s="335"/>
      <c r="BI61" s="336"/>
      <c r="BJ61" s="335"/>
      <c r="BK61" s="335"/>
      <c r="BL61" s="335"/>
      <c r="BM61" s="335"/>
      <c r="BN61" s="333"/>
      <c r="BO61" s="333"/>
      <c r="BP61" s="333"/>
      <c r="BQ61" s="333"/>
      <c r="BR61" s="333"/>
      <c r="BS61" s="333"/>
      <c r="BT61" s="333"/>
      <c r="BU61" s="333"/>
      <c r="BV61" s="336"/>
      <c r="BW61" s="335"/>
      <c r="BX61" s="335"/>
      <c r="BY61" s="335"/>
      <c r="BZ61" s="335"/>
      <c r="CA61" s="333"/>
      <c r="CB61" s="333"/>
      <c r="CC61" s="333"/>
      <c r="CD61" s="333"/>
      <c r="CE61" s="333"/>
      <c r="CF61" s="333"/>
      <c r="CG61" s="333"/>
      <c r="CH61" s="333"/>
      <c r="CI61" s="336"/>
      <c r="CJ61" s="344">
        <f>ROUND(CJ60/365,2)</f>
        <v>136.9</v>
      </c>
      <c r="CK61" s="345" t="s">
        <v>467</v>
      </c>
      <c r="CL61" s="341"/>
      <c r="CO61" s="804">
        <f>ROUND(CO60/365,2)</f>
        <v>56.3</v>
      </c>
      <c r="CP61" s="805" t="s">
        <v>467</v>
      </c>
      <c r="CQ61" s="802"/>
    </row>
    <row r="62" spans="1:98">
      <c r="A62" s="331"/>
      <c r="B62" s="332"/>
      <c r="C62" s="332"/>
      <c r="D62" s="332" t="s">
        <v>468</v>
      </c>
      <c r="E62" s="332"/>
      <c r="F62" s="332"/>
      <c r="G62" s="332"/>
      <c r="H62" s="332"/>
      <c r="I62" s="332"/>
      <c r="J62" s="332"/>
      <c r="K62" s="332"/>
      <c r="L62" s="332"/>
      <c r="M62" s="332"/>
      <c r="N62" s="332"/>
      <c r="O62" s="332"/>
      <c r="P62" s="332"/>
      <c r="Q62" s="332"/>
      <c r="R62" s="332"/>
      <c r="S62" s="332"/>
      <c r="T62" s="332"/>
      <c r="U62" s="333" t="s">
        <v>463</v>
      </c>
      <c r="V62" s="334" t="s">
        <v>463</v>
      </c>
      <c r="W62" s="333" t="s">
        <v>463</v>
      </c>
      <c r="X62" s="333" t="s">
        <v>463</v>
      </c>
      <c r="Y62" s="333" t="s">
        <v>463</v>
      </c>
      <c r="Z62" s="333" t="s">
        <v>463</v>
      </c>
      <c r="AA62" s="333" t="s">
        <v>463</v>
      </c>
      <c r="AB62" s="333" t="s">
        <v>463</v>
      </c>
      <c r="AC62" s="333" t="s">
        <v>463</v>
      </c>
      <c r="AD62" s="333" t="s">
        <v>463</v>
      </c>
      <c r="AE62" s="333" t="s">
        <v>463</v>
      </c>
      <c r="AF62" s="333" t="s">
        <v>463</v>
      </c>
      <c r="AG62" s="333" t="s">
        <v>463</v>
      </c>
      <c r="AH62" s="335" t="s">
        <v>328</v>
      </c>
      <c r="AI62" s="336" t="s">
        <v>328</v>
      </c>
      <c r="AJ62" s="335" t="s">
        <v>328</v>
      </c>
      <c r="AK62" s="335" t="s">
        <v>328</v>
      </c>
      <c r="AL62" s="335" t="s">
        <v>328</v>
      </c>
      <c r="AM62" s="335" t="s">
        <v>328</v>
      </c>
      <c r="AN62" s="335" t="s">
        <v>328</v>
      </c>
      <c r="AO62" s="335" t="s">
        <v>328</v>
      </c>
      <c r="AP62" s="335" t="s">
        <v>328</v>
      </c>
      <c r="AQ62" s="335" t="s">
        <v>328</v>
      </c>
      <c r="AR62" s="335" t="s">
        <v>328</v>
      </c>
      <c r="AS62" s="335" t="s">
        <v>328</v>
      </c>
      <c r="AT62" s="335" t="s">
        <v>328</v>
      </c>
      <c r="AU62" s="335" t="s">
        <v>328</v>
      </c>
      <c r="AV62" s="336" t="s">
        <v>328</v>
      </c>
      <c r="AW62" s="335" t="s">
        <v>328</v>
      </c>
      <c r="AX62" s="335" t="s">
        <v>328</v>
      </c>
      <c r="AY62" s="335" t="s">
        <v>328</v>
      </c>
      <c r="AZ62" s="335" t="s">
        <v>328</v>
      </c>
      <c r="BA62" s="335" t="s">
        <v>328</v>
      </c>
      <c r="BB62" s="335" t="s">
        <v>328</v>
      </c>
      <c r="BC62" s="335" t="s">
        <v>328</v>
      </c>
      <c r="BD62" s="335" t="s">
        <v>328</v>
      </c>
      <c r="BE62" s="335" t="s">
        <v>328</v>
      </c>
      <c r="BF62" s="335" t="s">
        <v>328</v>
      </c>
      <c r="BG62" s="335" t="s">
        <v>328</v>
      </c>
      <c r="BH62" s="335" t="s">
        <v>328</v>
      </c>
      <c r="BI62" s="336" t="s">
        <v>328</v>
      </c>
      <c r="BJ62" s="335" t="s">
        <v>328</v>
      </c>
      <c r="BK62" s="335" t="s">
        <v>328</v>
      </c>
      <c r="BL62" s="335" t="s">
        <v>328</v>
      </c>
      <c r="BM62" s="335" t="s">
        <v>328</v>
      </c>
      <c r="BN62" s="333" t="s">
        <v>328</v>
      </c>
      <c r="BO62" s="333" t="s">
        <v>328</v>
      </c>
      <c r="BP62" s="333" t="s">
        <v>328</v>
      </c>
      <c r="BQ62" s="333" t="s">
        <v>328</v>
      </c>
      <c r="BR62" s="333" t="s">
        <v>328</v>
      </c>
      <c r="BS62" s="333" t="s">
        <v>328</v>
      </c>
      <c r="BT62" s="333" t="s">
        <v>328</v>
      </c>
      <c r="BU62" s="333" t="s">
        <v>328</v>
      </c>
      <c r="BV62" s="336" t="s">
        <v>328</v>
      </c>
      <c r="BW62" s="335" t="s">
        <v>328</v>
      </c>
      <c r="BX62" s="335" t="s">
        <v>328</v>
      </c>
      <c r="BY62" s="335" t="s">
        <v>328</v>
      </c>
      <c r="BZ62" s="335" t="s">
        <v>328</v>
      </c>
      <c r="CA62" s="333" t="s">
        <v>328</v>
      </c>
      <c r="CB62" s="333"/>
      <c r="CC62" s="333"/>
      <c r="CD62" s="333"/>
      <c r="CE62" s="333"/>
      <c r="CF62" s="333"/>
      <c r="CG62" s="333"/>
      <c r="CH62" s="333"/>
      <c r="CI62" s="336" t="s">
        <v>328</v>
      </c>
      <c r="CJ62" s="339">
        <f>SUM(V62,AI62,AV62,BI62,BV62,CI62)</f>
        <v>0</v>
      </c>
      <c r="CK62" s="340" t="s">
        <v>464</v>
      </c>
      <c r="CL62" s="341"/>
      <c r="CO62" s="800">
        <f>SUM(BT62:BU62,BW62:CA62)</f>
        <v>0</v>
      </c>
      <c r="CP62" s="801" t="s">
        <v>464</v>
      </c>
      <c r="CQ62" s="802"/>
      <c r="CS62" s="803"/>
      <c r="CT62" s="803"/>
    </row>
    <row r="63" spans="1:98">
      <c r="A63" s="331"/>
      <c r="B63" s="332"/>
      <c r="C63" s="332"/>
      <c r="D63" s="332"/>
      <c r="E63" s="332"/>
      <c r="F63" s="332"/>
      <c r="G63" s="332"/>
      <c r="H63" s="332"/>
      <c r="I63" s="332"/>
      <c r="J63" s="332"/>
      <c r="K63" s="332"/>
      <c r="L63" s="332"/>
      <c r="M63" s="332"/>
      <c r="N63" s="332"/>
      <c r="O63" s="332"/>
      <c r="P63" s="332"/>
      <c r="Q63" s="332"/>
      <c r="R63" s="332"/>
      <c r="S63" s="332"/>
      <c r="T63" s="332"/>
      <c r="U63" s="332"/>
      <c r="V63" s="342"/>
      <c r="W63" s="335"/>
      <c r="X63" s="335"/>
      <c r="Y63" s="335"/>
      <c r="Z63" s="335"/>
      <c r="AA63" s="333"/>
      <c r="AB63" s="333"/>
      <c r="AC63" s="333"/>
      <c r="AD63" s="333"/>
      <c r="AE63" s="333"/>
      <c r="AF63" s="333"/>
      <c r="AG63" s="333"/>
      <c r="AH63" s="335"/>
      <c r="AI63" s="336"/>
      <c r="AJ63" s="335"/>
      <c r="AK63" s="335"/>
      <c r="AL63" s="335"/>
      <c r="AM63" s="335"/>
      <c r="AN63" s="335"/>
      <c r="AO63" s="335"/>
      <c r="AP63" s="335"/>
      <c r="AQ63" s="335"/>
      <c r="AR63" s="335"/>
      <c r="AS63" s="335"/>
      <c r="AT63" s="335"/>
      <c r="AU63" s="335"/>
      <c r="AV63" s="336"/>
      <c r="AW63" s="335"/>
      <c r="AX63" s="335"/>
      <c r="AY63" s="335"/>
      <c r="AZ63" s="335"/>
      <c r="BA63" s="335"/>
      <c r="BB63" s="335"/>
      <c r="BC63" s="335"/>
      <c r="BD63" s="335"/>
      <c r="BE63" s="335"/>
      <c r="BF63" s="335"/>
      <c r="BG63" s="335"/>
      <c r="BH63" s="335"/>
      <c r="BI63" s="336"/>
      <c r="BJ63" s="335"/>
      <c r="BK63" s="335"/>
      <c r="BL63" s="335"/>
      <c r="BM63" s="335"/>
      <c r="BN63" s="333"/>
      <c r="BO63" s="333"/>
      <c r="BP63" s="333"/>
      <c r="BQ63" s="333"/>
      <c r="BR63" s="333"/>
      <c r="BS63" s="333"/>
      <c r="BT63" s="333"/>
      <c r="BU63" s="333"/>
      <c r="BV63" s="336"/>
      <c r="BW63" s="335"/>
      <c r="BX63" s="335"/>
      <c r="BY63" s="335"/>
      <c r="BZ63" s="335"/>
      <c r="CA63" s="333"/>
      <c r="CB63" s="333"/>
      <c r="CC63" s="333"/>
      <c r="CD63" s="333"/>
      <c r="CE63" s="333"/>
      <c r="CF63" s="333"/>
      <c r="CG63" s="333"/>
      <c r="CH63" s="333"/>
      <c r="CI63" s="336"/>
      <c r="CJ63" s="339">
        <f>CJ62*30</f>
        <v>0</v>
      </c>
      <c r="CK63" s="340" t="s">
        <v>465</v>
      </c>
      <c r="CL63" s="341"/>
      <c r="CO63" s="800">
        <f>CO62*30</f>
        <v>0</v>
      </c>
      <c r="CP63" s="801" t="s">
        <v>465</v>
      </c>
      <c r="CQ63" s="802"/>
    </row>
    <row r="64" spans="1:98" ht="17.399999999999999">
      <c r="A64" s="331"/>
      <c r="B64" s="332"/>
      <c r="C64" s="332"/>
      <c r="D64" s="332"/>
      <c r="E64" s="332"/>
      <c r="F64" s="332"/>
      <c r="G64" s="332"/>
      <c r="H64" s="332"/>
      <c r="I64" s="332"/>
      <c r="J64" s="332"/>
      <c r="K64" s="332"/>
      <c r="L64" s="332"/>
      <c r="M64" s="332"/>
      <c r="N64" s="332"/>
      <c r="O64" s="332"/>
      <c r="P64" s="332"/>
      <c r="Q64" s="332"/>
      <c r="R64" s="332"/>
      <c r="S64" s="332"/>
      <c r="T64" s="332"/>
      <c r="U64" s="332"/>
      <c r="V64" s="342"/>
      <c r="W64" s="335"/>
      <c r="X64" s="335"/>
      <c r="Y64" s="335"/>
      <c r="Z64" s="335"/>
      <c r="AA64" s="333"/>
      <c r="AB64" s="333"/>
      <c r="AC64" s="333"/>
      <c r="AD64" s="333"/>
      <c r="AE64" s="333"/>
      <c r="AF64" s="333"/>
      <c r="AG64" s="333"/>
      <c r="AH64" s="335"/>
      <c r="AI64" s="336"/>
      <c r="AJ64" s="335"/>
      <c r="AK64" s="335"/>
      <c r="AL64" s="335"/>
      <c r="AM64" s="335"/>
      <c r="AN64" s="335"/>
      <c r="AO64" s="335"/>
      <c r="AP64" s="335"/>
      <c r="AQ64" s="335"/>
      <c r="AR64" s="335"/>
      <c r="AS64" s="335"/>
      <c r="AT64" s="335"/>
      <c r="AU64" s="335"/>
      <c r="AV64" s="336"/>
      <c r="AW64" s="335"/>
      <c r="AX64" s="335"/>
      <c r="AY64" s="335"/>
      <c r="AZ64" s="335"/>
      <c r="BA64" s="335"/>
      <c r="BB64" s="335"/>
      <c r="BC64" s="335"/>
      <c r="BD64" s="335"/>
      <c r="BE64" s="335"/>
      <c r="BF64" s="335"/>
      <c r="BG64" s="335"/>
      <c r="BH64" s="335"/>
      <c r="BI64" s="336"/>
      <c r="BJ64" s="335"/>
      <c r="BK64" s="335"/>
      <c r="BL64" s="335"/>
      <c r="BM64" s="335"/>
      <c r="BN64" s="333"/>
      <c r="BO64" s="333"/>
      <c r="BP64" s="333"/>
      <c r="BQ64" s="333"/>
      <c r="BR64" s="333"/>
      <c r="BS64" s="333"/>
      <c r="BT64" s="333"/>
      <c r="BU64" s="333"/>
      <c r="BV64" s="336"/>
      <c r="BW64" s="335"/>
      <c r="BX64" s="335"/>
      <c r="BY64" s="335"/>
      <c r="BZ64" s="335"/>
      <c r="CA64" s="333"/>
      <c r="CB64" s="333"/>
      <c r="CC64" s="333"/>
      <c r="CD64" s="333"/>
      <c r="CE64" s="333"/>
      <c r="CF64" s="333"/>
      <c r="CG64" s="333"/>
      <c r="CH64" s="333"/>
      <c r="CI64" s="336"/>
      <c r="CJ64" s="339">
        <f>CJ63/30</f>
        <v>0</v>
      </c>
      <c r="CK64" s="340" t="s">
        <v>466</v>
      </c>
      <c r="CL64" s="341"/>
      <c r="CM64" s="346" t="s">
        <v>334</v>
      </c>
      <c r="CN64" s="346" t="s">
        <v>335</v>
      </c>
      <c r="CO64" s="800">
        <f>CO63/30</f>
        <v>0</v>
      </c>
      <c r="CP64" s="801" t="s">
        <v>466</v>
      </c>
      <c r="CQ64" s="802"/>
    </row>
    <row r="65" spans="1:98" ht="14.4" thickBot="1">
      <c r="A65" s="347"/>
      <c r="B65" s="348"/>
      <c r="C65" s="348"/>
      <c r="D65" s="348"/>
      <c r="E65" s="348"/>
      <c r="F65" s="348"/>
      <c r="G65" s="348"/>
      <c r="H65" s="348"/>
      <c r="I65" s="348"/>
      <c r="J65" s="348"/>
      <c r="K65" s="348"/>
      <c r="L65" s="348"/>
      <c r="M65" s="348"/>
      <c r="N65" s="348"/>
      <c r="O65" s="348"/>
      <c r="P65" s="348"/>
      <c r="Q65" s="348"/>
      <c r="R65" s="348"/>
      <c r="S65" s="348"/>
      <c r="T65" s="348"/>
      <c r="U65" s="348"/>
      <c r="V65" s="349"/>
      <c r="W65" s="350"/>
      <c r="X65" s="350"/>
      <c r="Y65" s="350"/>
      <c r="Z65" s="350"/>
      <c r="AA65" s="351"/>
      <c r="AB65" s="351"/>
      <c r="AC65" s="351"/>
      <c r="AD65" s="351"/>
      <c r="AE65" s="351"/>
      <c r="AF65" s="351"/>
      <c r="AG65" s="351"/>
      <c r="AH65" s="350"/>
      <c r="AI65" s="352"/>
      <c r="AJ65" s="350"/>
      <c r="AK65" s="350"/>
      <c r="AL65" s="350"/>
      <c r="AM65" s="350"/>
      <c r="AN65" s="350"/>
      <c r="AO65" s="350"/>
      <c r="AP65" s="350"/>
      <c r="AQ65" s="350"/>
      <c r="AR65" s="350"/>
      <c r="AS65" s="350"/>
      <c r="AT65" s="350"/>
      <c r="AU65" s="350"/>
      <c r="AV65" s="352"/>
      <c r="AW65" s="350"/>
      <c r="AX65" s="350"/>
      <c r="AY65" s="350"/>
      <c r="AZ65" s="350"/>
      <c r="BA65" s="350"/>
      <c r="BB65" s="350"/>
      <c r="BC65" s="350"/>
      <c r="BD65" s="350"/>
      <c r="BE65" s="350"/>
      <c r="BF65" s="350"/>
      <c r="BG65" s="350"/>
      <c r="BH65" s="350"/>
      <c r="BI65" s="352"/>
      <c r="BJ65" s="350"/>
      <c r="BK65" s="350"/>
      <c r="BL65" s="350"/>
      <c r="BM65" s="350"/>
      <c r="BN65" s="351"/>
      <c r="BO65" s="351"/>
      <c r="BP65" s="351"/>
      <c r="BQ65" s="351"/>
      <c r="BR65" s="351"/>
      <c r="BS65" s="351"/>
      <c r="BT65" s="351"/>
      <c r="BU65" s="351"/>
      <c r="BV65" s="352"/>
      <c r="BW65" s="350"/>
      <c r="BX65" s="350"/>
      <c r="BY65" s="350"/>
      <c r="BZ65" s="350"/>
      <c r="CA65" s="351"/>
      <c r="CB65" s="351"/>
      <c r="CC65" s="351"/>
      <c r="CD65" s="351"/>
      <c r="CE65" s="351"/>
      <c r="CF65" s="351"/>
      <c r="CG65" s="351"/>
      <c r="CH65" s="351"/>
      <c r="CI65" s="352"/>
      <c r="CJ65" s="354">
        <f>ROUND(CJ64/365,2)</f>
        <v>0</v>
      </c>
      <c r="CK65" s="355" t="s">
        <v>467</v>
      </c>
      <c r="CL65" s="356"/>
      <c r="CM65" s="357">
        <f>CJ60+CJ64</f>
        <v>49970</v>
      </c>
      <c r="CN65" s="358">
        <f>CJ61+CJ65</f>
        <v>136.9</v>
      </c>
      <c r="CO65" s="806">
        <f>ROUND(CO64/365,2)</f>
        <v>0</v>
      </c>
      <c r="CP65" s="807" t="s">
        <v>467</v>
      </c>
      <c r="CQ65" s="808"/>
    </row>
    <row r="66" spans="1:98">
      <c r="A66" s="319" t="s">
        <v>342</v>
      </c>
      <c r="B66" s="320"/>
      <c r="C66" s="320"/>
      <c r="D66" s="320"/>
      <c r="E66" s="320"/>
      <c r="F66" s="320"/>
      <c r="G66" s="320"/>
      <c r="H66" s="320"/>
      <c r="I66" s="320"/>
      <c r="J66" s="320"/>
      <c r="K66" s="320"/>
      <c r="L66" s="320"/>
      <c r="M66" s="320"/>
      <c r="N66" s="320"/>
      <c r="O66" s="320"/>
      <c r="P66" s="320"/>
      <c r="Q66" s="320"/>
      <c r="R66" s="320"/>
      <c r="S66" s="320"/>
      <c r="T66" s="320"/>
      <c r="U66" s="320"/>
      <c r="V66" s="359"/>
      <c r="W66" s="360"/>
      <c r="X66" s="360"/>
      <c r="Y66" s="360"/>
      <c r="Z66" s="360"/>
      <c r="AA66" s="361"/>
      <c r="AB66" s="361"/>
      <c r="AC66" s="361"/>
      <c r="AD66" s="361"/>
      <c r="AE66" s="361"/>
      <c r="AF66" s="361"/>
      <c r="AG66" s="361"/>
      <c r="AH66" s="360"/>
      <c r="AI66" s="362"/>
      <c r="AJ66" s="360"/>
      <c r="AK66" s="360"/>
      <c r="AL66" s="360"/>
      <c r="AM66" s="360"/>
      <c r="AN66" s="360"/>
      <c r="AO66" s="360"/>
      <c r="AP66" s="360"/>
      <c r="AQ66" s="360"/>
      <c r="AR66" s="360"/>
      <c r="AS66" s="360"/>
      <c r="AT66" s="360"/>
      <c r="AU66" s="360"/>
      <c r="AV66" s="362"/>
      <c r="AW66" s="360"/>
      <c r="AX66" s="360"/>
      <c r="AY66" s="360"/>
      <c r="AZ66" s="360"/>
      <c r="BA66" s="360"/>
      <c r="BB66" s="360"/>
      <c r="BC66" s="360"/>
      <c r="BD66" s="360"/>
      <c r="BE66" s="360"/>
      <c r="BF66" s="360"/>
      <c r="BG66" s="360"/>
      <c r="BH66" s="360"/>
      <c r="BI66" s="362"/>
      <c r="BJ66" s="360"/>
      <c r="BK66" s="360"/>
      <c r="BL66" s="360"/>
      <c r="BM66" s="360"/>
      <c r="BN66" s="361"/>
      <c r="BO66" s="361"/>
      <c r="BP66" s="361"/>
      <c r="BQ66" s="361"/>
      <c r="BR66" s="361"/>
      <c r="BS66" s="361"/>
      <c r="BT66" s="361"/>
      <c r="BU66" s="361"/>
      <c r="BV66" s="362"/>
      <c r="BW66" s="360"/>
      <c r="BX66" s="360"/>
      <c r="BY66" s="360"/>
      <c r="BZ66" s="360"/>
      <c r="CA66" s="361"/>
      <c r="CB66" s="361"/>
      <c r="CC66" s="361"/>
      <c r="CD66" s="361"/>
      <c r="CE66" s="361"/>
      <c r="CF66" s="361"/>
      <c r="CG66" s="361"/>
      <c r="CH66" s="361"/>
      <c r="CI66" s="362"/>
      <c r="CJ66" s="364"/>
      <c r="CK66" s="328"/>
      <c r="CL66" s="329"/>
      <c r="CO66" s="809"/>
      <c r="CP66" s="798"/>
      <c r="CQ66" s="799"/>
    </row>
    <row r="67" spans="1:98">
      <c r="A67" s="331"/>
      <c r="B67" s="332"/>
      <c r="C67" s="332"/>
      <c r="D67" s="332" t="s">
        <v>461</v>
      </c>
      <c r="E67" s="332"/>
      <c r="F67" s="332"/>
      <c r="G67" s="332"/>
      <c r="H67" s="332"/>
      <c r="I67" s="332"/>
      <c r="J67" s="332"/>
      <c r="K67" s="332"/>
      <c r="L67" s="332"/>
      <c r="M67" s="332"/>
      <c r="N67" s="332"/>
      <c r="O67" s="332"/>
      <c r="P67" s="332"/>
      <c r="Q67" s="332"/>
      <c r="R67" s="332" t="s">
        <v>462</v>
      </c>
      <c r="S67" s="332"/>
      <c r="T67" s="332"/>
      <c r="U67" s="333" t="s">
        <v>463</v>
      </c>
      <c r="V67" s="334" t="s">
        <v>463</v>
      </c>
      <c r="W67" s="333" t="s">
        <v>463</v>
      </c>
      <c r="X67" s="333" t="s">
        <v>463</v>
      </c>
      <c r="Y67" s="333" t="s">
        <v>463</v>
      </c>
      <c r="Z67" s="333" t="s">
        <v>463</v>
      </c>
      <c r="AA67" s="333" t="s">
        <v>463</v>
      </c>
      <c r="AB67" s="333" t="s">
        <v>463</v>
      </c>
      <c r="AC67" s="333" t="s">
        <v>463</v>
      </c>
      <c r="AD67" s="333" t="s">
        <v>463</v>
      </c>
      <c r="AE67" s="333" t="s">
        <v>463</v>
      </c>
      <c r="AF67" s="333" t="s">
        <v>463</v>
      </c>
      <c r="AG67" s="333" t="s">
        <v>463</v>
      </c>
      <c r="AH67" s="335" t="s">
        <v>328</v>
      </c>
      <c r="AI67" s="336" t="s">
        <v>328</v>
      </c>
      <c r="AJ67" s="335" t="s">
        <v>328</v>
      </c>
      <c r="AK67" s="335" t="s">
        <v>328</v>
      </c>
      <c r="AL67" s="335" t="s">
        <v>328</v>
      </c>
      <c r="AM67" s="335" t="s">
        <v>328</v>
      </c>
      <c r="AN67" s="335" t="s">
        <v>328</v>
      </c>
      <c r="AO67" s="335" t="s">
        <v>328</v>
      </c>
      <c r="AP67" s="335" t="s">
        <v>328</v>
      </c>
      <c r="AQ67" s="335" t="s">
        <v>328</v>
      </c>
      <c r="AR67" s="335" t="s">
        <v>328</v>
      </c>
      <c r="AS67" s="335" t="s">
        <v>328</v>
      </c>
      <c r="AT67" s="335" t="s">
        <v>328</v>
      </c>
      <c r="AU67" s="335" t="s">
        <v>328</v>
      </c>
      <c r="AV67" s="336" t="s">
        <v>328</v>
      </c>
      <c r="AW67" s="335" t="s">
        <v>328</v>
      </c>
      <c r="AX67" s="335" t="s">
        <v>328</v>
      </c>
      <c r="AY67" s="335" t="s">
        <v>328</v>
      </c>
      <c r="AZ67" s="335" t="s">
        <v>328</v>
      </c>
      <c r="BA67" s="335" t="s">
        <v>328</v>
      </c>
      <c r="BB67" s="335" t="s">
        <v>328</v>
      </c>
      <c r="BC67" s="337">
        <v>270</v>
      </c>
      <c r="BD67" s="337">
        <v>100</v>
      </c>
      <c r="BE67" s="337">
        <v>100</v>
      </c>
      <c r="BF67" s="337">
        <v>0</v>
      </c>
      <c r="BG67" s="337">
        <v>100</v>
      </c>
      <c r="BH67" s="337">
        <v>100</v>
      </c>
      <c r="BI67" s="336">
        <f>SUM(AW67:BH67)</f>
        <v>670</v>
      </c>
      <c r="BJ67" s="337">
        <v>0</v>
      </c>
      <c r="BK67" s="337">
        <v>0</v>
      </c>
      <c r="BL67" s="337">
        <v>0</v>
      </c>
      <c r="BM67" s="337">
        <v>0</v>
      </c>
      <c r="BN67" s="365">
        <v>10</v>
      </c>
      <c r="BO67" s="365">
        <v>0</v>
      </c>
      <c r="BP67" s="365">
        <v>160</v>
      </c>
      <c r="BQ67" s="365">
        <v>50</v>
      </c>
      <c r="BR67" s="365">
        <v>110</v>
      </c>
      <c r="BS67" s="365">
        <v>600</v>
      </c>
      <c r="BT67" s="365">
        <v>0</v>
      </c>
      <c r="BU67" s="365">
        <v>0</v>
      </c>
      <c r="BV67" s="336">
        <f>SUM(BJ67:BU67)</f>
        <v>930</v>
      </c>
      <c r="BW67" s="337">
        <v>0</v>
      </c>
      <c r="BX67" s="337">
        <v>200</v>
      </c>
      <c r="BY67" s="337">
        <v>0</v>
      </c>
      <c r="BZ67" s="337">
        <v>200</v>
      </c>
      <c r="CA67" s="365">
        <v>300</v>
      </c>
      <c r="CB67" s="365"/>
      <c r="CC67" s="365"/>
      <c r="CD67" s="365"/>
      <c r="CE67" s="365"/>
      <c r="CF67" s="365"/>
      <c r="CG67" s="365"/>
      <c r="CH67" s="365"/>
      <c r="CI67" s="336">
        <f>SUM(BW67:CH67)</f>
        <v>700</v>
      </c>
      <c r="CJ67" s="339">
        <f>SUM(V67,AI67,AV67,BI67,BV67,CI67)</f>
        <v>2300</v>
      </c>
      <c r="CK67" s="340" t="s">
        <v>464</v>
      </c>
      <c r="CL67" s="341"/>
      <c r="CO67" s="800">
        <f>SUM(BT67:BU67,BW67:CA67)</f>
        <v>700</v>
      </c>
      <c r="CP67" s="801" t="s">
        <v>464</v>
      </c>
      <c r="CQ67" s="802"/>
      <c r="CS67" s="803"/>
      <c r="CT67" s="803"/>
    </row>
    <row r="68" spans="1:98">
      <c r="A68" s="331"/>
      <c r="B68" s="332"/>
      <c r="C68" s="332"/>
      <c r="D68" s="332"/>
      <c r="E68" s="332"/>
      <c r="F68" s="332"/>
      <c r="G68" s="332"/>
      <c r="H68" s="332"/>
      <c r="I68" s="332"/>
      <c r="J68" s="332"/>
      <c r="K68" s="332"/>
      <c r="L68" s="332"/>
      <c r="M68" s="332"/>
      <c r="N68" s="332"/>
      <c r="O68" s="332"/>
      <c r="P68" s="332"/>
      <c r="Q68" s="332"/>
      <c r="R68" s="332"/>
      <c r="S68" s="332"/>
      <c r="T68" s="332"/>
      <c r="U68" s="332"/>
      <c r="V68" s="342"/>
      <c r="W68" s="335"/>
      <c r="X68" s="335"/>
      <c r="Y68" s="335"/>
      <c r="Z68" s="335"/>
      <c r="AA68" s="333"/>
      <c r="AB68" s="333"/>
      <c r="AC68" s="333"/>
      <c r="AD68" s="333"/>
      <c r="AE68" s="333"/>
      <c r="AF68" s="333"/>
      <c r="AG68" s="333"/>
      <c r="AH68" s="335"/>
      <c r="AI68" s="336"/>
      <c r="AJ68" s="335"/>
      <c r="AK68" s="335"/>
      <c r="AL68" s="335"/>
      <c r="AM68" s="335"/>
      <c r="AN68" s="335"/>
      <c r="AO68" s="335"/>
      <c r="AP68" s="335"/>
      <c r="AQ68" s="335"/>
      <c r="AR68" s="335"/>
      <c r="AS68" s="335"/>
      <c r="AT68" s="335"/>
      <c r="AU68" s="335"/>
      <c r="AV68" s="336"/>
      <c r="AW68" s="335"/>
      <c r="AX68" s="335"/>
      <c r="AY68" s="335"/>
      <c r="AZ68" s="335"/>
      <c r="BA68" s="335"/>
      <c r="BB68" s="335"/>
      <c r="BC68" s="335"/>
      <c r="BD68" s="335"/>
      <c r="BE68" s="335"/>
      <c r="BF68" s="335"/>
      <c r="BG68" s="335"/>
      <c r="BH68" s="335"/>
      <c r="BI68" s="336"/>
      <c r="BJ68" s="335"/>
      <c r="BK68" s="335"/>
      <c r="BL68" s="335"/>
      <c r="BM68" s="335"/>
      <c r="BN68" s="333"/>
      <c r="BO68" s="333"/>
      <c r="BP68" s="333"/>
      <c r="BQ68" s="333"/>
      <c r="BR68" s="333"/>
      <c r="BS68" s="333"/>
      <c r="BT68" s="333"/>
      <c r="BU68" s="333"/>
      <c r="BV68" s="336"/>
      <c r="BW68" s="335"/>
      <c r="BX68" s="335"/>
      <c r="BY68" s="335"/>
      <c r="BZ68" s="335"/>
      <c r="CA68" s="333"/>
      <c r="CB68" s="333"/>
      <c r="CC68" s="333"/>
      <c r="CD68" s="333"/>
      <c r="CE68" s="333"/>
      <c r="CF68" s="333"/>
      <c r="CG68" s="333"/>
      <c r="CH68" s="333"/>
      <c r="CI68" s="336"/>
      <c r="CJ68" s="339">
        <f>CJ67*15</f>
        <v>34500</v>
      </c>
      <c r="CK68" s="340" t="s">
        <v>465</v>
      </c>
      <c r="CL68" s="341"/>
      <c r="CO68" s="800">
        <f>CO67*15</f>
        <v>10500</v>
      </c>
      <c r="CP68" s="801" t="s">
        <v>465</v>
      </c>
      <c r="CQ68" s="802"/>
    </row>
    <row r="69" spans="1:98">
      <c r="A69" s="331"/>
      <c r="B69" s="332"/>
      <c r="C69" s="332"/>
      <c r="D69" s="332"/>
      <c r="E69" s="332"/>
      <c r="F69" s="332"/>
      <c r="G69" s="332"/>
      <c r="H69" s="332"/>
      <c r="I69" s="332"/>
      <c r="J69" s="332"/>
      <c r="K69" s="332"/>
      <c r="L69" s="332"/>
      <c r="M69" s="332"/>
      <c r="N69" s="332"/>
      <c r="O69" s="332"/>
      <c r="P69" s="332"/>
      <c r="Q69" s="332"/>
      <c r="R69" s="332"/>
      <c r="S69" s="332"/>
      <c r="T69" s="332"/>
      <c r="U69" s="332"/>
      <c r="V69" s="342"/>
      <c r="W69" s="335"/>
      <c r="X69" s="335"/>
      <c r="Y69" s="335"/>
      <c r="Z69" s="335"/>
      <c r="AA69" s="333"/>
      <c r="AB69" s="333"/>
      <c r="AC69" s="333"/>
      <c r="AD69" s="333"/>
      <c r="AE69" s="333"/>
      <c r="AF69" s="333"/>
      <c r="AG69" s="333"/>
      <c r="AH69" s="335"/>
      <c r="AI69" s="336"/>
      <c r="AJ69" s="335"/>
      <c r="AK69" s="335"/>
      <c r="AL69" s="335"/>
      <c r="AM69" s="335"/>
      <c r="AN69" s="335"/>
      <c r="AO69" s="335"/>
      <c r="AP69" s="335"/>
      <c r="AQ69" s="335"/>
      <c r="AR69" s="335"/>
      <c r="AS69" s="335"/>
      <c r="AT69" s="335"/>
      <c r="AU69" s="335"/>
      <c r="AV69" s="336"/>
      <c r="AW69" s="335"/>
      <c r="AX69" s="335"/>
      <c r="AY69" s="335"/>
      <c r="AZ69" s="335"/>
      <c r="BA69" s="335"/>
      <c r="BB69" s="335"/>
      <c r="BC69" s="335"/>
      <c r="BD69" s="335"/>
      <c r="BE69" s="335"/>
      <c r="BF69" s="335"/>
      <c r="BG69" s="335"/>
      <c r="BH69" s="335"/>
      <c r="BI69" s="336"/>
      <c r="BJ69" s="335"/>
      <c r="BK69" s="335"/>
      <c r="BL69" s="335"/>
      <c r="BM69" s="335"/>
      <c r="BN69" s="333"/>
      <c r="BO69" s="333"/>
      <c r="BP69" s="333"/>
      <c r="BQ69" s="333"/>
      <c r="BR69" s="333"/>
      <c r="BS69" s="333"/>
      <c r="BT69" s="333"/>
      <c r="BU69" s="333"/>
      <c r="BV69" s="336"/>
      <c r="BW69" s="335"/>
      <c r="BX69" s="335"/>
      <c r="BY69" s="335"/>
      <c r="BZ69" s="335"/>
      <c r="CA69" s="333"/>
      <c r="CB69" s="333"/>
      <c r="CC69" s="333"/>
      <c r="CD69" s="333"/>
      <c r="CE69" s="333"/>
      <c r="CF69" s="333"/>
      <c r="CG69" s="333"/>
      <c r="CH69" s="333"/>
      <c r="CI69" s="336"/>
      <c r="CJ69" s="339">
        <f>CJ68/15</f>
        <v>2300</v>
      </c>
      <c r="CK69" s="340" t="s">
        <v>466</v>
      </c>
      <c r="CL69" s="341"/>
      <c r="CO69" s="800">
        <f>CO68/15</f>
        <v>700</v>
      </c>
      <c r="CP69" s="801" t="s">
        <v>466</v>
      </c>
      <c r="CQ69" s="802"/>
    </row>
    <row r="70" spans="1:98">
      <c r="A70" s="331"/>
      <c r="B70" s="332"/>
      <c r="C70" s="332"/>
      <c r="D70" s="332"/>
      <c r="E70" s="332"/>
      <c r="F70" s="332"/>
      <c r="G70" s="332"/>
      <c r="H70" s="332"/>
      <c r="I70" s="332"/>
      <c r="J70" s="332"/>
      <c r="K70" s="332"/>
      <c r="L70" s="332"/>
      <c r="M70" s="332"/>
      <c r="N70" s="332"/>
      <c r="O70" s="332"/>
      <c r="P70" s="332"/>
      <c r="Q70" s="332"/>
      <c r="R70" s="332"/>
      <c r="S70" s="332"/>
      <c r="T70" s="332"/>
      <c r="U70" s="332"/>
      <c r="V70" s="342"/>
      <c r="W70" s="335"/>
      <c r="X70" s="335"/>
      <c r="Y70" s="335"/>
      <c r="Z70" s="335"/>
      <c r="AA70" s="333"/>
      <c r="AB70" s="333"/>
      <c r="AC70" s="333"/>
      <c r="AD70" s="333"/>
      <c r="AE70" s="333"/>
      <c r="AF70" s="333"/>
      <c r="AG70" s="333"/>
      <c r="AH70" s="335"/>
      <c r="AI70" s="336"/>
      <c r="AJ70" s="335"/>
      <c r="AK70" s="335"/>
      <c r="AL70" s="335"/>
      <c r="AM70" s="335"/>
      <c r="AN70" s="335"/>
      <c r="AO70" s="335"/>
      <c r="AP70" s="335"/>
      <c r="AQ70" s="335"/>
      <c r="AR70" s="335"/>
      <c r="AS70" s="335"/>
      <c r="AT70" s="335"/>
      <c r="AU70" s="335"/>
      <c r="AV70" s="336"/>
      <c r="AW70" s="335"/>
      <c r="AX70" s="335"/>
      <c r="AY70" s="335"/>
      <c r="AZ70" s="335"/>
      <c r="BA70" s="335"/>
      <c r="BB70" s="335"/>
      <c r="BC70" s="335"/>
      <c r="BD70" s="335"/>
      <c r="BE70" s="335"/>
      <c r="BF70" s="335"/>
      <c r="BG70" s="335"/>
      <c r="BH70" s="335"/>
      <c r="BI70" s="336"/>
      <c r="BJ70" s="335"/>
      <c r="BK70" s="335"/>
      <c r="BL70" s="335"/>
      <c r="BM70" s="335"/>
      <c r="BN70" s="333"/>
      <c r="BO70" s="333"/>
      <c r="BP70" s="333"/>
      <c r="BQ70" s="333"/>
      <c r="BR70" s="333"/>
      <c r="BS70" s="333"/>
      <c r="BT70" s="333"/>
      <c r="BU70" s="333"/>
      <c r="BV70" s="336"/>
      <c r="BW70" s="335"/>
      <c r="BX70" s="335"/>
      <c r="BY70" s="335"/>
      <c r="BZ70" s="335"/>
      <c r="CA70" s="333"/>
      <c r="CB70" s="333"/>
      <c r="CC70" s="333"/>
      <c r="CD70" s="333"/>
      <c r="CE70" s="333"/>
      <c r="CF70" s="333"/>
      <c r="CG70" s="333"/>
      <c r="CH70" s="333"/>
      <c r="CI70" s="336"/>
      <c r="CJ70" s="344">
        <f>ROUND(CJ69/365,2)</f>
        <v>6.3</v>
      </c>
      <c r="CK70" s="345" t="s">
        <v>467</v>
      </c>
      <c r="CL70" s="341"/>
      <c r="CO70" s="804">
        <f>ROUND(CO69/365,2)</f>
        <v>1.92</v>
      </c>
      <c r="CP70" s="805" t="s">
        <v>467</v>
      </c>
      <c r="CQ70" s="802"/>
    </row>
    <row r="71" spans="1:98">
      <c r="A71" s="331"/>
      <c r="B71" s="332"/>
      <c r="C71" s="332"/>
      <c r="D71" s="332" t="s">
        <v>468</v>
      </c>
      <c r="E71" s="332"/>
      <c r="F71" s="332"/>
      <c r="G71" s="332"/>
      <c r="H71" s="332"/>
      <c r="I71" s="332"/>
      <c r="J71" s="332"/>
      <c r="K71" s="332"/>
      <c r="L71" s="332"/>
      <c r="M71" s="332"/>
      <c r="N71" s="332"/>
      <c r="O71" s="332"/>
      <c r="P71" s="332"/>
      <c r="Q71" s="332"/>
      <c r="R71" s="332"/>
      <c r="S71" s="332"/>
      <c r="T71" s="332"/>
      <c r="U71" s="333" t="s">
        <v>463</v>
      </c>
      <c r="V71" s="334" t="s">
        <v>463</v>
      </c>
      <c r="W71" s="333" t="s">
        <v>463</v>
      </c>
      <c r="X71" s="333" t="s">
        <v>463</v>
      </c>
      <c r="Y71" s="333" t="s">
        <v>463</v>
      </c>
      <c r="Z71" s="333" t="s">
        <v>463</v>
      </c>
      <c r="AA71" s="333" t="s">
        <v>463</v>
      </c>
      <c r="AB71" s="333" t="s">
        <v>463</v>
      </c>
      <c r="AC71" s="333" t="s">
        <v>463</v>
      </c>
      <c r="AD71" s="333" t="s">
        <v>463</v>
      </c>
      <c r="AE71" s="333" t="s">
        <v>463</v>
      </c>
      <c r="AF71" s="333" t="s">
        <v>463</v>
      </c>
      <c r="AG71" s="333" t="s">
        <v>463</v>
      </c>
      <c r="AH71" s="335" t="s">
        <v>328</v>
      </c>
      <c r="AI71" s="336" t="s">
        <v>328</v>
      </c>
      <c r="AJ71" s="335" t="s">
        <v>328</v>
      </c>
      <c r="AK71" s="335" t="s">
        <v>328</v>
      </c>
      <c r="AL71" s="335" t="s">
        <v>328</v>
      </c>
      <c r="AM71" s="335" t="s">
        <v>328</v>
      </c>
      <c r="AN71" s="335" t="s">
        <v>328</v>
      </c>
      <c r="AO71" s="335" t="s">
        <v>328</v>
      </c>
      <c r="AP71" s="335" t="s">
        <v>328</v>
      </c>
      <c r="AQ71" s="335" t="s">
        <v>328</v>
      </c>
      <c r="AR71" s="335" t="s">
        <v>328</v>
      </c>
      <c r="AS71" s="335" t="s">
        <v>328</v>
      </c>
      <c r="AT71" s="335" t="s">
        <v>328</v>
      </c>
      <c r="AU71" s="335" t="s">
        <v>328</v>
      </c>
      <c r="AV71" s="336" t="s">
        <v>328</v>
      </c>
      <c r="AW71" s="335" t="s">
        <v>328</v>
      </c>
      <c r="AX71" s="335" t="s">
        <v>328</v>
      </c>
      <c r="AY71" s="335" t="s">
        <v>328</v>
      </c>
      <c r="AZ71" s="335" t="s">
        <v>328</v>
      </c>
      <c r="BA71" s="335" t="s">
        <v>328</v>
      </c>
      <c r="BB71" s="335" t="s">
        <v>328</v>
      </c>
      <c r="BC71" s="335" t="s">
        <v>328</v>
      </c>
      <c r="BD71" s="335" t="s">
        <v>328</v>
      </c>
      <c r="BE71" s="335" t="s">
        <v>328</v>
      </c>
      <c r="BF71" s="335" t="s">
        <v>328</v>
      </c>
      <c r="BG71" s="335" t="s">
        <v>328</v>
      </c>
      <c r="BH71" s="335" t="s">
        <v>328</v>
      </c>
      <c r="BI71" s="336" t="s">
        <v>328</v>
      </c>
      <c r="BJ71" s="335" t="s">
        <v>328</v>
      </c>
      <c r="BK71" s="335" t="s">
        <v>328</v>
      </c>
      <c r="BL71" s="335" t="s">
        <v>328</v>
      </c>
      <c r="BM71" s="335" t="s">
        <v>328</v>
      </c>
      <c r="BN71" s="333" t="s">
        <v>328</v>
      </c>
      <c r="BO71" s="333" t="s">
        <v>328</v>
      </c>
      <c r="BP71" s="333" t="s">
        <v>328</v>
      </c>
      <c r="BQ71" s="333" t="s">
        <v>328</v>
      </c>
      <c r="BR71" s="333" t="s">
        <v>328</v>
      </c>
      <c r="BS71" s="333" t="s">
        <v>328</v>
      </c>
      <c r="BT71" s="333" t="s">
        <v>328</v>
      </c>
      <c r="BU71" s="333" t="s">
        <v>328</v>
      </c>
      <c r="BV71" s="336" t="s">
        <v>328</v>
      </c>
      <c r="BW71" s="335" t="s">
        <v>328</v>
      </c>
      <c r="BX71" s="335" t="s">
        <v>328</v>
      </c>
      <c r="BY71" s="335" t="s">
        <v>328</v>
      </c>
      <c r="BZ71" s="335" t="s">
        <v>328</v>
      </c>
      <c r="CA71" s="333" t="s">
        <v>328</v>
      </c>
      <c r="CB71" s="333"/>
      <c r="CC71" s="333"/>
      <c r="CD71" s="333"/>
      <c r="CE71" s="333"/>
      <c r="CF71" s="333"/>
      <c r="CG71" s="333"/>
      <c r="CH71" s="333"/>
      <c r="CI71" s="336" t="s">
        <v>328</v>
      </c>
      <c r="CJ71" s="339">
        <f>SUM(V71,AI71,AV71,BI71,BV71,CI71)</f>
        <v>0</v>
      </c>
      <c r="CK71" s="340" t="s">
        <v>464</v>
      </c>
      <c r="CL71" s="341"/>
      <c r="CO71" s="800">
        <f>SUM(BT71:BU71,BW71:CA71)</f>
        <v>0</v>
      </c>
      <c r="CP71" s="801" t="s">
        <v>464</v>
      </c>
      <c r="CQ71" s="802"/>
      <c r="CS71" s="803"/>
      <c r="CT71" s="803"/>
    </row>
    <row r="72" spans="1:98">
      <c r="A72" s="331"/>
      <c r="B72" s="332"/>
      <c r="C72" s="332"/>
      <c r="D72" s="332"/>
      <c r="E72" s="332"/>
      <c r="F72" s="332"/>
      <c r="G72" s="332"/>
      <c r="H72" s="332"/>
      <c r="I72" s="332"/>
      <c r="J72" s="332"/>
      <c r="K72" s="332"/>
      <c r="L72" s="332"/>
      <c r="M72" s="332"/>
      <c r="N72" s="332"/>
      <c r="O72" s="332"/>
      <c r="P72" s="332"/>
      <c r="Q72" s="332"/>
      <c r="R72" s="332"/>
      <c r="S72" s="332"/>
      <c r="T72" s="332"/>
      <c r="U72" s="332"/>
      <c r="V72" s="342"/>
      <c r="W72" s="335"/>
      <c r="X72" s="335"/>
      <c r="Y72" s="335"/>
      <c r="Z72" s="335"/>
      <c r="AA72" s="333"/>
      <c r="AB72" s="333"/>
      <c r="AC72" s="333"/>
      <c r="AD72" s="333"/>
      <c r="AE72" s="333"/>
      <c r="AF72" s="333"/>
      <c r="AG72" s="333"/>
      <c r="AH72" s="333"/>
      <c r="AI72" s="371"/>
      <c r="AJ72" s="333"/>
      <c r="AK72" s="333"/>
      <c r="AL72" s="333"/>
      <c r="AM72" s="333"/>
      <c r="AN72" s="333"/>
      <c r="AO72" s="333"/>
      <c r="AP72" s="333"/>
      <c r="AQ72" s="333"/>
      <c r="AR72" s="333"/>
      <c r="AS72" s="333"/>
      <c r="AT72" s="333"/>
      <c r="AU72" s="335"/>
      <c r="AV72" s="336"/>
      <c r="AW72" s="335"/>
      <c r="AX72" s="335"/>
      <c r="AY72" s="335"/>
      <c r="AZ72" s="335"/>
      <c r="BA72" s="335"/>
      <c r="BB72" s="335"/>
      <c r="BC72" s="335"/>
      <c r="BD72" s="335"/>
      <c r="BE72" s="335"/>
      <c r="BF72" s="335"/>
      <c r="BG72" s="335"/>
      <c r="BH72" s="335"/>
      <c r="BI72" s="336"/>
      <c r="BJ72" s="335"/>
      <c r="BK72" s="335"/>
      <c r="BL72" s="335"/>
      <c r="BM72" s="335"/>
      <c r="BN72" s="333"/>
      <c r="BO72" s="333"/>
      <c r="BP72" s="333"/>
      <c r="BQ72" s="333"/>
      <c r="BR72" s="333"/>
      <c r="BS72" s="333"/>
      <c r="BT72" s="333"/>
      <c r="BU72" s="333"/>
      <c r="BV72" s="336"/>
      <c r="BW72" s="335"/>
      <c r="BX72" s="335"/>
      <c r="BY72" s="335"/>
      <c r="BZ72" s="335"/>
      <c r="CA72" s="333"/>
      <c r="CB72" s="333"/>
      <c r="CC72" s="333"/>
      <c r="CD72" s="333"/>
      <c r="CE72" s="333"/>
      <c r="CF72" s="333"/>
      <c r="CG72" s="333"/>
      <c r="CH72" s="333"/>
      <c r="CI72" s="336"/>
      <c r="CJ72" s="339">
        <f>CJ71*30</f>
        <v>0</v>
      </c>
      <c r="CK72" s="340" t="s">
        <v>465</v>
      </c>
      <c r="CL72" s="341"/>
      <c r="CO72" s="800">
        <f>CO71*30</f>
        <v>0</v>
      </c>
      <c r="CP72" s="801" t="s">
        <v>465</v>
      </c>
      <c r="CQ72" s="802"/>
    </row>
    <row r="73" spans="1:98" ht="17.399999999999999">
      <c r="A73" s="331"/>
      <c r="B73" s="332"/>
      <c r="C73" s="332"/>
      <c r="D73" s="332"/>
      <c r="E73" s="332"/>
      <c r="F73" s="332"/>
      <c r="G73" s="332"/>
      <c r="H73" s="332"/>
      <c r="I73" s="332"/>
      <c r="J73" s="332"/>
      <c r="K73" s="332"/>
      <c r="L73" s="332"/>
      <c r="M73" s="332"/>
      <c r="N73" s="332"/>
      <c r="O73" s="332"/>
      <c r="P73" s="332"/>
      <c r="Q73" s="332"/>
      <c r="R73" s="332"/>
      <c r="S73" s="332"/>
      <c r="T73" s="332"/>
      <c r="U73" s="332"/>
      <c r="V73" s="342"/>
      <c r="W73" s="335"/>
      <c r="X73" s="335"/>
      <c r="Y73" s="335"/>
      <c r="Z73" s="335"/>
      <c r="AA73" s="333"/>
      <c r="AB73" s="333"/>
      <c r="AC73" s="333"/>
      <c r="AD73" s="333"/>
      <c r="AE73" s="333"/>
      <c r="AF73" s="333"/>
      <c r="AG73" s="333"/>
      <c r="AH73" s="333"/>
      <c r="AI73" s="371"/>
      <c r="AJ73" s="333"/>
      <c r="AK73" s="333"/>
      <c r="AL73" s="333"/>
      <c r="AM73" s="333"/>
      <c r="AN73" s="333"/>
      <c r="AO73" s="333"/>
      <c r="AP73" s="333"/>
      <c r="AQ73" s="333"/>
      <c r="AR73" s="333"/>
      <c r="AS73" s="333"/>
      <c r="AT73" s="333"/>
      <c r="AU73" s="335"/>
      <c r="AV73" s="336"/>
      <c r="AW73" s="335"/>
      <c r="AX73" s="335"/>
      <c r="AY73" s="335"/>
      <c r="AZ73" s="335"/>
      <c r="BA73" s="335"/>
      <c r="BB73" s="335"/>
      <c r="BC73" s="335"/>
      <c r="BD73" s="335"/>
      <c r="BE73" s="335"/>
      <c r="BF73" s="335"/>
      <c r="BG73" s="335"/>
      <c r="BH73" s="335"/>
      <c r="BI73" s="336"/>
      <c r="BJ73" s="335"/>
      <c r="BK73" s="335"/>
      <c r="BL73" s="335"/>
      <c r="BM73" s="335"/>
      <c r="BN73" s="333"/>
      <c r="BO73" s="333"/>
      <c r="BP73" s="333"/>
      <c r="BQ73" s="333"/>
      <c r="BR73" s="333"/>
      <c r="BS73" s="333"/>
      <c r="BT73" s="333"/>
      <c r="BU73" s="333"/>
      <c r="BV73" s="336"/>
      <c r="BW73" s="335"/>
      <c r="BX73" s="335"/>
      <c r="BY73" s="335"/>
      <c r="BZ73" s="335"/>
      <c r="CA73" s="333"/>
      <c r="CB73" s="333"/>
      <c r="CC73" s="333"/>
      <c r="CD73" s="333"/>
      <c r="CE73" s="333"/>
      <c r="CF73" s="333"/>
      <c r="CG73" s="333"/>
      <c r="CH73" s="333"/>
      <c r="CI73" s="336"/>
      <c r="CJ73" s="339">
        <f>CJ72/30</f>
        <v>0</v>
      </c>
      <c r="CK73" s="340" t="s">
        <v>466</v>
      </c>
      <c r="CL73" s="341"/>
      <c r="CM73" s="346" t="s">
        <v>334</v>
      </c>
      <c r="CN73" s="346" t="s">
        <v>335</v>
      </c>
      <c r="CO73" s="800">
        <f>CO72/30</f>
        <v>0</v>
      </c>
      <c r="CP73" s="801" t="s">
        <v>466</v>
      </c>
      <c r="CQ73" s="802"/>
    </row>
    <row r="74" spans="1:98" ht="14.4" thickBot="1">
      <c r="A74" s="347"/>
      <c r="B74" s="348"/>
      <c r="C74" s="348"/>
      <c r="D74" s="348"/>
      <c r="E74" s="348"/>
      <c r="F74" s="348"/>
      <c r="G74" s="348"/>
      <c r="H74" s="348"/>
      <c r="I74" s="348"/>
      <c r="J74" s="348"/>
      <c r="K74" s="348"/>
      <c r="L74" s="348"/>
      <c r="M74" s="348"/>
      <c r="N74" s="348"/>
      <c r="O74" s="348"/>
      <c r="P74" s="348"/>
      <c r="Q74" s="348"/>
      <c r="R74" s="348"/>
      <c r="S74" s="348"/>
      <c r="T74" s="348"/>
      <c r="U74" s="348"/>
      <c r="V74" s="349"/>
      <c r="W74" s="350"/>
      <c r="X74" s="350"/>
      <c r="Y74" s="350"/>
      <c r="Z74" s="350"/>
      <c r="AA74" s="351"/>
      <c r="AB74" s="351"/>
      <c r="AC74" s="351"/>
      <c r="AD74" s="351"/>
      <c r="AE74" s="351"/>
      <c r="AF74" s="351"/>
      <c r="AG74" s="351"/>
      <c r="AH74" s="351"/>
      <c r="AI74" s="372"/>
      <c r="AJ74" s="351"/>
      <c r="AK74" s="351"/>
      <c r="AL74" s="351"/>
      <c r="AM74" s="351"/>
      <c r="AN74" s="351"/>
      <c r="AO74" s="351"/>
      <c r="AP74" s="351"/>
      <c r="AQ74" s="351"/>
      <c r="AR74" s="351"/>
      <c r="AS74" s="351"/>
      <c r="AT74" s="351"/>
      <c r="AU74" s="350"/>
      <c r="AV74" s="352"/>
      <c r="AW74" s="350"/>
      <c r="AX74" s="350"/>
      <c r="AY74" s="350"/>
      <c r="AZ74" s="350"/>
      <c r="BA74" s="350"/>
      <c r="BB74" s="350"/>
      <c r="BC74" s="350"/>
      <c r="BD74" s="350"/>
      <c r="BE74" s="350"/>
      <c r="BF74" s="350"/>
      <c r="BG74" s="350"/>
      <c r="BH74" s="350"/>
      <c r="BI74" s="352"/>
      <c r="BJ74" s="350"/>
      <c r="BK74" s="350"/>
      <c r="BL74" s="350"/>
      <c r="BM74" s="350"/>
      <c r="BN74" s="351"/>
      <c r="BO74" s="351"/>
      <c r="BP74" s="351"/>
      <c r="BQ74" s="351"/>
      <c r="BR74" s="351"/>
      <c r="BS74" s="351"/>
      <c r="BT74" s="351"/>
      <c r="BU74" s="351"/>
      <c r="BV74" s="352"/>
      <c r="BW74" s="350"/>
      <c r="BX74" s="350"/>
      <c r="BY74" s="350"/>
      <c r="BZ74" s="350"/>
      <c r="CA74" s="351"/>
      <c r="CB74" s="351"/>
      <c r="CC74" s="351"/>
      <c r="CD74" s="351"/>
      <c r="CE74" s="351"/>
      <c r="CF74" s="351"/>
      <c r="CG74" s="351"/>
      <c r="CH74" s="351"/>
      <c r="CI74" s="352"/>
      <c r="CJ74" s="354">
        <f>ROUND(CJ73/365,2)</f>
        <v>0</v>
      </c>
      <c r="CK74" s="355" t="s">
        <v>467</v>
      </c>
      <c r="CL74" s="356"/>
      <c r="CM74" s="357">
        <f>CJ69+CJ73</f>
        <v>2300</v>
      </c>
      <c r="CN74" s="358">
        <f>CJ70+CJ74</f>
        <v>6.3</v>
      </c>
      <c r="CO74" s="806">
        <f>ROUND(CO73/365,2)</f>
        <v>0</v>
      </c>
      <c r="CP74" s="807" t="s">
        <v>467</v>
      </c>
      <c r="CQ74" s="808"/>
    </row>
    <row r="75" spans="1:98" s="374" customFormat="1">
      <c r="A75" s="319" t="s">
        <v>343</v>
      </c>
      <c r="B75" s="320"/>
      <c r="C75" s="320"/>
      <c r="D75" s="320"/>
      <c r="E75" s="320"/>
      <c r="F75" s="320"/>
      <c r="G75" s="320"/>
      <c r="H75" s="320"/>
      <c r="I75" s="320"/>
      <c r="J75" s="320"/>
      <c r="K75" s="320"/>
      <c r="L75" s="320"/>
      <c r="M75" s="320"/>
      <c r="N75" s="320"/>
      <c r="O75" s="320"/>
      <c r="P75" s="320"/>
      <c r="Q75" s="320"/>
      <c r="R75" s="320"/>
      <c r="S75" s="320"/>
      <c r="T75" s="320"/>
      <c r="U75" s="320"/>
      <c r="V75" s="359"/>
      <c r="W75" s="360"/>
      <c r="X75" s="360"/>
      <c r="Y75" s="360"/>
      <c r="Z75" s="360"/>
      <c r="AA75" s="361"/>
      <c r="AB75" s="361"/>
      <c r="AC75" s="361"/>
      <c r="AD75" s="361"/>
      <c r="AE75" s="361"/>
      <c r="AF75" s="361"/>
      <c r="AG75" s="361"/>
      <c r="AH75" s="361"/>
      <c r="AI75" s="373"/>
      <c r="AJ75" s="361"/>
      <c r="AK75" s="361"/>
      <c r="AL75" s="361"/>
      <c r="AM75" s="361"/>
      <c r="AN75" s="361"/>
      <c r="AO75" s="361"/>
      <c r="AP75" s="361"/>
      <c r="AQ75" s="361"/>
      <c r="AR75" s="361"/>
      <c r="AS75" s="361"/>
      <c r="AT75" s="361"/>
      <c r="AU75" s="360"/>
      <c r="AV75" s="362"/>
      <c r="AW75" s="360"/>
      <c r="AX75" s="360"/>
      <c r="AY75" s="360"/>
      <c r="AZ75" s="360"/>
      <c r="BA75" s="360"/>
      <c r="BB75" s="360"/>
      <c r="BC75" s="360"/>
      <c r="BD75" s="360"/>
      <c r="BE75" s="360"/>
      <c r="BF75" s="360"/>
      <c r="BG75" s="360"/>
      <c r="BH75" s="360"/>
      <c r="BI75" s="362"/>
      <c r="BJ75" s="360"/>
      <c r="BK75" s="360"/>
      <c r="BL75" s="360"/>
      <c r="BM75" s="360"/>
      <c r="BN75" s="361"/>
      <c r="BO75" s="361"/>
      <c r="BP75" s="361"/>
      <c r="BQ75" s="361"/>
      <c r="BR75" s="361"/>
      <c r="BS75" s="361"/>
      <c r="BT75" s="361"/>
      <c r="BU75" s="361"/>
      <c r="BV75" s="362"/>
      <c r="BW75" s="360"/>
      <c r="BX75" s="360"/>
      <c r="BY75" s="360"/>
      <c r="BZ75" s="360"/>
      <c r="CA75" s="361"/>
      <c r="CB75" s="361"/>
      <c r="CC75" s="361"/>
      <c r="CD75" s="361"/>
      <c r="CE75" s="361"/>
      <c r="CF75" s="361"/>
      <c r="CG75" s="361"/>
      <c r="CH75" s="361"/>
      <c r="CI75" s="362"/>
      <c r="CJ75" s="364"/>
      <c r="CK75" s="328"/>
      <c r="CL75" s="329"/>
      <c r="CO75" s="809"/>
      <c r="CP75" s="798"/>
      <c r="CQ75" s="799"/>
    </row>
    <row r="76" spans="1:98" s="374" customFormat="1" ht="15">
      <c r="A76" s="331"/>
      <c r="B76" s="332"/>
      <c r="C76" s="332"/>
      <c r="D76" s="332" t="s">
        <v>461</v>
      </c>
      <c r="E76" s="332"/>
      <c r="F76" s="332"/>
      <c r="G76" s="332"/>
      <c r="H76" s="332"/>
      <c r="I76" s="332"/>
      <c r="J76" s="332"/>
      <c r="K76" s="332"/>
      <c r="L76" s="332"/>
      <c r="M76" s="332"/>
      <c r="N76" s="332"/>
      <c r="O76" s="332"/>
      <c r="P76" s="332"/>
      <c r="Q76" s="332"/>
      <c r="R76" s="332" t="s">
        <v>462</v>
      </c>
      <c r="S76" s="332"/>
      <c r="T76" s="332"/>
      <c r="U76" s="333" t="s">
        <v>463</v>
      </c>
      <c r="V76" s="334" t="s">
        <v>463</v>
      </c>
      <c r="W76" s="333" t="s">
        <v>463</v>
      </c>
      <c r="X76" s="333" t="s">
        <v>463</v>
      </c>
      <c r="Y76" s="333" t="s">
        <v>463</v>
      </c>
      <c r="Z76" s="333" t="s">
        <v>463</v>
      </c>
      <c r="AA76" s="333" t="s">
        <v>463</v>
      </c>
      <c r="AB76" s="333" t="s">
        <v>463</v>
      </c>
      <c r="AC76" s="333" t="s">
        <v>463</v>
      </c>
      <c r="AD76" s="333" t="s">
        <v>463</v>
      </c>
      <c r="AE76" s="333" t="s">
        <v>463</v>
      </c>
      <c r="AF76" s="333" t="s">
        <v>463</v>
      </c>
      <c r="AG76" s="333" t="s">
        <v>463</v>
      </c>
      <c r="AH76" s="333" t="s">
        <v>328</v>
      </c>
      <c r="AI76" s="336" t="s">
        <v>328</v>
      </c>
      <c r="AJ76" s="333" t="s">
        <v>328</v>
      </c>
      <c r="AK76" s="333" t="s">
        <v>328</v>
      </c>
      <c r="AL76" s="365">
        <v>200</v>
      </c>
      <c r="AM76" s="365">
        <v>220.00052099652345</v>
      </c>
      <c r="AN76" s="365">
        <v>450.00025686340229</v>
      </c>
      <c r="AO76" s="365">
        <v>240.00036178967889</v>
      </c>
      <c r="AP76" s="375">
        <v>200</v>
      </c>
      <c r="AQ76" s="375">
        <v>870</v>
      </c>
      <c r="AR76" s="375">
        <v>760</v>
      </c>
      <c r="AS76" s="365">
        <v>400</v>
      </c>
      <c r="AT76" s="365">
        <v>1040</v>
      </c>
      <c r="AU76" s="337">
        <v>1840</v>
      </c>
      <c r="AV76" s="336">
        <f>SUM(AJ76:AU76)</f>
        <v>6220.0011396496047</v>
      </c>
      <c r="AW76" s="337">
        <v>1350</v>
      </c>
      <c r="AX76" s="337">
        <v>180</v>
      </c>
      <c r="AY76" s="337">
        <v>780</v>
      </c>
      <c r="AZ76" s="337">
        <v>480</v>
      </c>
      <c r="BA76" s="337">
        <v>90</v>
      </c>
      <c r="BB76" s="337">
        <v>620</v>
      </c>
      <c r="BC76" s="337">
        <v>810</v>
      </c>
      <c r="BD76" s="337">
        <v>1340</v>
      </c>
      <c r="BE76" s="337">
        <v>2020</v>
      </c>
      <c r="BF76" s="337">
        <v>910</v>
      </c>
      <c r="BG76" s="337">
        <v>1070</v>
      </c>
      <c r="BH76" s="337">
        <v>900</v>
      </c>
      <c r="BI76" s="336">
        <f>SUM(AW76:BH76)</f>
        <v>10550</v>
      </c>
      <c r="BJ76" s="337">
        <v>960</v>
      </c>
      <c r="BK76" s="337">
        <v>1100</v>
      </c>
      <c r="BL76" s="337">
        <v>2940</v>
      </c>
      <c r="BM76" s="337">
        <v>1700</v>
      </c>
      <c r="BN76" s="365">
        <v>1220</v>
      </c>
      <c r="BO76" s="365">
        <v>1640</v>
      </c>
      <c r="BP76" s="365">
        <v>2050</v>
      </c>
      <c r="BQ76" s="365">
        <v>1810</v>
      </c>
      <c r="BR76" s="365">
        <v>2370</v>
      </c>
      <c r="BS76" s="365">
        <v>1210</v>
      </c>
      <c r="BT76" s="365">
        <v>1590</v>
      </c>
      <c r="BU76" s="365">
        <v>2300</v>
      </c>
      <c r="BV76" s="336">
        <f>SUM(BJ76:BU76)</f>
        <v>20890</v>
      </c>
      <c r="BW76" s="337">
        <v>1760</v>
      </c>
      <c r="BX76" s="337">
        <v>1890</v>
      </c>
      <c r="BY76" s="337">
        <v>2180</v>
      </c>
      <c r="BZ76" s="337">
        <v>2190</v>
      </c>
      <c r="CA76" s="365">
        <v>1640</v>
      </c>
      <c r="CB76" s="365"/>
      <c r="CC76" s="365"/>
      <c r="CD76" s="365"/>
      <c r="CE76" s="365"/>
      <c r="CF76" s="365"/>
      <c r="CG76" s="365"/>
      <c r="CH76" s="365"/>
      <c r="CI76" s="336">
        <f>SUM(BW76:CH76)</f>
        <v>9660</v>
      </c>
      <c r="CJ76" s="339">
        <f>SUM(V76,AI76,AV76,BI76,BV76,CI76)</f>
        <v>47320.001139649605</v>
      </c>
      <c r="CK76" s="340" t="s">
        <v>464</v>
      </c>
      <c r="CL76" s="341"/>
      <c r="CO76" s="800">
        <f>SUM(BT76:BU76,BW76:CA76)</f>
        <v>13550</v>
      </c>
      <c r="CP76" s="801" t="s">
        <v>464</v>
      </c>
      <c r="CQ76" s="802"/>
      <c r="CS76" s="803"/>
      <c r="CT76" s="803"/>
    </row>
    <row r="77" spans="1:98" s="374" customFormat="1">
      <c r="A77" s="331"/>
      <c r="B77" s="332"/>
      <c r="C77" s="332"/>
      <c r="D77" s="332"/>
      <c r="E77" s="332"/>
      <c r="F77" s="332"/>
      <c r="G77" s="332"/>
      <c r="H77" s="332"/>
      <c r="I77" s="332"/>
      <c r="J77" s="332"/>
      <c r="K77" s="332"/>
      <c r="L77" s="332"/>
      <c r="M77" s="332"/>
      <c r="N77" s="332"/>
      <c r="O77" s="332"/>
      <c r="P77" s="332"/>
      <c r="Q77" s="332"/>
      <c r="R77" s="332"/>
      <c r="S77" s="332"/>
      <c r="T77" s="332"/>
      <c r="U77" s="332"/>
      <c r="V77" s="342"/>
      <c r="W77" s="335"/>
      <c r="X77" s="335"/>
      <c r="Y77" s="335"/>
      <c r="Z77" s="335"/>
      <c r="AA77" s="333"/>
      <c r="AB77" s="333"/>
      <c r="AC77" s="333"/>
      <c r="AD77" s="333"/>
      <c r="AE77" s="333"/>
      <c r="AF77" s="333"/>
      <c r="AG77" s="333"/>
      <c r="AH77" s="333"/>
      <c r="AI77" s="371"/>
      <c r="AJ77" s="333"/>
      <c r="AK77" s="333"/>
      <c r="AL77" s="333"/>
      <c r="AM77" s="333"/>
      <c r="AN77" s="333"/>
      <c r="AO77" s="333"/>
      <c r="AP77" s="333"/>
      <c r="AQ77" s="333"/>
      <c r="AR77" s="333"/>
      <c r="AS77" s="333"/>
      <c r="AT77" s="333"/>
      <c r="AU77" s="335"/>
      <c r="AV77" s="336"/>
      <c r="AW77" s="335"/>
      <c r="AX77" s="335"/>
      <c r="AY77" s="335"/>
      <c r="AZ77" s="335"/>
      <c r="BA77" s="335"/>
      <c r="BB77" s="335"/>
      <c r="BC77" s="335"/>
      <c r="BD77" s="335"/>
      <c r="BE77" s="335"/>
      <c r="BF77" s="335"/>
      <c r="BG77" s="335"/>
      <c r="BH77" s="335"/>
      <c r="BI77" s="336"/>
      <c r="BJ77" s="335"/>
      <c r="BK77" s="335"/>
      <c r="BL77" s="335"/>
      <c r="BM77" s="335"/>
      <c r="BN77" s="333"/>
      <c r="BO77" s="333"/>
      <c r="BP77" s="333"/>
      <c r="BQ77" s="333"/>
      <c r="BR77" s="333"/>
      <c r="BS77" s="333"/>
      <c r="BT77" s="333"/>
      <c r="BU77" s="333"/>
      <c r="BV77" s="336"/>
      <c r="BW77" s="335"/>
      <c r="BX77" s="335"/>
      <c r="BY77" s="335"/>
      <c r="BZ77" s="335"/>
      <c r="CA77" s="333"/>
      <c r="CB77" s="333"/>
      <c r="CC77" s="333"/>
      <c r="CD77" s="333"/>
      <c r="CE77" s="333"/>
      <c r="CF77" s="333"/>
      <c r="CG77" s="333"/>
      <c r="CH77" s="333"/>
      <c r="CI77" s="336"/>
      <c r="CJ77" s="339">
        <f>CJ76*15</f>
        <v>709800.01709474402</v>
      </c>
      <c r="CK77" s="340" t="s">
        <v>465</v>
      </c>
      <c r="CL77" s="341"/>
      <c r="CO77" s="800">
        <f>CO76*15</f>
        <v>203250</v>
      </c>
      <c r="CP77" s="801" t="s">
        <v>465</v>
      </c>
      <c r="CQ77" s="802"/>
    </row>
    <row r="78" spans="1:98" s="374" customFormat="1">
      <c r="A78" s="331"/>
      <c r="B78" s="332"/>
      <c r="C78" s="332"/>
      <c r="D78" s="332"/>
      <c r="E78" s="332"/>
      <c r="F78" s="332"/>
      <c r="G78" s="332"/>
      <c r="H78" s="332"/>
      <c r="I78" s="332"/>
      <c r="J78" s="332"/>
      <c r="K78" s="332"/>
      <c r="L78" s="332"/>
      <c r="M78" s="332"/>
      <c r="N78" s="332"/>
      <c r="O78" s="332"/>
      <c r="P78" s="332"/>
      <c r="Q78" s="332"/>
      <c r="R78" s="332"/>
      <c r="S78" s="332"/>
      <c r="T78" s="332"/>
      <c r="U78" s="332"/>
      <c r="V78" s="342"/>
      <c r="W78" s="335"/>
      <c r="X78" s="335"/>
      <c r="Y78" s="335"/>
      <c r="Z78" s="335"/>
      <c r="AA78" s="333"/>
      <c r="AB78" s="333"/>
      <c r="AC78" s="333"/>
      <c r="AD78" s="333"/>
      <c r="AE78" s="333"/>
      <c r="AF78" s="333"/>
      <c r="AG78" s="333"/>
      <c r="AH78" s="333"/>
      <c r="AI78" s="371"/>
      <c r="AJ78" s="333"/>
      <c r="AK78" s="333"/>
      <c r="AL78" s="333"/>
      <c r="AM78" s="333"/>
      <c r="AN78" s="333"/>
      <c r="AO78" s="333"/>
      <c r="AP78" s="333"/>
      <c r="AQ78" s="333"/>
      <c r="AR78" s="333"/>
      <c r="AS78" s="333"/>
      <c r="AT78" s="333"/>
      <c r="AU78" s="335"/>
      <c r="AV78" s="336"/>
      <c r="AW78" s="335"/>
      <c r="AX78" s="335"/>
      <c r="AY78" s="335"/>
      <c r="AZ78" s="335"/>
      <c r="BA78" s="335"/>
      <c r="BB78" s="335"/>
      <c r="BC78" s="335"/>
      <c r="BD78" s="335"/>
      <c r="BE78" s="335"/>
      <c r="BF78" s="335"/>
      <c r="BG78" s="335"/>
      <c r="BH78" s="335"/>
      <c r="BI78" s="336"/>
      <c r="BJ78" s="335"/>
      <c r="BK78" s="335"/>
      <c r="BL78" s="335"/>
      <c r="BM78" s="335"/>
      <c r="BN78" s="333"/>
      <c r="BO78" s="333"/>
      <c r="BP78" s="333"/>
      <c r="BQ78" s="333"/>
      <c r="BR78" s="333"/>
      <c r="BS78" s="333"/>
      <c r="BT78" s="333"/>
      <c r="BU78" s="333"/>
      <c r="BV78" s="336"/>
      <c r="BW78" s="335"/>
      <c r="BX78" s="335"/>
      <c r="BY78" s="335"/>
      <c r="BZ78" s="335"/>
      <c r="CA78" s="333"/>
      <c r="CB78" s="333"/>
      <c r="CC78" s="333"/>
      <c r="CD78" s="333"/>
      <c r="CE78" s="333"/>
      <c r="CF78" s="333"/>
      <c r="CG78" s="333"/>
      <c r="CH78" s="333"/>
      <c r="CI78" s="336"/>
      <c r="CJ78" s="339">
        <f>CJ77/15</f>
        <v>47320.001139649605</v>
      </c>
      <c r="CK78" s="340" t="s">
        <v>466</v>
      </c>
      <c r="CL78" s="341"/>
      <c r="CO78" s="800">
        <f>CO77/15</f>
        <v>13550</v>
      </c>
      <c r="CP78" s="801" t="s">
        <v>466</v>
      </c>
      <c r="CQ78" s="802"/>
    </row>
    <row r="79" spans="1:98" s="374" customFormat="1">
      <c r="A79" s="331"/>
      <c r="B79" s="332"/>
      <c r="C79" s="332"/>
      <c r="D79" s="332"/>
      <c r="E79" s="332"/>
      <c r="F79" s="332"/>
      <c r="G79" s="332"/>
      <c r="H79" s="332"/>
      <c r="I79" s="332"/>
      <c r="J79" s="332"/>
      <c r="K79" s="332"/>
      <c r="L79" s="332"/>
      <c r="M79" s="332"/>
      <c r="N79" s="332"/>
      <c r="O79" s="332"/>
      <c r="P79" s="332"/>
      <c r="Q79" s="332"/>
      <c r="R79" s="332"/>
      <c r="S79" s="332"/>
      <c r="T79" s="332"/>
      <c r="U79" s="332"/>
      <c r="V79" s="342"/>
      <c r="W79" s="335"/>
      <c r="X79" s="335"/>
      <c r="Y79" s="335"/>
      <c r="Z79" s="335"/>
      <c r="AA79" s="333"/>
      <c r="AB79" s="333"/>
      <c r="AC79" s="333"/>
      <c r="AD79" s="333"/>
      <c r="AE79" s="333"/>
      <c r="AF79" s="333"/>
      <c r="AG79" s="333"/>
      <c r="AH79" s="333"/>
      <c r="AI79" s="371"/>
      <c r="AJ79" s="333"/>
      <c r="AK79" s="333"/>
      <c r="AL79" s="333"/>
      <c r="AM79" s="333"/>
      <c r="AN79" s="333"/>
      <c r="AO79" s="333"/>
      <c r="AP79" s="333"/>
      <c r="AQ79" s="333"/>
      <c r="AR79" s="333"/>
      <c r="AS79" s="333"/>
      <c r="AT79" s="333"/>
      <c r="AU79" s="335"/>
      <c r="AV79" s="336"/>
      <c r="AW79" s="335"/>
      <c r="AX79" s="335"/>
      <c r="AY79" s="335"/>
      <c r="AZ79" s="335"/>
      <c r="BA79" s="335"/>
      <c r="BB79" s="335"/>
      <c r="BC79" s="335"/>
      <c r="BD79" s="335"/>
      <c r="BE79" s="335"/>
      <c r="BF79" s="335"/>
      <c r="BG79" s="335"/>
      <c r="BH79" s="335"/>
      <c r="BI79" s="336"/>
      <c r="BJ79" s="335"/>
      <c r="BK79" s="335"/>
      <c r="BL79" s="335"/>
      <c r="BM79" s="335"/>
      <c r="BN79" s="333"/>
      <c r="BO79" s="333"/>
      <c r="BP79" s="333"/>
      <c r="BQ79" s="333"/>
      <c r="BR79" s="333"/>
      <c r="BS79" s="333"/>
      <c r="BT79" s="333"/>
      <c r="BU79" s="333"/>
      <c r="BV79" s="336"/>
      <c r="BW79" s="335"/>
      <c r="BX79" s="335"/>
      <c r="BY79" s="335"/>
      <c r="BZ79" s="335"/>
      <c r="CA79" s="333"/>
      <c r="CB79" s="333"/>
      <c r="CC79" s="333"/>
      <c r="CD79" s="333"/>
      <c r="CE79" s="333"/>
      <c r="CF79" s="333"/>
      <c r="CG79" s="333"/>
      <c r="CH79" s="333"/>
      <c r="CI79" s="336"/>
      <c r="CJ79" s="344">
        <f>ROUND(CJ78/365,2)</f>
        <v>129.63999999999999</v>
      </c>
      <c r="CK79" s="345" t="s">
        <v>467</v>
      </c>
      <c r="CL79" s="341"/>
      <c r="CO79" s="804">
        <f>ROUND(CO78/365,2)</f>
        <v>37.119999999999997</v>
      </c>
      <c r="CP79" s="805" t="s">
        <v>467</v>
      </c>
      <c r="CQ79" s="802"/>
    </row>
    <row r="80" spans="1:98" s="374" customFormat="1">
      <c r="A80" s="331"/>
      <c r="B80" s="332"/>
      <c r="C80" s="332"/>
      <c r="D80" s="332" t="s">
        <v>468</v>
      </c>
      <c r="E80" s="332"/>
      <c r="F80" s="332"/>
      <c r="G80" s="332"/>
      <c r="H80" s="332"/>
      <c r="I80" s="332"/>
      <c r="J80" s="332"/>
      <c r="K80" s="332"/>
      <c r="L80" s="332"/>
      <c r="M80" s="332"/>
      <c r="N80" s="332"/>
      <c r="O80" s="332"/>
      <c r="P80" s="332"/>
      <c r="Q80" s="332"/>
      <c r="R80" s="332"/>
      <c r="S80" s="332"/>
      <c r="T80" s="332"/>
      <c r="U80" s="333" t="s">
        <v>463</v>
      </c>
      <c r="V80" s="334" t="s">
        <v>463</v>
      </c>
      <c r="W80" s="333" t="s">
        <v>463</v>
      </c>
      <c r="X80" s="333" t="s">
        <v>463</v>
      </c>
      <c r="Y80" s="333" t="s">
        <v>463</v>
      </c>
      <c r="Z80" s="333" t="s">
        <v>463</v>
      </c>
      <c r="AA80" s="333" t="s">
        <v>463</v>
      </c>
      <c r="AB80" s="333" t="s">
        <v>463</v>
      </c>
      <c r="AC80" s="333" t="s">
        <v>463</v>
      </c>
      <c r="AD80" s="333" t="s">
        <v>463</v>
      </c>
      <c r="AE80" s="333" t="s">
        <v>463</v>
      </c>
      <c r="AF80" s="333" t="s">
        <v>463</v>
      </c>
      <c r="AG80" s="333" t="s">
        <v>463</v>
      </c>
      <c r="AH80" s="335" t="s">
        <v>328</v>
      </c>
      <c r="AI80" s="336" t="s">
        <v>328</v>
      </c>
      <c r="AJ80" s="335" t="s">
        <v>328</v>
      </c>
      <c r="AK80" s="335" t="s">
        <v>328</v>
      </c>
      <c r="AL80" s="335" t="s">
        <v>328</v>
      </c>
      <c r="AM80" s="335" t="s">
        <v>328</v>
      </c>
      <c r="AN80" s="335" t="s">
        <v>328</v>
      </c>
      <c r="AO80" s="335" t="s">
        <v>328</v>
      </c>
      <c r="AP80" s="335" t="s">
        <v>328</v>
      </c>
      <c r="AQ80" s="335" t="s">
        <v>328</v>
      </c>
      <c r="AR80" s="335" t="s">
        <v>328</v>
      </c>
      <c r="AS80" s="335" t="s">
        <v>328</v>
      </c>
      <c r="AT80" s="335" t="s">
        <v>328</v>
      </c>
      <c r="AU80" s="335" t="s">
        <v>328</v>
      </c>
      <c r="AV80" s="336" t="s">
        <v>328</v>
      </c>
      <c r="AW80" s="335" t="s">
        <v>328</v>
      </c>
      <c r="AX80" s="335" t="s">
        <v>328</v>
      </c>
      <c r="AY80" s="335" t="s">
        <v>328</v>
      </c>
      <c r="AZ80" s="335" t="s">
        <v>328</v>
      </c>
      <c r="BA80" s="335" t="s">
        <v>328</v>
      </c>
      <c r="BB80" s="335" t="s">
        <v>328</v>
      </c>
      <c r="BC80" s="335" t="s">
        <v>328</v>
      </c>
      <c r="BD80" s="335" t="s">
        <v>328</v>
      </c>
      <c r="BE80" s="335" t="s">
        <v>328</v>
      </c>
      <c r="BF80" s="335" t="s">
        <v>328</v>
      </c>
      <c r="BG80" s="335" t="s">
        <v>328</v>
      </c>
      <c r="BH80" s="335" t="s">
        <v>328</v>
      </c>
      <c r="BI80" s="336" t="s">
        <v>328</v>
      </c>
      <c r="BJ80" s="335" t="s">
        <v>328</v>
      </c>
      <c r="BK80" s="335" t="s">
        <v>328</v>
      </c>
      <c r="BL80" s="335" t="s">
        <v>328</v>
      </c>
      <c r="BM80" s="335" t="s">
        <v>328</v>
      </c>
      <c r="BN80" s="333" t="s">
        <v>328</v>
      </c>
      <c r="BO80" s="333" t="s">
        <v>328</v>
      </c>
      <c r="BP80" s="333" t="s">
        <v>328</v>
      </c>
      <c r="BQ80" s="333" t="s">
        <v>328</v>
      </c>
      <c r="BR80" s="333" t="s">
        <v>328</v>
      </c>
      <c r="BS80" s="333" t="s">
        <v>328</v>
      </c>
      <c r="BT80" s="333" t="s">
        <v>328</v>
      </c>
      <c r="BU80" s="333" t="s">
        <v>328</v>
      </c>
      <c r="BV80" s="336" t="s">
        <v>328</v>
      </c>
      <c r="BW80" s="335" t="s">
        <v>328</v>
      </c>
      <c r="BX80" s="335" t="s">
        <v>328</v>
      </c>
      <c r="BY80" s="335" t="s">
        <v>328</v>
      </c>
      <c r="BZ80" s="335" t="s">
        <v>328</v>
      </c>
      <c r="CA80" s="333" t="s">
        <v>328</v>
      </c>
      <c r="CB80" s="333"/>
      <c r="CC80" s="333"/>
      <c r="CD80" s="333"/>
      <c r="CE80" s="333"/>
      <c r="CF80" s="333"/>
      <c r="CG80" s="333"/>
      <c r="CH80" s="333"/>
      <c r="CI80" s="336" t="s">
        <v>328</v>
      </c>
      <c r="CJ80" s="339">
        <f>SUM(V80,AI80,AV80,BI80,BV80,CI80)</f>
        <v>0</v>
      </c>
      <c r="CK80" s="340" t="s">
        <v>464</v>
      </c>
      <c r="CL80" s="341"/>
      <c r="CO80" s="800">
        <f>SUM(BT80:BU80,BW80:CA80)</f>
        <v>0</v>
      </c>
      <c r="CP80" s="801" t="s">
        <v>464</v>
      </c>
      <c r="CQ80" s="802"/>
      <c r="CS80" s="803"/>
      <c r="CT80" s="803"/>
    </row>
    <row r="81" spans="1:95" s="374" customFormat="1">
      <c r="A81" s="331"/>
      <c r="B81" s="332"/>
      <c r="C81" s="332"/>
      <c r="D81" s="332"/>
      <c r="E81" s="332"/>
      <c r="F81" s="332"/>
      <c r="G81" s="332"/>
      <c r="H81" s="332"/>
      <c r="I81" s="332"/>
      <c r="J81" s="332"/>
      <c r="K81" s="332"/>
      <c r="L81" s="332"/>
      <c r="M81" s="332"/>
      <c r="N81" s="332"/>
      <c r="O81" s="332"/>
      <c r="P81" s="332"/>
      <c r="Q81" s="332"/>
      <c r="R81" s="332"/>
      <c r="S81" s="332"/>
      <c r="T81" s="332"/>
      <c r="U81" s="332"/>
      <c r="V81" s="376"/>
      <c r="W81" s="332"/>
      <c r="X81" s="332"/>
      <c r="Y81" s="332"/>
      <c r="Z81" s="332"/>
      <c r="AA81" s="377"/>
      <c r="AB81" s="377"/>
      <c r="AC81" s="377"/>
      <c r="AD81" s="377"/>
      <c r="AE81" s="377"/>
      <c r="AF81" s="377"/>
      <c r="AG81" s="377"/>
      <c r="AH81" s="377"/>
      <c r="AI81" s="378"/>
      <c r="AJ81" s="333"/>
      <c r="AK81" s="333"/>
      <c r="AL81" s="333"/>
      <c r="AM81" s="333"/>
      <c r="AN81" s="333"/>
      <c r="AO81" s="333"/>
      <c r="AP81" s="333"/>
      <c r="AQ81" s="333"/>
      <c r="AR81" s="333"/>
      <c r="AS81" s="333"/>
      <c r="AT81" s="333"/>
      <c r="AU81" s="335"/>
      <c r="AV81" s="379"/>
      <c r="AW81" s="335"/>
      <c r="AX81" s="335"/>
      <c r="AY81" s="335"/>
      <c r="AZ81" s="335"/>
      <c r="BA81" s="335"/>
      <c r="BB81" s="335"/>
      <c r="BC81" s="335"/>
      <c r="BD81" s="335"/>
      <c r="BE81" s="335"/>
      <c r="BF81" s="335"/>
      <c r="BG81" s="335"/>
      <c r="BH81" s="335"/>
      <c r="BI81" s="379"/>
      <c r="BJ81" s="335"/>
      <c r="BK81" s="335"/>
      <c r="BL81" s="335"/>
      <c r="BM81" s="335"/>
      <c r="BN81" s="333"/>
      <c r="BO81" s="333"/>
      <c r="BP81" s="333"/>
      <c r="BQ81" s="333"/>
      <c r="BR81" s="333"/>
      <c r="BS81" s="333"/>
      <c r="BT81" s="333"/>
      <c r="BU81" s="333"/>
      <c r="BV81" s="379"/>
      <c r="BW81" s="335"/>
      <c r="BX81" s="335"/>
      <c r="BY81" s="335"/>
      <c r="BZ81" s="335"/>
      <c r="CA81" s="333"/>
      <c r="CB81" s="333"/>
      <c r="CC81" s="333"/>
      <c r="CD81" s="333"/>
      <c r="CE81" s="333"/>
      <c r="CF81" s="333"/>
      <c r="CG81" s="333"/>
      <c r="CH81" s="333"/>
      <c r="CI81" s="379"/>
      <c r="CJ81" s="339">
        <f>CJ80*30</f>
        <v>0</v>
      </c>
      <c r="CK81" s="340" t="s">
        <v>465</v>
      </c>
      <c r="CL81" s="341"/>
      <c r="CO81" s="800">
        <f>CO80*30</f>
        <v>0</v>
      </c>
      <c r="CP81" s="801" t="s">
        <v>465</v>
      </c>
      <c r="CQ81" s="802"/>
    </row>
    <row r="82" spans="1:95" s="374" customFormat="1" ht="17.399999999999999">
      <c r="A82" s="331"/>
      <c r="B82" s="332"/>
      <c r="C82" s="332"/>
      <c r="D82" s="332"/>
      <c r="E82" s="332"/>
      <c r="F82" s="332"/>
      <c r="G82" s="332"/>
      <c r="H82" s="332"/>
      <c r="I82" s="332"/>
      <c r="J82" s="332"/>
      <c r="K82" s="332"/>
      <c r="L82" s="332"/>
      <c r="M82" s="332"/>
      <c r="N82" s="332"/>
      <c r="O82" s="332"/>
      <c r="P82" s="332"/>
      <c r="Q82" s="332"/>
      <c r="R82" s="332"/>
      <c r="S82" s="332"/>
      <c r="T82" s="332"/>
      <c r="U82" s="332"/>
      <c r="V82" s="376"/>
      <c r="W82" s="332"/>
      <c r="X82" s="332"/>
      <c r="Y82" s="332"/>
      <c r="Z82" s="332"/>
      <c r="AA82" s="377"/>
      <c r="AB82" s="377"/>
      <c r="AC82" s="377"/>
      <c r="AD82" s="377"/>
      <c r="AE82" s="377"/>
      <c r="AF82" s="377"/>
      <c r="AG82" s="377"/>
      <c r="AH82" s="377"/>
      <c r="AI82" s="378"/>
      <c r="AJ82" s="333"/>
      <c r="AK82" s="333"/>
      <c r="AL82" s="333"/>
      <c r="AM82" s="333"/>
      <c r="AN82" s="333"/>
      <c r="AO82" s="333"/>
      <c r="AP82" s="333"/>
      <c r="AQ82" s="333"/>
      <c r="AR82" s="333"/>
      <c r="AS82" s="333"/>
      <c r="AT82" s="333"/>
      <c r="AU82" s="335"/>
      <c r="AV82" s="379"/>
      <c r="AW82" s="335"/>
      <c r="AX82" s="335"/>
      <c r="AY82" s="335"/>
      <c r="AZ82" s="335"/>
      <c r="BA82" s="335"/>
      <c r="BB82" s="335"/>
      <c r="BC82" s="335"/>
      <c r="BD82" s="335"/>
      <c r="BE82" s="335"/>
      <c r="BF82" s="335"/>
      <c r="BG82" s="335"/>
      <c r="BH82" s="335"/>
      <c r="BI82" s="379"/>
      <c r="BJ82" s="335"/>
      <c r="BK82" s="335"/>
      <c r="BL82" s="335"/>
      <c r="BM82" s="335"/>
      <c r="BN82" s="333"/>
      <c r="BO82" s="333"/>
      <c r="BP82" s="333"/>
      <c r="BQ82" s="333"/>
      <c r="BR82" s="333"/>
      <c r="BS82" s="333"/>
      <c r="BT82" s="333"/>
      <c r="BU82" s="333"/>
      <c r="BV82" s="379"/>
      <c r="BW82" s="335"/>
      <c r="BX82" s="335"/>
      <c r="BY82" s="335"/>
      <c r="BZ82" s="335"/>
      <c r="CA82" s="333"/>
      <c r="CB82" s="333"/>
      <c r="CC82" s="333"/>
      <c r="CD82" s="333"/>
      <c r="CE82" s="333"/>
      <c r="CF82" s="333"/>
      <c r="CG82" s="333"/>
      <c r="CH82" s="333"/>
      <c r="CI82" s="379"/>
      <c r="CJ82" s="339">
        <f>CJ81/30</f>
        <v>0</v>
      </c>
      <c r="CK82" s="340" t="s">
        <v>466</v>
      </c>
      <c r="CL82" s="341"/>
      <c r="CM82" s="380" t="s">
        <v>334</v>
      </c>
      <c r="CN82" s="380" t="s">
        <v>335</v>
      </c>
      <c r="CO82" s="800">
        <f>CO81/30</f>
        <v>0</v>
      </c>
      <c r="CP82" s="801" t="s">
        <v>466</v>
      </c>
      <c r="CQ82" s="802"/>
    </row>
    <row r="83" spans="1:95" s="374" customFormat="1" ht="14.4" thickBot="1">
      <c r="A83" s="347"/>
      <c r="B83" s="348"/>
      <c r="C83" s="348"/>
      <c r="D83" s="348"/>
      <c r="E83" s="348"/>
      <c r="F83" s="348"/>
      <c r="G83" s="348"/>
      <c r="H83" s="348"/>
      <c r="I83" s="348"/>
      <c r="J83" s="348"/>
      <c r="K83" s="348"/>
      <c r="L83" s="348"/>
      <c r="M83" s="348"/>
      <c r="N83" s="348"/>
      <c r="O83" s="348"/>
      <c r="P83" s="348"/>
      <c r="Q83" s="348"/>
      <c r="R83" s="348"/>
      <c r="S83" s="348"/>
      <c r="T83" s="348"/>
      <c r="U83" s="348"/>
      <c r="V83" s="381"/>
      <c r="W83" s="348"/>
      <c r="X83" s="348"/>
      <c r="Y83" s="348"/>
      <c r="Z83" s="348"/>
      <c r="AA83" s="382"/>
      <c r="AB83" s="382"/>
      <c r="AC83" s="382"/>
      <c r="AD83" s="382"/>
      <c r="AE83" s="382"/>
      <c r="AF83" s="382"/>
      <c r="AG83" s="382"/>
      <c r="AH83" s="382"/>
      <c r="AI83" s="383"/>
      <c r="AJ83" s="351"/>
      <c r="AK83" s="351"/>
      <c r="AL83" s="351"/>
      <c r="AM83" s="351"/>
      <c r="AN83" s="351"/>
      <c r="AO83" s="351"/>
      <c r="AP83" s="351"/>
      <c r="AQ83" s="351"/>
      <c r="AR83" s="351"/>
      <c r="AS83" s="351"/>
      <c r="AT83" s="351"/>
      <c r="AU83" s="350"/>
      <c r="AV83" s="384"/>
      <c r="AW83" s="350"/>
      <c r="AX83" s="350"/>
      <c r="AY83" s="350"/>
      <c r="AZ83" s="350"/>
      <c r="BA83" s="350"/>
      <c r="BB83" s="350"/>
      <c r="BC83" s="350"/>
      <c r="BD83" s="350"/>
      <c r="BE83" s="350"/>
      <c r="BF83" s="350"/>
      <c r="BG83" s="350"/>
      <c r="BH83" s="350"/>
      <c r="BI83" s="384"/>
      <c r="BJ83" s="350"/>
      <c r="BK83" s="350"/>
      <c r="BL83" s="350"/>
      <c r="BM83" s="350"/>
      <c r="BN83" s="351"/>
      <c r="BO83" s="351"/>
      <c r="BP83" s="351"/>
      <c r="BQ83" s="351"/>
      <c r="BR83" s="351"/>
      <c r="BS83" s="351"/>
      <c r="BT83" s="351"/>
      <c r="BU83" s="351"/>
      <c r="BV83" s="384"/>
      <c r="BW83" s="350"/>
      <c r="BX83" s="350"/>
      <c r="BY83" s="350"/>
      <c r="BZ83" s="350"/>
      <c r="CA83" s="351"/>
      <c r="CB83" s="351"/>
      <c r="CC83" s="351"/>
      <c r="CD83" s="351"/>
      <c r="CE83" s="351"/>
      <c r="CF83" s="351"/>
      <c r="CG83" s="351"/>
      <c r="CH83" s="351"/>
      <c r="CI83" s="384"/>
      <c r="CJ83" s="354">
        <f>ROUND(CJ82/365,2)</f>
        <v>0</v>
      </c>
      <c r="CK83" s="355" t="s">
        <v>467</v>
      </c>
      <c r="CL83" s="356"/>
      <c r="CM83" s="385">
        <f>CJ78+CJ82</f>
        <v>47320.001139649605</v>
      </c>
      <c r="CN83" s="386">
        <f>CJ79+CJ83</f>
        <v>129.63999999999999</v>
      </c>
      <c r="CO83" s="806">
        <f>ROUND(CO82/365,2)</f>
        <v>0</v>
      </c>
      <c r="CP83" s="807" t="s">
        <v>467</v>
      </c>
      <c r="CQ83" s="808"/>
    </row>
    <row r="85" spans="1:95">
      <c r="BD85" s="387"/>
    </row>
  </sheetData>
  <pageMargins left="0.70866141732283472" right="0.70866141732283472" top="0.74803149606299213" bottom="0.74803149606299213" header="0.31496062992125984" footer="0.31496062992125984"/>
  <pageSetup paperSize="9" scale="6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
  <sheetViews>
    <sheetView workbookViewId="0">
      <pane xSplit="2" ySplit="9" topLeftCell="C82" activePane="bottomRight" state="frozen"/>
      <selection pane="topRight" activeCell="C1" sqref="C1"/>
      <selection pane="bottomLeft" activeCell="A10" sqref="A10"/>
      <selection pane="bottomRight" activeCell="F100" sqref="F100"/>
    </sheetView>
  </sheetViews>
  <sheetFormatPr defaultRowHeight="14.4"/>
  <cols>
    <col min="1" max="1" width="9.5546875" style="466" customWidth="1"/>
    <col min="2" max="2" width="8.88671875" style="466"/>
    <col min="3" max="4" width="22.6640625" style="466" customWidth="1"/>
    <col min="5" max="16384" width="8.88671875" style="466"/>
  </cols>
  <sheetData>
    <row r="1" spans="1:4">
      <c r="A1" s="511" t="s">
        <v>371</v>
      </c>
    </row>
    <row r="2" spans="1:4">
      <c r="A2" s="512" t="s">
        <v>372</v>
      </c>
    </row>
    <row r="4" spans="1:4">
      <c r="A4" s="513" t="s">
        <v>373</v>
      </c>
    </row>
    <row r="5" spans="1:4">
      <c r="A5" s="513"/>
    </row>
    <row r="6" spans="1:4">
      <c r="C6" s="514">
        <v>400024</v>
      </c>
      <c r="D6" s="514">
        <v>400025</v>
      </c>
    </row>
    <row r="7" spans="1:4" ht="24.6">
      <c r="C7" s="515" t="s">
        <v>249</v>
      </c>
      <c r="D7" s="515" t="s">
        <v>260</v>
      </c>
    </row>
    <row r="8" spans="1:4">
      <c r="C8" s="516" t="s">
        <v>250</v>
      </c>
      <c r="D8" s="516" t="s">
        <v>250</v>
      </c>
    </row>
    <row r="9" spans="1:4">
      <c r="A9" s="517" t="s">
        <v>251</v>
      </c>
      <c r="B9" s="517" t="s">
        <v>252</v>
      </c>
      <c r="C9" s="518" t="s">
        <v>374</v>
      </c>
      <c r="D9" s="518" t="s">
        <v>374</v>
      </c>
    </row>
    <row r="10" spans="1:4">
      <c r="A10" s="519">
        <v>2009</v>
      </c>
      <c r="B10" s="520">
        <v>9</v>
      </c>
      <c r="C10" s="521">
        <v>9</v>
      </c>
      <c r="D10" s="521"/>
    </row>
    <row r="11" spans="1:4">
      <c r="A11" s="522"/>
      <c r="B11" s="520">
        <v>10</v>
      </c>
      <c r="C11" s="521">
        <v>9</v>
      </c>
      <c r="D11" s="521"/>
    </row>
    <row r="12" spans="1:4">
      <c r="A12" s="522"/>
      <c r="B12" s="520">
        <v>11</v>
      </c>
      <c r="C12" s="521">
        <v>9</v>
      </c>
      <c r="D12" s="521">
        <v>6</v>
      </c>
    </row>
    <row r="13" spans="1:4">
      <c r="A13" s="523"/>
      <c r="B13" s="520">
        <v>12</v>
      </c>
      <c r="C13" s="521">
        <v>6</v>
      </c>
      <c r="D13" s="521"/>
    </row>
    <row r="14" spans="1:4">
      <c r="A14" s="524" t="s">
        <v>253</v>
      </c>
      <c r="B14" s="524"/>
      <c r="C14" s="525">
        <f>SUM(C10:C13)</f>
        <v>33</v>
      </c>
      <c r="D14" s="525">
        <f>SUM(D10:D13)</f>
        <v>6</v>
      </c>
    </row>
    <row r="15" spans="1:4">
      <c r="A15" s="519">
        <v>2010</v>
      </c>
      <c r="B15" s="520">
        <v>1</v>
      </c>
      <c r="C15" s="521">
        <v>18</v>
      </c>
      <c r="D15" s="521">
        <v>6</v>
      </c>
    </row>
    <row r="16" spans="1:4">
      <c r="A16" s="522"/>
      <c r="B16" s="520">
        <v>2</v>
      </c>
      <c r="C16" s="521">
        <v>18</v>
      </c>
      <c r="D16" s="521">
        <v>9</v>
      </c>
    </row>
    <row r="17" spans="1:4">
      <c r="A17" s="522"/>
      <c r="B17" s="520">
        <v>3</v>
      </c>
      <c r="C17" s="521">
        <v>18</v>
      </c>
      <c r="D17" s="521">
        <v>9</v>
      </c>
    </row>
    <row r="18" spans="1:4">
      <c r="A18" s="522"/>
      <c r="B18" s="520">
        <v>4</v>
      </c>
      <c r="C18" s="521">
        <v>24</v>
      </c>
      <c r="D18" s="521">
        <v>6</v>
      </c>
    </row>
    <row r="19" spans="1:4">
      <c r="A19" s="522"/>
      <c r="B19" s="520">
        <v>5</v>
      </c>
      <c r="C19" s="521">
        <v>21</v>
      </c>
      <c r="D19" s="521">
        <v>6</v>
      </c>
    </row>
    <row r="20" spans="1:4">
      <c r="A20" s="522"/>
      <c r="B20" s="520">
        <v>6</v>
      </c>
      <c r="C20" s="521">
        <v>36</v>
      </c>
      <c r="D20" s="521">
        <v>6</v>
      </c>
    </row>
    <row r="21" spans="1:4">
      <c r="A21" s="522"/>
      <c r="B21" s="520">
        <v>7</v>
      </c>
      <c r="C21" s="521">
        <v>57</v>
      </c>
      <c r="D21" s="521">
        <v>21</v>
      </c>
    </row>
    <row r="22" spans="1:4">
      <c r="A22" s="522"/>
      <c r="B22" s="520">
        <v>8</v>
      </c>
      <c r="C22" s="521">
        <v>45</v>
      </c>
      <c r="D22" s="521">
        <v>39</v>
      </c>
    </row>
    <row r="23" spans="1:4">
      <c r="A23" s="522"/>
      <c r="B23" s="520">
        <v>9</v>
      </c>
      <c r="C23" s="521">
        <v>66</v>
      </c>
      <c r="D23" s="521">
        <v>21</v>
      </c>
    </row>
    <row r="24" spans="1:4">
      <c r="A24" s="522"/>
      <c r="B24" s="520">
        <v>10</v>
      </c>
      <c r="C24" s="521">
        <v>54</v>
      </c>
      <c r="D24" s="521">
        <v>36</v>
      </c>
    </row>
    <row r="25" spans="1:4">
      <c r="A25" s="522"/>
      <c r="B25" s="520">
        <v>11</v>
      </c>
      <c r="C25" s="521">
        <v>62</v>
      </c>
      <c r="D25" s="521">
        <v>39</v>
      </c>
    </row>
    <row r="26" spans="1:4">
      <c r="A26" s="523"/>
      <c r="B26" s="520">
        <v>12</v>
      </c>
      <c r="C26" s="521">
        <v>60</v>
      </c>
      <c r="D26" s="521">
        <v>33</v>
      </c>
    </row>
    <row r="27" spans="1:4">
      <c r="A27" s="524" t="s">
        <v>254</v>
      </c>
      <c r="B27" s="524"/>
      <c r="C27" s="525">
        <f>SUM(C15:C26)</f>
        <v>479</v>
      </c>
      <c r="D27" s="525">
        <f>SUM(D15:D26)</f>
        <v>231</v>
      </c>
    </row>
    <row r="28" spans="1:4">
      <c r="A28" s="519">
        <v>2011</v>
      </c>
      <c r="B28" s="520">
        <v>1</v>
      </c>
      <c r="C28" s="521">
        <v>57</v>
      </c>
      <c r="D28" s="521">
        <v>27</v>
      </c>
    </row>
    <row r="29" spans="1:4">
      <c r="A29" s="522"/>
      <c r="B29" s="520">
        <v>2</v>
      </c>
      <c r="C29" s="521">
        <v>54</v>
      </c>
      <c r="D29" s="521">
        <v>27</v>
      </c>
    </row>
    <row r="30" spans="1:4">
      <c r="A30" s="522"/>
      <c r="B30" s="520">
        <v>3</v>
      </c>
      <c r="C30" s="521">
        <v>57</v>
      </c>
      <c r="D30" s="521">
        <v>32</v>
      </c>
    </row>
    <row r="31" spans="1:4">
      <c r="A31" s="522"/>
      <c r="B31" s="520">
        <v>4</v>
      </c>
      <c r="C31" s="521">
        <v>54</v>
      </c>
      <c r="D31" s="521">
        <v>24</v>
      </c>
    </row>
    <row r="32" spans="1:4">
      <c r="A32" s="522"/>
      <c r="B32" s="520">
        <v>5</v>
      </c>
      <c r="C32" s="521">
        <v>69</v>
      </c>
      <c r="D32" s="521">
        <v>39</v>
      </c>
    </row>
    <row r="33" spans="1:4">
      <c r="A33" s="522"/>
      <c r="B33" s="520">
        <v>6</v>
      </c>
      <c r="C33" s="521">
        <v>88</v>
      </c>
      <c r="D33" s="521">
        <v>51</v>
      </c>
    </row>
    <row r="34" spans="1:4">
      <c r="A34" s="522"/>
      <c r="B34" s="520">
        <v>7</v>
      </c>
      <c r="C34" s="521">
        <v>60</v>
      </c>
      <c r="D34" s="521">
        <v>25</v>
      </c>
    </row>
    <row r="35" spans="1:4">
      <c r="A35" s="522"/>
      <c r="B35" s="520">
        <v>8</v>
      </c>
      <c r="C35" s="521">
        <v>51</v>
      </c>
      <c r="D35" s="521">
        <v>55</v>
      </c>
    </row>
    <row r="36" spans="1:4">
      <c r="A36" s="522"/>
      <c r="B36" s="520">
        <v>9</v>
      </c>
      <c r="C36" s="521">
        <v>45</v>
      </c>
      <c r="D36" s="521">
        <v>42</v>
      </c>
    </row>
    <row r="37" spans="1:4">
      <c r="A37" s="522"/>
      <c r="B37" s="520">
        <v>10</v>
      </c>
      <c r="C37" s="521">
        <v>72</v>
      </c>
      <c r="D37" s="521">
        <v>40</v>
      </c>
    </row>
    <row r="38" spans="1:4">
      <c r="A38" s="522"/>
      <c r="B38" s="520">
        <v>11</v>
      </c>
      <c r="C38" s="521">
        <v>54</v>
      </c>
      <c r="D38" s="521">
        <v>44</v>
      </c>
    </row>
    <row r="39" spans="1:4">
      <c r="A39" s="523"/>
      <c r="B39" s="520">
        <v>12</v>
      </c>
      <c r="C39" s="521">
        <v>45</v>
      </c>
      <c r="D39" s="521">
        <v>53</v>
      </c>
    </row>
    <row r="40" spans="1:4">
      <c r="A40" s="524" t="s">
        <v>255</v>
      </c>
      <c r="B40" s="524"/>
      <c r="C40" s="525">
        <f>SUM(C28:C39)</f>
        <v>706</v>
      </c>
      <c r="D40" s="525">
        <f>SUM(D28:D39)</f>
        <v>459</v>
      </c>
    </row>
    <row r="41" spans="1:4">
      <c r="A41" s="519">
        <v>2012</v>
      </c>
      <c r="B41" s="520">
        <v>1</v>
      </c>
      <c r="C41" s="521">
        <v>54</v>
      </c>
      <c r="D41" s="521">
        <v>24</v>
      </c>
    </row>
    <row r="42" spans="1:4">
      <c r="A42" s="522"/>
      <c r="B42" s="520">
        <v>2</v>
      </c>
      <c r="C42" s="521">
        <v>37</v>
      </c>
      <c r="D42" s="521">
        <v>21</v>
      </c>
    </row>
    <row r="43" spans="1:4">
      <c r="A43" s="522"/>
      <c r="B43" s="520">
        <v>3</v>
      </c>
      <c r="C43" s="521">
        <v>61</v>
      </c>
      <c r="D43" s="521">
        <v>22</v>
      </c>
    </row>
    <row r="44" spans="1:4">
      <c r="A44" s="522"/>
      <c r="B44" s="520">
        <v>4</v>
      </c>
      <c r="C44" s="521">
        <v>54</v>
      </c>
      <c r="D44" s="521">
        <v>30</v>
      </c>
    </row>
    <row r="45" spans="1:4">
      <c r="A45" s="522"/>
      <c r="B45" s="520">
        <v>5</v>
      </c>
      <c r="C45" s="521">
        <v>78</v>
      </c>
      <c r="D45" s="521">
        <v>21</v>
      </c>
    </row>
    <row r="46" spans="1:4">
      <c r="A46" s="522"/>
      <c r="B46" s="520">
        <v>6</v>
      </c>
      <c r="C46" s="521">
        <v>78</v>
      </c>
      <c r="D46" s="521">
        <v>3</v>
      </c>
    </row>
    <row r="47" spans="1:4">
      <c r="A47" s="522"/>
      <c r="B47" s="520">
        <v>7</v>
      </c>
      <c r="C47" s="521">
        <v>87</v>
      </c>
      <c r="D47" s="521">
        <v>54</v>
      </c>
    </row>
    <row r="48" spans="1:4">
      <c r="A48" s="522"/>
      <c r="B48" s="520">
        <v>8</v>
      </c>
      <c r="C48" s="521">
        <v>96</v>
      </c>
      <c r="D48" s="521">
        <v>60</v>
      </c>
    </row>
    <row r="49" spans="1:4">
      <c r="A49" s="522"/>
      <c r="B49" s="520">
        <v>9</v>
      </c>
      <c r="C49" s="521">
        <v>63</v>
      </c>
      <c r="D49" s="521">
        <v>39</v>
      </c>
    </row>
    <row r="50" spans="1:4">
      <c r="A50" s="522"/>
      <c r="B50" s="520">
        <v>10</v>
      </c>
      <c r="C50" s="521">
        <v>65</v>
      </c>
      <c r="D50" s="521">
        <v>43</v>
      </c>
    </row>
    <row r="51" spans="1:4">
      <c r="A51" s="522"/>
      <c r="B51" s="520">
        <v>11</v>
      </c>
      <c r="C51" s="521">
        <v>59</v>
      </c>
      <c r="D51" s="521">
        <v>44</v>
      </c>
    </row>
    <row r="52" spans="1:4">
      <c r="A52" s="523"/>
      <c r="B52" s="520">
        <v>12</v>
      </c>
      <c r="C52" s="521">
        <v>59</v>
      </c>
      <c r="D52" s="521">
        <v>59</v>
      </c>
    </row>
    <row r="53" spans="1:4">
      <c r="A53" s="524" t="s">
        <v>256</v>
      </c>
      <c r="B53" s="524"/>
      <c r="C53" s="525">
        <f>SUM(C41:C52)</f>
        <v>791</v>
      </c>
      <c r="D53" s="525">
        <f>SUM(D41:D52)</f>
        <v>420</v>
      </c>
    </row>
    <row r="54" spans="1:4">
      <c r="A54" s="519">
        <v>2013</v>
      </c>
      <c r="B54" s="520">
        <v>1</v>
      </c>
      <c r="C54" s="521">
        <v>55</v>
      </c>
      <c r="D54" s="521">
        <v>24</v>
      </c>
    </row>
    <row r="55" spans="1:4">
      <c r="A55" s="522"/>
      <c r="B55" s="520">
        <v>2</v>
      </c>
      <c r="C55" s="521">
        <v>54</v>
      </c>
      <c r="D55" s="521">
        <v>39</v>
      </c>
    </row>
    <row r="56" spans="1:4">
      <c r="A56" s="522"/>
      <c r="B56" s="520">
        <v>3</v>
      </c>
      <c r="C56" s="521">
        <v>45</v>
      </c>
      <c r="D56" s="521">
        <v>38</v>
      </c>
    </row>
    <row r="57" spans="1:4">
      <c r="A57" s="522"/>
      <c r="B57" s="520">
        <v>4</v>
      </c>
      <c r="C57" s="521">
        <v>50</v>
      </c>
      <c r="D57" s="521">
        <v>48</v>
      </c>
    </row>
    <row r="58" spans="1:4">
      <c r="A58" s="522"/>
      <c r="B58" s="520">
        <v>5</v>
      </c>
      <c r="C58" s="521">
        <v>26</v>
      </c>
      <c r="D58" s="521">
        <v>18</v>
      </c>
    </row>
    <row r="59" spans="1:4">
      <c r="A59" s="522"/>
      <c r="B59" s="520">
        <v>6</v>
      </c>
      <c r="C59" s="521">
        <v>20</v>
      </c>
      <c r="D59" s="521">
        <v>12</v>
      </c>
    </row>
    <row r="60" spans="1:4">
      <c r="A60" s="522"/>
      <c r="B60" s="520">
        <v>7</v>
      </c>
      <c r="C60" s="521">
        <v>15</v>
      </c>
      <c r="D60" s="521">
        <v>9</v>
      </c>
    </row>
    <row r="61" spans="1:4">
      <c r="A61" s="522"/>
      <c r="B61" s="520">
        <v>8</v>
      </c>
      <c r="C61" s="521">
        <v>14</v>
      </c>
      <c r="D61" s="521">
        <v>6</v>
      </c>
    </row>
    <row r="62" spans="1:4">
      <c r="A62" s="522"/>
      <c r="B62" s="520">
        <v>9</v>
      </c>
      <c r="C62" s="521">
        <v>15</v>
      </c>
      <c r="D62" s="521">
        <v>10</v>
      </c>
    </row>
    <row r="63" spans="1:4">
      <c r="A63" s="522"/>
      <c r="B63" s="520">
        <v>10</v>
      </c>
      <c r="C63" s="521">
        <v>16</v>
      </c>
      <c r="D63" s="521">
        <v>6</v>
      </c>
    </row>
    <row r="64" spans="1:4">
      <c r="A64" s="522"/>
      <c r="B64" s="520">
        <v>11</v>
      </c>
      <c r="C64" s="521">
        <v>16</v>
      </c>
      <c r="D64" s="521"/>
    </row>
    <row r="65" spans="1:4">
      <c r="A65" s="523"/>
      <c r="B65" s="520">
        <v>12</v>
      </c>
      <c r="C65" s="521">
        <v>13</v>
      </c>
      <c r="D65" s="521"/>
    </row>
    <row r="66" spans="1:4">
      <c r="A66" s="524" t="s">
        <v>257</v>
      </c>
      <c r="B66" s="524"/>
      <c r="C66" s="525">
        <f>SUM(C54:C65)</f>
        <v>339</v>
      </c>
      <c r="D66" s="525">
        <f>SUM(D54:D65)</f>
        <v>210</v>
      </c>
    </row>
    <row r="67" spans="1:4">
      <c r="A67" s="519">
        <v>2014</v>
      </c>
      <c r="B67" s="520">
        <v>1</v>
      </c>
      <c r="C67" s="521">
        <v>14</v>
      </c>
      <c r="D67" s="521"/>
    </row>
    <row r="68" spans="1:4">
      <c r="A68" s="522"/>
      <c r="B68" s="520">
        <v>2</v>
      </c>
      <c r="C68" s="521">
        <v>14</v>
      </c>
      <c r="D68" s="521"/>
    </row>
    <row r="69" spans="1:4">
      <c r="A69" s="522"/>
      <c r="B69" s="520">
        <v>3</v>
      </c>
      <c r="C69" s="521">
        <v>11</v>
      </c>
      <c r="D69" s="521"/>
    </row>
    <row r="70" spans="1:4">
      <c r="A70" s="522"/>
      <c r="B70" s="520">
        <v>4</v>
      </c>
      <c r="C70" s="521">
        <v>17</v>
      </c>
      <c r="D70" s="521">
        <v>2</v>
      </c>
    </row>
    <row r="71" spans="1:4">
      <c r="A71" s="522"/>
      <c r="B71" s="520">
        <v>5</v>
      </c>
      <c r="C71" s="521">
        <v>12</v>
      </c>
      <c r="D71" s="521"/>
    </row>
    <row r="72" spans="1:4">
      <c r="A72" s="522"/>
      <c r="B72" s="520">
        <v>6</v>
      </c>
      <c r="C72" s="521">
        <v>18</v>
      </c>
      <c r="D72" s="521"/>
    </row>
    <row r="73" spans="1:4">
      <c r="A73" s="522"/>
      <c r="B73" s="520">
        <v>7</v>
      </c>
      <c r="C73" s="521">
        <v>10</v>
      </c>
      <c r="D73" s="521">
        <v>3</v>
      </c>
    </row>
    <row r="74" spans="1:4">
      <c r="A74" s="522"/>
      <c r="B74" s="520">
        <v>8</v>
      </c>
      <c r="C74" s="521">
        <v>12</v>
      </c>
      <c r="D74" s="521"/>
    </row>
    <row r="75" spans="1:4">
      <c r="A75" s="522"/>
      <c r="B75" s="520">
        <v>9</v>
      </c>
      <c r="C75" s="521">
        <v>16</v>
      </c>
      <c r="D75" s="521"/>
    </row>
    <row r="76" spans="1:4">
      <c r="A76" s="522"/>
      <c r="B76" s="520">
        <v>10</v>
      </c>
      <c r="C76" s="521">
        <v>15</v>
      </c>
      <c r="D76" s="521">
        <v>5</v>
      </c>
    </row>
    <row r="77" spans="1:4">
      <c r="A77" s="522"/>
      <c r="B77" s="520">
        <v>11</v>
      </c>
      <c r="C77" s="521">
        <v>13</v>
      </c>
      <c r="D77" s="521">
        <v>3</v>
      </c>
    </row>
    <row r="78" spans="1:4">
      <c r="A78" s="523"/>
      <c r="B78" s="520">
        <v>12</v>
      </c>
      <c r="C78" s="521">
        <v>13</v>
      </c>
      <c r="D78" s="521"/>
    </row>
    <row r="79" spans="1:4">
      <c r="A79" s="524" t="s">
        <v>258</v>
      </c>
      <c r="B79" s="524"/>
      <c r="C79" s="525">
        <f>SUM(C67:C78)</f>
        <v>165</v>
      </c>
      <c r="D79" s="525">
        <f>SUM(D67:D78)</f>
        <v>13</v>
      </c>
    </row>
    <row r="80" spans="1:4">
      <c r="A80" s="519">
        <v>2015</v>
      </c>
      <c r="B80" s="520">
        <v>1</v>
      </c>
      <c r="C80" s="521">
        <v>8</v>
      </c>
      <c r="D80" s="521"/>
    </row>
    <row r="81" spans="1:7">
      <c r="A81" s="522"/>
      <c r="B81" s="520">
        <v>2</v>
      </c>
      <c r="C81" s="521">
        <v>7</v>
      </c>
      <c r="D81" s="521"/>
    </row>
    <row r="82" spans="1:7">
      <c r="A82" s="522"/>
      <c r="B82" s="520">
        <v>3</v>
      </c>
      <c r="C82" s="521">
        <v>20</v>
      </c>
      <c r="D82" s="521">
        <v>15</v>
      </c>
    </row>
    <row r="83" spans="1:7">
      <c r="A83" s="522"/>
      <c r="B83" s="520">
        <v>4</v>
      </c>
      <c r="C83" s="521">
        <v>8</v>
      </c>
      <c r="D83" s="521">
        <v>8</v>
      </c>
    </row>
    <row r="84" spans="1:7" ht="15" thickBot="1">
      <c r="A84" s="526"/>
      <c r="B84" s="520">
        <v>5</v>
      </c>
      <c r="C84" s="521">
        <v>24</v>
      </c>
      <c r="D84" s="521">
        <v>3</v>
      </c>
    </row>
    <row r="85" spans="1:7">
      <c r="A85" s="526"/>
      <c r="B85" s="520">
        <v>6</v>
      </c>
      <c r="C85" s="521">
        <v>20</v>
      </c>
      <c r="D85" s="521">
        <v>10</v>
      </c>
      <c r="E85" s="564" t="s">
        <v>381</v>
      </c>
      <c r="F85" s="565"/>
      <c r="G85" s="566"/>
    </row>
    <row r="86" spans="1:7">
      <c r="A86" s="526"/>
      <c r="B86" s="520">
        <v>7</v>
      </c>
      <c r="C86" s="521">
        <v>10</v>
      </c>
      <c r="D86" s="521">
        <v>2</v>
      </c>
      <c r="E86" s="567"/>
      <c r="F86" s="568"/>
      <c r="G86" s="569"/>
    </row>
    <row r="87" spans="1:7">
      <c r="A87" s="522"/>
      <c r="B87" s="520">
        <v>8</v>
      </c>
      <c r="C87" s="521">
        <v>19</v>
      </c>
      <c r="D87" s="521">
        <v>3</v>
      </c>
      <c r="E87" s="567"/>
      <c r="F87" s="568"/>
      <c r="G87" s="569"/>
    </row>
    <row r="88" spans="1:7">
      <c r="A88" s="522"/>
      <c r="B88" s="520">
        <v>9</v>
      </c>
      <c r="C88" s="521">
        <v>16</v>
      </c>
      <c r="D88" s="521">
        <v>14</v>
      </c>
      <c r="E88" s="567"/>
      <c r="F88" s="568"/>
      <c r="G88" s="569"/>
    </row>
    <row r="89" spans="1:7">
      <c r="A89" s="523"/>
      <c r="B89" s="520">
        <v>10</v>
      </c>
      <c r="C89" s="521">
        <v>20</v>
      </c>
      <c r="D89" s="521">
        <v>17</v>
      </c>
      <c r="E89" s="567"/>
      <c r="F89" s="568"/>
      <c r="G89" s="569"/>
    </row>
    <row r="90" spans="1:7" ht="15" thickBot="1">
      <c r="A90" s="523"/>
      <c r="B90" s="520">
        <v>11</v>
      </c>
      <c r="C90" s="521">
        <v>28</v>
      </c>
      <c r="D90" s="521">
        <v>2</v>
      </c>
      <c r="E90" s="570"/>
      <c r="F90" s="578">
        <f>SUM(C85:C90)</f>
        <v>113</v>
      </c>
      <c r="G90" s="579">
        <f>SUM(D85:D90)</f>
        <v>48</v>
      </c>
    </row>
    <row r="91" spans="1:7" ht="15" thickBot="1">
      <c r="A91" s="523"/>
      <c r="B91" s="520">
        <v>12</v>
      </c>
      <c r="C91" s="521">
        <v>14</v>
      </c>
      <c r="D91" s="521">
        <v>-1</v>
      </c>
      <c r="E91" s="572" t="s">
        <v>382</v>
      </c>
      <c r="F91" s="573"/>
      <c r="G91" s="574"/>
    </row>
    <row r="92" spans="1:7" ht="15" thickBot="1">
      <c r="A92" s="524" t="s">
        <v>259</v>
      </c>
      <c r="B92" s="524"/>
      <c r="C92" s="525">
        <f>SUM(C80:C91)</f>
        <v>194</v>
      </c>
      <c r="D92" s="525">
        <f>SUM(D80:D91)</f>
        <v>73</v>
      </c>
    </row>
    <row r="93" spans="1:7">
      <c r="A93" s="519">
        <v>2016</v>
      </c>
      <c r="B93" s="520">
        <v>1</v>
      </c>
      <c r="C93" s="521">
        <v>18</v>
      </c>
      <c r="D93" s="521">
        <v>8</v>
      </c>
      <c r="E93" s="575" t="s">
        <v>382</v>
      </c>
      <c r="F93" s="565"/>
      <c r="G93" s="566"/>
    </row>
    <row r="94" spans="1:7">
      <c r="A94" s="522"/>
      <c r="B94" s="520">
        <v>2</v>
      </c>
      <c r="C94" s="521">
        <v>15</v>
      </c>
      <c r="D94" s="521">
        <v>6</v>
      </c>
      <c r="E94" s="576"/>
      <c r="F94" s="568"/>
      <c r="G94" s="569"/>
    </row>
    <row r="95" spans="1:7">
      <c r="A95" s="522"/>
      <c r="B95" s="520">
        <v>3</v>
      </c>
      <c r="C95" s="521">
        <v>26</v>
      </c>
      <c r="D95" s="521">
        <v>7</v>
      </c>
      <c r="E95" s="576"/>
      <c r="F95" s="568"/>
      <c r="G95" s="569"/>
    </row>
    <row r="96" spans="1:7">
      <c r="A96" s="522"/>
      <c r="B96" s="520">
        <v>4</v>
      </c>
      <c r="C96" s="521">
        <v>20</v>
      </c>
      <c r="D96" s="521">
        <v>6</v>
      </c>
      <c r="E96" s="576"/>
      <c r="F96" s="568"/>
      <c r="G96" s="569"/>
    </row>
    <row r="97" spans="1:7" ht="15" thickBot="1">
      <c r="A97" s="526"/>
      <c r="B97" s="520">
        <v>5</v>
      </c>
      <c r="C97" s="521">
        <v>25</v>
      </c>
      <c r="D97" s="521">
        <v>15</v>
      </c>
      <c r="E97" s="577"/>
      <c r="F97" s="578">
        <f>SUM(C91,C93:C97)</f>
        <v>118</v>
      </c>
      <c r="G97" s="579">
        <f>SUM(D91,D93:D97)</f>
        <v>41</v>
      </c>
    </row>
    <row r="98" spans="1:7">
      <c r="A98" s="526"/>
      <c r="B98" s="520">
        <v>6</v>
      </c>
      <c r="C98" s="521"/>
      <c r="D98" s="521"/>
    </row>
    <row r="99" spans="1:7">
      <c r="A99" s="526"/>
      <c r="B99" s="520">
        <v>7</v>
      </c>
      <c r="C99" s="521"/>
      <c r="D99" s="521"/>
    </row>
    <row r="100" spans="1:7">
      <c r="A100" s="522"/>
      <c r="B100" s="520">
        <v>8</v>
      </c>
      <c r="C100" s="521"/>
      <c r="D100" s="521"/>
    </row>
    <row r="101" spans="1:7">
      <c r="A101" s="522"/>
      <c r="B101" s="520">
        <v>9</v>
      </c>
      <c r="C101" s="521"/>
      <c r="D101" s="521"/>
    </row>
    <row r="102" spans="1:7">
      <c r="A102" s="523"/>
      <c r="B102" s="520">
        <v>10</v>
      </c>
      <c r="C102" s="521"/>
      <c r="D102" s="521"/>
    </row>
    <row r="103" spans="1:7">
      <c r="A103" s="523"/>
      <c r="B103" s="520">
        <v>11</v>
      </c>
      <c r="C103" s="521"/>
      <c r="D103" s="521"/>
    </row>
    <row r="104" spans="1:7">
      <c r="A104" s="523"/>
      <c r="B104" s="520">
        <v>12</v>
      </c>
      <c r="C104" s="521"/>
      <c r="D104" s="521"/>
    </row>
    <row r="105" spans="1:7" ht="15" thickBot="1">
      <c r="A105" s="524" t="s">
        <v>375</v>
      </c>
      <c r="B105" s="524"/>
      <c r="C105" s="525">
        <f>SUM(C93:C104)</f>
        <v>104</v>
      </c>
      <c r="D105" s="525">
        <f>SUM(D93:D104)</f>
        <v>42</v>
      </c>
    </row>
    <row r="106" spans="1:7" ht="15" thickTop="1">
      <c r="A106" s="527" t="s">
        <v>215</v>
      </c>
      <c r="B106" s="527"/>
      <c r="C106" s="528">
        <f>+C14+C27+C40+C53+C66+C79+C92+C105</f>
        <v>2811</v>
      </c>
      <c r="D106" s="528">
        <f>+D14+D27+D40+D53+D66+D79+D92+D105</f>
        <v>1454</v>
      </c>
    </row>
  </sheetData>
  <sheetProtection sheet="1" objects="1" scenario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topLeftCell="I1" workbookViewId="0">
      <selection activeCell="V10" sqref="V10"/>
    </sheetView>
  </sheetViews>
  <sheetFormatPr defaultRowHeight="13.2"/>
  <cols>
    <col min="1" max="1" width="16.5546875" style="530" customWidth="1"/>
    <col min="2" max="2" width="44.109375" style="530" bestFit="1" customWidth="1"/>
    <col min="3" max="3" width="1.33203125" style="530" customWidth="1"/>
    <col min="4" max="4" width="14" style="530" bestFit="1" customWidth="1"/>
    <col min="5" max="6" width="14.6640625" style="530" customWidth="1"/>
    <col min="7" max="7" width="14" style="530" bestFit="1" customWidth="1"/>
    <col min="8" max="8" width="14.109375" style="530" customWidth="1"/>
    <col min="9" max="9" width="13.5546875" style="530" customWidth="1"/>
    <col min="10" max="10" width="14.109375" style="530" customWidth="1"/>
    <col min="11" max="11" width="14.44140625" style="530" customWidth="1"/>
    <col min="12" max="12" width="13.88671875" style="530" customWidth="1"/>
    <col min="13" max="13" width="13.6640625" style="530" customWidth="1"/>
    <col min="14" max="14" width="14" style="530" customWidth="1"/>
    <col min="15" max="15" width="15.6640625" style="530" customWidth="1"/>
    <col min="16" max="16" width="14" style="530" customWidth="1"/>
    <col min="17" max="17" width="14" style="530" bestFit="1" customWidth="1"/>
    <col min="18" max="18" width="15.33203125" style="530" customWidth="1"/>
    <col min="19" max="19" width="14" style="530" customWidth="1"/>
    <col min="20" max="20" width="17.109375" style="530" customWidth="1"/>
    <col min="21" max="21" width="8.88671875" style="530"/>
    <col min="22" max="22" width="10.33203125" style="530" customWidth="1"/>
    <col min="23" max="256" width="8.88671875" style="530"/>
    <col min="257" max="257" width="16.5546875" style="530" customWidth="1"/>
    <col min="258" max="258" width="27.109375" style="530" customWidth="1"/>
    <col min="259" max="259" width="1.33203125" style="530" customWidth="1"/>
    <col min="260" max="260" width="14" style="530" bestFit="1" customWidth="1"/>
    <col min="261" max="262" width="14.6640625" style="530" customWidth="1"/>
    <col min="263" max="263" width="14" style="530" bestFit="1" customWidth="1"/>
    <col min="264" max="264" width="14.109375" style="530" customWidth="1"/>
    <col min="265" max="265" width="13.5546875" style="530" customWidth="1"/>
    <col min="266" max="266" width="14.109375" style="530" customWidth="1"/>
    <col min="267" max="267" width="14.44140625" style="530" customWidth="1"/>
    <col min="268" max="268" width="13.88671875" style="530" customWidth="1"/>
    <col min="269" max="269" width="13.6640625" style="530" customWidth="1"/>
    <col min="270" max="270" width="14" style="530" customWidth="1"/>
    <col min="271" max="271" width="15.6640625" style="530" customWidth="1"/>
    <col min="272" max="272" width="14" style="530" customWidth="1"/>
    <col min="273" max="273" width="14" style="530" bestFit="1" customWidth="1"/>
    <col min="274" max="274" width="15.33203125" style="530" customWidth="1"/>
    <col min="275" max="275" width="14" style="530" customWidth="1"/>
    <col min="276" max="276" width="17.109375" style="530" customWidth="1"/>
    <col min="277" max="277" width="8.88671875" style="530"/>
    <col min="278" max="278" width="10.33203125" style="530" customWidth="1"/>
    <col min="279" max="512" width="8.88671875" style="530"/>
    <col min="513" max="513" width="16.5546875" style="530" customWidth="1"/>
    <col min="514" max="514" width="27.109375" style="530" customWidth="1"/>
    <col min="515" max="515" width="1.33203125" style="530" customWidth="1"/>
    <col min="516" max="516" width="14" style="530" bestFit="1" customWidth="1"/>
    <col min="517" max="518" width="14.6640625" style="530" customWidth="1"/>
    <col min="519" max="519" width="14" style="530" bestFit="1" customWidth="1"/>
    <col min="520" max="520" width="14.109375" style="530" customWidth="1"/>
    <col min="521" max="521" width="13.5546875" style="530" customWidth="1"/>
    <col min="522" max="522" width="14.109375" style="530" customWidth="1"/>
    <col min="523" max="523" width="14.44140625" style="530" customWidth="1"/>
    <col min="524" max="524" width="13.88671875" style="530" customWidth="1"/>
    <col min="525" max="525" width="13.6640625" style="530" customWidth="1"/>
    <col min="526" max="526" width="14" style="530" customWidth="1"/>
    <col min="527" max="527" width="15.6640625" style="530" customWidth="1"/>
    <col min="528" max="528" width="14" style="530" customWidth="1"/>
    <col min="529" max="529" width="14" style="530" bestFit="1" customWidth="1"/>
    <col min="530" max="530" width="15.33203125" style="530" customWidth="1"/>
    <col min="531" max="531" width="14" style="530" customWidth="1"/>
    <col min="532" max="532" width="17.109375" style="530" customWidth="1"/>
    <col min="533" max="533" width="8.88671875" style="530"/>
    <col min="534" max="534" width="10.33203125" style="530" customWidth="1"/>
    <col min="535" max="768" width="8.88671875" style="530"/>
    <col min="769" max="769" width="16.5546875" style="530" customWidth="1"/>
    <col min="770" max="770" width="27.109375" style="530" customWidth="1"/>
    <col min="771" max="771" width="1.33203125" style="530" customWidth="1"/>
    <col min="772" max="772" width="14" style="530" bestFit="1" customWidth="1"/>
    <col min="773" max="774" width="14.6640625" style="530" customWidth="1"/>
    <col min="775" max="775" width="14" style="530" bestFit="1" customWidth="1"/>
    <col min="776" max="776" width="14.109375" style="530" customWidth="1"/>
    <col min="777" max="777" width="13.5546875" style="530" customWidth="1"/>
    <col min="778" max="778" width="14.109375" style="530" customWidth="1"/>
    <col min="779" max="779" width="14.44140625" style="530" customWidth="1"/>
    <col min="780" max="780" width="13.88671875" style="530" customWidth="1"/>
    <col min="781" max="781" width="13.6640625" style="530" customWidth="1"/>
    <col min="782" max="782" width="14" style="530" customWidth="1"/>
    <col min="783" max="783" width="15.6640625" style="530" customWidth="1"/>
    <col min="784" max="784" width="14" style="530" customWidth="1"/>
    <col min="785" max="785" width="14" style="530" bestFit="1" customWidth="1"/>
    <col min="786" max="786" width="15.33203125" style="530" customWidth="1"/>
    <col min="787" max="787" width="14" style="530" customWidth="1"/>
    <col min="788" max="788" width="17.109375" style="530" customWidth="1"/>
    <col min="789" max="789" width="8.88671875" style="530"/>
    <col min="790" max="790" width="10.33203125" style="530" customWidth="1"/>
    <col min="791" max="1024" width="8.88671875" style="530"/>
    <col min="1025" max="1025" width="16.5546875" style="530" customWidth="1"/>
    <col min="1026" max="1026" width="27.109375" style="530" customWidth="1"/>
    <col min="1027" max="1027" width="1.33203125" style="530" customWidth="1"/>
    <col min="1028" max="1028" width="14" style="530" bestFit="1" customWidth="1"/>
    <col min="1029" max="1030" width="14.6640625" style="530" customWidth="1"/>
    <col min="1031" max="1031" width="14" style="530" bestFit="1" customWidth="1"/>
    <col min="1032" max="1032" width="14.109375" style="530" customWidth="1"/>
    <col min="1033" max="1033" width="13.5546875" style="530" customWidth="1"/>
    <col min="1034" max="1034" width="14.109375" style="530" customWidth="1"/>
    <col min="1035" max="1035" width="14.44140625" style="530" customWidth="1"/>
    <col min="1036" max="1036" width="13.88671875" style="530" customWidth="1"/>
    <col min="1037" max="1037" width="13.6640625" style="530" customWidth="1"/>
    <col min="1038" max="1038" width="14" style="530" customWidth="1"/>
    <col min="1039" max="1039" width="15.6640625" style="530" customWidth="1"/>
    <col min="1040" max="1040" width="14" style="530" customWidth="1"/>
    <col min="1041" max="1041" width="14" style="530" bestFit="1" customWidth="1"/>
    <col min="1042" max="1042" width="15.33203125" style="530" customWidth="1"/>
    <col min="1043" max="1043" width="14" style="530" customWidth="1"/>
    <col min="1044" max="1044" width="17.109375" style="530" customWidth="1"/>
    <col min="1045" max="1045" width="8.88671875" style="530"/>
    <col min="1046" max="1046" width="10.33203125" style="530" customWidth="1"/>
    <col min="1047" max="1280" width="8.88671875" style="530"/>
    <col min="1281" max="1281" width="16.5546875" style="530" customWidth="1"/>
    <col min="1282" max="1282" width="27.109375" style="530" customWidth="1"/>
    <col min="1283" max="1283" width="1.33203125" style="530" customWidth="1"/>
    <col min="1284" max="1284" width="14" style="530" bestFit="1" customWidth="1"/>
    <col min="1285" max="1286" width="14.6640625" style="530" customWidth="1"/>
    <col min="1287" max="1287" width="14" style="530" bestFit="1" customWidth="1"/>
    <col min="1288" max="1288" width="14.109375" style="530" customWidth="1"/>
    <col min="1289" max="1289" width="13.5546875" style="530" customWidth="1"/>
    <col min="1290" max="1290" width="14.109375" style="530" customWidth="1"/>
    <col min="1291" max="1291" width="14.44140625" style="530" customWidth="1"/>
    <col min="1292" max="1292" width="13.88671875" style="530" customWidth="1"/>
    <col min="1293" max="1293" width="13.6640625" style="530" customWidth="1"/>
    <col min="1294" max="1294" width="14" style="530" customWidth="1"/>
    <col min="1295" max="1295" width="15.6640625" style="530" customWidth="1"/>
    <col min="1296" max="1296" width="14" style="530" customWidth="1"/>
    <col min="1297" max="1297" width="14" style="530" bestFit="1" customWidth="1"/>
    <col min="1298" max="1298" width="15.33203125" style="530" customWidth="1"/>
    <col min="1299" max="1299" width="14" style="530" customWidth="1"/>
    <col min="1300" max="1300" width="17.109375" style="530" customWidth="1"/>
    <col min="1301" max="1301" width="8.88671875" style="530"/>
    <col min="1302" max="1302" width="10.33203125" style="530" customWidth="1"/>
    <col min="1303" max="1536" width="8.88671875" style="530"/>
    <col min="1537" max="1537" width="16.5546875" style="530" customWidth="1"/>
    <col min="1538" max="1538" width="27.109375" style="530" customWidth="1"/>
    <col min="1539" max="1539" width="1.33203125" style="530" customWidth="1"/>
    <col min="1540" max="1540" width="14" style="530" bestFit="1" customWidth="1"/>
    <col min="1541" max="1542" width="14.6640625" style="530" customWidth="1"/>
    <col min="1543" max="1543" width="14" style="530" bestFit="1" customWidth="1"/>
    <col min="1544" max="1544" width="14.109375" style="530" customWidth="1"/>
    <col min="1545" max="1545" width="13.5546875" style="530" customWidth="1"/>
    <col min="1546" max="1546" width="14.109375" style="530" customWidth="1"/>
    <col min="1547" max="1547" width="14.44140625" style="530" customWidth="1"/>
    <col min="1548" max="1548" width="13.88671875" style="530" customWidth="1"/>
    <col min="1549" max="1549" width="13.6640625" style="530" customWidth="1"/>
    <col min="1550" max="1550" width="14" style="530" customWidth="1"/>
    <col min="1551" max="1551" width="15.6640625" style="530" customWidth="1"/>
    <col min="1552" max="1552" width="14" style="530" customWidth="1"/>
    <col min="1553" max="1553" width="14" style="530" bestFit="1" customWidth="1"/>
    <col min="1554" max="1554" width="15.33203125" style="530" customWidth="1"/>
    <col min="1555" max="1555" width="14" style="530" customWidth="1"/>
    <col min="1556" max="1556" width="17.109375" style="530" customWidth="1"/>
    <col min="1557" max="1557" width="8.88671875" style="530"/>
    <col min="1558" max="1558" width="10.33203125" style="530" customWidth="1"/>
    <col min="1559" max="1792" width="8.88671875" style="530"/>
    <col min="1793" max="1793" width="16.5546875" style="530" customWidth="1"/>
    <col min="1794" max="1794" width="27.109375" style="530" customWidth="1"/>
    <col min="1795" max="1795" width="1.33203125" style="530" customWidth="1"/>
    <col min="1796" max="1796" width="14" style="530" bestFit="1" customWidth="1"/>
    <col min="1797" max="1798" width="14.6640625" style="530" customWidth="1"/>
    <col min="1799" max="1799" width="14" style="530" bestFit="1" customWidth="1"/>
    <col min="1800" max="1800" width="14.109375" style="530" customWidth="1"/>
    <col min="1801" max="1801" width="13.5546875" style="530" customWidth="1"/>
    <col min="1802" max="1802" width="14.109375" style="530" customWidth="1"/>
    <col min="1803" max="1803" width="14.44140625" style="530" customWidth="1"/>
    <col min="1804" max="1804" width="13.88671875" style="530" customWidth="1"/>
    <col min="1805" max="1805" width="13.6640625" style="530" customWidth="1"/>
    <col min="1806" max="1806" width="14" style="530" customWidth="1"/>
    <col min="1807" max="1807" width="15.6640625" style="530" customWidth="1"/>
    <col min="1808" max="1808" width="14" style="530" customWidth="1"/>
    <col min="1809" max="1809" width="14" style="530" bestFit="1" customWidth="1"/>
    <col min="1810" max="1810" width="15.33203125" style="530" customWidth="1"/>
    <col min="1811" max="1811" width="14" style="530" customWidth="1"/>
    <col min="1812" max="1812" width="17.109375" style="530" customWidth="1"/>
    <col min="1813" max="1813" width="8.88671875" style="530"/>
    <col min="1814" max="1814" width="10.33203125" style="530" customWidth="1"/>
    <col min="1815" max="2048" width="8.88671875" style="530"/>
    <col min="2049" max="2049" width="16.5546875" style="530" customWidth="1"/>
    <col min="2050" max="2050" width="27.109375" style="530" customWidth="1"/>
    <col min="2051" max="2051" width="1.33203125" style="530" customWidth="1"/>
    <col min="2052" max="2052" width="14" style="530" bestFit="1" customWidth="1"/>
    <col min="2053" max="2054" width="14.6640625" style="530" customWidth="1"/>
    <col min="2055" max="2055" width="14" style="530" bestFit="1" customWidth="1"/>
    <col min="2056" max="2056" width="14.109375" style="530" customWidth="1"/>
    <col min="2057" max="2057" width="13.5546875" style="530" customWidth="1"/>
    <col min="2058" max="2058" width="14.109375" style="530" customWidth="1"/>
    <col min="2059" max="2059" width="14.44140625" style="530" customWidth="1"/>
    <col min="2060" max="2060" width="13.88671875" style="530" customWidth="1"/>
    <col min="2061" max="2061" width="13.6640625" style="530" customWidth="1"/>
    <col min="2062" max="2062" width="14" style="530" customWidth="1"/>
    <col min="2063" max="2063" width="15.6640625" style="530" customWidth="1"/>
    <col min="2064" max="2064" width="14" style="530" customWidth="1"/>
    <col min="2065" max="2065" width="14" style="530" bestFit="1" customWidth="1"/>
    <col min="2066" max="2066" width="15.33203125" style="530" customWidth="1"/>
    <col min="2067" max="2067" width="14" style="530" customWidth="1"/>
    <col min="2068" max="2068" width="17.109375" style="530" customWidth="1"/>
    <col min="2069" max="2069" width="8.88671875" style="530"/>
    <col min="2070" max="2070" width="10.33203125" style="530" customWidth="1"/>
    <col min="2071" max="2304" width="8.88671875" style="530"/>
    <col min="2305" max="2305" width="16.5546875" style="530" customWidth="1"/>
    <col min="2306" max="2306" width="27.109375" style="530" customWidth="1"/>
    <col min="2307" max="2307" width="1.33203125" style="530" customWidth="1"/>
    <col min="2308" max="2308" width="14" style="530" bestFit="1" customWidth="1"/>
    <col min="2309" max="2310" width="14.6640625" style="530" customWidth="1"/>
    <col min="2311" max="2311" width="14" style="530" bestFit="1" customWidth="1"/>
    <col min="2312" max="2312" width="14.109375" style="530" customWidth="1"/>
    <col min="2313" max="2313" width="13.5546875" style="530" customWidth="1"/>
    <col min="2314" max="2314" width="14.109375" style="530" customWidth="1"/>
    <col min="2315" max="2315" width="14.44140625" style="530" customWidth="1"/>
    <col min="2316" max="2316" width="13.88671875" style="530" customWidth="1"/>
    <col min="2317" max="2317" width="13.6640625" style="530" customWidth="1"/>
    <col min="2318" max="2318" width="14" style="530" customWidth="1"/>
    <col min="2319" max="2319" width="15.6640625" style="530" customWidth="1"/>
    <col min="2320" max="2320" width="14" style="530" customWidth="1"/>
    <col min="2321" max="2321" width="14" style="530" bestFit="1" customWidth="1"/>
    <col min="2322" max="2322" width="15.33203125" style="530" customWidth="1"/>
    <col min="2323" max="2323" width="14" style="530" customWidth="1"/>
    <col min="2324" max="2324" width="17.109375" style="530" customWidth="1"/>
    <col min="2325" max="2325" width="8.88671875" style="530"/>
    <col min="2326" max="2326" width="10.33203125" style="530" customWidth="1"/>
    <col min="2327" max="2560" width="8.88671875" style="530"/>
    <col min="2561" max="2561" width="16.5546875" style="530" customWidth="1"/>
    <col min="2562" max="2562" width="27.109375" style="530" customWidth="1"/>
    <col min="2563" max="2563" width="1.33203125" style="530" customWidth="1"/>
    <col min="2564" max="2564" width="14" style="530" bestFit="1" customWidth="1"/>
    <col min="2565" max="2566" width="14.6640625" style="530" customWidth="1"/>
    <col min="2567" max="2567" width="14" style="530" bestFit="1" customWidth="1"/>
    <col min="2568" max="2568" width="14.109375" style="530" customWidth="1"/>
    <col min="2569" max="2569" width="13.5546875" style="530" customWidth="1"/>
    <col min="2570" max="2570" width="14.109375" style="530" customWidth="1"/>
    <col min="2571" max="2571" width="14.44140625" style="530" customWidth="1"/>
    <col min="2572" max="2572" width="13.88671875" style="530" customWidth="1"/>
    <col min="2573" max="2573" width="13.6640625" style="530" customWidth="1"/>
    <col min="2574" max="2574" width="14" style="530" customWidth="1"/>
    <col min="2575" max="2575" width="15.6640625" style="530" customWidth="1"/>
    <col min="2576" max="2576" width="14" style="530" customWidth="1"/>
    <col min="2577" max="2577" width="14" style="530" bestFit="1" customWidth="1"/>
    <col min="2578" max="2578" width="15.33203125" style="530" customWidth="1"/>
    <col min="2579" max="2579" width="14" style="530" customWidth="1"/>
    <col min="2580" max="2580" width="17.109375" style="530" customWidth="1"/>
    <col min="2581" max="2581" width="8.88671875" style="530"/>
    <col min="2582" max="2582" width="10.33203125" style="530" customWidth="1"/>
    <col min="2583" max="2816" width="8.88671875" style="530"/>
    <col min="2817" max="2817" width="16.5546875" style="530" customWidth="1"/>
    <col min="2818" max="2818" width="27.109375" style="530" customWidth="1"/>
    <col min="2819" max="2819" width="1.33203125" style="530" customWidth="1"/>
    <col min="2820" max="2820" width="14" style="530" bestFit="1" customWidth="1"/>
    <col min="2821" max="2822" width="14.6640625" style="530" customWidth="1"/>
    <col min="2823" max="2823" width="14" style="530" bestFit="1" customWidth="1"/>
    <col min="2824" max="2824" width="14.109375" style="530" customWidth="1"/>
    <col min="2825" max="2825" width="13.5546875" style="530" customWidth="1"/>
    <col min="2826" max="2826" width="14.109375" style="530" customWidth="1"/>
    <col min="2827" max="2827" width="14.44140625" style="530" customWidth="1"/>
    <col min="2828" max="2828" width="13.88671875" style="530" customWidth="1"/>
    <col min="2829" max="2829" width="13.6640625" style="530" customWidth="1"/>
    <col min="2830" max="2830" width="14" style="530" customWidth="1"/>
    <col min="2831" max="2831" width="15.6640625" style="530" customWidth="1"/>
    <col min="2832" max="2832" width="14" style="530" customWidth="1"/>
    <col min="2833" max="2833" width="14" style="530" bestFit="1" customWidth="1"/>
    <col min="2834" max="2834" width="15.33203125" style="530" customWidth="1"/>
    <col min="2835" max="2835" width="14" style="530" customWidth="1"/>
    <col min="2836" max="2836" width="17.109375" style="530" customWidth="1"/>
    <col min="2837" max="2837" width="8.88671875" style="530"/>
    <col min="2838" max="2838" width="10.33203125" style="530" customWidth="1"/>
    <col min="2839" max="3072" width="8.88671875" style="530"/>
    <col min="3073" max="3073" width="16.5546875" style="530" customWidth="1"/>
    <col min="3074" max="3074" width="27.109375" style="530" customWidth="1"/>
    <col min="3075" max="3075" width="1.33203125" style="530" customWidth="1"/>
    <col min="3076" max="3076" width="14" style="530" bestFit="1" customWidth="1"/>
    <col min="3077" max="3078" width="14.6640625" style="530" customWidth="1"/>
    <col min="3079" max="3079" width="14" style="530" bestFit="1" customWidth="1"/>
    <col min="3080" max="3080" width="14.109375" style="530" customWidth="1"/>
    <col min="3081" max="3081" width="13.5546875" style="530" customWidth="1"/>
    <col min="3082" max="3082" width="14.109375" style="530" customWidth="1"/>
    <col min="3083" max="3083" width="14.44140625" style="530" customWidth="1"/>
    <col min="3084" max="3084" width="13.88671875" style="530" customWidth="1"/>
    <col min="3085" max="3085" width="13.6640625" style="530" customWidth="1"/>
    <col min="3086" max="3086" width="14" style="530" customWidth="1"/>
    <col min="3087" max="3087" width="15.6640625" style="530" customWidth="1"/>
    <col min="3088" max="3088" width="14" style="530" customWidth="1"/>
    <col min="3089" max="3089" width="14" style="530" bestFit="1" customWidth="1"/>
    <col min="3090" max="3090" width="15.33203125" style="530" customWidth="1"/>
    <col min="3091" max="3091" width="14" style="530" customWidth="1"/>
    <col min="3092" max="3092" width="17.109375" style="530" customWidth="1"/>
    <col min="3093" max="3093" width="8.88671875" style="530"/>
    <col min="3094" max="3094" width="10.33203125" style="530" customWidth="1"/>
    <col min="3095" max="3328" width="8.88671875" style="530"/>
    <col min="3329" max="3329" width="16.5546875" style="530" customWidth="1"/>
    <col min="3330" max="3330" width="27.109375" style="530" customWidth="1"/>
    <col min="3331" max="3331" width="1.33203125" style="530" customWidth="1"/>
    <col min="3332" max="3332" width="14" style="530" bestFit="1" customWidth="1"/>
    <col min="3333" max="3334" width="14.6640625" style="530" customWidth="1"/>
    <col min="3335" max="3335" width="14" style="530" bestFit="1" customWidth="1"/>
    <col min="3336" max="3336" width="14.109375" style="530" customWidth="1"/>
    <col min="3337" max="3337" width="13.5546875" style="530" customWidth="1"/>
    <col min="3338" max="3338" width="14.109375" style="530" customWidth="1"/>
    <col min="3339" max="3339" width="14.44140625" style="530" customWidth="1"/>
    <col min="3340" max="3340" width="13.88671875" style="530" customWidth="1"/>
    <col min="3341" max="3341" width="13.6640625" style="530" customWidth="1"/>
    <col min="3342" max="3342" width="14" style="530" customWidth="1"/>
    <col min="3343" max="3343" width="15.6640625" style="530" customWidth="1"/>
    <col min="3344" max="3344" width="14" style="530" customWidth="1"/>
    <col min="3345" max="3345" width="14" style="530" bestFit="1" customWidth="1"/>
    <col min="3346" max="3346" width="15.33203125" style="530" customWidth="1"/>
    <col min="3347" max="3347" width="14" style="530" customWidth="1"/>
    <col min="3348" max="3348" width="17.109375" style="530" customWidth="1"/>
    <col min="3349" max="3349" width="8.88671875" style="530"/>
    <col min="3350" max="3350" width="10.33203125" style="530" customWidth="1"/>
    <col min="3351" max="3584" width="8.88671875" style="530"/>
    <col min="3585" max="3585" width="16.5546875" style="530" customWidth="1"/>
    <col min="3586" max="3586" width="27.109375" style="530" customWidth="1"/>
    <col min="3587" max="3587" width="1.33203125" style="530" customWidth="1"/>
    <col min="3588" max="3588" width="14" style="530" bestFit="1" customWidth="1"/>
    <col min="3589" max="3590" width="14.6640625" style="530" customWidth="1"/>
    <col min="3591" max="3591" width="14" style="530" bestFit="1" customWidth="1"/>
    <col min="3592" max="3592" width="14.109375" style="530" customWidth="1"/>
    <col min="3593" max="3593" width="13.5546875" style="530" customWidth="1"/>
    <col min="3594" max="3594" width="14.109375" style="530" customWidth="1"/>
    <col min="3595" max="3595" width="14.44140625" style="530" customWidth="1"/>
    <col min="3596" max="3596" width="13.88671875" style="530" customWidth="1"/>
    <col min="3597" max="3597" width="13.6640625" style="530" customWidth="1"/>
    <col min="3598" max="3598" width="14" style="530" customWidth="1"/>
    <col min="3599" max="3599" width="15.6640625" style="530" customWidth="1"/>
    <col min="3600" max="3600" width="14" style="530" customWidth="1"/>
    <col min="3601" max="3601" width="14" style="530" bestFit="1" customWidth="1"/>
    <col min="3602" max="3602" width="15.33203125" style="530" customWidth="1"/>
    <col min="3603" max="3603" width="14" style="530" customWidth="1"/>
    <col min="3604" max="3604" width="17.109375" style="530" customWidth="1"/>
    <col min="3605" max="3605" width="8.88671875" style="530"/>
    <col min="3606" max="3606" width="10.33203125" style="530" customWidth="1"/>
    <col min="3607" max="3840" width="8.88671875" style="530"/>
    <col min="3841" max="3841" width="16.5546875" style="530" customWidth="1"/>
    <col min="3842" max="3842" width="27.109375" style="530" customWidth="1"/>
    <col min="3843" max="3843" width="1.33203125" style="530" customWidth="1"/>
    <col min="3844" max="3844" width="14" style="530" bestFit="1" customWidth="1"/>
    <col min="3845" max="3846" width="14.6640625" style="530" customWidth="1"/>
    <col min="3847" max="3847" width="14" style="530" bestFit="1" customWidth="1"/>
    <col min="3848" max="3848" width="14.109375" style="530" customWidth="1"/>
    <col min="3849" max="3849" width="13.5546875" style="530" customWidth="1"/>
    <col min="3850" max="3850" width="14.109375" style="530" customWidth="1"/>
    <col min="3851" max="3851" width="14.44140625" style="530" customWidth="1"/>
    <col min="3852" max="3852" width="13.88671875" style="530" customWidth="1"/>
    <col min="3853" max="3853" width="13.6640625" style="530" customWidth="1"/>
    <col min="3854" max="3854" width="14" style="530" customWidth="1"/>
    <col min="3855" max="3855" width="15.6640625" style="530" customWidth="1"/>
    <col min="3856" max="3856" width="14" style="530" customWidth="1"/>
    <col min="3857" max="3857" width="14" style="530" bestFit="1" customWidth="1"/>
    <col min="3858" max="3858" width="15.33203125" style="530" customWidth="1"/>
    <col min="3859" max="3859" width="14" style="530" customWidth="1"/>
    <col min="3860" max="3860" width="17.109375" style="530" customWidth="1"/>
    <col min="3861" max="3861" width="8.88671875" style="530"/>
    <col min="3862" max="3862" width="10.33203125" style="530" customWidth="1"/>
    <col min="3863" max="4096" width="8.88671875" style="530"/>
    <col min="4097" max="4097" width="16.5546875" style="530" customWidth="1"/>
    <col min="4098" max="4098" width="27.109375" style="530" customWidth="1"/>
    <col min="4099" max="4099" width="1.33203125" style="530" customWidth="1"/>
    <col min="4100" max="4100" width="14" style="530" bestFit="1" customWidth="1"/>
    <col min="4101" max="4102" width="14.6640625" style="530" customWidth="1"/>
    <col min="4103" max="4103" width="14" style="530" bestFit="1" customWidth="1"/>
    <col min="4104" max="4104" width="14.109375" style="530" customWidth="1"/>
    <col min="4105" max="4105" width="13.5546875" style="530" customWidth="1"/>
    <col min="4106" max="4106" width="14.109375" style="530" customWidth="1"/>
    <col min="4107" max="4107" width="14.44140625" style="530" customWidth="1"/>
    <col min="4108" max="4108" width="13.88671875" style="530" customWidth="1"/>
    <col min="4109" max="4109" width="13.6640625" style="530" customWidth="1"/>
    <col min="4110" max="4110" width="14" style="530" customWidth="1"/>
    <col min="4111" max="4111" width="15.6640625" style="530" customWidth="1"/>
    <col min="4112" max="4112" width="14" style="530" customWidth="1"/>
    <col min="4113" max="4113" width="14" style="530" bestFit="1" customWidth="1"/>
    <col min="4114" max="4114" width="15.33203125" style="530" customWidth="1"/>
    <col min="4115" max="4115" width="14" style="530" customWidth="1"/>
    <col min="4116" max="4116" width="17.109375" style="530" customWidth="1"/>
    <col min="4117" max="4117" width="8.88671875" style="530"/>
    <col min="4118" max="4118" width="10.33203125" style="530" customWidth="1"/>
    <col min="4119" max="4352" width="8.88671875" style="530"/>
    <col min="4353" max="4353" width="16.5546875" style="530" customWidth="1"/>
    <col min="4354" max="4354" width="27.109375" style="530" customWidth="1"/>
    <col min="4355" max="4355" width="1.33203125" style="530" customWidth="1"/>
    <col min="4356" max="4356" width="14" style="530" bestFit="1" customWidth="1"/>
    <col min="4357" max="4358" width="14.6640625" style="530" customWidth="1"/>
    <col min="4359" max="4359" width="14" style="530" bestFit="1" customWidth="1"/>
    <col min="4360" max="4360" width="14.109375" style="530" customWidth="1"/>
    <col min="4361" max="4361" width="13.5546875" style="530" customWidth="1"/>
    <col min="4362" max="4362" width="14.109375" style="530" customWidth="1"/>
    <col min="4363" max="4363" width="14.44140625" style="530" customWidth="1"/>
    <col min="4364" max="4364" width="13.88671875" style="530" customWidth="1"/>
    <col min="4365" max="4365" width="13.6640625" style="530" customWidth="1"/>
    <col min="4366" max="4366" width="14" style="530" customWidth="1"/>
    <col min="4367" max="4367" width="15.6640625" style="530" customWidth="1"/>
    <col min="4368" max="4368" width="14" style="530" customWidth="1"/>
    <col min="4369" max="4369" width="14" style="530" bestFit="1" customWidth="1"/>
    <col min="4370" max="4370" width="15.33203125" style="530" customWidth="1"/>
    <col min="4371" max="4371" width="14" style="530" customWidth="1"/>
    <col min="4372" max="4372" width="17.109375" style="530" customWidth="1"/>
    <col min="4373" max="4373" width="8.88671875" style="530"/>
    <col min="4374" max="4374" width="10.33203125" style="530" customWidth="1"/>
    <col min="4375" max="4608" width="8.88671875" style="530"/>
    <col min="4609" max="4609" width="16.5546875" style="530" customWidth="1"/>
    <col min="4610" max="4610" width="27.109375" style="530" customWidth="1"/>
    <col min="4611" max="4611" width="1.33203125" style="530" customWidth="1"/>
    <col min="4612" max="4612" width="14" style="530" bestFit="1" customWidth="1"/>
    <col min="4613" max="4614" width="14.6640625" style="530" customWidth="1"/>
    <col min="4615" max="4615" width="14" style="530" bestFit="1" customWidth="1"/>
    <col min="4616" max="4616" width="14.109375" style="530" customWidth="1"/>
    <col min="4617" max="4617" width="13.5546875" style="530" customWidth="1"/>
    <col min="4618" max="4618" width="14.109375" style="530" customWidth="1"/>
    <col min="4619" max="4619" width="14.44140625" style="530" customWidth="1"/>
    <col min="4620" max="4620" width="13.88671875" style="530" customWidth="1"/>
    <col min="4621" max="4621" width="13.6640625" style="530" customWidth="1"/>
    <col min="4622" max="4622" width="14" style="530" customWidth="1"/>
    <col min="4623" max="4623" width="15.6640625" style="530" customWidth="1"/>
    <col min="4624" max="4624" width="14" style="530" customWidth="1"/>
    <col min="4625" max="4625" width="14" style="530" bestFit="1" customWidth="1"/>
    <col min="4626" max="4626" width="15.33203125" style="530" customWidth="1"/>
    <col min="4627" max="4627" width="14" style="530" customWidth="1"/>
    <col min="4628" max="4628" width="17.109375" style="530" customWidth="1"/>
    <col min="4629" max="4629" width="8.88671875" style="530"/>
    <col min="4630" max="4630" width="10.33203125" style="530" customWidth="1"/>
    <col min="4631" max="4864" width="8.88671875" style="530"/>
    <col min="4865" max="4865" width="16.5546875" style="530" customWidth="1"/>
    <col min="4866" max="4866" width="27.109375" style="530" customWidth="1"/>
    <col min="4867" max="4867" width="1.33203125" style="530" customWidth="1"/>
    <col min="4868" max="4868" width="14" style="530" bestFit="1" customWidth="1"/>
    <col min="4869" max="4870" width="14.6640625" style="530" customWidth="1"/>
    <col min="4871" max="4871" width="14" style="530" bestFit="1" customWidth="1"/>
    <col min="4872" max="4872" width="14.109375" style="530" customWidth="1"/>
    <col min="4873" max="4873" width="13.5546875" style="530" customWidth="1"/>
    <col min="4874" max="4874" width="14.109375" style="530" customWidth="1"/>
    <col min="4875" max="4875" width="14.44140625" style="530" customWidth="1"/>
    <col min="4876" max="4876" width="13.88671875" style="530" customWidth="1"/>
    <col min="4877" max="4877" width="13.6640625" style="530" customWidth="1"/>
    <col min="4878" max="4878" width="14" style="530" customWidth="1"/>
    <col min="4879" max="4879" width="15.6640625" style="530" customWidth="1"/>
    <col min="4880" max="4880" width="14" style="530" customWidth="1"/>
    <col min="4881" max="4881" width="14" style="530" bestFit="1" customWidth="1"/>
    <col min="4882" max="4882" width="15.33203125" style="530" customWidth="1"/>
    <col min="4883" max="4883" width="14" style="530" customWidth="1"/>
    <col min="4884" max="4884" width="17.109375" style="530" customWidth="1"/>
    <col min="4885" max="4885" width="8.88671875" style="530"/>
    <col min="4886" max="4886" width="10.33203125" style="530" customWidth="1"/>
    <col min="4887" max="5120" width="8.88671875" style="530"/>
    <col min="5121" max="5121" width="16.5546875" style="530" customWidth="1"/>
    <col min="5122" max="5122" width="27.109375" style="530" customWidth="1"/>
    <col min="5123" max="5123" width="1.33203125" style="530" customWidth="1"/>
    <col min="5124" max="5124" width="14" style="530" bestFit="1" customWidth="1"/>
    <col min="5125" max="5126" width="14.6640625" style="530" customWidth="1"/>
    <col min="5127" max="5127" width="14" style="530" bestFit="1" customWidth="1"/>
    <col min="5128" max="5128" width="14.109375" style="530" customWidth="1"/>
    <col min="5129" max="5129" width="13.5546875" style="530" customWidth="1"/>
    <col min="5130" max="5130" width="14.109375" style="530" customWidth="1"/>
    <col min="5131" max="5131" width="14.44140625" style="530" customWidth="1"/>
    <col min="5132" max="5132" width="13.88671875" style="530" customWidth="1"/>
    <col min="5133" max="5133" width="13.6640625" style="530" customWidth="1"/>
    <col min="5134" max="5134" width="14" style="530" customWidth="1"/>
    <col min="5135" max="5135" width="15.6640625" style="530" customWidth="1"/>
    <col min="5136" max="5136" width="14" style="530" customWidth="1"/>
    <col min="5137" max="5137" width="14" style="530" bestFit="1" customWidth="1"/>
    <col min="5138" max="5138" width="15.33203125" style="530" customWidth="1"/>
    <col min="5139" max="5139" width="14" style="530" customWidth="1"/>
    <col min="5140" max="5140" width="17.109375" style="530" customWidth="1"/>
    <col min="5141" max="5141" width="8.88671875" style="530"/>
    <col min="5142" max="5142" width="10.33203125" style="530" customWidth="1"/>
    <col min="5143" max="5376" width="8.88671875" style="530"/>
    <col min="5377" max="5377" width="16.5546875" style="530" customWidth="1"/>
    <col min="5378" max="5378" width="27.109375" style="530" customWidth="1"/>
    <col min="5379" max="5379" width="1.33203125" style="530" customWidth="1"/>
    <col min="5380" max="5380" width="14" style="530" bestFit="1" customWidth="1"/>
    <col min="5381" max="5382" width="14.6640625" style="530" customWidth="1"/>
    <col min="5383" max="5383" width="14" style="530" bestFit="1" customWidth="1"/>
    <col min="5384" max="5384" width="14.109375" style="530" customWidth="1"/>
    <col min="5385" max="5385" width="13.5546875" style="530" customWidth="1"/>
    <col min="5386" max="5386" width="14.109375" style="530" customWidth="1"/>
    <col min="5387" max="5387" width="14.44140625" style="530" customWidth="1"/>
    <col min="5388" max="5388" width="13.88671875" style="530" customWidth="1"/>
    <col min="5389" max="5389" width="13.6640625" style="530" customWidth="1"/>
    <col min="5390" max="5390" width="14" style="530" customWidth="1"/>
    <col min="5391" max="5391" width="15.6640625" style="530" customWidth="1"/>
    <col min="5392" max="5392" width="14" style="530" customWidth="1"/>
    <col min="5393" max="5393" width="14" style="530" bestFit="1" customWidth="1"/>
    <col min="5394" max="5394" width="15.33203125" style="530" customWidth="1"/>
    <col min="5395" max="5395" width="14" style="530" customWidth="1"/>
    <col min="5396" max="5396" width="17.109375" style="530" customWidth="1"/>
    <col min="5397" max="5397" width="8.88671875" style="530"/>
    <col min="5398" max="5398" width="10.33203125" style="530" customWidth="1"/>
    <col min="5399" max="5632" width="8.88671875" style="530"/>
    <col min="5633" max="5633" width="16.5546875" style="530" customWidth="1"/>
    <col min="5634" max="5634" width="27.109375" style="530" customWidth="1"/>
    <col min="5635" max="5635" width="1.33203125" style="530" customWidth="1"/>
    <col min="5636" max="5636" width="14" style="530" bestFit="1" customWidth="1"/>
    <col min="5637" max="5638" width="14.6640625" style="530" customWidth="1"/>
    <col min="5639" max="5639" width="14" style="530" bestFit="1" customWidth="1"/>
    <col min="5640" max="5640" width="14.109375" style="530" customWidth="1"/>
    <col min="5641" max="5641" width="13.5546875" style="530" customWidth="1"/>
    <col min="5642" max="5642" width="14.109375" style="530" customWidth="1"/>
    <col min="5643" max="5643" width="14.44140625" style="530" customWidth="1"/>
    <col min="5644" max="5644" width="13.88671875" style="530" customWidth="1"/>
    <col min="5645" max="5645" width="13.6640625" style="530" customWidth="1"/>
    <col min="5646" max="5646" width="14" style="530" customWidth="1"/>
    <col min="5647" max="5647" width="15.6640625" style="530" customWidth="1"/>
    <col min="5648" max="5648" width="14" style="530" customWidth="1"/>
    <col min="5649" max="5649" width="14" style="530" bestFit="1" customWidth="1"/>
    <col min="5650" max="5650" width="15.33203125" style="530" customWidth="1"/>
    <col min="5651" max="5651" width="14" style="530" customWidth="1"/>
    <col min="5652" max="5652" width="17.109375" style="530" customWidth="1"/>
    <col min="5653" max="5653" width="8.88671875" style="530"/>
    <col min="5654" max="5654" width="10.33203125" style="530" customWidth="1"/>
    <col min="5655" max="5888" width="8.88671875" style="530"/>
    <col min="5889" max="5889" width="16.5546875" style="530" customWidth="1"/>
    <col min="5890" max="5890" width="27.109375" style="530" customWidth="1"/>
    <col min="5891" max="5891" width="1.33203125" style="530" customWidth="1"/>
    <col min="5892" max="5892" width="14" style="530" bestFit="1" customWidth="1"/>
    <col min="5893" max="5894" width="14.6640625" style="530" customWidth="1"/>
    <col min="5895" max="5895" width="14" style="530" bestFit="1" customWidth="1"/>
    <col min="5896" max="5896" width="14.109375" style="530" customWidth="1"/>
    <col min="5897" max="5897" width="13.5546875" style="530" customWidth="1"/>
    <col min="5898" max="5898" width="14.109375" style="530" customWidth="1"/>
    <col min="5899" max="5899" width="14.44140625" style="530" customWidth="1"/>
    <col min="5900" max="5900" width="13.88671875" style="530" customWidth="1"/>
    <col min="5901" max="5901" width="13.6640625" style="530" customWidth="1"/>
    <col min="5902" max="5902" width="14" style="530" customWidth="1"/>
    <col min="5903" max="5903" width="15.6640625" style="530" customWidth="1"/>
    <col min="5904" max="5904" width="14" style="530" customWidth="1"/>
    <col min="5905" max="5905" width="14" style="530" bestFit="1" customWidth="1"/>
    <col min="5906" max="5906" width="15.33203125" style="530" customWidth="1"/>
    <col min="5907" max="5907" width="14" style="530" customWidth="1"/>
    <col min="5908" max="5908" width="17.109375" style="530" customWidth="1"/>
    <col min="5909" max="5909" width="8.88671875" style="530"/>
    <col min="5910" max="5910" width="10.33203125" style="530" customWidth="1"/>
    <col min="5911" max="6144" width="8.88671875" style="530"/>
    <col min="6145" max="6145" width="16.5546875" style="530" customWidth="1"/>
    <col min="6146" max="6146" width="27.109375" style="530" customWidth="1"/>
    <col min="6147" max="6147" width="1.33203125" style="530" customWidth="1"/>
    <col min="6148" max="6148" width="14" style="530" bestFit="1" customWidth="1"/>
    <col min="6149" max="6150" width="14.6640625" style="530" customWidth="1"/>
    <col min="6151" max="6151" width="14" style="530" bestFit="1" customWidth="1"/>
    <col min="6152" max="6152" width="14.109375" style="530" customWidth="1"/>
    <col min="6153" max="6153" width="13.5546875" style="530" customWidth="1"/>
    <col min="6154" max="6154" width="14.109375" style="530" customWidth="1"/>
    <col min="6155" max="6155" width="14.44140625" style="530" customWidth="1"/>
    <col min="6156" max="6156" width="13.88671875" style="530" customWidth="1"/>
    <col min="6157" max="6157" width="13.6640625" style="530" customWidth="1"/>
    <col min="6158" max="6158" width="14" style="530" customWidth="1"/>
    <col min="6159" max="6159" width="15.6640625" style="530" customWidth="1"/>
    <col min="6160" max="6160" width="14" style="530" customWidth="1"/>
    <col min="6161" max="6161" width="14" style="530" bestFit="1" customWidth="1"/>
    <col min="6162" max="6162" width="15.33203125" style="530" customWidth="1"/>
    <col min="6163" max="6163" width="14" style="530" customWidth="1"/>
    <col min="6164" max="6164" width="17.109375" style="530" customWidth="1"/>
    <col min="6165" max="6165" width="8.88671875" style="530"/>
    <col min="6166" max="6166" width="10.33203125" style="530" customWidth="1"/>
    <col min="6167" max="6400" width="8.88671875" style="530"/>
    <col min="6401" max="6401" width="16.5546875" style="530" customWidth="1"/>
    <col min="6402" max="6402" width="27.109375" style="530" customWidth="1"/>
    <col min="6403" max="6403" width="1.33203125" style="530" customWidth="1"/>
    <col min="6404" max="6404" width="14" style="530" bestFit="1" customWidth="1"/>
    <col min="6405" max="6406" width="14.6640625" style="530" customWidth="1"/>
    <col min="6407" max="6407" width="14" style="530" bestFit="1" customWidth="1"/>
    <col min="6408" max="6408" width="14.109375" style="530" customWidth="1"/>
    <col min="6409" max="6409" width="13.5546875" style="530" customWidth="1"/>
    <col min="6410" max="6410" width="14.109375" style="530" customWidth="1"/>
    <col min="6411" max="6411" width="14.44140625" style="530" customWidth="1"/>
    <col min="6412" max="6412" width="13.88671875" style="530" customWidth="1"/>
    <col min="6413" max="6413" width="13.6640625" style="530" customWidth="1"/>
    <col min="6414" max="6414" width="14" style="530" customWidth="1"/>
    <col min="6415" max="6415" width="15.6640625" style="530" customWidth="1"/>
    <col min="6416" max="6416" width="14" style="530" customWidth="1"/>
    <col min="6417" max="6417" width="14" style="530" bestFit="1" customWidth="1"/>
    <col min="6418" max="6418" width="15.33203125" style="530" customWidth="1"/>
    <col min="6419" max="6419" width="14" style="530" customWidth="1"/>
    <col min="6420" max="6420" width="17.109375" style="530" customWidth="1"/>
    <col min="6421" max="6421" width="8.88671875" style="530"/>
    <col min="6422" max="6422" width="10.33203125" style="530" customWidth="1"/>
    <col min="6423" max="6656" width="8.88671875" style="530"/>
    <col min="6657" max="6657" width="16.5546875" style="530" customWidth="1"/>
    <col min="6658" max="6658" width="27.109375" style="530" customWidth="1"/>
    <col min="6659" max="6659" width="1.33203125" style="530" customWidth="1"/>
    <col min="6660" max="6660" width="14" style="530" bestFit="1" customWidth="1"/>
    <col min="6661" max="6662" width="14.6640625" style="530" customWidth="1"/>
    <col min="6663" max="6663" width="14" style="530" bestFit="1" customWidth="1"/>
    <col min="6664" max="6664" width="14.109375" style="530" customWidth="1"/>
    <col min="6665" max="6665" width="13.5546875" style="530" customWidth="1"/>
    <col min="6666" max="6666" width="14.109375" style="530" customWidth="1"/>
    <col min="6667" max="6667" width="14.44140625" style="530" customWidth="1"/>
    <col min="6668" max="6668" width="13.88671875" style="530" customWidth="1"/>
    <col min="6669" max="6669" width="13.6640625" style="530" customWidth="1"/>
    <col min="6670" max="6670" width="14" style="530" customWidth="1"/>
    <col min="6671" max="6671" width="15.6640625" style="530" customWidth="1"/>
    <col min="6672" max="6672" width="14" style="530" customWidth="1"/>
    <col min="6673" max="6673" width="14" style="530" bestFit="1" customWidth="1"/>
    <col min="6674" max="6674" width="15.33203125" style="530" customWidth="1"/>
    <col min="6675" max="6675" width="14" style="530" customWidth="1"/>
    <col min="6676" max="6676" width="17.109375" style="530" customWidth="1"/>
    <col min="6677" max="6677" width="8.88671875" style="530"/>
    <col min="6678" max="6678" width="10.33203125" style="530" customWidth="1"/>
    <col min="6679" max="6912" width="8.88671875" style="530"/>
    <col min="6913" max="6913" width="16.5546875" style="530" customWidth="1"/>
    <col min="6914" max="6914" width="27.109375" style="530" customWidth="1"/>
    <col min="6915" max="6915" width="1.33203125" style="530" customWidth="1"/>
    <col min="6916" max="6916" width="14" style="530" bestFit="1" customWidth="1"/>
    <col min="6917" max="6918" width="14.6640625" style="530" customWidth="1"/>
    <col min="6919" max="6919" width="14" style="530" bestFit="1" customWidth="1"/>
    <col min="6920" max="6920" width="14.109375" style="530" customWidth="1"/>
    <col min="6921" max="6921" width="13.5546875" style="530" customWidth="1"/>
    <col min="6922" max="6922" width="14.109375" style="530" customWidth="1"/>
    <col min="6923" max="6923" width="14.44140625" style="530" customWidth="1"/>
    <col min="6924" max="6924" width="13.88671875" style="530" customWidth="1"/>
    <col min="6925" max="6925" width="13.6640625" style="530" customWidth="1"/>
    <col min="6926" max="6926" width="14" style="530" customWidth="1"/>
    <col min="6927" max="6927" width="15.6640625" style="530" customWidth="1"/>
    <col min="6928" max="6928" width="14" style="530" customWidth="1"/>
    <col min="6929" max="6929" width="14" style="530" bestFit="1" customWidth="1"/>
    <col min="6930" max="6930" width="15.33203125" style="530" customWidth="1"/>
    <col min="6931" max="6931" width="14" style="530" customWidth="1"/>
    <col min="6932" max="6932" width="17.109375" style="530" customWidth="1"/>
    <col min="6933" max="6933" width="8.88671875" style="530"/>
    <col min="6934" max="6934" width="10.33203125" style="530" customWidth="1"/>
    <col min="6935" max="7168" width="8.88671875" style="530"/>
    <col min="7169" max="7169" width="16.5546875" style="530" customWidth="1"/>
    <col min="7170" max="7170" width="27.109375" style="530" customWidth="1"/>
    <col min="7171" max="7171" width="1.33203125" style="530" customWidth="1"/>
    <col min="7172" max="7172" width="14" style="530" bestFit="1" customWidth="1"/>
    <col min="7173" max="7174" width="14.6640625" style="530" customWidth="1"/>
    <col min="7175" max="7175" width="14" style="530" bestFit="1" customWidth="1"/>
    <col min="7176" max="7176" width="14.109375" style="530" customWidth="1"/>
    <col min="7177" max="7177" width="13.5546875" style="530" customWidth="1"/>
    <col min="7178" max="7178" width="14.109375" style="530" customWidth="1"/>
    <col min="7179" max="7179" width="14.44140625" style="530" customWidth="1"/>
    <col min="7180" max="7180" width="13.88671875" style="530" customWidth="1"/>
    <col min="7181" max="7181" width="13.6640625" style="530" customWidth="1"/>
    <col min="7182" max="7182" width="14" style="530" customWidth="1"/>
    <col min="7183" max="7183" width="15.6640625" style="530" customWidth="1"/>
    <col min="7184" max="7184" width="14" style="530" customWidth="1"/>
    <col min="7185" max="7185" width="14" style="530" bestFit="1" customWidth="1"/>
    <col min="7186" max="7186" width="15.33203125" style="530" customWidth="1"/>
    <col min="7187" max="7187" width="14" style="530" customWidth="1"/>
    <col min="7188" max="7188" width="17.109375" style="530" customWidth="1"/>
    <col min="7189" max="7189" width="8.88671875" style="530"/>
    <col min="7190" max="7190" width="10.33203125" style="530" customWidth="1"/>
    <col min="7191" max="7424" width="8.88671875" style="530"/>
    <col min="7425" max="7425" width="16.5546875" style="530" customWidth="1"/>
    <col min="7426" max="7426" width="27.109375" style="530" customWidth="1"/>
    <col min="7427" max="7427" width="1.33203125" style="530" customWidth="1"/>
    <col min="7428" max="7428" width="14" style="530" bestFit="1" customWidth="1"/>
    <col min="7429" max="7430" width="14.6640625" style="530" customWidth="1"/>
    <col min="7431" max="7431" width="14" style="530" bestFit="1" customWidth="1"/>
    <col min="7432" max="7432" width="14.109375" style="530" customWidth="1"/>
    <col min="7433" max="7433" width="13.5546875" style="530" customWidth="1"/>
    <col min="7434" max="7434" width="14.109375" style="530" customWidth="1"/>
    <col min="7435" max="7435" width="14.44140625" style="530" customWidth="1"/>
    <col min="7436" max="7436" width="13.88671875" style="530" customWidth="1"/>
    <col min="7437" max="7437" width="13.6640625" style="530" customWidth="1"/>
    <col min="7438" max="7438" width="14" style="530" customWidth="1"/>
    <col min="7439" max="7439" width="15.6640625" style="530" customWidth="1"/>
    <col min="7440" max="7440" width="14" style="530" customWidth="1"/>
    <col min="7441" max="7441" width="14" style="530" bestFit="1" customWidth="1"/>
    <col min="7442" max="7442" width="15.33203125" style="530" customWidth="1"/>
    <col min="7443" max="7443" width="14" style="530" customWidth="1"/>
    <col min="7444" max="7444" width="17.109375" style="530" customWidth="1"/>
    <col min="7445" max="7445" width="8.88671875" style="530"/>
    <col min="7446" max="7446" width="10.33203125" style="530" customWidth="1"/>
    <col min="7447" max="7680" width="8.88671875" style="530"/>
    <col min="7681" max="7681" width="16.5546875" style="530" customWidth="1"/>
    <col min="7682" max="7682" width="27.109375" style="530" customWidth="1"/>
    <col min="7683" max="7683" width="1.33203125" style="530" customWidth="1"/>
    <col min="7684" max="7684" width="14" style="530" bestFit="1" customWidth="1"/>
    <col min="7685" max="7686" width="14.6640625" style="530" customWidth="1"/>
    <col min="7687" max="7687" width="14" style="530" bestFit="1" customWidth="1"/>
    <col min="7688" max="7688" width="14.109375" style="530" customWidth="1"/>
    <col min="7689" max="7689" width="13.5546875" style="530" customWidth="1"/>
    <col min="7690" max="7690" width="14.109375" style="530" customWidth="1"/>
    <col min="7691" max="7691" width="14.44140625" style="530" customWidth="1"/>
    <col min="7692" max="7692" width="13.88671875" style="530" customWidth="1"/>
    <col min="7693" max="7693" width="13.6640625" style="530" customWidth="1"/>
    <col min="7694" max="7694" width="14" style="530" customWidth="1"/>
    <col min="7695" max="7695" width="15.6640625" style="530" customWidth="1"/>
    <col min="7696" max="7696" width="14" style="530" customWidth="1"/>
    <col min="7697" max="7697" width="14" style="530" bestFit="1" customWidth="1"/>
    <col min="7698" max="7698" width="15.33203125" style="530" customWidth="1"/>
    <col min="7699" max="7699" width="14" style="530" customWidth="1"/>
    <col min="7700" max="7700" width="17.109375" style="530" customWidth="1"/>
    <col min="7701" max="7701" width="8.88671875" style="530"/>
    <col min="7702" max="7702" width="10.33203125" style="530" customWidth="1"/>
    <col min="7703" max="7936" width="8.88671875" style="530"/>
    <col min="7937" max="7937" width="16.5546875" style="530" customWidth="1"/>
    <col min="7938" max="7938" width="27.109375" style="530" customWidth="1"/>
    <col min="7939" max="7939" width="1.33203125" style="530" customWidth="1"/>
    <col min="7940" max="7940" width="14" style="530" bestFit="1" customWidth="1"/>
    <col min="7941" max="7942" width="14.6640625" style="530" customWidth="1"/>
    <col min="7943" max="7943" width="14" style="530" bestFit="1" customWidth="1"/>
    <col min="7944" max="7944" width="14.109375" style="530" customWidth="1"/>
    <col min="7945" max="7945" width="13.5546875" style="530" customWidth="1"/>
    <col min="7946" max="7946" width="14.109375" style="530" customWidth="1"/>
    <col min="7947" max="7947" width="14.44140625" style="530" customWidth="1"/>
    <col min="7948" max="7948" width="13.88671875" style="530" customWidth="1"/>
    <col min="7949" max="7949" width="13.6640625" style="530" customWidth="1"/>
    <col min="7950" max="7950" width="14" style="530" customWidth="1"/>
    <col min="7951" max="7951" width="15.6640625" style="530" customWidth="1"/>
    <col min="7952" max="7952" width="14" style="530" customWidth="1"/>
    <col min="7953" max="7953" width="14" style="530" bestFit="1" customWidth="1"/>
    <col min="7954" max="7954" width="15.33203125" style="530" customWidth="1"/>
    <col min="7955" max="7955" width="14" style="530" customWidth="1"/>
    <col min="7956" max="7956" width="17.109375" style="530" customWidth="1"/>
    <col min="7957" max="7957" width="8.88671875" style="530"/>
    <col min="7958" max="7958" width="10.33203125" style="530" customWidth="1"/>
    <col min="7959" max="8192" width="8.88671875" style="530"/>
    <col min="8193" max="8193" width="16.5546875" style="530" customWidth="1"/>
    <col min="8194" max="8194" width="27.109375" style="530" customWidth="1"/>
    <col min="8195" max="8195" width="1.33203125" style="530" customWidth="1"/>
    <col min="8196" max="8196" width="14" style="530" bestFit="1" customWidth="1"/>
    <col min="8197" max="8198" width="14.6640625" style="530" customWidth="1"/>
    <col min="8199" max="8199" width="14" style="530" bestFit="1" customWidth="1"/>
    <col min="8200" max="8200" width="14.109375" style="530" customWidth="1"/>
    <col min="8201" max="8201" width="13.5546875" style="530" customWidth="1"/>
    <col min="8202" max="8202" width="14.109375" style="530" customWidth="1"/>
    <col min="8203" max="8203" width="14.44140625" style="530" customWidth="1"/>
    <col min="8204" max="8204" width="13.88671875" style="530" customWidth="1"/>
    <col min="8205" max="8205" width="13.6640625" style="530" customWidth="1"/>
    <col min="8206" max="8206" width="14" style="530" customWidth="1"/>
    <col min="8207" max="8207" width="15.6640625" style="530" customWidth="1"/>
    <col min="8208" max="8208" width="14" style="530" customWidth="1"/>
    <col min="8209" max="8209" width="14" style="530" bestFit="1" customWidth="1"/>
    <col min="8210" max="8210" width="15.33203125" style="530" customWidth="1"/>
    <col min="8211" max="8211" width="14" style="530" customWidth="1"/>
    <col min="8212" max="8212" width="17.109375" style="530" customWidth="1"/>
    <col min="8213" max="8213" width="8.88671875" style="530"/>
    <col min="8214" max="8214" width="10.33203125" style="530" customWidth="1"/>
    <col min="8215" max="8448" width="8.88671875" style="530"/>
    <col min="8449" max="8449" width="16.5546875" style="530" customWidth="1"/>
    <col min="8450" max="8450" width="27.109375" style="530" customWidth="1"/>
    <col min="8451" max="8451" width="1.33203125" style="530" customWidth="1"/>
    <col min="8452" max="8452" width="14" style="530" bestFit="1" customWidth="1"/>
    <col min="8453" max="8454" width="14.6640625" style="530" customWidth="1"/>
    <col min="8455" max="8455" width="14" style="530" bestFit="1" customWidth="1"/>
    <col min="8456" max="8456" width="14.109375" style="530" customWidth="1"/>
    <col min="8457" max="8457" width="13.5546875" style="530" customWidth="1"/>
    <col min="8458" max="8458" width="14.109375" style="530" customWidth="1"/>
    <col min="8459" max="8459" width="14.44140625" style="530" customWidth="1"/>
    <col min="8460" max="8460" width="13.88671875" style="530" customWidth="1"/>
    <col min="8461" max="8461" width="13.6640625" style="530" customWidth="1"/>
    <col min="8462" max="8462" width="14" style="530" customWidth="1"/>
    <col min="8463" max="8463" width="15.6640625" style="530" customWidth="1"/>
    <col min="8464" max="8464" width="14" style="530" customWidth="1"/>
    <col min="8465" max="8465" width="14" style="530" bestFit="1" customWidth="1"/>
    <col min="8466" max="8466" width="15.33203125" style="530" customWidth="1"/>
    <col min="8467" max="8467" width="14" style="530" customWidth="1"/>
    <col min="8468" max="8468" width="17.109375" style="530" customWidth="1"/>
    <col min="8469" max="8469" width="8.88671875" style="530"/>
    <col min="8470" max="8470" width="10.33203125" style="530" customWidth="1"/>
    <col min="8471" max="8704" width="8.88671875" style="530"/>
    <col min="8705" max="8705" width="16.5546875" style="530" customWidth="1"/>
    <col min="8706" max="8706" width="27.109375" style="530" customWidth="1"/>
    <col min="8707" max="8707" width="1.33203125" style="530" customWidth="1"/>
    <col min="8708" max="8708" width="14" style="530" bestFit="1" customWidth="1"/>
    <col min="8709" max="8710" width="14.6640625" style="530" customWidth="1"/>
    <col min="8711" max="8711" width="14" style="530" bestFit="1" customWidth="1"/>
    <col min="8712" max="8712" width="14.109375" style="530" customWidth="1"/>
    <col min="8713" max="8713" width="13.5546875" style="530" customWidth="1"/>
    <col min="8714" max="8714" width="14.109375" style="530" customWidth="1"/>
    <col min="8715" max="8715" width="14.44140625" style="530" customWidth="1"/>
    <col min="8716" max="8716" width="13.88671875" style="530" customWidth="1"/>
    <col min="8717" max="8717" width="13.6640625" style="530" customWidth="1"/>
    <col min="8718" max="8718" width="14" style="530" customWidth="1"/>
    <col min="8719" max="8719" width="15.6640625" style="530" customWidth="1"/>
    <col min="8720" max="8720" width="14" style="530" customWidth="1"/>
    <col min="8721" max="8721" width="14" style="530" bestFit="1" customWidth="1"/>
    <col min="8722" max="8722" width="15.33203125" style="530" customWidth="1"/>
    <col min="8723" max="8723" width="14" style="530" customWidth="1"/>
    <col min="8724" max="8724" width="17.109375" style="530" customWidth="1"/>
    <col min="8725" max="8725" width="8.88671875" style="530"/>
    <col min="8726" max="8726" width="10.33203125" style="530" customWidth="1"/>
    <col min="8727" max="8960" width="8.88671875" style="530"/>
    <col min="8961" max="8961" width="16.5546875" style="530" customWidth="1"/>
    <col min="8962" max="8962" width="27.109375" style="530" customWidth="1"/>
    <col min="8963" max="8963" width="1.33203125" style="530" customWidth="1"/>
    <col min="8964" max="8964" width="14" style="530" bestFit="1" customWidth="1"/>
    <col min="8965" max="8966" width="14.6640625" style="530" customWidth="1"/>
    <col min="8967" max="8967" width="14" style="530" bestFit="1" customWidth="1"/>
    <col min="8968" max="8968" width="14.109375" style="530" customWidth="1"/>
    <col min="8969" max="8969" width="13.5546875" style="530" customWidth="1"/>
    <col min="8970" max="8970" width="14.109375" style="530" customWidth="1"/>
    <col min="8971" max="8971" width="14.44140625" style="530" customWidth="1"/>
    <col min="8972" max="8972" width="13.88671875" style="530" customWidth="1"/>
    <col min="8973" max="8973" width="13.6640625" style="530" customWidth="1"/>
    <col min="8974" max="8974" width="14" style="530" customWidth="1"/>
    <col min="8975" max="8975" width="15.6640625" style="530" customWidth="1"/>
    <col min="8976" max="8976" width="14" style="530" customWidth="1"/>
    <col min="8977" max="8977" width="14" style="530" bestFit="1" customWidth="1"/>
    <col min="8978" max="8978" width="15.33203125" style="530" customWidth="1"/>
    <col min="8979" max="8979" width="14" style="530" customWidth="1"/>
    <col min="8980" max="8980" width="17.109375" style="530" customWidth="1"/>
    <col min="8981" max="8981" width="8.88671875" style="530"/>
    <col min="8982" max="8982" width="10.33203125" style="530" customWidth="1"/>
    <col min="8983" max="9216" width="8.88671875" style="530"/>
    <col min="9217" max="9217" width="16.5546875" style="530" customWidth="1"/>
    <col min="9218" max="9218" width="27.109375" style="530" customWidth="1"/>
    <col min="9219" max="9219" width="1.33203125" style="530" customWidth="1"/>
    <col min="9220" max="9220" width="14" style="530" bestFit="1" customWidth="1"/>
    <col min="9221" max="9222" width="14.6640625" style="530" customWidth="1"/>
    <col min="9223" max="9223" width="14" style="530" bestFit="1" customWidth="1"/>
    <col min="9224" max="9224" width="14.109375" style="530" customWidth="1"/>
    <col min="9225" max="9225" width="13.5546875" style="530" customWidth="1"/>
    <col min="9226" max="9226" width="14.109375" style="530" customWidth="1"/>
    <col min="9227" max="9227" width="14.44140625" style="530" customWidth="1"/>
    <col min="9228" max="9228" width="13.88671875" style="530" customWidth="1"/>
    <col min="9229" max="9229" width="13.6640625" style="530" customWidth="1"/>
    <col min="9230" max="9230" width="14" style="530" customWidth="1"/>
    <col min="9231" max="9231" width="15.6640625" style="530" customWidth="1"/>
    <col min="9232" max="9232" width="14" style="530" customWidth="1"/>
    <col min="9233" max="9233" width="14" style="530" bestFit="1" customWidth="1"/>
    <col min="9234" max="9234" width="15.33203125" style="530" customWidth="1"/>
    <col min="9235" max="9235" width="14" style="530" customWidth="1"/>
    <col min="9236" max="9236" width="17.109375" style="530" customWidth="1"/>
    <col min="9237" max="9237" width="8.88671875" style="530"/>
    <col min="9238" max="9238" width="10.33203125" style="530" customWidth="1"/>
    <col min="9239" max="9472" width="8.88671875" style="530"/>
    <col min="9473" max="9473" width="16.5546875" style="530" customWidth="1"/>
    <col min="9474" max="9474" width="27.109375" style="530" customWidth="1"/>
    <col min="9475" max="9475" width="1.33203125" style="530" customWidth="1"/>
    <col min="9476" max="9476" width="14" style="530" bestFit="1" customWidth="1"/>
    <col min="9477" max="9478" width="14.6640625" style="530" customWidth="1"/>
    <col min="9479" max="9479" width="14" style="530" bestFit="1" customWidth="1"/>
    <col min="9480" max="9480" width="14.109375" style="530" customWidth="1"/>
    <col min="9481" max="9481" width="13.5546875" style="530" customWidth="1"/>
    <col min="9482" max="9482" width="14.109375" style="530" customWidth="1"/>
    <col min="9483" max="9483" width="14.44140625" style="530" customWidth="1"/>
    <col min="9484" max="9484" width="13.88671875" style="530" customWidth="1"/>
    <col min="9485" max="9485" width="13.6640625" style="530" customWidth="1"/>
    <col min="9486" max="9486" width="14" style="530" customWidth="1"/>
    <col min="9487" max="9487" width="15.6640625" style="530" customWidth="1"/>
    <col min="9488" max="9488" width="14" style="530" customWidth="1"/>
    <col min="9489" max="9489" width="14" style="530" bestFit="1" customWidth="1"/>
    <col min="9490" max="9490" width="15.33203125" style="530" customWidth="1"/>
    <col min="9491" max="9491" width="14" style="530" customWidth="1"/>
    <col min="9492" max="9492" width="17.109375" style="530" customWidth="1"/>
    <col min="9493" max="9493" width="8.88671875" style="530"/>
    <col min="9494" max="9494" width="10.33203125" style="530" customWidth="1"/>
    <col min="9495" max="9728" width="8.88671875" style="530"/>
    <col min="9729" max="9729" width="16.5546875" style="530" customWidth="1"/>
    <col min="9730" max="9730" width="27.109375" style="530" customWidth="1"/>
    <col min="9731" max="9731" width="1.33203125" style="530" customWidth="1"/>
    <col min="9732" max="9732" width="14" style="530" bestFit="1" customWidth="1"/>
    <col min="9733" max="9734" width="14.6640625" style="530" customWidth="1"/>
    <col min="9735" max="9735" width="14" style="530" bestFit="1" customWidth="1"/>
    <col min="9736" max="9736" width="14.109375" style="530" customWidth="1"/>
    <col min="9737" max="9737" width="13.5546875" style="530" customWidth="1"/>
    <col min="9738" max="9738" width="14.109375" style="530" customWidth="1"/>
    <col min="9739" max="9739" width="14.44140625" style="530" customWidth="1"/>
    <col min="9740" max="9740" width="13.88671875" style="530" customWidth="1"/>
    <col min="9741" max="9741" width="13.6640625" style="530" customWidth="1"/>
    <col min="9742" max="9742" width="14" style="530" customWidth="1"/>
    <col min="9743" max="9743" width="15.6640625" style="530" customWidth="1"/>
    <col min="9744" max="9744" width="14" style="530" customWidth="1"/>
    <col min="9745" max="9745" width="14" style="530" bestFit="1" customWidth="1"/>
    <col min="9746" max="9746" width="15.33203125" style="530" customWidth="1"/>
    <col min="9747" max="9747" width="14" style="530" customWidth="1"/>
    <col min="9748" max="9748" width="17.109375" style="530" customWidth="1"/>
    <col min="9749" max="9749" width="8.88671875" style="530"/>
    <col min="9750" max="9750" width="10.33203125" style="530" customWidth="1"/>
    <col min="9751" max="9984" width="8.88671875" style="530"/>
    <col min="9985" max="9985" width="16.5546875" style="530" customWidth="1"/>
    <col min="9986" max="9986" width="27.109375" style="530" customWidth="1"/>
    <col min="9987" max="9987" width="1.33203125" style="530" customWidth="1"/>
    <col min="9988" max="9988" width="14" style="530" bestFit="1" customWidth="1"/>
    <col min="9989" max="9990" width="14.6640625" style="530" customWidth="1"/>
    <col min="9991" max="9991" width="14" style="530" bestFit="1" customWidth="1"/>
    <col min="9992" max="9992" width="14.109375" style="530" customWidth="1"/>
    <col min="9993" max="9993" width="13.5546875" style="530" customWidth="1"/>
    <col min="9994" max="9994" width="14.109375" style="530" customWidth="1"/>
    <col min="9995" max="9995" width="14.44140625" style="530" customWidth="1"/>
    <col min="9996" max="9996" width="13.88671875" style="530" customWidth="1"/>
    <col min="9997" max="9997" width="13.6640625" style="530" customWidth="1"/>
    <col min="9998" max="9998" width="14" style="530" customWidth="1"/>
    <col min="9999" max="9999" width="15.6640625" style="530" customWidth="1"/>
    <col min="10000" max="10000" width="14" style="530" customWidth="1"/>
    <col min="10001" max="10001" width="14" style="530" bestFit="1" customWidth="1"/>
    <col min="10002" max="10002" width="15.33203125" style="530" customWidth="1"/>
    <col min="10003" max="10003" width="14" style="530" customWidth="1"/>
    <col min="10004" max="10004" width="17.109375" style="530" customWidth="1"/>
    <col min="10005" max="10005" width="8.88671875" style="530"/>
    <col min="10006" max="10006" width="10.33203125" style="530" customWidth="1"/>
    <col min="10007" max="10240" width="8.88671875" style="530"/>
    <col min="10241" max="10241" width="16.5546875" style="530" customWidth="1"/>
    <col min="10242" max="10242" width="27.109375" style="530" customWidth="1"/>
    <col min="10243" max="10243" width="1.33203125" style="530" customWidth="1"/>
    <col min="10244" max="10244" width="14" style="530" bestFit="1" customWidth="1"/>
    <col min="10245" max="10246" width="14.6640625" style="530" customWidth="1"/>
    <col min="10247" max="10247" width="14" style="530" bestFit="1" customWidth="1"/>
    <col min="10248" max="10248" width="14.109375" style="530" customWidth="1"/>
    <col min="10249" max="10249" width="13.5546875" style="530" customWidth="1"/>
    <col min="10250" max="10250" width="14.109375" style="530" customWidth="1"/>
    <col min="10251" max="10251" width="14.44140625" style="530" customWidth="1"/>
    <col min="10252" max="10252" width="13.88671875" style="530" customWidth="1"/>
    <col min="10253" max="10253" width="13.6640625" style="530" customWidth="1"/>
    <col min="10254" max="10254" width="14" style="530" customWidth="1"/>
    <col min="10255" max="10255" width="15.6640625" style="530" customWidth="1"/>
    <col min="10256" max="10256" width="14" style="530" customWidth="1"/>
    <col min="10257" max="10257" width="14" style="530" bestFit="1" customWidth="1"/>
    <col min="10258" max="10258" width="15.33203125" style="530" customWidth="1"/>
    <col min="10259" max="10259" width="14" style="530" customWidth="1"/>
    <col min="10260" max="10260" width="17.109375" style="530" customWidth="1"/>
    <col min="10261" max="10261" width="8.88671875" style="530"/>
    <col min="10262" max="10262" width="10.33203125" style="530" customWidth="1"/>
    <col min="10263" max="10496" width="8.88671875" style="530"/>
    <col min="10497" max="10497" width="16.5546875" style="530" customWidth="1"/>
    <col min="10498" max="10498" width="27.109375" style="530" customWidth="1"/>
    <col min="10499" max="10499" width="1.33203125" style="530" customWidth="1"/>
    <col min="10500" max="10500" width="14" style="530" bestFit="1" customWidth="1"/>
    <col min="10501" max="10502" width="14.6640625" style="530" customWidth="1"/>
    <col min="10503" max="10503" width="14" style="530" bestFit="1" customWidth="1"/>
    <col min="10504" max="10504" width="14.109375" style="530" customWidth="1"/>
    <col min="10505" max="10505" width="13.5546875" style="530" customWidth="1"/>
    <col min="10506" max="10506" width="14.109375" style="530" customWidth="1"/>
    <col min="10507" max="10507" width="14.44140625" style="530" customWidth="1"/>
    <col min="10508" max="10508" width="13.88671875" style="530" customWidth="1"/>
    <col min="10509" max="10509" width="13.6640625" style="530" customWidth="1"/>
    <col min="10510" max="10510" width="14" style="530" customWidth="1"/>
    <col min="10511" max="10511" width="15.6640625" style="530" customWidth="1"/>
    <col min="10512" max="10512" width="14" style="530" customWidth="1"/>
    <col min="10513" max="10513" width="14" style="530" bestFit="1" customWidth="1"/>
    <col min="10514" max="10514" width="15.33203125" style="530" customWidth="1"/>
    <col min="10515" max="10515" width="14" style="530" customWidth="1"/>
    <col min="10516" max="10516" width="17.109375" style="530" customWidth="1"/>
    <col min="10517" max="10517" width="8.88671875" style="530"/>
    <col min="10518" max="10518" width="10.33203125" style="530" customWidth="1"/>
    <col min="10519" max="10752" width="8.88671875" style="530"/>
    <col min="10753" max="10753" width="16.5546875" style="530" customWidth="1"/>
    <col min="10754" max="10754" width="27.109375" style="530" customWidth="1"/>
    <col min="10755" max="10755" width="1.33203125" style="530" customWidth="1"/>
    <col min="10756" max="10756" width="14" style="530" bestFit="1" customWidth="1"/>
    <col min="10757" max="10758" width="14.6640625" style="530" customWidth="1"/>
    <col min="10759" max="10759" width="14" style="530" bestFit="1" customWidth="1"/>
    <col min="10760" max="10760" width="14.109375" style="530" customWidth="1"/>
    <col min="10761" max="10761" width="13.5546875" style="530" customWidth="1"/>
    <col min="10762" max="10762" width="14.109375" style="530" customWidth="1"/>
    <col min="10763" max="10763" width="14.44140625" style="530" customWidth="1"/>
    <col min="10764" max="10764" width="13.88671875" style="530" customWidth="1"/>
    <col min="10765" max="10765" width="13.6640625" style="530" customWidth="1"/>
    <col min="10766" max="10766" width="14" style="530" customWidth="1"/>
    <col min="10767" max="10767" width="15.6640625" style="530" customWidth="1"/>
    <col min="10768" max="10768" width="14" style="530" customWidth="1"/>
    <col min="10769" max="10769" width="14" style="530" bestFit="1" customWidth="1"/>
    <col min="10770" max="10770" width="15.33203125" style="530" customWidth="1"/>
    <col min="10771" max="10771" width="14" style="530" customWidth="1"/>
    <col min="10772" max="10772" width="17.109375" style="530" customWidth="1"/>
    <col min="10773" max="10773" width="8.88671875" style="530"/>
    <col min="10774" max="10774" width="10.33203125" style="530" customWidth="1"/>
    <col min="10775" max="11008" width="8.88671875" style="530"/>
    <col min="11009" max="11009" width="16.5546875" style="530" customWidth="1"/>
    <col min="11010" max="11010" width="27.109375" style="530" customWidth="1"/>
    <col min="11011" max="11011" width="1.33203125" style="530" customWidth="1"/>
    <col min="11012" max="11012" width="14" style="530" bestFit="1" customWidth="1"/>
    <col min="11013" max="11014" width="14.6640625" style="530" customWidth="1"/>
    <col min="11015" max="11015" width="14" style="530" bestFit="1" customWidth="1"/>
    <col min="11016" max="11016" width="14.109375" style="530" customWidth="1"/>
    <col min="11017" max="11017" width="13.5546875" style="530" customWidth="1"/>
    <col min="11018" max="11018" width="14.109375" style="530" customWidth="1"/>
    <col min="11019" max="11019" width="14.44140625" style="530" customWidth="1"/>
    <col min="11020" max="11020" width="13.88671875" style="530" customWidth="1"/>
    <col min="11021" max="11021" width="13.6640625" style="530" customWidth="1"/>
    <col min="11022" max="11022" width="14" style="530" customWidth="1"/>
    <col min="11023" max="11023" width="15.6640625" style="530" customWidth="1"/>
    <col min="11024" max="11024" width="14" style="530" customWidth="1"/>
    <col min="11025" max="11025" width="14" style="530" bestFit="1" customWidth="1"/>
    <col min="11026" max="11026" width="15.33203125" style="530" customWidth="1"/>
    <col min="11027" max="11027" width="14" style="530" customWidth="1"/>
    <col min="11028" max="11028" width="17.109375" style="530" customWidth="1"/>
    <col min="11029" max="11029" width="8.88671875" style="530"/>
    <col min="11030" max="11030" width="10.33203125" style="530" customWidth="1"/>
    <col min="11031" max="11264" width="8.88671875" style="530"/>
    <col min="11265" max="11265" width="16.5546875" style="530" customWidth="1"/>
    <col min="11266" max="11266" width="27.109375" style="530" customWidth="1"/>
    <col min="11267" max="11267" width="1.33203125" style="530" customWidth="1"/>
    <col min="11268" max="11268" width="14" style="530" bestFit="1" customWidth="1"/>
    <col min="11269" max="11270" width="14.6640625" style="530" customWidth="1"/>
    <col min="11271" max="11271" width="14" style="530" bestFit="1" customWidth="1"/>
    <col min="11272" max="11272" width="14.109375" style="530" customWidth="1"/>
    <col min="11273" max="11273" width="13.5546875" style="530" customWidth="1"/>
    <col min="11274" max="11274" width="14.109375" style="530" customWidth="1"/>
    <col min="11275" max="11275" width="14.44140625" style="530" customWidth="1"/>
    <col min="11276" max="11276" width="13.88671875" style="530" customWidth="1"/>
    <col min="11277" max="11277" width="13.6640625" style="530" customWidth="1"/>
    <col min="11278" max="11278" width="14" style="530" customWidth="1"/>
    <col min="11279" max="11279" width="15.6640625" style="530" customWidth="1"/>
    <col min="11280" max="11280" width="14" style="530" customWidth="1"/>
    <col min="11281" max="11281" width="14" style="530" bestFit="1" customWidth="1"/>
    <col min="11282" max="11282" width="15.33203125" style="530" customWidth="1"/>
    <col min="11283" max="11283" width="14" style="530" customWidth="1"/>
    <col min="11284" max="11284" width="17.109375" style="530" customWidth="1"/>
    <col min="11285" max="11285" width="8.88671875" style="530"/>
    <col min="11286" max="11286" width="10.33203125" style="530" customWidth="1"/>
    <col min="11287" max="11520" width="8.88671875" style="530"/>
    <col min="11521" max="11521" width="16.5546875" style="530" customWidth="1"/>
    <col min="11522" max="11522" width="27.109375" style="530" customWidth="1"/>
    <col min="11523" max="11523" width="1.33203125" style="530" customWidth="1"/>
    <col min="11524" max="11524" width="14" style="530" bestFit="1" customWidth="1"/>
    <col min="11525" max="11526" width="14.6640625" style="530" customWidth="1"/>
    <col min="11527" max="11527" width="14" style="530" bestFit="1" customWidth="1"/>
    <col min="11528" max="11528" width="14.109375" style="530" customWidth="1"/>
    <col min="11529" max="11529" width="13.5546875" style="530" customWidth="1"/>
    <col min="11530" max="11530" width="14.109375" style="530" customWidth="1"/>
    <col min="11531" max="11531" width="14.44140625" style="530" customWidth="1"/>
    <col min="11532" max="11532" width="13.88671875" style="530" customWidth="1"/>
    <col min="11533" max="11533" width="13.6640625" style="530" customWidth="1"/>
    <col min="11534" max="11534" width="14" style="530" customWidth="1"/>
    <col min="11535" max="11535" width="15.6640625" style="530" customWidth="1"/>
    <col min="11536" max="11536" width="14" style="530" customWidth="1"/>
    <col min="11537" max="11537" width="14" style="530" bestFit="1" customWidth="1"/>
    <col min="11538" max="11538" width="15.33203125" style="530" customWidth="1"/>
    <col min="11539" max="11539" width="14" style="530" customWidth="1"/>
    <col min="11540" max="11540" width="17.109375" style="530" customWidth="1"/>
    <col min="11541" max="11541" width="8.88671875" style="530"/>
    <col min="11542" max="11542" width="10.33203125" style="530" customWidth="1"/>
    <col min="11543" max="11776" width="8.88671875" style="530"/>
    <col min="11777" max="11777" width="16.5546875" style="530" customWidth="1"/>
    <col min="11778" max="11778" width="27.109375" style="530" customWidth="1"/>
    <col min="11779" max="11779" width="1.33203125" style="530" customWidth="1"/>
    <col min="11780" max="11780" width="14" style="530" bestFit="1" customWidth="1"/>
    <col min="11781" max="11782" width="14.6640625" style="530" customWidth="1"/>
    <col min="11783" max="11783" width="14" style="530" bestFit="1" customWidth="1"/>
    <col min="11784" max="11784" width="14.109375" style="530" customWidth="1"/>
    <col min="11785" max="11785" width="13.5546875" style="530" customWidth="1"/>
    <col min="11786" max="11786" width="14.109375" style="530" customWidth="1"/>
    <col min="11787" max="11787" width="14.44140625" style="530" customWidth="1"/>
    <col min="11788" max="11788" width="13.88671875" style="530" customWidth="1"/>
    <col min="11789" max="11789" width="13.6640625" style="530" customWidth="1"/>
    <col min="11790" max="11790" width="14" style="530" customWidth="1"/>
    <col min="11791" max="11791" width="15.6640625" style="530" customWidth="1"/>
    <col min="11792" max="11792" width="14" style="530" customWidth="1"/>
    <col min="11793" max="11793" width="14" style="530" bestFit="1" customWidth="1"/>
    <col min="11794" max="11794" width="15.33203125" style="530" customWidth="1"/>
    <col min="11795" max="11795" width="14" style="530" customWidth="1"/>
    <col min="11796" max="11796" width="17.109375" style="530" customWidth="1"/>
    <col min="11797" max="11797" width="8.88671875" style="530"/>
    <col min="11798" max="11798" width="10.33203125" style="530" customWidth="1"/>
    <col min="11799" max="12032" width="8.88671875" style="530"/>
    <col min="12033" max="12033" width="16.5546875" style="530" customWidth="1"/>
    <col min="12034" max="12034" width="27.109375" style="530" customWidth="1"/>
    <col min="12035" max="12035" width="1.33203125" style="530" customWidth="1"/>
    <col min="12036" max="12036" width="14" style="530" bestFit="1" customWidth="1"/>
    <col min="12037" max="12038" width="14.6640625" style="530" customWidth="1"/>
    <col min="12039" max="12039" width="14" style="530" bestFit="1" customWidth="1"/>
    <col min="12040" max="12040" width="14.109375" style="530" customWidth="1"/>
    <col min="12041" max="12041" width="13.5546875" style="530" customWidth="1"/>
    <col min="12042" max="12042" width="14.109375" style="530" customWidth="1"/>
    <col min="12043" max="12043" width="14.44140625" style="530" customWidth="1"/>
    <col min="12044" max="12044" width="13.88671875" style="530" customWidth="1"/>
    <col min="12045" max="12045" width="13.6640625" style="530" customWidth="1"/>
    <col min="12046" max="12046" width="14" style="530" customWidth="1"/>
    <col min="12047" max="12047" width="15.6640625" style="530" customWidth="1"/>
    <col min="12048" max="12048" width="14" style="530" customWidth="1"/>
    <col min="12049" max="12049" width="14" style="530" bestFit="1" customWidth="1"/>
    <col min="12050" max="12050" width="15.33203125" style="530" customWidth="1"/>
    <col min="12051" max="12051" width="14" style="530" customWidth="1"/>
    <col min="12052" max="12052" width="17.109375" style="530" customWidth="1"/>
    <col min="12053" max="12053" width="8.88671875" style="530"/>
    <col min="12054" max="12054" width="10.33203125" style="530" customWidth="1"/>
    <col min="12055" max="12288" width="8.88671875" style="530"/>
    <col min="12289" max="12289" width="16.5546875" style="530" customWidth="1"/>
    <col min="12290" max="12290" width="27.109375" style="530" customWidth="1"/>
    <col min="12291" max="12291" width="1.33203125" style="530" customWidth="1"/>
    <col min="12292" max="12292" width="14" style="530" bestFit="1" customWidth="1"/>
    <col min="12293" max="12294" width="14.6640625" style="530" customWidth="1"/>
    <col min="12295" max="12295" width="14" style="530" bestFit="1" customWidth="1"/>
    <col min="12296" max="12296" width="14.109375" style="530" customWidth="1"/>
    <col min="12297" max="12297" width="13.5546875" style="530" customWidth="1"/>
    <col min="12298" max="12298" width="14.109375" style="530" customWidth="1"/>
    <col min="12299" max="12299" width="14.44140625" style="530" customWidth="1"/>
    <col min="12300" max="12300" width="13.88671875" style="530" customWidth="1"/>
    <col min="12301" max="12301" width="13.6640625" style="530" customWidth="1"/>
    <col min="12302" max="12302" width="14" style="530" customWidth="1"/>
    <col min="12303" max="12303" width="15.6640625" style="530" customWidth="1"/>
    <col min="12304" max="12304" width="14" style="530" customWidth="1"/>
    <col min="12305" max="12305" width="14" style="530" bestFit="1" customWidth="1"/>
    <col min="12306" max="12306" width="15.33203125" style="530" customWidth="1"/>
    <col min="12307" max="12307" width="14" style="530" customWidth="1"/>
    <col min="12308" max="12308" width="17.109375" style="530" customWidth="1"/>
    <col min="12309" max="12309" width="8.88671875" style="530"/>
    <col min="12310" max="12310" width="10.33203125" style="530" customWidth="1"/>
    <col min="12311" max="12544" width="8.88671875" style="530"/>
    <col min="12545" max="12545" width="16.5546875" style="530" customWidth="1"/>
    <col min="12546" max="12546" width="27.109375" style="530" customWidth="1"/>
    <col min="12547" max="12547" width="1.33203125" style="530" customWidth="1"/>
    <col min="12548" max="12548" width="14" style="530" bestFit="1" customWidth="1"/>
    <col min="12549" max="12550" width="14.6640625" style="530" customWidth="1"/>
    <col min="12551" max="12551" width="14" style="530" bestFit="1" customWidth="1"/>
    <col min="12552" max="12552" width="14.109375" style="530" customWidth="1"/>
    <col min="12553" max="12553" width="13.5546875" style="530" customWidth="1"/>
    <col min="12554" max="12554" width="14.109375" style="530" customWidth="1"/>
    <col min="12555" max="12555" width="14.44140625" style="530" customWidth="1"/>
    <col min="12556" max="12556" width="13.88671875" style="530" customWidth="1"/>
    <col min="12557" max="12557" width="13.6640625" style="530" customWidth="1"/>
    <col min="12558" max="12558" width="14" style="530" customWidth="1"/>
    <col min="12559" max="12559" width="15.6640625" style="530" customWidth="1"/>
    <col min="12560" max="12560" width="14" style="530" customWidth="1"/>
    <col min="12561" max="12561" width="14" style="530" bestFit="1" customWidth="1"/>
    <col min="12562" max="12562" width="15.33203125" style="530" customWidth="1"/>
    <col min="12563" max="12563" width="14" style="530" customWidth="1"/>
    <col min="12564" max="12564" width="17.109375" style="530" customWidth="1"/>
    <col min="12565" max="12565" width="8.88671875" style="530"/>
    <col min="12566" max="12566" width="10.33203125" style="530" customWidth="1"/>
    <col min="12567" max="12800" width="8.88671875" style="530"/>
    <col min="12801" max="12801" width="16.5546875" style="530" customWidth="1"/>
    <col min="12802" max="12802" width="27.109375" style="530" customWidth="1"/>
    <col min="12803" max="12803" width="1.33203125" style="530" customWidth="1"/>
    <col min="12804" max="12804" width="14" style="530" bestFit="1" customWidth="1"/>
    <col min="12805" max="12806" width="14.6640625" style="530" customWidth="1"/>
    <col min="12807" max="12807" width="14" style="530" bestFit="1" customWidth="1"/>
    <col min="12808" max="12808" width="14.109375" style="530" customWidth="1"/>
    <col min="12809" max="12809" width="13.5546875" style="530" customWidth="1"/>
    <col min="12810" max="12810" width="14.109375" style="530" customWidth="1"/>
    <col min="12811" max="12811" width="14.44140625" style="530" customWidth="1"/>
    <col min="12812" max="12812" width="13.88671875" style="530" customWidth="1"/>
    <col min="12813" max="12813" width="13.6640625" style="530" customWidth="1"/>
    <col min="12814" max="12814" width="14" style="530" customWidth="1"/>
    <col min="12815" max="12815" width="15.6640625" style="530" customWidth="1"/>
    <col min="12816" max="12816" width="14" style="530" customWidth="1"/>
    <col min="12817" max="12817" width="14" style="530" bestFit="1" customWidth="1"/>
    <col min="12818" max="12818" width="15.33203125" style="530" customWidth="1"/>
    <col min="12819" max="12819" width="14" style="530" customWidth="1"/>
    <col min="12820" max="12820" width="17.109375" style="530" customWidth="1"/>
    <col min="12821" max="12821" width="8.88671875" style="530"/>
    <col min="12822" max="12822" width="10.33203125" style="530" customWidth="1"/>
    <col min="12823" max="13056" width="8.88671875" style="530"/>
    <col min="13057" max="13057" width="16.5546875" style="530" customWidth="1"/>
    <col min="13058" max="13058" width="27.109375" style="530" customWidth="1"/>
    <col min="13059" max="13059" width="1.33203125" style="530" customWidth="1"/>
    <col min="13060" max="13060" width="14" style="530" bestFit="1" customWidth="1"/>
    <col min="13061" max="13062" width="14.6640625" style="530" customWidth="1"/>
    <col min="13063" max="13063" width="14" style="530" bestFit="1" customWidth="1"/>
    <col min="13064" max="13064" width="14.109375" style="530" customWidth="1"/>
    <col min="13065" max="13065" width="13.5546875" style="530" customWidth="1"/>
    <col min="13066" max="13066" width="14.109375" style="530" customWidth="1"/>
    <col min="13067" max="13067" width="14.44140625" style="530" customWidth="1"/>
    <col min="13068" max="13068" width="13.88671875" style="530" customWidth="1"/>
    <col min="13069" max="13069" width="13.6640625" style="530" customWidth="1"/>
    <col min="13070" max="13070" width="14" style="530" customWidth="1"/>
    <col min="13071" max="13071" width="15.6640625" style="530" customWidth="1"/>
    <col min="13072" max="13072" width="14" style="530" customWidth="1"/>
    <col min="13073" max="13073" width="14" style="530" bestFit="1" customWidth="1"/>
    <col min="13074" max="13074" width="15.33203125" style="530" customWidth="1"/>
    <col min="13075" max="13075" width="14" style="530" customWidth="1"/>
    <col min="13076" max="13076" width="17.109375" style="530" customWidth="1"/>
    <col min="13077" max="13077" width="8.88671875" style="530"/>
    <col min="13078" max="13078" width="10.33203125" style="530" customWidth="1"/>
    <col min="13079" max="13312" width="8.88671875" style="530"/>
    <col min="13313" max="13313" width="16.5546875" style="530" customWidth="1"/>
    <col min="13314" max="13314" width="27.109375" style="530" customWidth="1"/>
    <col min="13315" max="13315" width="1.33203125" style="530" customWidth="1"/>
    <col min="13316" max="13316" width="14" style="530" bestFit="1" customWidth="1"/>
    <col min="13317" max="13318" width="14.6640625" style="530" customWidth="1"/>
    <col min="13319" max="13319" width="14" style="530" bestFit="1" customWidth="1"/>
    <col min="13320" max="13320" width="14.109375" style="530" customWidth="1"/>
    <col min="13321" max="13321" width="13.5546875" style="530" customWidth="1"/>
    <col min="13322" max="13322" width="14.109375" style="530" customWidth="1"/>
    <col min="13323" max="13323" width="14.44140625" style="530" customWidth="1"/>
    <col min="13324" max="13324" width="13.88671875" style="530" customWidth="1"/>
    <col min="13325" max="13325" width="13.6640625" style="530" customWidth="1"/>
    <col min="13326" max="13326" width="14" style="530" customWidth="1"/>
    <col min="13327" max="13327" width="15.6640625" style="530" customWidth="1"/>
    <col min="13328" max="13328" width="14" style="530" customWidth="1"/>
    <col min="13329" max="13329" width="14" style="530" bestFit="1" customWidth="1"/>
    <col min="13330" max="13330" width="15.33203125" style="530" customWidth="1"/>
    <col min="13331" max="13331" width="14" style="530" customWidth="1"/>
    <col min="13332" max="13332" width="17.109375" style="530" customWidth="1"/>
    <col min="13333" max="13333" width="8.88671875" style="530"/>
    <col min="13334" max="13334" width="10.33203125" style="530" customWidth="1"/>
    <col min="13335" max="13568" width="8.88671875" style="530"/>
    <col min="13569" max="13569" width="16.5546875" style="530" customWidth="1"/>
    <col min="13570" max="13570" width="27.109375" style="530" customWidth="1"/>
    <col min="13571" max="13571" width="1.33203125" style="530" customWidth="1"/>
    <col min="13572" max="13572" width="14" style="530" bestFit="1" customWidth="1"/>
    <col min="13573" max="13574" width="14.6640625" style="530" customWidth="1"/>
    <col min="13575" max="13575" width="14" style="530" bestFit="1" customWidth="1"/>
    <col min="13576" max="13576" width="14.109375" style="530" customWidth="1"/>
    <col min="13577" max="13577" width="13.5546875" style="530" customWidth="1"/>
    <col min="13578" max="13578" width="14.109375" style="530" customWidth="1"/>
    <col min="13579" max="13579" width="14.44140625" style="530" customWidth="1"/>
    <col min="13580" max="13580" width="13.88671875" style="530" customWidth="1"/>
    <col min="13581" max="13581" width="13.6640625" style="530" customWidth="1"/>
    <col min="13582" max="13582" width="14" style="530" customWidth="1"/>
    <col min="13583" max="13583" width="15.6640625" style="530" customWidth="1"/>
    <col min="13584" max="13584" width="14" style="530" customWidth="1"/>
    <col min="13585" max="13585" width="14" style="530" bestFit="1" customWidth="1"/>
    <col min="13586" max="13586" width="15.33203125" style="530" customWidth="1"/>
    <col min="13587" max="13587" width="14" style="530" customWidth="1"/>
    <col min="13588" max="13588" width="17.109375" style="530" customWidth="1"/>
    <col min="13589" max="13589" width="8.88671875" style="530"/>
    <col min="13590" max="13590" width="10.33203125" style="530" customWidth="1"/>
    <col min="13591" max="13824" width="8.88671875" style="530"/>
    <col min="13825" max="13825" width="16.5546875" style="530" customWidth="1"/>
    <col min="13826" max="13826" width="27.109375" style="530" customWidth="1"/>
    <col min="13827" max="13827" width="1.33203125" style="530" customWidth="1"/>
    <col min="13828" max="13828" width="14" style="530" bestFit="1" customWidth="1"/>
    <col min="13829" max="13830" width="14.6640625" style="530" customWidth="1"/>
    <col min="13831" max="13831" width="14" style="530" bestFit="1" customWidth="1"/>
    <col min="13832" max="13832" width="14.109375" style="530" customWidth="1"/>
    <col min="13833" max="13833" width="13.5546875" style="530" customWidth="1"/>
    <col min="13834" max="13834" width="14.109375" style="530" customWidth="1"/>
    <col min="13835" max="13835" width="14.44140625" style="530" customWidth="1"/>
    <col min="13836" max="13836" width="13.88671875" style="530" customWidth="1"/>
    <col min="13837" max="13837" width="13.6640625" style="530" customWidth="1"/>
    <col min="13838" max="13838" width="14" style="530" customWidth="1"/>
    <col min="13839" max="13839" width="15.6640625" style="530" customWidth="1"/>
    <col min="13840" max="13840" width="14" style="530" customWidth="1"/>
    <col min="13841" max="13841" width="14" style="530" bestFit="1" customWidth="1"/>
    <col min="13842" max="13842" width="15.33203125" style="530" customWidth="1"/>
    <col min="13843" max="13843" width="14" style="530" customWidth="1"/>
    <col min="13844" max="13844" width="17.109375" style="530" customWidth="1"/>
    <col min="13845" max="13845" width="8.88671875" style="530"/>
    <col min="13846" max="13846" width="10.33203125" style="530" customWidth="1"/>
    <col min="13847" max="14080" width="8.88671875" style="530"/>
    <col min="14081" max="14081" width="16.5546875" style="530" customWidth="1"/>
    <col min="14082" max="14082" width="27.109375" style="530" customWidth="1"/>
    <col min="14083" max="14083" width="1.33203125" style="530" customWidth="1"/>
    <col min="14084" max="14084" width="14" style="530" bestFit="1" customWidth="1"/>
    <col min="14085" max="14086" width="14.6640625" style="530" customWidth="1"/>
    <col min="14087" max="14087" width="14" style="530" bestFit="1" customWidth="1"/>
    <col min="14088" max="14088" width="14.109375" style="530" customWidth="1"/>
    <col min="14089" max="14089" width="13.5546875" style="530" customWidth="1"/>
    <col min="14090" max="14090" width="14.109375" style="530" customWidth="1"/>
    <col min="14091" max="14091" width="14.44140625" style="530" customWidth="1"/>
    <col min="14092" max="14092" width="13.88671875" style="530" customWidth="1"/>
    <col min="14093" max="14093" width="13.6640625" style="530" customWidth="1"/>
    <col min="14094" max="14094" width="14" style="530" customWidth="1"/>
    <col min="14095" max="14095" width="15.6640625" style="530" customWidth="1"/>
    <col min="14096" max="14096" width="14" style="530" customWidth="1"/>
    <col min="14097" max="14097" width="14" style="530" bestFit="1" customWidth="1"/>
    <col min="14098" max="14098" width="15.33203125" style="530" customWidth="1"/>
    <col min="14099" max="14099" width="14" style="530" customWidth="1"/>
    <col min="14100" max="14100" width="17.109375" style="530" customWidth="1"/>
    <col min="14101" max="14101" width="8.88671875" style="530"/>
    <col min="14102" max="14102" width="10.33203125" style="530" customWidth="1"/>
    <col min="14103" max="14336" width="8.88671875" style="530"/>
    <col min="14337" max="14337" width="16.5546875" style="530" customWidth="1"/>
    <col min="14338" max="14338" width="27.109375" style="530" customWidth="1"/>
    <col min="14339" max="14339" width="1.33203125" style="530" customWidth="1"/>
    <col min="14340" max="14340" width="14" style="530" bestFit="1" customWidth="1"/>
    <col min="14341" max="14342" width="14.6640625" style="530" customWidth="1"/>
    <col min="14343" max="14343" width="14" style="530" bestFit="1" customWidth="1"/>
    <col min="14344" max="14344" width="14.109375" style="530" customWidth="1"/>
    <col min="14345" max="14345" width="13.5546875" style="530" customWidth="1"/>
    <col min="14346" max="14346" width="14.109375" style="530" customWidth="1"/>
    <col min="14347" max="14347" width="14.44140625" style="530" customWidth="1"/>
    <col min="14348" max="14348" width="13.88671875" style="530" customWidth="1"/>
    <col min="14349" max="14349" width="13.6640625" style="530" customWidth="1"/>
    <col min="14350" max="14350" width="14" style="530" customWidth="1"/>
    <col min="14351" max="14351" width="15.6640625" style="530" customWidth="1"/>
    <col min="14352" max="14352" width="14" style="530" customWidth="1"/>
    <col min="14353" max="14353" width="14" style="530" bestFit="1" customWidth="1"/>
    <col min="14354" max="14354" width="15.33203125" style="530" customWidth="1"/>
    <col min="14355" max="14355" width="14" style="530" customWidth="1"/>
    <col min="14356" max="14356" width="17.109375" style="530" customWidth="1"/>
    <col min="14357" max="14357" width="8.88671875" style="530"/>
    <col min="14358" max="14358" width="10.33203125" style="530" customWidth="1"/>
    <col min="14359" max="14592" width="8.88671875" style="530"/>
    <col min="14593" max="14593" width="16.5546875" style="530" customWidth="1"/>
    <col min="14594" max="14594" width="27.109375" style="530" customWidth="1"/>
    <col min="14595" max="14595" width="1.33203125" style="530" customWidth="1"/>
    <col min="14596" max="14596" width="14" style="530" bestFit="1" customWidth="1"/>
    <col min="14597" max="14598" width="14.6640625" style="530" customWidth="1"/>
    <col min="14599" max="14599" width="14" style="530" bestFit="1" customWidth="1"/>
    <col min="14600" max="14600" width="14.109375" style="530" customWidth="1"/>
    <col min="14601" max="14601" width="13.5546875" style="530" customWidth="1"/>
    <col min="14602" max="14602" width="14.109375" style="530" customWidth="1"/>
    <col min="14603" max="14603" width="14.44140625" style="530" customWidth="1"/>
    <col min="14604" max="14604" width="13.88671875" style="530" customWidth="1"/>
    <col min="14605" max="14605" width="13.6640625" style="530" customWidth="1"/>
    <col min="14606" max="14606" width="14" style="530" customWidth="1"/>
    <col min="14607" max="14607" width="15.6640625" style="530" customWidth="1"/>
    <col min="14608" max="14608" width="14" style="530" customWidth="1"/>
    <col min="14609" max="14609" width="14" style="530" bestFit="1" customWidth="1"/>
    <col min="14610" max="14610" width="15.33203125" style="530" customWidth="1"/>
    <col min="14611" max="14611" width="14" style="530" customWidth="1"/>
    <col min="14612" max="14612" width="17.109375" style="530" customWidth="1"/>
    <col min="14613" max="14613" width="8.88671875" style="530"/>
    <col min="14614" max="14614" width="10.33203125" style="530" customWidth="1"/>
    <col min="14615" max="14848" width="8.88671875" style="530"/>
    <col min="14849" max="14849" width="16.5546875" style="530" customWidth="1"/>
    <col min="14850" max="14850" width="27.109375" style="530" customWidth="1"/>
    <col min="14851" max="14851" width="1.33203125" style="530" customWidth="1"/>
    <col min="14852" max="14852" width="14" style="530" bestFit="1" customWidth="1"/>
    <col min="14853" max="14854" width="14.6640625" style="530" customWidth="1"/>
    <col min="14855" max="14855" width="14" style="530" bestFit="1" customWidth="1"/>
    <col min="14856" max="14856" width="14.109375" style="530" customWidth="1"/>
    <col min="14857" max="14857" width="13.5546875" style="530" customWidth="1"/>
    <col min="14858" max="14858" width="14.109375" style="530" customWidth="1"/>
    <col min="14859" max="14859" width="14.44140625" style="530" customWidth="1"/>
    <col min="14860" max="14860" width="13.88671875" style="530" customWidth="1"/>
    <col min="14861" max="14861" width="13.6640625" style="530" customWidth="1"/>
    <col min="14862" max="14862" width="14" style="530" customWidth="1"/>
    <col min="14863" max="14863" width="15.6640625" style="530" customWidth="1"/>
    <col min="14864" max="14864" width="14" style="530" customWidth="1"/>
    <col min="14865" max="14865" width="14" style="530" bestFit="1" customWidth="1"/>
    <col min="14866" max="14866" width="15.33203125" style="530" customWidth="1"/>
    <col min="14867" max="14867" width="14" style="530" customWidth="1"/>
    <col min="14868" max="14868" width="17.109375" style="530" customWidth="1"/>
    <col min="14869" max="14869" width="8.88671875" style="530"/>
    <col min="14870" max="14870" width="10.33203125" style="530" customWidth="1"/>
    <col min="14871" max="15104" width="8.88671875" style="530"/>
    <col min="15105" max="15105" width="16.5546875" style="530" customWidth="1"/>
    <col min="15106" max="15106" width="27.109375" style="530" customWidth="1"/>
    <col min="15107" max="15107" width="1.33203125" style="530" customWidth="1"/>
    <col min="15108" max="15108" width="14" style="530" bestFit="1" customWidth="1"/>
    <col min="15109" max="15110" width="14.6640625" style="530" customWidth="1"/>
    <col min="15111" max="15111" width="14" style="530" bestFit="1" customWidth="1"/>
    <col min="15112" max="15112" width="14.109375" style="530" customWidth="1"/>
    <col min="15113" max="15113" width="13.5546875" style="530" customWidth="1"/>
    <col min="15114" max="15114" width="14.109375" style="530" customWidth="1"/>
    <col min="15115" max="15115" width="14.44140625" style="530" customWidth="1"/>
    <col min="15116" max="15116" width="13.88671875" style="530" customWidth="1"/>
    <col min="15117" max="15117" width="13.6640625" style="530" customWidth="1"/>
    <col min="15118" max="15118" width="14" style="530" customWidth="1"/>
    <col min="15119" max="15119" width="15.6640625" style="530" customWidth="1"/>
    <col min="15120" max="15120" width="14" style="530" customWidth="1"/>
    <col min="15121" max="15121" width="14" style="530" bestFit="1" customWidth="1"/>
    <col min="15122" max="15122" width="15.33203125" style="530" customWidth="1"/>
    <col min="15123" max="15123" width="14" style="530" customWidth="1"/>
    <col min="15124" max="15124" width="17.109375" style="530" customWidth="1"/>
    <col min="15125" max="15125" width="8.88671875" style="530"/>
    <col min="15126" max="15126" width="10.33203125" style="530" customWidth="1"/>
    <col min="15127" max="15360" width="8.88671875" style="530"/>
    <col min="15361" max="15361" width="16.5546875" style="530" customWidth="1"/>
    <col min="15362" max="15362" width="27.109375" style="530" customWidth="1"/>
    <col min="15363" max="15363" width="1.33203125" style="530" customWidth="1"/>
    <col min="15364" max="15364" width="14" style="530" bestFit="1" customWidth="1"/>
    <col min="15365" max="15366" width="14.6640625" style="530" customWidth="1"/>
    <col min="15367" max="15367" width="14" style="530" bestFit="1" customWidth="1"/>
    <col min="15368" max="15368" width="14.109375" style="530" customWidth="1"/>
    <col min="15369" max="15369" width="13.5546875" style="530" customWidth="1"/>
    <col min="15370" max="15370" width="14.109375" style="530" customWidth="1"/>
    <col min="15371" max="15371" width="14.44140625" style="530" customWidth="1"/>
    <col min="15372" max="15372" width="13.88671875" style="530" customWidth="1"/>
    <col min="15373" max="15373" width="13.6640625" style="530" customWidth="1"/>
    <col min="15374" max="15374" width="14" style="530" customWidth="1"/>
    <col min="15375" max="15375" width="15.6640625" style="530" customWidth="1"/>
    <col min="15376" max="15376" width="14" style="530" customWidth="1"/>
    <col min="15377" max="15377" width="14" style="530" bestFit="1" customWidth="1"/>
    <col min="15378" max="15378" width="15.33203125" style="530" customWidth="1"/>
    <col min="15379" max="15379" width="14" style="530" customWidth="1"/>
    <col min="15380" max="15380" width="17.109375" style="530" customWidth="1"/>
    <col min="15381" max="15381" width="8.88671875" style="530"/>
    <col min="15382" max="15382" width="10.33203125" style="530" customWidth="1"/>
    <col min="15383" max="15616" width="8.88671875" style="530"/>
    <col min="15617" max="15617" width="16.5546875" style="530" customWidth="1"/>
    <col min="15618" max="15618" width="27.109375" style="530" customWidth="1"/>
    <col min="15619" max="15619" width="1.33203125" style="530" customWidth="1"/>
    <col min="15620" max="15620" width="14" style="530" bestFit="1" customWidth="1"/>
    <col min="15621" max="15622" width="14.6640625" style="530" customWidth="1"/>
    <col min="15623" max="15623" width="14" style="530" bestFit="1" customWidth="1"/>
    <col min="15624" max="15624" width="14.109375" style="530" customWidth="1"/>
    <col min="15625" max="15625" width="13.5546875" style="530" customWidth="1"/>
    <col min="15626" max="15626" width="14.109375" style="530" customWidth="1"/>
    <col min="15627" max="15627" width="14.44140625" style="530" customWidth="1"/>
    <col min="15628" max="15628" width="13.88671875" style="530" customWidth="1"/>
    <col min="15629" max="15629" width="13.6640625" style="530" customWidth="1"/>
    <col min="15630" max="15630" width="14" style="530" customWidth="1"/>
    <col min="15631" max="15631" width="15.6640625" style="530" customWidth="1"/>
    <col min="15632" max="15632" width="14" style="530" customWidth="1"/>
    <col min="15633" max="15633" width="14" style="530" bestFit="1" customWidth="1"/>
    <col min="15634" max="15634" width="15.33203125" style="530" customWidth="1"/>
    <col min="15635" max="15635" width="14" style="530" customWidth="1"/>
    <col min="15636" max="15636" width="17.109375" style="530" customWidth="1"/>
    <col min="15637" max="15637" width="8.88671875" style="530"/>
    <col min="15638" max="15638" width="10.33203125" style="530" customWidth="1"/>
    <col min="15639" max="15872" width="8.88671875" style="530"/>
    <col min="15873" max="15873" width="16.5546875" style="530" customWidth="1"/>
    <col min="15874" max="15874" width="27.109375" style="530" customWidth="1"/>
    <col min="15875" max="15875" width="1.33203125" style="530" customWidth="1"/>
    <col min="15876" max="15876" width="14" style="530" bestFit="1" customWidth="1"/>
    <col min="15877" max="15878" width="14.6640625" style="530" customWidth="1"/>
    <col min="15879" max="15879" width="14" style="530" bestFit="1" customWidth="1"/>
    <col min="15880" max="15880" width="14.109375" style="530" customWidth="1"/>
    <col min="15881" max="15881" width="13.5546875" style="530" customWidth="1"/>
    <col min="15882" max="15882" width="14.109375" style="530" customWidth="1"/>
    <col min="15883" max="15883" width="14.44140625" style="530" customWidth="1"/>
    <col min="15884" max="15884" width="13.88671875" style="530" customWidth="1"/>
    <col min="15885" max="15885" width="13.6640625" style="530" customWidth="1"/>
    <col min="15886" max="15886" width="14" style="530" customWidth="1"/>
    <col min="15887" max="15887" width="15.6640625" style="530" customWidth="1"/>
    <col min="15888" max="15888" width="14" style="530" customWidth="1"/>
    <col min="15889" max="15889" width="14" style="530" bestFit="1" customWidth="1"/>
    <col min="15890" max="15890" width="15.33203125" style="530" customWidth="1"/>
    <col min="15891" max="15891" width="14" style="530" customWidth="1"/>
    <col min="15892" max="15892" width="17.109375" style="530" customWidth="1"/>
    <col min="15893" max="15893" width="8.88671875" style="530"/>
    <col min="15894" max="15894" width="10.33203125" style="530" customWidth="1"/>
    <col min="15895" max="16128" width="8.88671875" style="530"/>
    <col min="16129" max="16129" width="16.5546875" style="530" customWidth="1"/>
    <col min="16130" max="16130" width="27.109375" style="530" customWidth="1"/>
    <col min="16131" max="16131" width="1.33203125" style="530" customWidth="1"/>
    <col min="16132" max="16132" width="14" style="530" bestFit="1" customWidth="1"/>
    <col min="16133" max="16134" width="14.6640625" style="530" customWidth="1"/>
    <col min="16135" max="16135" width="14" style="530" bestFit="1" customWidth="1"/>
    <col min="16136" max="16136" width="14.109375" style="530" customWidth="1"/>
    <col min="16137" max="16137" width="13.5546875" style="530" customWidth="1"/>
    <col min="16138" max="16138" width="14.109375" style="530" customWidth="1"/>
    <col min="16139" max="16139" width="14.44140625" style="530" customWidth="1"/>
    <col min="16140" max="16140" width="13.88671875" style="530" customWidth="1"/>
    <col min="16141" max="16141" width="13.6640625" style="530" customWidth="1"/>
    <col min="16142" max="16142" width="14" style="530" customWidth="1"/>
    <col min="16143" max="16143" width="15.6640625" style="530" customWidth="1"/>
    <col min="16144" max="16144" width="14" style="530" customWidth="1"/>
    <col min="16145" max="16145" width="14" style="530" bestFit="1" customWidth="1"/>
    <col min="16146" max="16146" width="15.33203125" style="530" customWidth="1"/>
    <col min="16147" max="16147" width="14" style="530" customWidth="1"/>
    <col min="16148" max="16148" width="17.109375" style="530" customWidth="1"/>
    <col min="16149" max="16149" width="8.88671875" style="530"/>
    <col min="16150" max="16150" width="10.33203125" style="530" customWidth="1"/>
    <col min="16151" max="16384" width="8.88671875" style="530"/>
  </cols>
  <sheetData>
    <row r="1" spans="1:22" ht="13.8">
      <c r="A1" s="529" t="s">
        <v>292</v>
      </c>
      <c r="E1" s="531"/>
      <c r="F1" s="531"/>
      <c r="G1" s="531"/>
      <c r="H1" s="531"/>
      <c r="I1" s="531"/>
      <c r="J1" s="531"/>
      <c r="L1" s="532"/>
      <c r="M1" s="532"/>
      <c r="N1" s="532"/>
      <c r="P1" s="532"/>
    </row>
    <row r="2" spans="1:22" ht="13.8">
      <c r="A2" s="533" t="s">
        <v>377</v>
      </c>
      <c r="E2" s="531"/>
      <c r="F2" s="531"/>
      <c r="G2" s="531"/>
      <c r="H2" s="531"/>
      <c r="I2" s="531"/>
      <c r="J2" s="531"/>
      <c r="L2" s="532"/>
      <c r="M2" s="532"/>
      <c r="N2" s="532"/>
      <c r="P2" s="532"/>
    </row>
    <row r="3" spans="1:22" ht="13.8">
      <c r="A3" s="533" t="s">
        <v>264</v>
      </c>
    </row>
    <row r="4" spans="1:22">
      <c r="D4" s="534" t="s">
        <v>250</v>
      </c>
    </row>
    <row r="5" spans="1:22">
      <c r="A5" s="535" t="s">
        <v>265</v>
      </c>
    </row>
    <row r="6" spans="1:22" s="539" customFormat="1" ht="39.6">
      <c r="A6" s="536" t="s">
        <v>266</v>
      </c>
      <c r="B6" s="537" t="s">
        <v>267</v>
      </c>
      <c r="C6" s="536"/>
      <c r="D6" s="538" t="s">
        <v>268</v>
      </c>
      <c r="E6" s="538" t="s">
        <v>269</v>
      </c>
      <c r="F6" s="538" t="s">
        <v>270</v>
      </c>
      <c r="G6" s="536" t="s">
        <v>271</v>
      </c>
      <c r="H6" s="538" t="s">
        <v>272</v>
      </c>
      <c r="I6" s="538" t="s">
        <v>273</v>
      </c>
      <c r="J6" s="538" t="s">
        <v>274</v>
      </c>
      <c r="K6" s="536" t="s">
        <v>275</v>
      </c>
      <c r="L6" s="538" t="s">
        <v>276</v>
      </c>
      <c r="M6" s="538" t="s">
        <v>277</v>
      </c>
      <c r="N6" s="538" t="s">
        <v>278</v>
      </c>
      <c r="O6" s="536" t="s">
        <v>279</v>
      </c>
      <c r="P6" s="538" t="s">
        <v>280</v>
      </c>
      <c r="Q6" s="538" t="s">
        <v>281</v>
      </c>
      <c r="R6" s="538" t="s">
        <v>282</v>
      </c>
      <c r="S6" s="536" t="s">
        <v>283</v>
      </c>
      <c r="T6" s="536" t="s">
        <v>284</v>
      </c>
      <c r="U6" s="536" t="s">
        <v>285</v>
      </c>
      <c r="V6" s="536" t="s">
        <v>286</v>
      </c>
    </row>
    <row r="7" spans="1:22">
      <c r="D7" s="540"/>
      <c r="E7" s="540"/>
      <c r="F7" s="540"/>
      <c r="G7" s="540"/>
      <c r="H7" s="540"/>
      <c r="I7" s="540"/>
      <c r="J7" s="540"/>
      <c r="K7" s="540"/>
      <c r="L7" s="540"/>
      <c r="M7" s="540"/>
      <c r="N7" s="540"/>
      <c r="O7" s="540"/>
      <c r="P7" s="540"/>
      <c r="Q7" s="540"/>
      <c r="R7" s="540"/>
      <c r="S7" s="540"/>
      <c r="T7" s="540"/>
    </row>
    <row r="8" spans="1:22" ht="13.8">
      <c r="A8" s="541">
        <v>400024</v>
      </c>
      <c r="B8" s="542" t="s">
        <v>249</v>
      </c>
      <c r="C8" s="542"/>
      <c r="D8" s="543">
        <v>1900</v>
      </c>
      <c r="E8" s="543">
        <v>1890</v>
      </c>
      <c r="F8" s="543">
        <v>2078</v>
      </c>
      <c r="G8" s="543">
        <v>5868</v>
      </c>
      <c r="H8" s="543">
        <v>1868</v>
      </c>
      <c r="I8" s="543">
        <v>1139</v>
      </c>
      <c r="J8" s="543">
        <v>0</v>
      </c>
      <c r="K8" s="543">
        <v>3007</v>
      </c>
      <c r="L8" s="543">
        <v>0</v>
      </c>
      <c r="M8" s="543">
        <v>0</v>
      </c>
      <c r="N8" s="543">
        <v>0</v>
      </c>
      <c r="O8" s="543">
        <v>0</v>
      </c>
      <c r="P8" s="543">
        <v>0</v>
      </c>
      <c r="Q8" s="543">
        <v>0</v>
      </c>
      <c r="R8" s="543">
        <v>0</v>
      </c>
      <c r="S8" s="543">
        <v>0</v>
      </c>
      <c r="T8" s="543">
        <v>8875</v>
      </c>
      <c r="U8" s="544">
        <v>0.71411329256517542</v>
      </c>
      <c r="V8" s="545">
        <f>+T8*10</f>
        <v>88750</v>
      </c>
    </row>
    <row r="9" spans="1:22" ht="13.8">
      <c r="A9" s="541"/>
      <c r="B9" s="542"/>
      <c r="D9" s="543"/>
      <c r="E9" s="543"/>
      <c r="F9" s="543"/>
      <c r="G9" s="543"/>
      <c r="H9" s="543"/>
      <c r="I9" s="543"/>
      <c r="J9" s="543"/>
      <c r="K9" s="543"/>
      <c r="L9" s="543"/>
      <c r="M9" s="543"/>
      <c r="N9" s="543"/>
      <c r="O9" s="543"/>
      <c r="P9" s="543"/>
      <c r="Q9" s="543"/>
      <c r="R9" s="543"/>
      <c r="S9" s="543"/>
      <c r="T9" s="543"/>
      <c r="U9" s="544"/>
      <c r="V9" s="545"/>
    </row>
    <row r="10" spans="1:22" ht="13.8">
      <c r="A10" s="541">
        <v>400025</v>
      </c>
      <c r="B10" s="542" t="s">
        <v>260</v>
      </c>
      <c r="C10" s="542"/>
      <c r="D10" s="543">
        <v>612</v>
      </c>
      <c r="E10" s="543">
        <v>782</v>
      </c>
      <c r="F10" s="543">
        <v>851</v>
      </c>
      <c r="G10" s="543">
        <v>2245</v>
      </c>
      <c r="H10" s="543">
        <v>777</v>
      </c>
      <c r="I10" s="543">
        <v>531</v>
      </c>
      <c r="J10" s="543">
        <v>0</v>
      </c>
      <c r="K10" s="543">
        <v>1308</v>
      </c>
      <c r="L10" s="543">
        <v>0</v>
      </c>
      <c r="M10" s="543">
        <v>0</v>
      </c>
      <c r="N10" s="543">
        <v>0</v>
      </c>
      <c r="O10" s="543">
        <v>0</v>
      </c>
      <c r="P10" s="543">
        <v>0</v>
      </c>
      <c r="Q10" s="543">
        <v>0</v>
      </c>
      <c r="R10" s="543">
        <v>0</v>
      </c>
      <c r="S10" s="543">
        <v>0</v>
      </c>
      <c r="T10" s="543">
        <v>3553</v>
      </c>
      <c r="U10" s="544">
        <v>0.28588670743482458</v>
      </c>
      <c r="V10" s="545">
        <f>+T10*10</f>
        <v>35530</v>
      </c>
    </row>
    <row r="11" spans="1:22">
      <c r="D11" s="543"/>
      <c r="E11" s="543"/>
      <c r="F11" s="543"/>
      <c r="G11" s="543"/>
      <c r="H11" s="543"/>
      <c r="I11" s="543"/>
      <c r="J11" s="543"/>
      <c r="K11" s="543"/>
      <c r="L11" s="543"/>
      <c r="M11" s="543"/>
      <c r="N11" s="543"/>
      <c r="O11" s="543"/>
      <c r="P11" s="543"/>
      <c r="Q11" s="543"/>
      <c r="R11" s="543"/>
      <c r="S11" s="543"/>
      <c r="T11" s="543"/>
    </row>
    <row r="12" spans="1:22" s="535" customFormat="1">
      <c r="B12" s="550" t="s">
        <v>378</v>
      </c>
      <c r="D12" s="551">
        <v>2512</v>
      </c>
      <c r="E12" s="551">
        <v>2672</v>
      </c>
      <c r="F12" s="551">
        <v>2929</v>
      </c>
      <c r="G12" s="551">
        <v>8113</v>
      </c>
      <c r="H12" s="551">
        <v>2645</v>
      </c>
      <c r="I12" s="551">
        <v>1670</v>
      </c>
      <c r="J12" s="551">
        <v>0</v>
      </c>
      <c r="K12" s="551">
        <v>4315</v>
      </c>
      <c r="L12" s="551">
        <v>0</v>
      </c>
      <c r="M12" s="551">
        <v>0</v>
      </c>
      <c r="N12" s="551">
        <v>0</v>
      </c>
      <c r="O12" s="551">
        <v>0</v>
      </c>
      <c r="P12" s="551">
        <v>0</v>
      </c>
      <c r="Q12" s="551">
        <v>0</v>
      </c>
      <c r="R12" s="551">
        <v>0</v>
      </c>
      <c r="S12" s="551">
        <v>0</v>
      </c>
      <c r="T12" s="551">
        <v>12428</v>
      </c>
      <c r="U12" s="552">
        <v>1</v>
      </c>
      <c r="V12" s="551">
        <f>SUM(V8:V11)</f>
        <v>124280</v>
      </c>
    </row>
    <row r="13" spans="1:22">
      <c r="D13" s="540"/>
      <c r="E13" s="540"/>
      <c r="F13" s="540"/>
      <c r="G13" s="540"/>
      <c r="H13" s="540"/>
      <c r="I13" s="540"/>
      <c r="J13" s="540"/>
      <c r="K13" s="540"/>
      <c r="L13" s="540"/>
      <c r="M13" s="540"/>
      <c r="N13" s="540"/>
      <c r="O13" s="540"/>
      <c r="P13" s="540"/>
      <c r="Q13" s="540"/>
      <c r="R13" s="540"/>
      <c r="S13" s="540"/>
      <c r="T13" s="540"/>
    </row>
    <row r="14" spans="1:22" s="535" customFormat="1">
      <c r="A14" s="535" t="s">
        <v>379</v>
      </c>
      <c r="D14" s="553"/>
      <c r="E14" s="553"/>
      <c r="F14" s="553"/>
      <c r="G14" s="553"/>
      <c r="H14" s="553">
        <v>0</v>
      </c>
      <c r="I14" s="553"/>
      <c r="J14" s="553"/>
      <c r="K14" s="553"/>
      <c r="L14" s="553"/>
      <c r="M14" s="553"/>
      <c r="N14" s="553"/>
      <c r="O14" s="553"/>
      <c r="P14" s="553"/>
      <c r="Q14" s="553"/>
      <c r="R14" s="553"/>
      <c r="S14" s="553"/>
      <c r="T14" s="553"/>
    </row>
    <row r="15" spans="1:22">
      <c r="D15" s="540"/>
      <c r="E15" s="540"/>
      <c r="F15" s="540"/>
      <c r="G15" s="540"/>
      <c r="H15" s="540"/>
      <c r="I15" s="540"/>
      <c r="J15" s="540"/>
      <c r="K15" s="540"/>
      <c r="L15" s="540"/>
      <c r="M15" s="540"/>
      <c r="N15" s="540"/>
      <c r="O15" s="540"/>
      <c r="P15" s="540"/>
      <c r="Q15" s="540"/>
      <c r="R15" s="540"/>
      <c r="S15" s="540"/>
      <c r="T15" s="540"/>
    </row>
    <row r="16" spans="1:22" s="535" customFormat="1" ht="13.8" thickBot="1">
      <c r="B16" s="535" t="s">
        <v>380</v>
      </c>
      <c r="D16" s="554">
        <v>2512</v>
      </c>
      <c r="E16" s="554">
        <v>2672</v>
      </c>
      <c r="F16" s="554">
        <v>2929</v>
      </c>
      <c r="G16" s="554">
        <v>8113</v>
      </c>
      <c r="H16" s="554">
        <v>2645</v>
      </c>
      <c r="I16" s="554">
        <v>1670</v>
      </c>
      <c r="J16" s="554">
        <v>0</v>
      </c>
      <c r="K16" s="554">
        <v>4315</v>
      </c>
      <c r="L16" s="554">
        <v>0</v>
      </c>
      <c r="M16" s="554">
        <v>0</v>
      </c>
      <c r="N16" s="554">
        <v>0</v>
      </c>
      <c r="O16" s="554">
        <v>0</v>
      </c>
      <c r="P16" s="554">
        <v>0</v>
      </c>
      <c r="Q16" s="554">
        <v>0</v>
      </c>
      <c r="R16" s="554">
        <v>0</v>
      </c>
      <c r="S16" s="554">
        <v>0</v>
      </c>
      <c r="T16" s="554">
        <v>12428</v>
      </c>
      <c r="U16" s="555"/>
      <c r="V16" s="555"/>
    </row>
    <row r="17" spans="1:22" ht="13.8" thickTop="1">
      <c r="D17" s="540"/>
      <c r="E17" s="540"/>
      <c r="F17" s="540"/>
      <c r="G17" s="540"/>
      <c r="H17" s="540"/>
      <c r="I17" s="540"/>
      <c r="J17" s="540"/>
      <c r="K17" s="540"/>
      <c r="L17" s="540"/>
      <c r="M17" s="540"/>
      <c r="N17" s="540"/>
      <c r="O17" s="540"/>
      <c r="P17" s="540"/>
      <c r="Q17" s="540"/>
      <c r="R17" s="540"/>
      <c r="S17" s="543"/>
      <c r="T17" s="543"/>
    </row>
    <row r="18" spans="1:22">
      <c r="A18" s="535" t="s">
        <v>288</v>
      </c>
    </row>
    <row r="19" spans="1:22" s="539" customFormat="1">
      <c r="A19" s="536" t="s">
        <v>266</v>
      </c>
      <c r="B19" s="537" t="s">
        <v>267</v>
      </c>
      <c r="C19" s="536"/>
      <c r="D19" s="538" t="s">
        <v>268</v>
      </c>
      <c r="E19" s="538" t="s">
        <v>269</v>
      </c>
      <c r="F19" s="538" t="s">
        <v>270</v>
      </c>
      <c r="G19" s="536" t="s">
        <v>271</v>
      </c>
      <c r="H19" s="538" t="s">
        <v>272</v>
      </c>
      <c r="I19" s="538" t="s">
        <v>273</v>
      </c>
      <c r="J19" s="538" t="s">
        <v>274</v>
      </c>
      <c r="K19" s="536" t="s">
        <v>275</v>
      </c>
      <c r="L19" s="538" t="s">
        <v>276</v>
      </c>
      <c r="M19" s="538" t="s">
        <v>277</v>
      </c>
      <c r="N19" s="538" t="s">
        <v>278</v>
      </c>
      <c r="O19" s="536" t="s">
        <v>279</v>
      </c>
      <c r="P19" s="538" t="s">
        <v>280</v>
      </c>
      <c r="Q19" s="538" t="s">
        <v>281</v>
      </c>
      <c r="R19" s="538" t="s">
        <v>282</v>
      </c>
      <c r="S19" s="536" t="s">
        <v>283</v>
      </c>
      <c r="T19" s="536" t="s">
        <v>289</v>
      </c>
      <c r="U19" s="536" t="s">
        <v>285</v>
      </c>
    </row>
    <row r="20" spans="1:22">
      <c r="D20" s="532"/>
      <c r="E20" s="532"/>
      <c r="F20" s="532"/>
      <c r="G20" s="532"/>
      <c r="H20" s="532"/>
      <c r="I20" s="532"/>
      <c r="J20" s="532"/>
      <c r="K20" s="532"/>
      <c r="L20" s="532"/>
      <c r="M20" s="532"/>
      <c r="N20" s="532"/>
      <c r="O20" s="532"/>
      <c r="P20" s="532"/>
      <c r="Q20" s="532"/>
      <c r="R20" s="532"/>
      <c r="S20" s="532"/>
      <c r="T20" s="532"/>
    </row>
    <row r="21" spans="1:22">
      <c r="A21" s="541">
        <v>400024</v>
      </c>
      <c r="B21" s="542" t="s">
        <v>249</v>
      </c>
      <c r="D21" s="556">
        <v>6779859.6800000006</v>
      </c>
      <c r="E21" s="556">
        <v>6762571.2000000002</v>
      </c>
      <c r="F21" s="556">
        <v>7435250.2399999984</v>
      </c>
      <c r="G21" s="556">
        <v>20977681.119999997</v>
      </c>
      <c r="H21" s="556">
        <v>6683853.4400000013</v>
      </c>
      <c r="I21" s="556">
        <v>6837710.879999998</v>
      </c>
      <c r="J21" s="556">
        <v>1152141.76</v>
      </c>
      <c r="K21" s="556">
        <v>14673706.08</v>
      </c>
      <c r="L21" s="556">
        <v>0</v>
      </c>
      <c r="M21" s="556">
        <v>0</v>
      </c>
      <c r="N21" s="556">
        <v>0</v>
      </c>
      <c r="O21" s="556">
        <v>0</v>
      </c>
      <c r="P21" s="556">
        <v>0</v>
      </c>
      <c r="Q21" s="556">
        <v>0</v>
      </c>
      <c r="R21" s="556">
        <v>0</v>
      </c>
      <c r="S21" s="556">
        <v>0</v>
      </c>
      <c r="T21" s="556">
        <v>35651387.199999996</v>
      </c>
      <c r="U21" s="544">
        <v>0.70282268218752919</v>
      </c>
    </row>
    <row r="22" spans="1:22">
      <c r="A22" s="541"/>
      <c r="B22" s="542"/>
      <c r="D22" s="556"/>
      <c r="E22" s="556"/>
      <c r="F22" s="556"/>
      <c r="G22" s="556"/>
      <c r="H22" s="556"/>
      <c r="I22" s="556"/>
      <c r="J22" s="556"/>
      <c r="K22" s="556"/>
      <c r="L22" s="556"/>
      <c r="M22" s="556"/>
      <c r="N22" s="556"/>
      <c r="O22" s="556"/>
      <c r="P22" s="556"/>
      <c r="Q22" s="556"/>
      <c r="R22" s="556"/>
      <c r="S22" s="556"/>
      <c r="T22" s="556"/>
      <c r="U22" s="544"/>
    </row>
    <row r="23" spans="1:22">
      <c r="A23" s="541">
        <v>400025</v>
      </c>
      <c r="B23" s="542" t="s">
        <v>260</v>
      </c>
      <c r="D23" s="556">
        <v>2261346.5600000005</v>
      </c>
      <c r="E23" s="556">
        <v>2902658.88</v>
      </c>
      <c r="F23" s="556">
        <v>3158775.84</v>
      </c>
      <c r="G23" s="556">
        <v>8322781.2800000003</v>
      </c>
      <c r="H23" s="556">
        <v>2884099.6799999997</v>
      </c>
      <c r="I23" s="556">
        <v>3507688.8</v>
      </c>
      <c r="J23" s="556">
        <v>360048.48</v>
      </c>
      <c r="K23" s="556">
        <v>6751836.959999999</v>
      </c>
      <c r="L23" s="556">
        <v>0</v>
      </c>
      <c r="M23" s="556">
        <v>0</v>
      </c>
      <c r="N23" s="556">
        <v>0</v>
      </c>
      <c r="O23" s="556">
        <v>0</v>
      </c>
      <c r="P23" s="556">
        <v>0</v>
      </c>
      <c r="Q23" s="556">
        <v>0</v>
      </c>
      <c r="R23" s="556">
        <v>0</v>
      </c>
      <c r="S23" s="556">
        <v>0</v>
      </c>
      <c r="T23" s="556">
        <v>15074618.239999998</v>
      </c>
      <c r="U23" s="544">
        <v>0.29717731781247075</v>
      </c>
    </row>
    <row r="24" spans="1:22">
      <c r="D24" s="556"/>
      <c r="E24" s="556"/>
      <c r="F24" s="556"/>
      <c r="G24" s="556"/>
      <c r="H24" s="556"/>
      <c r="I24" s="556"/>
      <c r="J24" s="556"/>
      <c r="K24" s="556"/>
      <c r="L24" s="556"/>
      <c r="M24" s="556"/>
      <c r="N24" s="556"/>
      <c r="O24" s="556"/>
      <c r="P24" s="556"/>
      <c r="Q24" s="556"/>
      <c r="R24" s="556"/>
      <c r="S24" s="556"/>
      <c r="T24" s="556"/>
    </row>
    <row r="25" spans="1:22" s="535" customFormat="1">
      <c r="B25" s="548" t="s">
        <v>378</v>
      </c>
      <c r="D25" s="557">
        <v>9041206.2400000021</v>
      </c>
      <c r="E25" s="557">
        <v>9665230.0800000001</v>
      </c>
      <c r="F25" s="557">
        <v>10594026.079999998</v>
      </c>
      <c r="G25" s="557">
        <v>29300462.399999999</v>
      </c>
      <c r="H25" s="557">
        <v>9567953.120000001</v>
      </c>
      <c r="I25" s="557">
        <v>10345399.679999998</v>
      </c>
      <c r="J25" s="557">
        <v>1512190.24</v>
      </c>
      <c r="K25" s="557">
        <v>21425543.039999999</v>
      </c>
      <c r="L25" s="557">
        <v>0</v>
      </c>
      <c r="M25" s="557">
        <v>0</v>
      </c>
      <c r="N25" s="557">
        <v>0</v>
      </c>
      <c r="O25" s="557">
        <v>0</v>
      </c>
      <c r="P25" s="557">
        <v>0</v>
      </c>
      <c r="Q25" s="557">
        <v>0</v>
      </c>
      <c r="R25" s="557">
        <v>0</v>
      </c>
      <c r="S25" s="557">
        <v>0</v>
      </c>
      <c r="T25" s="557">
        <v>50726005.439999998</v>
      </c>
      <c r="U25" s="552">
        <v>1</v>
      </c>
      <c r="V25" s="558"/>
    </row>
    <row r="26" spans="1:22">
      <c r="D26" s="532"/>
      <c r="E26" s="532"/>
      <c r="F26" s="532"/>
      <c r="G26" s="532"/>
      <c r="H26" s="547"/>
      <c r="I26" s="532"/>
      <c r="J26" s="532"/>
      <c r="K26" s="532"/>
      <c r="L26" s="532"/>
      <c r="M26" s="532"/>
      <c r="N26" s="532"/>
      <c r="O26" s="532"/>
      <c r="P26" s="532"/>
      <c r="Q26" s="532"/>
      <c r="R26" s="532"/>
      <c r="S26" s="532"/>
      <c r="T26" s="532"/>
    </row>
    <row r="27" spans="1:22">
      <c r="A27" s="535" t="s">
        <v>379</v>
      </c>
      <c r="B27" s="549"/>
      <c r="D27" s="532"/>
      <c r="E27" s="532"/>
      <c r="F27" s="532"/>
      <c r="G27" s="532"/>
      <c r="H27" s="532">
        <v>0</v>
      </c>
      <c r="I27" s="532"/>
      <c r="J27" s="532"/>
      <c r="K27" s="532"/>
      <c r="L27" s="532"/>
      <c r="M27" s="532"/>
      <c r="N27" s="532"/>
      <c r="O27" s="532"/>
      <c r="P27" s="532"/>
      <c r="Q27" s="532"/>
      <c r="R27" s="532"/>
      <c r="S27" s="532"/>
      <c r="T27" s="532"/>
    </row>
    <row r="28" spans="1:22">
      <c r="B28" s="535"/>
    </row>
    <row r="29" spans="1:22" s="535" customFormat="1" ht="13.8" thickBot="1">
      <c r="B29" s="535" t="s">
        <v>380</v>
      </c>
      <c r="D29" s="559">
        <v>9041206.2400000021</v>
      </c>
      <c r="E29" s="559">
        <v>9665230.0800000001</v>
      </c>
      <c r="F29" s="559">
        <v>10594026.079999998</v>
      </c>
      <c r="G29" s="559">
        <v>29300462.399999999</v>
      </c>
      <c r="H29" s="559">
        <v>9567953.120000001</v>
      </c>
      <c r="I29" s="559">
        <v>10345399.679999998</v>
      </c>
      <c r="J29" s="559">
        <v>1512190.24</v>
      </c>
      <c r="K29" s="559">
        <v>21425543.039999999</v>
      </c>
      <c r="L29" s="559">
        <v>0</v>
      </c>
      <c r="M29" s="559">
        <v>0</v>
      </c>
      <c r="N29" s="559">
        <v>0</v>
      </c>
      <c r="O29" s="559">
        <v>0</v>
      </c>
      <c r="P29" s="559">
        <v>0</v>
      </c>
      <c r="Q29" s="559">
        <v>0</v>
      </c>
      <c r="R29" s="559">
        <v>0</v>
      </c>
      <c r="S29" s="559">
        <v>0</v>
      </c>
      <c r="T29" s="559">
        <v>50726005.439999998</v>
      </c>
      <c r="U29" s="559">
        <v>1</v>
      </c>
      <c r="V29" s="559">
        <v>0</v>
      </c>
    </row>
    <row r="30" spans="1:22" ht="13.8" thickTop="1">
      <c r="B30" s="535"/>
    </row>
  </sheetData>
  <sheetProtection sheet="1" objects="1" scenarios="1"/>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topLeftCell="I1" workbookViewId="0">
      <selection activeCell="O28" sqref="O28"/>
    </sheetView>
  </sheetViews>
  <sheetFormatPr defaultRowHeight="13.2"/>
  <cols>
    <col min="1" max="1" width="16.5546875" style="530" customWidth="1"/>
    <col min="2" max="2" width="44.109375" style="530" bestFit="1" customWidth="1"/>
    <col min="3" max="3" width="1.33203125" style="530" customWidth="1"/>
    <col min="4" max="4" width="14" style="530" bestFit="1" customWidth="1"/>
    <col min="5" max="6" width="14.6640625" style="530" customWidth="1"/>
    <col min="7" max="7" width="14" style="530" bestFit="1" customWidth="1"/>
    <col min="8" max="8" width="14.109375" style="530" customWidth="1"/>
    <col min="9" max="9" width="13.5546875" style="530" customWidth="1"/>
    <col min="10" max="10" width="14.109375" style="530" customWidth="1"/>
    <col min="11" max="11" width="14.44140625" style="530" customWidth="1"/>
    <col min="12" max="12" width="13.88671875" style="530" customWidth="1"/>
    <col min="13" max="13" width="13.6640625" style="530" customWidth="1"/>
    <col min="14" max="14" width="14" style="530" customWidth="1"/>
    <col min="15" max="15" width="15.6640625" style="530" customWidth="1"/>
    <col min="16" max="16" width="14" style="530" customWidth="1"/>
    <col min="17" max="17" width="14" style="530" bestFit="1" customWidth="1"/>
    <col min="18" max="18" width="15.33203125" style="530" customWidth="1"/>
    <col min="19" max="19" width="14" style="530" customWidth="1"/>
    <col min="20" max="20" width="17.109375" style="530" customWidth="1"/>
    <col min="21" max="21" width="8.88671875" style="530"/>
    <col min="22" max="22" width="10.33203125" style="530" customWidth="1"/>
    <col min="23" max="256" width="8.88671875" style="530"/>
    <col min="257" max="257" width="16.5546875" style="530" customWidth="1"/>
    <col min="258" max="258" width="27.109375" style="530" customWidth="1"/>
    <col min="259" max="259" width="1.33203125" style="530" customWidth="1"/>
    <col min="260" max="260" width="14" style="530" bestFit="1" customWidth="1"/>
    <col min="261" max="262" width="14.6640625" style="530" customWidth="1"/>
    <col min="263" max="263" width="14" style="530" bestFit="1" customWidth="1"/>
    <col min="264" max="264" width="14.109375" style="530" customWidth="1"/>
    <col min="265" max="265" width="13.5546875" style="530" customWidth="1"/>
    <col min="266" max="266" width="14.109375" style="530" customWidth="1"/>
    <col min="267" max="267" width="14.44140625" style="530" customWidth="1"/>
    <col min="268" max="268" width="13.88671875" style="530" customWidth="1"/>
    <col min="269" max="269" width="13.6640625" style="530" customWidth="1"/>
    <col min="270" max="270" width="14" style="530" customWidth="1"/>
    <col min="271" max="271" width="15.6640625" style="530" customWidth="1"/>
    <col min="272" max="272" width="14" style="530" customWidth="1"/>
    <col min="273" max="273" width="14" style="530" bestFit="1" customWidth="1"/>
    <col min="274" max="274" width="15.33203125" style="530" customWidth="1"/>
    <col min="275" max="275" width="14" style="530" customWidth="1"/>
    <col min="276" max="276" width="17.109375" style="530" customWidth="1"/>
    <col min="277" max="277" width="8.88671875" style="530"/>
    <col min="278" max="278" width="10.33203125" style="530" customWidth="1"/>
    <col min="279" max="512" width="8.88671875" style="530"/>
    <col min="513" max="513" width="16.5546875" style="530" customWidth="1"/>
    <col min="514" max="514" width="27.109375" style="530" customWidth="1"/>
    <col min="515" max="515" width="1.33203125" style="530" customWidth="1"/>
    <col min="516" max="516" width="14" style="530" bestFit="1" customWidth="1"/>
    <col min="517" max="518" width="14.6640625" style="530" customWidth="1"/>
    <col min="519" max="519" width="14" style="530" bestFit="1" customWidth="1"/>
    <col min="520" max="520" width="14.109375" style="530" customWidth="1"/>
    <col min="521" max="521" width="13.5546875" style="530" customWidth="1"/>
    <col min="522" max="522" width="14.109375" style="530" customWidth="1"/>
    <col min="523" max="523" width="14.44140625" style="530" customWidth="1"/>
    <col min="524" max="524" width="13.88671875" style="530" customWidth="1"/>
    <col min="525" max="525" width="13.6640625" style="530" customWidth="1"/>
    <col min="526" max="526" width="14" style="530" customWidth="1"/>
    <col min="527" max="527" width="15.6640625" style="530" customWidth="1"/>
    <col min="528" max="528" width="14" style="530" customWidth="1"/>
    <col min="529" max="529" width="14" style="530" bestFit="1" customWidth="1"/>
    <col min="530" max="530" width="15.33203125" style="530" customWidth="1"/>
    <col min="531" max="531" width="14" style="530" customWidth="1"/>
    <col min="532" max="532" width="17.109375" style="530" customWidth="1"/>
    <col min="533" max="533" width="8.88671875" style="530"/>
    <col min="534" max="534" width="10.33203125" style="530" customWidth="1"/>
    <col min="535" max="768" width="8.88671875" style="530"/>
    <col min="769" max="769" width="16.5546875" style="530" customWidth="1"/>
    <col min="770" max="770" width="27.109375" style="530" customWidth="1"/>
    <col min="771" max="771" width="1.33203125" style="530" customWidth="1"/>
    <col min="772" max="772" width="14" style="530" bestFit="1" customWidth="1"/>
    <col min="773" max="774" width="14.6640625" style="530" customWidth="1"/>
    <col min="775" max="775" width="14" style="530" bestFit="1" customWidth="1"/>
    <col min="776" max="776" width="14.109375" style="530" customWidth="1"/>
    <col min="777" max="777" width="13.5546875" style="530" customWidth="1"/>
    <col min="778" max="778" width="14.109375" style="530" customWidth="1"/>
    <col min="779" max="779" width="14.44140625" style="530" customWidth="1"/>
    <col min="780" max="780" width="13.88671875" style="530" customWidth="1"/>
    <col min="781" max="781" width="13.6640625" style="530" customWidth="1"/>
    <col min="782" max="782" width="14" style="530" customWidth="1"/>
    <col min="783" max="783" width="15.6640625" style="530" customWidth="1"/>
    <col min="784" max="784" width="14" style="530" customWidth="1"/>
    <col min="785" max="785" width="14" style="530" bestFit="1" customWidth="1"/>
    <col min="786" max="786" width="15.33203125" style="530" customWidth="1"/>
    <col min="787" max="787" width="14" style="530" customWidth="1"/>
    <col min="788" max="788" width="17.109375" style="530" customWidth="1"/>
    <col min="789" max="789" width="8.88671875" style="530"/>
    <col min="790" max="790" width="10.33203125" style="530" customWidth="1"/>
    <col min="791" max="1024" width="8.88671875" style="530"/>
    <col min="1025" max="1025" width="16.5546875" style="530" customWidth="1"/>
    <col min="1026" max="1026" width="27.109375" style="530" customWidth="1"/>
    <col min="1027" max="1027" width="1.33203125" style="530" customWidth="1"/>
    <col min="1028" max="1028" width="14" style="530" bestFit="1" customWidth="1"/>
    <col min="1029" max="1030" width="14.6640625" style="530" customWidth="1"/>
    <col min="1031" max="1031" width="14" style="530" bestFit="1" customWidth="1"/>
    <col min="1032" max="1032" width="14.109375" style="530" customWidth="1"/>
    <col min="1033" max="1033" width="13.5546875" style="530" customWidth="1"/>
    <col min="1034" max="1034" width="14.109375" style="530" customWidth="1"/>
    <col min="1035" max="1035" width="14.44140625" style="530" customWidth="1"/>
    <col min="1036" max="1036" width="13.88671875" style="530" customWidth="1"/>
    <col min="1037" max="1037" width="13.6640625" style="530" customWidth="1"/>
    <col min="1038" max="1038" width="14" style="530" customWidth="1"/>
    <col min="1039" max="1039" width="15.6640625" style="530" customWidth="1"/>
    <col min="1040" max="1040" width="14" style="530" customWidth="1"/>
    <col min="1041" max="1041" width="14" style="530" bestFit="1" customWidth="1"/>
    <col min="1042" max="1042" width="15.33203125" style="530" customWidth="1"/>
    <col min="1043" max="1043" width="14" style="530" customWidth="1"/>
    <col min="1044" max="1044" width="17.109375" style="530" customWidth="1"/>
    <col min="1045" max="1045" width="8.88671875" style="530"/>
    <col min="1046" max="1046" width="10.33203125" style="530" customWidth="1"/>
    <col min="1047" max="1280" width="8.88671875" style="530"/>
    <col min="1281" max="1281" width="16.5546875" style="530" customWidth="1"/>
    <col min="1282" max="1282" width="27.109375" style="530" customWidth="1"/>
    <col min="1283" max="1283" width="1.33203125" style="530" customWidth="1"/>
    <col min="1284" max="1284" width="14" style="530" bestFit="1" customWidth="1"/>
    <col min="1285" max="1286" width="14.6640625" style="530" customWidth="1"/>
    <col min="1287" max="1287" width="14" style="530" bestFit="1" customWidth="1"/>
    <col min="1288" max="1288" width="14.109375" style="530" customWidth="1"/>
    <col min="1289" max="1289" width="13.5546875" style="530" customWidth="1"/>
    <col min="1290" max="1290" width="14.109375" style="530" customWidth="1"/>
    <col min="1291" max="1291" width="14.44140625" style="530" customWidth="1"/>
    <col min="1292" max="1292" width="13.88671875" style="530" customWidth="1"/>
    <col min="1293" max="1293" width="13.6640625" style="530" customWidth="1"/>
    <col min="1294" max="1294" width="14" style="530" customWidth="1"/>
    <col min="1295" max="1295" width="15.6640625" style="530" customWidth="1"/>
    <col min="1296" max="1296" width="14" style="530" customWidth="1"/>
    <col min="1297" max="1297" width="14" style="530" bestFit="1" customWidth="1"/>
    <col min="1298" max="1298" width="15.33203125" style="530" customWidth="1"/>
    <col min="1299" max="1299" width="14" style="530" customWidth="1"/>
    <col min="1300" max="1300" width="17.109375" style="530" customWidth="1"/>
    <col min="1301" max="1301" width="8.88671875" style="530"/>
    <col min="1302" max="1302" width="10.33203125" style="530" customWidth="1"/>
    <col min="1303" max="1536" width="8.88671875" style="530"/>
    <col min="1537" max="1537" width="16.5546875" style="530" customWidth="1"/>
    <col min="1538" max="1538" width="27.109375" style="530" customWidth="1"/>
    <col min="1539" max="1539" width="1.33203125" style="530" customWidth="1"/>
    <col min="1540" max="1540" width="14" style="530" bestFit="1" customWidth="1"/>
    <col min="1541" max="1542" width="14.6640625" style="530" customWidth="1"/>
    <col min="1543" max="1543" width="14" style="530" bestFit="1" customWidth="1"/>
    <col min="1544" max="1544" width="14.109375" style="530" customWidth="1"/>
    <col min="1545" max="1545" width="13.5546875" style="530" customWidth="1"/>
    <col min="1546" max="1546" width="14.109375" style="530" customWidth="1"/>
    <col min="1547" max="1547" width="14.44140625" style="530" customWidth="1"/>
    <col min="1548" max="1548" width="13.88671875" style="530" customWidth="1"/>
    <col min="1549" max="1549" width="13.6640625" style="530" customWidth="1"/>
    <col min="1550" max="1550" width="14" style="530" customWidth="1"/>
    <col min="1551" max="1551" width="15.6640625" style="530" customWidth="1"/>
    <col min="1552" max="1552" width="14" style="530" customWidth="1"/>
    <col min="1553" max="1553" width="14" style="530" bestFit="1" customWidth="1"/>
    <col min="1554" max="1554" width="15.33203125" style="530" customWidth="1"/>
    <col min="1555" max="1555" width="14" style="530" customWidth="1"/>
    <col min="1556" max="1556" width="17.109375" style="530" customWidth="1"/>
    <col min="1557" max="1557" width="8.88671875" style="530"/>
    <col min="1558" max="1558" width="10.33203125" style="530" customWidth="1"/>
    <col min="1559" max="1792" width="8.88671875" style="530"/>
    <col min="1793" max="1793" width="16.5546875" style="530" customWidth="1"/>
    <col min="1794" max="1794" width="27.109375" style="530" customWidth="1"/>
    <col min="1795" max="1795" width="1.33203125" style="530" customWidth="1"/>
    <col min="1796" max="1796" width="14" style="530" bestFit="1" customWidth="1"/>
    <col min="1797" max="1798" width="14.6640625" style="530" customWidth="1"/>
    <col min="1799" max="1799" width="14" style="530" bestFit="1" customWidth="1"/>
    <col min="1800" max="1800" width="14.109375" style="530" customWidth="1"/>
    <col min="1801" max="1801" width="13.5546875" style="530" customWidth="1"/>
    <col min="1802" max="1802" width="14.109375" style="530" customWidth="1"/>
    <col min="1803" max="1803" width="14.44140625" style="530" customWidth="1"/>
    <col min="1804" max="1804" width="13.88671875" style="530" customWidth="1"/>
    <col min="1805" max="1805" width="13.6640625" style="530" customWidth="1"/>
    <col min="1806" max="1806" width="14" style="530" customWidth="1"/>
    <col min="1807" max="1807" width="15.6640625" style="530" customWidth="1"/>
    <col min="1808" max="1808" width="14" style="530" customWidth="1"/>
    <col min="1809" max="1809" width="14" style="530" bestFit="1" customWidth="1"/>
    <col min="1810" max="1810" width="15.33203125" style="530" customWidth="1"/>
    <col min="1811" max="1811" width="14" style="530" customWidth="1"/>
    <col min="1812" max="1812" width="17.109375" style="530" customWidth="1"/>
    <col min="1813" max="1813" width="8.88671875" style="530"/>
    <col min="1814" max="1814" width="10.33203125" style="530" customWidth="1"/>
    <col min="1815" max="2048" width="8.88671875" style="530"/>
    <col min="2049" max="2049" width="16.5546875" style="530" customWidth="1"/>
    <col min="2050" max="2050" width="27.109375" style="530" customWidth="1"/>
    <col min="2051" max="2051" width="1.33203125" style="530" customWidth="1"/>
    <col min="2052" max="2052" width="14" style="530" bestFit="1" customWidth="1"/>
    <col min="2053" max="2054" width="14.6640625" style="530" customWidth="1"/>
    <col min="2055" max="2055" width="14" style="530" bestFit="1" customWidth="1"/>
    <col min="2056" max="2056" width="14.109375" style="530" customWidth="1"/>
    <col min="2057" max="2057" width="13.5546875" style="530" customWidth="1"/>
    <col min="2058" max="2058" width="14.109375" style="530" customWidth="1"/>
    <col min="2059" max="2059" width="14.44140625" style="530" customWidth="1"/>
    <col min="2060" max="2060" width="13.88671875" style="530" customWidth="1"/>
    <col min="2061" max="2061" width="13.6640625" style="530" customWidth="1"/>
    <col min="2062" max="2062" width="14" style="530" customWidth="1"/>
    <col min="2063" max="2063" width="15.6640625" style="530" customWidth="1"/>
    <col min="2064" max="2064" width="14" style="530" customWidth="1"/>
    <col min="2065" max="2065" width="14" style="530" bestFit="1" customWidth="1"/>
    <col min="2066" max="2066" width="15.33203125" style="530" customWidth="1"/>
    <col min="2067" max="2067" width="14" style="530" customWidth="1"/>
    <col min="2068" max="2068" width="17.109375" style="530" customWidth="1"/>
    <col min="2069" max="2069" width="8.88671875" style="530"/>
    <col min="2070" max="2070" width="10.33203125" style="530" customWidth="1"/>
    <col min="2071" max="2304" width="8.88671875" style="530"/>
    <col min="2305" max="2305" width="16.5546875" style="530" customWidth="1"/>
    <col min="2306" max="2306" width="27.109375" style="530" customWidth="1"/>
    <col min="2307" max="2307" width="1.33203125" style="530" customWidth="1"/>
    <col min="2308" max="2308" width="14" style="530" bestFit="1" customWidth="1"/>
    <col min="2309" max="2310" width="14.6640625" style="530" customWidth="1"/>
    <col min="2311" max="2311" width="14" style="530" bestFit="1" customWidth="1"/>
    <col min="2312" max="2312" width="14.109375" style="530" customWidth="1"/>
    <col min="2313" max="2313" width="13.5546875" style="530" customWidth="1"/>
    <col min="2314" max="2314" width="14.109375" style="530" customWidth="1"/>
    <col min="2315" max="2315" width="14.44140625" style="530" customWidth="1"/>
    <col min="2316" max="2316" width="13.88671875" style="530" customWidth="1"/>
    <col min="2317" max="2317" width="13.6640625" style="530" customWidth="1"/>
    <col min="2318" max="2318" width="14" style="530" customWidth="1"/>
    <col min="2319" max="2319" width="15.6640625" style="530" customWidth="1"/>
    <col min="2320" max="2320" width="14" style="530" customWidth="1"/>
    <col min="2321" max="2321" width="14" style="530" bestFit="1" customWidth="1"/>
    <col min="2322" max="2322" width="15.33203125" style="530" customWidth="1"/>
    <col min="2323" max="2323" width="14" style="530" customWidth="1"/>
    <col min="2324" max="2324" width="17.109375" style="530" customWidth="1"/>
    <col min="2325" max="2325" width="8.88671875" style="530"/>
    <col min="2326" max="2326" width="10.33203125" style="530" customWidth="1"/>
    <col min="2327" max="2560" width="8.88671875" style="530"/>
    <col min="2561" max="2561" width="16.5546875" style="530" customWidth="1"/>
    <col min="2562" max="2562" width="27.109375" style="530" customWidth="1"/>
    <col min="2563" max="2563" width="1.33203125" style="530" customWidth="1"/>
    <col min="2564" max="2564" width="14" style="530" bestFit="1" customWidth="1"/>
    <col min="2565" max="2566" width="14.6640625" style="530" customWidth="1"/>
    <col min="2567" max="2567" width="14" style="530" bestFit="1" customWidth="1"/>
    <col min="2568" max="2568" width="14.109375" style="530" customWidth="1"/>
    <col min="2569" max="2569" width="13.5546875" style="530" customWidth="1"/>
    <col min="2570" max="2570" width="14.109375" style="530" customWidth="1"/>
    <col min="2571" max="2571" width="14.44140625" style="530" customWidth="1"/>
    <col min="2572" max="2572" width="13.88671875" style="530" customWidth="1"/>
    <col min="2573" max="2573" width="13.6640625" style="530" customWidth="1"/>
    <col min="2574" max="2574" width="14" style="530" customWidth="1"/>
    <col min="2575" max="2575" width="15.6640625" style="530" customWidth="1"/>
    <col min="2576" max="2576" width="14" style="530" customWidth="1"/>
    <col min="2577" max="2577" width="14" style="530" bestFit="1" customWidth="1"/>
    <col min="2578" max="2578" width="15.33203125" style="530" customWidth="1"/>
    <col min="2579" max="2579" width="14" style="530" customWidth="1"/>
    <col min="2580" max="2580" width="17.109375" style="530" customWidth="1"/>
    <col min="2581" max="2581" width="8.88671875" style="530"/>
    <col min="2582" max="2582" width="10.33203125" style="530" customWidth="1"/>
    <col min="2583" max="2816" width="8.88671875" style="530"/>
    <col min="2817" max="2817" width="16.5546875" style="530" customWidth="1"/>
    <col min="2818" max="2818" width="27.109375" style="530" customWidth="1"/>
    <col min="2819" max="2819" width="1.33203125" style="530" customWidth="1"/>
    <col min="2820" max="2820" width="14" style="530" bestFit="1" customWidth="1"/>
    <col min="2821" max="2822" width="14.6640625" style="530" customWidth="1"/>
    <col min="2823" max="2823" width="14" style="530" bestFit="1" customWidth="1"/>
    <col min="2824" max="2824" width="14.109375" style="530" customWidth="1"/>
    <col min="2825" max="2825" width="13.5546875" style="530" customWidth="1"/>
    <col min="2826" max="2826" width="14.109375" style="530" customWidth="1"/>
    <col min="2827" max="2827" width="14.44140625" style="530" customWidth="1"/>
    <col min="2828" max="2828" width="13.88671875" style="530" customWidth="1"/>
    <col min="2829" max="2829" width="13.6640625" style="530" customWidth="1"/>
    <col min="2830" max="2830" width="14" style="530" customWidth="1"/>
    <col min="2831" max="2831" width="15.6640625" style="530" customWidth="1"/>
    <col min="2832" max="2832" width="14" style="530" customWidth="1"/>
    <col min="2833" max="2833" width="14" style="530" bestFit="1" customWidth="1"/>
    <col min="2834" max="2834" width="15.33203125" style="530" customWidth="1"/>
    <col min="2835" max="2835" width="14" style="530" customWidth="1"/>
    <col min="2836" max="2836" width="17.109375" style="530" customWidth="1"/>
    <col min="2837" max="2837" width="8.88671875" style="530"/>
    <col min="2838" max="2838" width="10.33203125" style="530" customWidth="1"/>
    <col min="2839" max="3072" width="8.88671875" style="530"/>
    <col min="3073" max="3073" width="16.5546875" style="530" customWidth="1"/>
    <col min="3074" max="3074" width="27.109375" style="530" customWidth="1"/>
    <col min="3075" max="3075" width="1.33203125" style="530" customWidth="1"/>
    <col min="3076" max="3076" width="14" style="530" bestFit="1" customWidth="1"/>
    <col min="3077" max="3078" width="14.6640625" style="530" customWidth="1"/>
    <col min="3079" max="3079" width="14" style="530" bestFit="1" customWidth="1"/>
    <col min="3080" max="3080" width="14.109375" style="530" customWidth="1"/>
    <col min="3081" max="3081" width="13.5546875" style="530" customWidth="1"/>
    <col min="3082" max="3082" width="14.109375" style="530" customWidth="1"/>
    <col min="3083" max="3083" width="14.44140625" style="530" customWidth="1"/>
    <col min="3084" max="3084" width="13.88671875" style="530" customWidth="1"/>
    <col min="3085" max="3085" width="13.6640625" style="530" customWidth="1"/>
    <col min="3086" max="3086" width="14" style="530" customWidth="1"/>
    <col min="3087" max="3087" width="15.6640625" style="530" customWidth="1"/>
    <col min="3088" max="3088" width="14" style="530" customWidth="1"/>
    <col min="3089" max="3089" width="14" style="530" bestFit="1" customWidth="1"/>
    <col min="3090" max="3090" width="15.33203125" style="530" customWidth="1"/>
    <col min="3091" max="3091" width="14" style="530" customWidth="1"/>
    <col min="3092" max="3092" width="17.109375" style="530" customWidth="1"/>
    <col min="3093" max="3093" width="8.88671875" style="530"/>
    <col min="3094" max="3094" width="10.33203125" style="530" customWidth="1"/>
    <col min="3095" max="3328" width="8.88671875" style="530"/>
    <col min="3329" max="3329" width="16.5546875" style="530" customWidth="1"/>
    <col min="3330" max="3330" width="27.109375" style="530" customWidth="1"/>
    <col min="3331" max="3331" width="1.33203125" style="530" customWidth="1"/>
    <col min="3332" max="3332" width="14" style="530" bestFit="1" customWidth="1"/>
    <col min="3333" max="3334" width="14.6640625" style="530" customWidth="1"/>
    <col min="3335" max="3335" width="14" style="530" bestFit="1" customWidth="1"/>
    <col min="3336" max="3336" width="14.109375" style="530" customWidth="1"/>
    <col min="3337" max="3337" width="13.5546875" style="530" customWidth="1"/>
    <col min="3338" max="3338" width="14.109375" style="530" customWidth="1"/>
    <col min="3339" max="3339" width="14.44140625" style="530" customWidth="1"/>
    <col min="3340" max="3340" width="13.88671875" style="530" customWidth="1"/>
    <col min="3341" max="3341" width="13.6640625" style="530" customWidth="1"/>
    <col min="3342" max="3342" width="14" style="530" customWidth="1"/>
    <col min="3343" max="3343" width="15.6640625" style="530" customWidth="1"/>
    <col min="3344" max="3344" width="14" style="530" customWidth="1"/>
    <col min="3345" max="3345" width="14" style="530" bestFit="1" customWidth="1"/>
    <col min="3346" max="3346" width="15.33203125" style="530" customWidth="1"/>
    <col min="3347" max="3347" width="14" style="530" customWidth="1"/>
    <col min="3348" max="3348" width="17.109375" style="530" customWidth="1"/>
    <col min="3349" max="3349" width="8.88671875" style="530"/>
    <col min="3350" max="3350" width="10.33203125" style="530" customWidth="1"/>
    <col min="3351" max="3584" width="8.88671875" style="530"/>
    <col min="3585" max="3585" width="16.5546875" style="530" customWidth="1"/>
    <col min="3586" max="3586" width="27.109375" style="530" customWidth="1"/>
    <col min="3587" max="3587" width="1.33203125" style="530" customWidth="1"/>
    <col min="3588" max="3588" width="14" style="530" bestFit="1" customWidth="1"/>
    <col min="3589" max="3590" width="14.6640625" style="530" customWidth="1"/>
    <col min="3591" max="3591" width="14" style="530" bestFit="1" customWidth="1"/>
    <col min="3592" max="3592" width="14.109375" style="530" customWidth="1"/>
    <col min="3593" max="3593" width="13.5546875" style="530" customWidth="1"/>
    <col min="3594" max="3594" width="14.109375" style="530" customWidth="1"/>
    <col min="3595" max="3595" width="14.44140625" style="530" customWidth="1"/>
    <col min="3596" max="3596" width="13.88671875" style="530" customWidth="1"/>
    <col min="3597" max="3597" width="13.6640625" style="530" customWidth="1"/>
    <col min="3598" max="3598" width="14" style="530" customWidth="1"/>
    <col min="3599" max="3599" width="15.6640625" style="530" customWidth="1"/>
    <col min="3600" max="3600" width="14" style="530" customWidth="1"/>
    <col min="3601" max="3601" width="14" style="530" bestFit="1" customWidth="1"/>
    <col min="3602" max="3602" width="15.33203125" style="530" customWidth="1"/>
    <col min="3603" max="3603" width="14" style="530" customWidth="1"/>
    <col min="3604" max="3604" width="17.109375" style="530" customWidth="1"/>
    <col min="3605" max="3605" width="8.88671875" style="530"/>
    <col min="3606" max="3606" width="10.33203125" style="530" customWidth="1"/>
    <col min="3607" max="3840" width="8.88671875" style="530"/>
    <col min="3841" max="3841" width="16.5546875" style="530" customWidth="1"/>
    <col min="3842" max="3842" width="27.109375" style="530" customWidth="1"/>
    <col min="3843" max="3843" width="1.33203125" style="530" customWidth="1"/>
    <col min="3844" max="3844" width="14" style="530" bestFit="1" customWidth="1"/>
    <col min="3845" max="3846" width="14.6640625" style="530" customWidth="1"/>
    <col min="3847" max="3847" width="14" style="530" bestFit="1" customWidth="1"/>
    <col min="3848" max="3848" width="14.109375" style="530" customWidth="1"/>
    <col min="3849" max="3849" width="13.5546875" style="530" customWidth="1"/>
    <col min="3850" max="3850" width="14.109375" style="530" customWidth="1"/>
    <col min="3851" max="3851" width="14.44140625" style="530" customWidth="1"/>
    <col min="3852" max="3852" width="13.88671875" style="530" customWidth="1"/>
    <col min="3853" max="3853" width="13.6640625" style="530" customWidth="1"/>
    <col min="3854" max="3854" width="14" style="530" customWidth="1"/>
    <col min="3855" max="3855" width="15.6640625" style="530" customWidth="1"/>
    <col min="3856" max="3856" width="14" style="530" customWidth="1"/>
    <col min="3857" max="3857" width="14" style="530" bestFit="1" customWidth="1"/>
    <col min="3858" max="3858" width="15.33203125" style="530" customWidth="1"/>
    <col min="3859" max="3859" width="14" style="530" customWidth="1"/>
    <col min="3860" max="3860" width="17.109375" style="530" customWidth="1"/>
    <col min="3861" max="3861" width="8.88671875" style="530"/>
    <col min="3862" max="3862" width="10.33203125" style="530" customWidth="1"/>
    <col min="3863" max="4096" width="8.88671875" style="530"/>
    <col min="4097" max="4097" width="16.5546875" style="530" customWidth="1"/>
    <col min="4098" max="4098" width="27.109375" style="530" customWidth="1"/>
    <col min="4099" max="4099" width="1.33203125" style="530" customWidth="1"/>
    <col min="4100" max="4100" width="14" style="530" bestFit="1" customWidth="1"/>
    <col min="4101" max="4102" width="14.6640625" style="530" customWidth="1"/>
    <col min="4103" max="4103" width="14" style="530" bestFit="1" customWidth="1"/>
    <col min="4104" max="4104" width="14.109375" style="530" customWidth="1"/>
    <col min="4105" max="4105" width="13.5546875" style="530" customWidth="1"/>
    <col min="4106" max="4106" width="14.109375" style="530" customWidth="1"/>
    <col min="4107" max="4107" width="14.44140625" style="530" customWidth="1"/>
    <col min="4108" max="4108" width="13.88671875" style="530" customWidth="1"/>
    <col min="4109" max="4109" width="13.6640625" style="530" customWidth="1"/>
    <col min="4110" max="4110" width="14" style="530" customWidth="1"/>
    <col min="4111" max="4111" width="15.6640625" style="530" customWidth="1"/>
    <col min="4112" max="4112" width="14" style="530" customWidth="1"/>
    <col min="4113" max="4113" width="14" style="530" bestFit="1" customWidth="1"/>
    <col min="4114" max="4114" width="15.33203125" style="530" customWidth="1"/>
    <col min="4115" max="4115" width="14" style="530" customWidth="1"/>
    <col min="4116" max="4116" width="17.109375" style="530" customWidth="1"/>
    <col min="4117" max="4117" width="8.88671875" style="530"/>
    <col min="4118" max="4118" width="10.33203125" style="530" customWidth="1"/>
    <col min="4119" max="4352" width="8.88671875" style="530"/>
    <col min="4353" max="4353" width="16.5546875" style="530" customWidth="1"/>
    <col min="4354" max="4354" width="27.109375" style="530" customWidth="1"/>
    <col min="4355" max="4355" width="1.33203125" style="530" customWidth="1"/>
    <col min="4356" max="4356" width="14" style="530" bestFit="1" customWidth="1"/>
    <col min="4357" max="4358" width="14.6640625" style="530" customWidth="1"/>
    <col min="4359" max="4359" width="14" style="530" bestFit="1" customWidth="1"/>
    <col min="4360" max="4360" width="14.109375" style="530" customWidth="1"/>
    <col min="4361" max="4361" width="13.5546875" style="530" customWidth="1"/>
    <col min="4362" max="4362" width="14.109375" style="530" customWidth="1"/>
    <col min="4363" max="4363" width="14.44140625" style="530" customWidth="1"/>
    <col min="4364" max="4364" width="13.88671875" style="530" customWidth="1"/>
    <col min="4365" max="4365" width="13.6640625" style="530" customWidth="1"/>
    <col min="4366" max="4366" width="14" style="530" customWidth="1"/>
    <col min="4367" max="4367" width="15.6640625" style="530" customWidth="1"/>
    <col min="4368" max="4368" width="14" style="530" customWidth="1"/>
    <col min="4369" max="4369" width="14" style="530" bestFit="1" customWidth="1"/>
    <col min="4370" max="4370" width="15.33203125" style="530" customWidth="1"/>
    <col min="4371" max="4371" width="14" style="530" customWidth="1"/>
    <col min="4372" max="4372" width="17.109375" style="530" customWidth="1"/>
    <col min="4373" max="4373" width="8.88671875" style="530"/>
    <col min="4374" max="4374" width="10.33203125" style="530" customWidth="1"/>
    <col min="4375" max="4608" width="8.88671875" style="530"/>
    <col min="4609" max="4609" width="16.5546875" style="530" customWidth="1"/>
    <col min="4610" max="4610" width="27.109375" style="530" customWidth="1"/>
    <col min="4611" max="4611" width="1.33203125" style="530" customWidth="1"/>
    <col min="4612" max="4612" width="14" style="530" bestFit="1" customWidth="1"/>
    <col min="4613" max="4614" width="14.6640625" style="530" customWidth="1"/>
    <col min="4615" max="4615" width="14" style="530" bestFit="1" customWidth="1"/>
    <col min="4616" max="4616" width="14.109375" style="530" customWidth="1"/>
    <col min="4617" max="4617" width="13.5546875" style="530" customWidth="1"/>
    <col min="4618" max="4618" width="14.109375" style="530" customWidth="1"/>
    <col min="4619" max="4619" width="14.44140625" style="530" customWidth="1"/>
    <col min="4620" max="4620" width="13.88671875" style="530" customWidth="1"/>
    <col min="4621" max="4621" width="13.6640625" style="530" customWidth="1"/>
    <col min="4622" max="4622" width="14" style="530" customWidth="1"/>
    <col min="4623" max="4623" width="15.6640625" style="530" customWidth="1"/>
    <col min="4624" max="4624" width="14" style="530" customWidth="1"/>
    <col min="4625" max="4625" width="14" style="530" bestFit="1" customWidth="1"/>
    <col min="4626" max="4626" width="15.33203125" style="530" customWidth="1"/>
    <col min="4627" max="4627" width="14" style="530" customWidth="1"/>
    <col min="4628" max="4628" width="17.109375" style="530" customWidth="1"/>
    <col min="4629" max="4629" width="8.88671875" style="530"/>
    <col min="4630" max="4630" width="10.33203125" style="530" customWidth="1"/>
    <col min="4631" max="4864" width="8.88671875" style="530"/>
    <col min="4865" max="4865" width="16.5546875" style="530" customWidth="1"/>
    <col min="4866" max="4866" width="27.109375" style="530" customWidth="1"/>
    <col min="4867" max="4867" width="1.33203125" style="530" customWidth="1"/>
    <col min="4868" max="4868" width="14" style="530" bestFit="1" customWidth="1"/>
    <col min="4869" max="4870" width="14.6640625" style="530" customWidth="1"/>
    <col min="4871" max="4871" width="14" style="530" bestFit="1" customWidth="1"/>
    <col min="4872" max="4872" width="14.109375" style="530" customWidth="1"/>
    <col min="4873" max="4873" width="13.5546875" style="530" customWidth="1"/>
    <col min="4874" max="4874" width="14.109375" style="530" customWidth="1"/>
    <col min="4875" max="4875" width="14.44140625" style="530" customWidth="1"/>
    <col min="4876" max="4876" width="13.88671875" style="530" customWidth="1"/>
    <col min="4877" max="4877" width="13.6640625" style="530" customWidth="1"/>
    <col min="4878" max="4878" width="14" style="530" customWidth="1"/>
    <col min="4879" max="4879" width="15.6640625" style="530" customWidth="1"/>
    <col min="4880" max="4880" width="14" style="530" customWidth="1"/>
    <col min="4881" max="4881" width="14" style="530" bestFit="1" customWidth="1"/>
    <col min="4882" max="4882" width="15.33203125" style="530" customWidth="1"/>
    <col min="4883" max="4883" width="14" style="530" customWidth="1"/>
    <col min="4884" max="4884" width="17.109375" style="530" customWidth="1"/>
    <col min="4885" max="4885" width="8.88671875" style="530"/>
    <col min="4886" max="4886" width="10.33203125" style="530" customWidth="1"/>
    <col min="4887" max="5120" width="8.88671875" style="530"/>
    <col min="5121" max="5121" width="16.5546875" style="530" customWidth="1"/>
    <col min="5122" max="5122" width="27.109375" style="530" customWidth="1"/>
    <col min="5123" max="5123" width="1.33203125" style="530" customWidth="1"/>
    <col min="5124" max="5124" width="14" style="530" bestFit="1" customWidth="1"/>
    <col min="5125" max="5126" width="14.6640625" style="530" customWidth="1"/>
    <col min="5127" max="5127" width="14" style="530" bestFit="1" customWidth="1"/>
    <col min="5128" max="5128" width="14.109375" style="530" customWidth="1"/>
    <col min="5129" max="5129" width="13.5546875" style="530" customWidth="1"/>
    <col min="5130" max="5130" width="14.109375" style="530" customWidth="1"/>
    <col min="5131" max="5131" width="14.44140625" style="530" customWidth="1"/>
    <col min="5132" max="5132" width="13.88671875" style="530" customWidth="1"/>
    <col min="5133" max="5133" width="13.6640625" style="530" customWidth="1"/>
    <col min="5134" max="5134" width="14" style="530" customWidth="1"/>
    <col min="5135" max="5135" width="15.6640625" style="530" customWidth="1"/>
    <col min="5136" max="5136" width="14" style="530" customWidth="1"/>
    <col min="5137" max="5137" width="14" style="530" bestFit="1" customWidth="1"/>
    <col min="5138" max="5138" width="15.33203125" style="530" customWidth="1"/>
    <col min="5139" max="5139" width="14" style="530" customWidth="1"/>
    <col min="5140" max="5140" width="17.109375" style="530" customWidth="1"/>
    <col min="5141" max="5141" width="8.88671875" style="530"/>
    <col min="5142" max="5142" width="10.33203125" style="530" customWidth="1"/>
    <col min="5143" max="5376" width="8.88671875" style="530"/>
    <col min="5377" max="5377" width="16.5546875" style="530" customWidth="1"/>
    <col min="5378" max="5378" width="27.109375" style="530" customWidth="1"/>
    <col min="5379" max="5379" width="1.33203125" style="530" customWidth="1"/>
    <col min="5380" max="5380" width="14" style="530" bestFit="1" customWidth="1"/>
    <col min="5381" max="5382" width="14.6640625" style="530" customWidth="1"/>
    <col min="5383" max="5383" width="14" style="530" bestFit="1" customWidth="1"/>
    <col min="5384" max="5384" width="14.109375" style="530" customWidth="1"/>
    <col min="5385" max="5385" width="13.5546875" style="530" customWidth="1"/>
    <col min="5386" max="5386" width="14.109375" style="530" customWidth="1"/>
    <col min="5387" max="5387" width="14.44140625" style="530" customWidth="1"/>
    <col min="5388" max="5388" width="13.88671875" style="530" customWidth="1"/>
    <col min="5389" max="5389" width="13.6640625" style="530" customWidth="1"/>
    <col min="5390" max="5390" width="14" style="530" customWidth="1"/>
    <col min="5391" max="5391" width="15.6640625" style="530" customWidth="1"/>
    <col min="5392" max="5392" width="14" style="530" customWidth="1"/>
    <col min="5393" max="5393" width="14" style="530" bestFit="1" customWidth="1"/>
    <col min="5394" max="5394" width="15.33203125" style="530" customWidth="1"/>
    <col min="5395" max="5395" width="14" style="530" customWidth="1"/>
    <col min="5396" max="5396" width="17.109375" style="530" customWidth="1"/>
    <col min="5397" max="5397" width="8.88671875" style="530"/>
    <col min="5398" max="5398" width="10.33203125" style="530" customWidth="1"/>
    <col min="5399" max="5632" width="8.88671875" style="530"/>
    <col min="5633" max="5633" width="16.5546875" style="530" customWidth="1"/>
    <col min="5634" max="5634" width="27.109375" style="530" customWidth="1"/>
    <col min="5635" max="5635" width="1.33203125" style="530" customWidth="1"/>
    <col min="5636" max="5636" width="14" style="530" bestFit="1" customWidth="1"/>
    <col min="5637" max="5638" width="14.6640625" style="530" customWidth="1"/>
    <col min="5639" max="5639" width="14" style="530" bestFit="1" customWidth="1"/>
    <col min="5640" max="5640" width="14.109375" style="530" customWidth="1"/>
    <col min="5641" max="5641" width="13.5546875" style="530" customWidth="1"/>
    <col min="5642" max="5642" width="14.109375" style="530" customWidth="1"/>
    <col min="5643" max="5643" width="14.44140625" style="530" customWidth="1"/>
    <col min="5644" max="5644" width="13.88671875" style="530" customWidth="1"/>
    <col min="5645" max="5645" width="13.6640625" style="530" customWidth="1"/>
    <col min="5646" max="5646" width="14" style="530" customWidth="1"/>
    <col min="5647" max="5647" width="15.6640625" style="530" customWidth="1"/>
    <col min="5648" max="5648" width="14" style="530" customWidth="1"/>
    <col min="5649" max="5649" width="14" style="530" bestFit="1" customWidth="1"/>
    <col min="5650" max="5650" width="15.33203125" style="530" customWidth="1"/>
    <col min="5651" max="5651" width="14" style="530" customWidth="1"/>
    <col min="5652" max="5652" width="17.109375" style="530" customWidth="1"/>
    <col min="5653" max="5653" width="8.88671875" style="530"/>
    <col min="5654" max="5654" width="10.33203125" style="530" customWidth="1"/>
    <col min="5655" max="5888" width="8.88671875" style="530"/>
    <col min="5889" max="5889" width="16.5546875" style="530" customWidth="1"/>
    <col min="5890" max="5890" width="27.109375" style="530" customWidth="1"/>
    <col min="5891" max="5891" width="1.33203125" style="530" customWidth="1"/>
    <col min="5892" max="5892" width="14" style="530" bestFit="1" customWidth="1"/>
    <col min="5893" max="5894" width="14.6640625" style="530" customWidth="1"/>
    <col min="5895" max="5895" width="14" style="530" bestFit="1" customWidth="1"/>
    <col min="5896" max="5896" width="14.109375" style="530" customWidth="1"/>
    <col min="5897" max="5897" width="13.5546875" style="530" customWidth="1"/>
    <col min="5898" max="5898" width="14.109375" style="530" customWidth="1"/>
    <col min="5899" max="5899" width="14.44140625" style="530" customWidth="1"/>
    <col min="5900" max="5900" width="13.88671875" style="530" customWidth="1"/>
    <col min="5901" max="5901" width="13.6640625" style="530" customWidth="1"/>
    <col min="5902" max="5902" width="14" style="530" customWidth="1"/>
    <col min="5903" max="5903" width="15.6640625" style="530" customWidth="1"/>
    <col min="5904" max="5904" width="14" style="530" customWidth="1"/>
    <col min="5905" max="5905" width="14" style="530" bestFit="1" customWidth="1"/>
    <col min="5906" max="5906" width="15.33203125" style="530" customWidth="1"/>
    <col min="5907" max="5907" width="14" style="530" customWidth="1"/>
    <col min="5908" max="5908" width="17.109375" style="530" customWidth="1"/>
    <col min="5909" max="5909" width="8.88671875" style="530"/>
    <col min="5910" max="5910" width="10.33203125" style="530" customWidth="1"/>
    <col min="5911" max="6144" width="8.88671875" style="530"/>
    <col min="6145" max="6145" width="16.5546875" style="530" customWidth="1"/>
    <col min="6146" max="6146" width="27.109375" style="530" customWidth="1"/>
    <col min="6147" max="6147" width="1.33203125" style="530" customWidth="1"/>
    <col min="6148" max="6148" width="14" style="530" bestFit="1" customWidth="1"/>
    <col min="6149" max="6150" width="14.6640625" style="530" customWidth="1"/>
    <col min="6151" max="6151" width="14" style="530" bestFit="1" customWidth="1"/>
    <col min="6152" max="6152" width="14.109375" style="530" customWidth="1"/>
    <col min="6153" max="6153" width="13.5546875" style="530" customWidth="1"/>
    <col min="6154" max="6154" width="14.109375" style="530" customWidth="1"/>
    <col min="6155" max="6155" width="14.44140625" style="530" customWidth="1"/>
    <col min="6156" max="6156" width="13.88671875" style="530" customWidth="1"/>
    <col min="6157" max="6157" width="13.6640625" style="530" customWidth="1"/>
    <col min="6158" max="6158" width="14" style="530" customWidth="1"/>
    <col min="6159" max="6159" width="15.6640625" style="530" customWidth="1"/>
    <col min="6160" max="6160" width="14" style="530" customWidth="1"/>
    <col min="6161" max="6161" width="14" style="530" bestFit="1" customWidth="1"/>
    <col min="6162" max="6162" width="15.33203125" style="530" customWidth="1"/>
    <col min="6163" max="6163" width="14" style="530" customWidth="1"/>
    <col min="6164" max="6164" width="17.109375" style="530" customWidth="1"/>
    <col min="6165" max="6165" width="8.88671875" style="530"/>
    <col min="6166" max="6166" width="10.33203125" style="530" customWidth="1"/>
    <col min="6167" max="6400" width="8.88671875" style="530"/>
    <col min="6401" max="6401" width="16.5546875" style="530" customWidth="1"/>
    <col min="6402" max="6402" width="27.109375" style="530" customWidth="1"/>
    <col min="6403" max="6403" width="1.33203125" style="530" customWidth="1"/>
    <col min="6404" max="6404" width="14" style="530" bestFit="1" customWidth="1"/>
    <col min="6405" max="6406" width="14.6640625" style="530" customWidth="1"/>
    <col min="6407" max="6407" width="14" style="530" bestFit="1" customWidth="1"/>
    <col min="6408" max="6408" width="14.109375" style="530" customWidth="1"/>
    <col min="6409" max="6409" width="13.5546875" style="530" customWidth="1"/>
    <col min="6410" max="6410" width="14.109375" style="530" customWidth="1"/>
    <col min="6411" max="6411" width="14.44140625" style="530" customWidth="1"/>
    <col min="6412" max="6412" width="13.88671875" style="530" customWidth="1"/>
    <col min="6413" max="6413" width="13.6640625" style="530" customWidth="1"/>
    <col min="6414" max="6414" width="14" style="530" customWidth="1"/>
    <col min="6415" max="6415" width="15.6640625" style="530" customWidth="1"/>
    <col min="6416" max="6416" width="14" style="530" customWidth="1"/>
    <col min="6417" max="6417" width="14" style="530" bestFit="1" customWidth="1"/>
    <col min="6418" max="6418" width="15.33203125" style="530" customWidth="1"/>
    <col min="6419" max="6419" width="14" style="530" customWidth="1"/>
    <col min="6420" max="6420" width="17.109375" style="530" customWidth="1"/>
    <col min="6421" max="6421" width="8.88671875" style="530"/>
    <col min="6422" max="6422" width="10.33203125" style="530" customWidth="1"/>
    <col min="6423" max="6656" width="8.88671875" style="530"/>
    <col min="6657" max="6657" width="16.5546875" style="530" customWidth="1"/>
    <col min="6658" max="6658" width="27.109375" style="530" customWidth="1"/>
    <col min="6659" max="6659" width="1.33203125" style="530" customWidth="1"/>
    <col min="6660" max="6660" width="14" style="530" bestFit="1" customWidth="1"/>
    <col min="6661" max="6662" width="14.6640625" style="530" customWidth="1"/>
    <col min="6663" max="6663" width="14" style="530" bestFit="1" customWidth="1"/>
    <col min="6664" max="6664" width="14.109375" style="530" customWidth="1"/>
    <col min="6665" max="6665" width="13.5546875" style="530" customWidth="1"/>
    <col min="6666" max="6666" width="14.109375" style="530" customWidth="1"/>
    <col min="6667" max="6667" width="14.44140625" style="530" customWidth="1"/>
    <col min="6668" max="6668" width="13.88671875" style="530" customWidth="1"/>
    <col min="6669" max="6669" width="13.6640625" style="530" customWidth="1"/>
    <col min="6670" max="6670" width="14" style="530" customWidth="1"/>
    <col min="6671" max="6671" width="15.6640625" style="530" customWidth="1"/>
    <col min="6672" max="6672" width="14" style="530" customWidth="1"/>
    <col min="6673" max="6673" width="14" style="530" bestFit="1" customWidth="1"/>
    <col min="6674" max="6674" width="15.33203125" style="530" customWidth="1"/>
    <col min="6675" max="6675" width="14" style="530" customWidth="1"/>
    <col min="6676" max="6676" width="17.109375" style="530" customWidth="1"/>
    <col min="6677" max="6677" width="8.88671875" style="530"/>
    <col min="6678" max="6678" width="10.33203125" style="530" customWidth="1"/>
    <col min="6679" max="6912" width="8.88671875" style="530"/>
    <col min="6913" max="6913" width="16.5546875" style="530" customWidth="1"/>
    <col min="6914" max="6914" width="27.109375" style="530" customWidth="1"/>
    <col min="6915" max="6915" width="1.33203125" style="530" customWidth="1"/>
    <col min="6916" max="6916" width="14" style="530" bestFit="1" customWidth="1"/>
    <col min="6917" max="6918" width="14.6640625" style="530" customWidth="1"/>
    <col min="6919" max="6919" width="14" style="530" bestFit="1" customWidth="1"/>
    <col min="6920" max="6920" width="14.109375" style="530" customWidth="1"/>
    <col min="6921" max="6921" width="13.5546875" style="530" customWidth="1"/>
    <col min="6922" max="6922" width="14.109375" style="530" customWidth="1"/>
    <col min="6923" max="6923" width="14.44140625" style="530" customWidth="1"/>
    <col min="6924" max="6924" width="13.88671875" style="530" customWidth="1"/>
    <col min="6925" max="6925" width="13.6640625" style="530" customWidth="1"/>
    <col min="6926" max="6926" width="14" style="530" customWidth="1"/>
    <col min="6927" max="6927" width="15.6640625" style="530" customWidth="1"/>
    <col min="6928" max="6928" width="14" style="530" customWidth="1"/>
    <col min="6929" max="6929" width="14" style="530" bestFit="1" customWidth="1"/>
    <col min="6930" max="6930" width="15.33203125" style="530" customWidth="1"/>
    <col min="6931" max="6931" width="14" style="530" customWidth="1"/>
    <col min="6932" max="6932" width="17.109375" style="530" customWidth="1"/>
    <col min="6933" max="6933" width="8.88671875" style="530"/>
    <col min="6934" max="6934" width="10.33203125" style="530" customWidth="1"/>
    <col min="6935" max="7168" width="8.88671875" style="530"/>
    <col min="7169" max="7169" width="16.5546875" style="530" customWidth="1"/>
    <col min="7170" max="7170" width="27.109375" style="530" customWidth="1"/>
    <col min="7171" max="7171" width="1.33203125" style="530" customWidth="1"/>
    <col min="7172" max="7172" width="14" style="530" bestFit="1" customWidth="1"/>
    <col min="7173" max="7174" width="14.6640625" style="530" customWidth="1"/>
    <col min="7175" max="7175" width="14" style="530" bestFit="1" customWidth="1"/>
    <col min="7176" max="7176" width="14.109375" style="530" customWidth="1"/>
    <col min="7177" max="7177" width="13.5546875" style="530" customWidth="1"/>
    <col min="7178" max="7178" width="14.109375" style="530" customWidth="1"/>
    <col min="7179" max="7179" width="14.44140625" style="530" customWidth="1"/>
    <col min="7180" max="7180" width="13.88671875" style="530" customWidth="1"/>
    <col min="7181" max="7181" width="13.6640625" style="530" customWidth="1"/>
    <col min="7182" max="7182" width="14" style="530" customWidth="1"/>
    <col min="7183" max="7183" width="15.6640625" style="530" customWidth="1"/>
    <col min="7184" max="7184" width="14" style="530" customWidth="1"/>
    <col min="7185" max="7185" width="14" style="530" bestFit="1" customWidth="1"/>
    <col min="7186" max="7186" width="15.33203125" style="530" customWidth="1"/>
    <col min="7187" max="7187" width="14" style="530" customWidth="1"/>
    <col min="7188" max="7188" width="17.109375" style="530" customWidth="1"/>
    <col min="7189" max="7189" width="8.88671875" style="530"/>
    <col min="7190" max="7190" width="10.33203125" style="530" customWidth="1"/>
    <col min="7191" max="7424" width="8.88671875" style="530"/>
    <col min="7425" max="7425" width="16.5546875" style="530" customWidth="1"/>
    <col min="7426" max="7426" width="27.109375" style="530" customWidth="1"/>
    <col min="7427" max="7427" width="1.33203125" style="530" customWidth="1"/>
    <col min="7428" max="7428" width="14" style="530" bestFit="1" customWidth="1"/>
    <col min="7429" max="7430" width="14.6640625" style="530" customWidth="1"/>
    <col min="7431" max="7431" width="14" style="530" bestFit="1" customWidth="1"/>
    <col min="7432" max="7432" width="14.109375" style="530" customWidth="1"/>
    <col min="7433" max="7433" width="13.5546875" style="530" customWidth="1"/>
    <col min="7434" max="7434" width="14.109375" style="530" customWidth="1"/>
    <col min="7435" max="7435" width="14.44140625" style="530" customWidth="1"/>
    <col min="7436" max="7436" width="13.88671875" style="530" customWidth="1"/>
    <col min="7437" max="7437" width="13.6640625" style="530" customWidth="1"/>
    <col min="7438" max="7438" width="14" style="530" customWidth="1"/>
    <col min="7439" max="7439" width="15.6640625" style="530" customWidth="1"/>
    <col min="7440" max="7440" width="14" style="530" customWidth="1"/>
    <col min="7441" max="7441" width="14" style="530" bestFit="1" customWidth="1"/>
    <col min="7442" max="7442" width="15.33203125" style="530" customWidth="1"/>
    <col min="7443" max="7443" width="14" style="530" customWidth="1"/>
    <col min="7444" max="7444" width="17.109375" style="530" customWidth="1"/>
    <col min="7445" max="7445" width="8.88671875" style="530"/>
    <col min="7446" max="7446" width="10.33203125" style="530" customWidth="1"/>
    <col min="7447" max="7680" width="8.88671875" style="530"/>
    <col min="7681" max="7681" width="16.5546875" style="530" customWidth="1"/>
    <col min="7682" max="7682" width="27.109375" style="530" customWidth="1"/>
    <col min="7683" max="7683" width="1.33203125" style="530" customWidth="1"/>
    <col min="7684" max="7684" width="14" style="530" bestFit="1" customWidth="1"/>
    <col min="7685" max="7686" width="14.6640625" style="530" customWidth="1"/>
    <col min="7687" max="7687" width="14" style="530" bestFit="1" customWidth="1"/>
    <col min="7688" max="7688" width="14.109375" style="530" customWidth="1"/>
    <col min="7689" max="7689" width="13.5546875" style="530" customWidth="1"/>
    <col min="7690" max="7690" width="14.109375" style="530" customWidth="1"/>
    <col min="7691" max="7691" width="14.44140625" style="530" customWidth="1"/>
    <col min="7692" max="7692" width="13.88671875" style="530" customWidth="1"/>
    <col min="7693" max="7693" width="13.6640625" style="530" customWidth="1"/>
    <col min="7694" max="7694" width="14" style="530" customWidth="1"/>
    <col min="7695" max="7695" width="15.6640625" style="530" customWidth="1"/>
    <col min="7696" max="7696" width="14" style="530" customWidth="1"/>
    <col min="7697" max="7697" width="14" style="530" bestFit="1" customWidth="1"/>
    <col min="7698" max="7698" width="15.33203125" style="530" customWidth="1"/>
    <col min="7699" max="7699" width="14" style="530" customWidth="1"/>
    <col min="7700" max="7700" width="17.109375" style="530" customWidth="1"/>
    <col min="7701" max="7701" width="8.88671875" style="530"/>
    <col min="7702" max="7702" width="10.33203125" style="530" customWidth="1"/>
    <col min="7703" max="7936" width="8.88671875" style="530"/>
    <col min="7937" max="7937" width="16.5546875" style="530" customWidth="1"/>
    <col min="7938" max="7938" width="27.109375" style="530" customWidth="1"/>
    <col min="7939" max="7939" width="1.33203125" style="530" customWidth="1"/>
    <col min="7940" max="7940" width="14" style="530" bestFit="1" customWidth="1"/>
    <col min="7941" max="7942" width="14.6640625" style="530" customWidth="1"/>
    <col min="7943" max="7943" width="14" style="530" bestFit="1" customWidth="1"/>
    <col min="7944" max="7944" width="14.109375" style="530" customWidth="1"/>
    <col min="7945" max="7945" width="13.5546875" style="530" customWidth="1"/>
    <col min="7946" max="7946" width="14.109375" style="530" customWidth="1"/>
    <col min="7947" max="7947" width="14.44140625" style="530" customWidth="1"/>
    <col min="7948" max="7948" width="13.88671875" style="530" customWidth="1"/>
    <col min="7949" max="7949" width="13.6640625" style="530" customWidth="1"/>
    <col min="7950" max="7950" width="14" style="530" customWidth="1"/>
    <col min="7951" max="7951" width="15.6640625" style="530" customWidth="1"/>
    <col min="7952" max="7952" width="14" style="530" customWidth="1"/>
    <col min="7953" max="7953" width="14" style="530" bestFit="1" customWidth="1"/>
    <col min="7954" max="7954" width="15.33203125" style="530" customWidth="1"/>
    <col min="7955" max="7955" width="14" style="530" customWidth="1"/>
    <col min="7956" max="7956" width="17.109375" style="530" customWidth="1"/>
    <col min="7957" max="7957" width="8.88671875" style="530"/>
    <col min="7958" max="7958" width="10.33203125" style="530" customWidth="1"/>
    <col min="7959" max="8192" width="8.88671875" style="530"/>
    <col min="8193" max="8193" width="16.5546875" style="530" customWidth="1"/>
    <col min="8194" max="8194" width="27.109375" style="530" customWidth="1"/>
    <col min="8195" max="8195" width="1.33203125" style="530" customWidth="1"/>
    <col min="8196" max="8196" width="14" style="530" bestFit="1" customWidth="1"/>
    <col min="8197" max="8198" width="14.6640625" style="530" customWidth="1"/>
    <col min="8199" max="8199" width="14" style="530" bestFit="1" customWidth="1"/>
    <col min="8200" max="8200" width="14.109375" style="530" customWidth="1"/>
    <col min="8201" max="8201" width="13.5546875" style="530" customWidth="1"/>
    <col min="8202" max="8202" width="14.109375" style="530" customWidth="1"/>
    <col min="8203" max="8203" width="14.44140625" style="530" customWidth="1"/>
    <col min="8204" max="8204" width="13.88671875" style="530" customWidth="1"/>
    <col min="8205" max="8205" width="13.6640625" style="530" customWidth="1"/>
    <col min="8206" max="8206" width="14" style="530" customWidth="1"/>
    <col min="8207" max="8207" width="15.6640625" style="530" customWidth="1"/>
    <col min="8208" max="8208" width="14" style="530" customWidth="1"/>
    <col min="8209" max="8209" width="14" style="530" bestFit="1" customWidth="1"/>
    <col min="8210" max="8210" width="15.33203125" style="530" customWidth="1"/>
    <col min="8211" max="8211" width="14" style="530" customWidth="1"/>
    <col min="8212" max="8212" width="17.109375" style="530" customWidth="1"/>
    <col min="8213" max="8213" width="8.88671875" style="530"/>
    <col min="8214" max="8214" width="10.33203125" style="530" customWidth="1"/>
    <col min="8215" max="8448" width="8.88671875" style="530"/>
    <col min="8449" max="8449" width="16.5546875" style="530" customWidth="1"/>
    <col min="8450" max="8450" width="27.109375" style="530" customWidth="1"/>
    <col min="8451" max="8451" width="1.33203125" style="530" customWidth="1"/>
    <col min="8452" max="8452" width="14" style="530" bestFit="1" customWidth="1"/>
    <col min="8453" max="8454" width="14.6640625" style="530" customWidth="1"/>
    <col min="8455" max="8455" width="14" style="530" bestFit="1" customWidth="1"/>
    <col min="8456" max="8456" width="14.109375" style="530" customWidth="1"/>
    <col min="8457" max="8457" width="13.5546875" style="530" customWidth="1"/>
    <col min="8458" max="8458" width="14.109375" style="530" customWidth="1"/>
    <col min="8459" max="8459" width="14.44140625" style="530" customWidth="1"/>
    <col min="8460" max="8460" width="13.88671875" style="530" customWidth="1"/>
    <col min="8461" max="8461" width="13.6640625" style="530" customWidth="1"/>
    <col min="8462" max="8462" width="14" style="530" customWidth="1"/>
    <col min="8463" max="8463" width="15.6640625" style="530" customWidth="1"/>
    <col min="8464" max="8464" width="14" style="530" customWidth="1"/>
    <col min="8465" max="8465" width="14" style="530" bestFit="1" customWidth="1"/>
    <col min="8466" max="8466" width="15.33203125" style="530" customWidth="1"/>
    <col min="8467" max="8467" width="14" style="530" customWidth="1"/>
    <col min="8468" max="8468" width="17.109375" style="530" customWidth="1"/>
    <col min="8469" max="8469" width="8.88671875" style="530"/>
    <col min="8470" max="8470" width="10.33203125" style="530" customWidth="1"/>
    <col min="8471" max="8704" width="8.88671875" style="530"/>
    <col min="8705" max="8705" width="16.5546875" style="530" customWidth="1"/>
    <col min="8706" max="8706" width="27.109375" style="530" customWidth="1"/>
    <col min="8707" max="8707" width="1.33203125" style="530" customWidth="1"/>
    <col min="8708" max="8708" width="14" style="530" bestFit="1" customWidth="1"/>
    <col min="8709" max="8710" width="14.6640625" style="530" customWidth="1"/>
    <col min="8711" max="8711" width="14" style="530" bestFit="1" customWidth="1"/>
    <col min="8712" max="8712" width="14.109375" style="530" customWidth="1"/>
    <col min="8713" max="8713" width="13.5546875" style="530" customWidth="1"/>
    <col min="8714" max="8714" width="14.109375" style="530" customWidth="1"/>
    <col min="8715" max="8715" width="14.44140625" style="530" customWidth="1"/>
    <col min="8716" max="8716" width="13.88671875" style="530" customWidth="1"/>
    <col min="8717" max="8717" width="13.6640625" style="530" customWidth="1"/>
    <col min="8718" max="8718" width="14" style="530" customWidth="1"/>
    <col min="8719" max="8719" width="15.6640625" style="530" customWidth="1"/>
    <col min="8720" max="8720" width="14" style="530" customWidth="1"/>
    <col min="8721" max="8721" width="14" style="530" bestFit="1" customWidth="1"/>
    <col min="8722" max="8722" width="15.33203125" style="530" customWidth="1"/>
    <col min="8723" max="8723" width="14" style="530" customWidth="1"/>
    <col min="8724" max="8724" width="17.109375" style="530" customWidth="1"/>
    <col min="8725" max="8725" width="8.88671875" style="530"/>
    <col min="8726" max="8726" width="10.33203125" style="530" customWidth="1"/>
    <col min="8727" max="8960" width="8.88671875" style="530"/>
    <col min="8961" max="8961" width="16.5546875" style="530" customWidth="1"/>
    <col min="8962" max="8962" width="27.109375" style="530" customWidth="1"/>
    <col min="8963" max="8963" width="1.33203125" style="530" customWidth="1"/>
    <col min="8964" max="8964" width="14" style="530" bestFit="1" customWidth="1"/>
    <col min="8965" max="8966" width="14.6640625" style="530" customWidth="1"/>
    <col min="8967" max="8967" width="14" style="530" bestFit="1" customWidth="1"/>
    <col min="8968" max="8968" width="14.109375" style="530" customWidth="1"/>
    <col min="8969" max="8969" width="13.5546875" style="530" customWidth="1"/>
    <col min="8970" max="8970" width="14.109375" style="530" customWidth="1"/>
    <col min="8971" max="8971" width="14.44140625" style="530" customWidth="1"/>
    <col min="8972" max="8972" width="13.88671875" style="530" customWidth="1"/>
    <col min="8973" max="8973" width="13.6640625" style="530" customWidth="1"/>
    <col min="8974" max="8974" width="14" style="530" customWidth="1"/>
    <col min="8975" max="8975" width="15.6640625" style="530" customWidth="1"/>
    <col min="8976" max="8976" width="14" style="530" customWidth="1"/>
    <col min="8977" max="8977" width="14" style="530" bestFit="1" customWidth="1"/>
    <col min="8978" max="8978" width="15.33203125" style="530" customWidth="1"/>
    <col min="8979" max="8979" width="14" style="530" customWidth="1"/>
    <col min="8980" max="8980" width="17.109375" style="530" customWidth="1"/>
    <col min="8981" max="8981" width="8.88671875" style="530"/>
    <col min="8982" max="8982" width="10.33203125" style="530" customWidth="1"/>
    <col min="8983" max="9216" width="8.88671875" style="530"/>
    <col min="9217" max="9217" width="16.5546875" style="530" customWidth="1"/>
    <col min="9218" max="9218" width="27.109375" style="530" customWidth="1"/>
    <col min="9219" max="9219" width="1.33203125" style="530" customWidth="1"/>
    <col min="9220" max="9220" width="14" style="530" bestFit="1" customWidth="1"/>
    <col min="9221" max="9222" width="14.6640625" style="530" customWidth="1"/>
    <col min="9223" max="9223" width="14" style="530" bestFit="1" customWidth="1"/>
    <col min="9224" max="9224" width="14.109375" style="530" customWidth="1"/>
    <col min="9225" max="9225" width="13.5546875" style="530" customWidth="1"/>
    <col min="9226" max="9226" width="14.109375" style="530" customWidth="1"/>
    <col min="9227" max="9227" width="14.44140625" style="530" customWidth="1"/>
    <col min="9228" max="9228" width="13.88671875" style="530" customWidth="1"/>
    <col min="9229" max="9229" width="13.6640625" style="530" customWidth="1"/>
    <col min="9230" max="9230" width="14" style="530" customWidth="1"/>
    <col min="9231" max="9231" width="15.6640625" style="530" customWidth="1"/>
    <col min="9232" max="9232" width="14" style="530" customWidth="1"/>
    <col min="9233" max="9233" width="14" style="530" bestFit="1" customWidth="1"/>
    <col min="9234" max="9234" width="15.33203125" style="530" customWidth="1"/>
    <col min="9235" max="9235" width="14" style="530" customWidth="1"/>
    <col min="9236" max="9236" width="17.109375" style="530" customWidth="1"/>
    <col min="9237" max="9237" width="8.88671875" style="530"/>
    <col min="9238" max="9238" width="10.33203125" style="530" customWidth="1"/>
    <col min="9239" max="9472" width="8.88671875" style="530"/>
    <col min="9473" max="9473" width="16.5546875" style="530" customWidth="1"/>
    <col min="9474" max="9474" width="27.109375" style="530" customWidth="1"/>
    <col min="9475" max="9475" width="1.33203125" style="530" customWidth="1"/>
    <col min="9476" max="9476" width="14" style="530" bestFit="1" customWidth="1"/>
    <col min="9477" max="9478" width="14.6640625" style="530" customWidth="1"/>
    <col min="9479" max="9479" width="14" style="530" bestFit="1" customWidth="1"/>
    <col min="9480" max="9480" width="14.109375" style="530" customWidth="1"/>
    <col min="9481" max="9481" width="13.5546875" style="530" customWidth="1"/>
    <col min="9482" max="9482" width="14.109375" style="530" customWidth="1"/>
    <col min="9483" max="9483" width="14.44140625" style="530" customWidth="1"/>
    <col min="9484" max="9484" width="13.88671875" style="530" customWidth="1"/>
    <col min="9485" max="9485" width="13.6640625" style="530" customWidth="1"/>
    <col min="9486" max="9486" width="14" style="530" customWidth="1"/>
    <col min="9487" max="9487" width="15.6640625" style="530" customWidth="1"/>
    <col min="9488" max="9488" width="14" style="530" customWidth="1"/>
    <col min="9489" max="9489" width="14" style="530" bestFit="1" customWidth="1"/>
    <col min="9490" max="9490" width="15.33203125" style="530" customWidth="1"/>
    <col min="9491" max="9491" width="14" style="530" customWidth="1"/>
    <col min="9492" max="9492" width="17.109375" style="530" customWidth="1"/>
    <col min="9493" max="9493" width="8.88671875" style="530"/>
    <col min="9494" max="9494" width="10.33203125" style="530" customWidth="1"/>
    <col min="9495" max="9728" width="8.88671875" style="530"/>
    <col min="9729" max="9729" width="16.5546875" style="530" customWidth="1"/>
    <col min="9730" max="9730" width="27.109375" style="530" customWidth="1"/>
    <col min="9731" max="9731" width="1.33203125" style="530" customWidth="1"/>
    <col min="9732" max="9732" width="14" style="530" bestFit="1" customWidth="1"/>
    <col min="9733" max="9734" width="14.6640625" style="530" customWidth="1"/>
    <col min="9735" max="9735" width="14" style="530" bestFit="1" customWidth="1"/>
    <col min="9736" max="9736" width="14.109375" style="530" customWidth="1"/>
    <col min="9737" max="9737" width="13.5546875" style="530" customWidth="1"/>
    <col min="9738" max="9738" width="14.109375" style="530" customWidth="1"/>
    <col min="9739" max="9739" width="14.44140625" style="530" customWidth="1"/>
    <col min="9740" max="9740" width="13.88671875" style="530" customWidth="1"/>
    <col min="9741" max="9741" width="13.6640625" style="530" customWidth="1"/>
    <col min="9742" max="9742" width="14" style="530" customWidth="1"/>
    <col min="9743" max="9743" width="15.6640625" style="530" customWidth="1"/>
    <col min="9744" max="9744" width="14" style="530" customWidth="1"/>
    <col min="9745" max="9745" width="14" style="530" bestFit="1" customWidth="1"/>
    <col min="9746" max="9746" width="15.33203125" style="530" customWidth="1"/>
    <col min="9747" max="9747" width="14" style="530" customWidth="1"/>
    <col min="9748" max="9748" width="17.109375" style="530" customWidth="1"/>
    <col min="9749" max="9749" width="8.88671875" style="530"/>
    <col min="9750" max="9750" width="10.33203125" style="530" customWidth="1"/>
    <col min="9751" max="9984" width="8.88671875" style="530"/>
    <col min="9985" max="9985" width="16.5546875" style="530" customWidth="1"/>
    <col min="9986" max="9986" width="27.109375" style="530" customWidth="1"/>
    <col min="9987" max="9987" width="1.33203125" style="530" customWidth="1"/>
    <col min="9988" max="9988" width="14" style="530" bestFit="1" customWidth="1"/>
    <col min="9989" max="9990" width="14.6640625" style="530" customWidth="1"/>
    <col min="9991" max="9991" width="14" style="530" bestFit="1" customWidth="1"/>
    <col min="9992" max="9992" width="14.109375" style="530" customWidth="1"/>
    <col min="9993" max="9993" width="13.5546875" style="530" customWidth="1"/>
    <col min="9994" max="9994" width="14.109375" style="530" customWidth="1"/>
    <col min="9995" max="9995" width="14.44140625" style="530" customWidth="1"/>
    <col min="9996" max="9996" width="13.88671875" style="530" customWidth="1"/>
    <col min="9997" max="9997" width="13.6640625" style="530" customWidth="1"/>
    <col min="9998" max="9998" width="14" style="530" customWidth="1"/>
    <col min="9999" max="9999" width="15.6640625" style="530" customWidth="1"/>
    <col min="10000" max="10000" width="14" style="530" customWidth="1"/>
    <col min="10001" max="10001" width="14" style="530" bestFit="1" customWidth="1"/>
    <col min="10002" max="10002" width="15.33203125" style="530" customWidth="1"/>
    <col min="10003" max="10003" width="14" style="530" customWidth="1"/>
    <col min="10004" max="10004" width="17.109375" style="530" customWidth="1"/>
    <col min="10005" max="10005" width="8.88671875" style="530"/>
    <col min="10006" max="10006" width="10.33203125" style="530" customWidth="1"/>
    <col min="10007" max="10240" width="8.88671875" style="530"/>
    <col min="10241" max="10241" width="16.5546875" style="530" customWidth="1"/>
    <col min="10242" max="10242" width="27.109375" style="530" customWidth="1"/>
    <col min="10243" max="10243" width="1.33203125" style="530" customWidth="1"/>
    <col min="10244" max="10244" width="14" style="530" bestFit="1" customWidth="1"/>
    <col min="10245" max="10246" width="14.6640625" style="530" customWidth="1"/>
    <col min="10247" max="10247" width="14" style="530" bestFit="1" customWidth="1"/>
    <col min="10248" max="10248" width="14.109375" style="530" customWidth="1"/>
    <col min="10249" max="10249" width="13.5546875" style="530" customWidth="1"/>
    <col min="10250" max="10250" width="14.109375" style="530" customWidth="1"/>
    <col min="10251" max="10251" width="14.44140625" style="530" customWidth="1"/>
    <col min="10252" max="10252" width="13.88671875" style="530" customWidth="1"/>
    <col min="10253" max="10253" width="13.6640625" style="530" customWidth="1"/>
    <col min="10254" max="10254" width="14" style="530" customWidth="1"/>
    <col min="10255" max="10255" width="15.6640625" style="530" customWidth="1"/>
    <col min="10256" max="10256" width="14" style="530" customWidth="1"/>
    <col min="10257" max="10257" width="14" style="530" bestFit="1" customWidth="1"/>
    <col min="10258" max="10258" width="15.33203125" style="530" customWidth="1"/>
    <col min="10259" max="10259" width="14" style="530" customWidth="1"/>
    <col min="10260" max="10260" width="17.109375" style="530" customWidth="1"/>
    <col min="10261" max="10261" width="8.88671875" style="530"/>
    <col min="10262" max="10262" width="10.33203125" style="530" customWidth="1"/>
    <col min="10263" max="10496" width="8.88671875" style="530"/>
    <col min="10497" max="10497" width="16.5546875" style="530" customWidth="1"/>
    <col min="10498" max="10498" width="27.109375" style="530" customWidth="1"/>
    <col min="10499" max="10499" width="1.33203125" style="530" customWidth="1"/>
    <col min="10500" max="10500" width="14" style="530" bestFit="1" customWidth="1"/>
    <col min="10501" max="10502" width="14.6640625" style="530" customWidth="1"/>
    <col min="10503" max="10503" width="14" style="530" bestFit="1" customWidth="1"/>
    <col min="10504" max="10504" width="14.109375" style="530" customWidth="1"/>
    <col min="10505" max="10505" width="13.5546875" style="530" customWidth="1"/>
    <col min="10506" max="10506" width="14.109375" style="530" customWidth="1"/>
    <col min="10507" max="10507" width="14.44140625" style="530" customWidth="1"/>
    <col min="10508" max="10508" width="13.88671875" style="530" customWidth="1"/>
    <col min="10509" max="10509" width="13.6640625" style="530" customWidth="1"/>
    <col min="10510" max="10510" width="14" style="530" customWidth="1"/>
    <col min="10511" max="10511" width="15.6640625" style="530" customWidth="1"/>
    <col min="10512" max="10512" width="14" style="530" customWidth="1"/>
    <col min="10513" max="10513" width="14" style="530" bestFit="1" customWidth="1"/>
    <col min="10514" max="10514" width="15.33203125" style="530" customWidth="1"/>
    <col min="10515" max="10515" width="14" style="530" customWidth="1"/>
    <col min="10516" max="10516" width="17.109375" style="530" customWidth="1"/>
    <col min="10517" max="10517" width="8.88671875" style="530"/>
    <col min="10518" max="10518" width="10.33203125" style="530" customWidth="1"/>
    <col min="10519" max="10752" width="8.88671875" style="530"/>
    <col min="10753" max="10753" width="16.5546875" style="530" customWidth="1"/>
    <col min="10754" max="10754" width="27.109375" style="530" customWidth="1"/>
    <col min="10755" max="10755" width="1.33203125" style="530" customWidth="1"/>
    <col min="10756" max="10756" width="14" style="530" bestFit="1" customWidth="1"/>
    <col min="10757" max="10758" width="14.6640625" style="530" customWidth="1"/>
    <col min="10759" max="10759" width="14" style="530" bestFit="1" customWidth="1"/>
    <col min="10760" max="10760" width="14.109375" style="530" customWidth="1"/>
    <col min="10761" max="10761" width="13.5546875" style="530" customWidth="1"/>
    <col min="10762" max="10762" width="14.109375" style="530" customWidth="1"/>
    <col min="10763" max="10763" width="14.44140625" style="530" customWidth="1"/>
    <col min="10764" max="10764" width="13.88671875" style="530" customWidth="1"/>
    <col min="10765" max="10765" width="13.6640625" style="530" customWidth="1"/>
    <col min="10766" max="10766" width="14" style="530" customWidth="1"/>
    <col min="10767" max="10767" width="15.6640625" style="530" customWidth="1"/>
    <col min="10768" max="10768" width="14" style="530" customWidth="1"/>
    <col min="10769" max="10769" width="14" style="530" bestFit="1" customWidth="1"/>
    <col min="10770" max="10770" width="15.33203125" style="530" customWidth="1"/>
    <col min="10771" max="10771" width="14" style="530" customWidth="1"/>
    <col min="10772" max="10772" width="17.109375" style="530" customWidth="1"/>
    <col min="10773" max="10773" width="8.88671875" style="530"/>
    <col min="10774" max="10774" width="10.33203125" style="530" customWidth="1"/>
    <col min="10775" max="11008" width="8.88671875" style="530"/>
    <col min="11009" max="11009" width="16.5546875" style="530" customWidth="1"/>
    <col min="11010" max="11010" width="27.109375" style="530" customWidth="1"/>
    <col min="11011" max="11011" width="1.33203125" style="530" customWidth="1"/>
    <col min="11012" max="11012" width="14" style="530" bestFit="1" customWidth="1"/>
    <col min="11013" max="11014" width="14.6640625" style="530" customWidth="1"/>
    <col min="11015" max="11015" width="14" style="530" bestFit="1" customWidth="1"/>
    <col min="11016" max="11016" width="14.109375" style="530" customWidth="1"/>
    <col min="11017" max="11017" width="13.5546875" style="530" customWidth="1"/>
    <col min="11018" max="11018" width="14.109375" style="530" customWidth="1"/>
    <col min="11019" max="11019" width="14.44140625" style="530" customWidth="1"/>
    <col min="11020" max="11020" width="13.88671875" style="530" customWidth="1"/>
    <col min="11021" max="11021" width="13.6640625" style="530" customWidth="1"/>
    <col min="11022" max="11022" width="14" style="530" customWidth="1"/>
    <col min="11023" max="11023" width="15.6640625" style="530" customWidth="1"/>
    <col min="11024" max="11024" width="14" style="530" customWidth="1"/>
    <col min="11025" max="11025" width="14" style="530" bestFit="1" customWidth="1"/>
    <col min="11026" max="11026" width="15.33203125" style="530" customWidth="1"/>
    <col min="11027" max="11027" width="14" style="530" customWidth="1"/>
    <col min="11028" max="11028" width="17.109375" style="530" customWidth="1"/>
    <col min="11029" max="11029" width="8.88671875" style="530"/>
    <col min="11030" max="11030" width="10.33203125" style="530" customWidth="1"/>
    <col min="11031" max="11264" width="8.88671875" style="530"/>
    <col min="11265" max="11265" width="16.5546875" style="530" customWidth="1"/>
    <col min="11266" max="11266" width="27.109375" style="530" customWidth="1"/>
    <col min="11267" max="11267" width="1.33203125" style="530" customWidth="1"/>
    <col min="11268" max="11268" width="14" style="530" bestFit="1" customWidth="1"/>
    <col min="11269" max="11270" width="14.6640625" style="530" customWidth="1"/>
    <col min="11271" max="11271" width="14" style="530" bestFit="1" customWidth="1"/>
    <col min="11272" max="11272" width="14.109375" style="530" customWidth="1"/>
    <col min="11273" max="11273" width="13.5546875" style="530" customWidth="1"/>
    <col min="11274" max="11274" width="14.109375" style="530" customWidth="1"/>
    <col min="11275" max="11275" width="14.44140625" style="530" customWidth="1"/>
    <col min="11276" max="11276" width="13.88671875" style="530" customWidth="1"/>
    <col min="11277" max="11277" width="13.6640625" style="530" customWidth="1"/>
    <col min="11278" max="11278" width="14" style="530" customWidth="1"/>
    <col min="11279" max="11279" width="15.6640625" style="530" customWidth="1"/>
    <col min="11280" max="11280" width="14" style="530" customWidth="1"/>
    <col min="11281" max="11281" width="14" style="530" bestFit="1" customWidth="1"/>
    <col min="11282" max="11282" width="15.33203125" style="530" customWidth="1"/>
    <col min="11283" max="11283" width="14" style="530" customWidth="1"/>
    <col min="11284" max="11284" width="17.109375" style="530" customWidth="1"/>
    <col min="11285" max="11285" width="8.88671875" style="530"/>
    <col min="11286" max="11286" width="10.33203125" style="530" customWidth="1"/>
    <col min="11287" max="11520" width="8.88671875" style="530"/>
    <col min="11521" max="11521" width="16.5546875" style="530" customWidth="1"/>
    <col min="11522" max="11522" width="27.109375" style="530" customWidth="1"/>
    <col min="11523" max="11523" width="1.33203125" style="530" customWidth="1"/>
    <col min="11524" max="11524" width="14" style="530" bestFit="1" customWidth="1"/>
    <col min="11525" max="11526" width="14.6640625" style="530" customWidth="1"/>
    <col min="11527" max="11527" width="14" style="530" bestFit="1" customWidth="1"/>
    <col min="11528" max="11528" width="14.109375" style="530" customWidth="1"/>
    <col min="11529" max="11529" width="13.5546875" style="530" customWidth="1"/>
    <col min="11530" max="11530" width="14.109375" style="530" customWidth="1"/>
    <col min="11531" max="11531" width="14.44140625" style="530" customWidth="1"/>
    <col min="11532" max="11532" width="13.88671875" style="530" customWidth="1"/>
    <col min="11533" max="11533" width="13.6640625" style="530" customWidth="1"/>
    <col min="11534" max="11534" width="14" style="530" customWidth="1"/>
    <col min="11535" max="11535" width="15.6640625" style="530" customWidth="1"/>
    <col min="11536" max="11536" width="14" style="530" customWidth="1"/>
    <col min="11537" max="11537" width="14" style="530" bestFit="1" customWidth="1"/>
    <col min="11538" max="11538" width="15.33203125" style="530" customWidth="1"/>
    <col min="11539" max="11539" width="14" style="530" customWidth="1"/>
    <col min="11540" max="11540" width="17.109375" style="530" customWidth="1"/>
    <col min="11541" max="11541" width="8.88671875" style="530"/>
    <col min="11542" max="11542" width="10.33203125" style="530" customWidth="1"/>
    <col min="11543" max="11776" width="8.88671875" style="530"/>
    <col min="11777" max="11777" width="16.5546875" style="530" customWidth="1"/>
    <col min="11778" max="11778" width="27.109375" style="530" customWidth="1"/>
    <col min="11779" max="11779" width="1.33203125" style="530" customWidth="1"/>
    <col min="11780" max="11780" width="14" style="530" bestFit="1" customWidth="1"/>
    <col min="11781" max="11782" width="14.6640625" style="530" customWidth="1"/>
    <col min="11783" max="11783" width="14" style="530" bestFit="1" customWidth="1"/>
    <col min="11784" max="11784" width="14.109375" style="530" customWidth="1"/>
    <col min="11785" max="11785" width="13.5546875" style="530" customWidth="1"/>
    <col min="11786" max="11786" width="14.109375" style="530" customWidth="1"/>
    <col min="11787" max="11787" width="14.44140625" style="530" customWidth="1"/>
    <col min="11788" max="11788" width="13.88671875" style="530" customWidth="1"/>
    <col min="11789" max="11789" width="13.6640625" style="530" customWidth="1"/>
    <col min="11790" max="11790" width="14" style="530" customWidth="1"/>
    <col min="11791" max="11791" width="15.6640625" style="530" customWidth="1"/>
    <col min="11792" max="11792" width="14" style="530" customWidth="1"/>
    <col min="11793" max="11793" width="14" style="530" bestFit="1" customWidth="1"/>
    <col min="11794" max="11794" width="15.33203125" style="530" customWidth="1"/>
    <col min="11795" max="11795" width="14" style="530" customWidth="1"/>
    <col min="11796" max="11796" width="17.109375" style="530" customWidth="1"/>
    <col min="11797" max="11797" width="8.88671875" style="530"/>
    <col min="11798" max="11798" width="10.33203125" style="530" customWidth="1"/>
    <col min="11799" max="12032" width="8.88671875" style="530"/>
    <col min="12033" max="12033" width="16.5546875" style="530" customWidth="1"/>
    <col min="12034" max="12034" width="27.109375" style="530" customWidth="1"/>
    <col min="12035" max="12035" width="1.33203125" style="530" customWidth="1"/>
    <col min="12036" max="12036" width="14" style="530" bestFit="1" customWidth="1"/>
    <col min="12037" max="12038" width="14.6640625" style="530" customWidth="1"/>
    <col min="12039" max="12039" width="14" style="530" bestFit="1" customWidth="1"/>
    <col min="12040" max="12040" width="14.109375" style="530" customWidth="1"/>
    <col min="12041" max="12041" width="13.5546875" style="530" customWidth="1"/>
    <col min="12042" max="12042" width="14.109375" style="530" customWidth="1"/>
    <col min="12043" max="12043" width="14.44140625" style="530" customWidth="1"/>
    <col min="12044" max="12044" width="13.88671875" style="530" customWidth="1"/>
    <col min="12045" max="12045" width="13.6640625" style="530" customWidth="1"/>
    <col min="12046" max="12046" width="14" style="530" customWidth="1"/>
    <col min="12047" max="12047" width="15.6640625" style="530" customWidth="1"/>
    <col min="12048" max="12048" width="14" style="530" customWidth="1"/>
    <col min="12049" max="12049" width="14" style="530" bestFit="1" customWidth="1"/>
    <col min="12050" max="12050" width="15.33203125" style="530" customWidth="1"/>
    <col min="12051" max="12051" width="14" style="530" customWidth="1"/>
    <col min="12052" max="12052" width="17.109375" style="530" customWidth="1"/>
    <col min="12053" max="12053" width="8.88671875" style="530"/>
    <col min="12054" max="12054" width="10.33203125" style="530" customWidth="1"/>
    <col min="12055" max="12288" width="8.88671875" style="530"/>
    <col min="12289" max="12289" width="16.5546875" style="530" customWidth="1"/>
    <col min="12290" max="12290" width="27.109375" style="530" customWidth="1"/>
    <col min="12291" max="12291" width="1.33203125" style="530" customWidth="1"/>
    <col min="12292" max="12292" width="14" style="530" bestFit="1" customWidth="1"/>
    <col min="12293" max="12294" width="14.6640625" style="530" customWidth="1"/>
    <col min="12295" max="12295" width="14" style="530" bestFit="1" customWidth="1"/>
    <col min="12296" max="12296" width="14.109375" style="530" customWidth="1"/>
    <col min="12297" max="12297" width="13.5546875" style="530" customWidth="1"/>
    <col min="12298" max="12298" width="14.109375" style="530" customWidth="1"/>
    <col min="12299" max="12299" width="14.44140625" style="530" customWidth="1"/>
    <col min="12300" max="12300" width="13.88671875" style="530" customWidth="1"/>
    <col min="12301" max="12301" width="13.6640625" style="530" customWidth="1"/>
    <col min="12302" max="12302" width="14" style="530" customWidth="1"/>
    <col min="12303" max="12303" width="15.6640625" style="530" customWidth="1"/>
    <col min="12304" max="12304" width="14" style="530" customWidth="1"/>
    <col min="12305" max="12305" width="14" style="530" bestFit="1" customWidth="1"/>
    <col min="12306" max="12306" width="15.33203125" style="530" customWidth="1"/>
    <col min="12307" max="12307" width="14" style="530" customWidth="1"/>
    <col min="12308" max="12308" width="17.109375" style="530" customWidth="1"/>
    <col min="12309" max="12309" width="8.88671875" style="530"/>
    <col min="12310" max="12310" width="10.33203125" style="530" customWidth="1"/>
    <col min="12311" max="12544" width="8.88671875" style="530"/>
    <col min="12545" max="12545" width="16.5546875" style="530" customWidth="1"/>
    <col min="12546" max="12546" width="27.109375" style="530" customWidth="1"/>
    <col min="12547" max="12547" width="1.33203125" style="530" customWidth="1"/>
    <col min="12548" max="12548" width="14" style="530" bestFit="1" customWidth="1"/>
    <col min="12549" max="12550" width="14.6640625" style="530" customWidth="1"/>
    <col min="12551" max="12551" width="14" style="530" bestFit="1" customWidth="1"/>
    <col min="12552" max="12552" width="14.109375" style="530" customWidth="1"/>
    <col min="12553" max="12553" width="13.5546875" style="530" customWidth="1"/>
    <col min="12554" max="12554" width="14.109375" style="530" customWidth="1"/>
    <col min="12555" max="12555" width="14.44140625" style="530" customWidth="1"/>
    <col min="12556" max="12556" width="13.88671875" style="530" customWidth="1"/>
    <col min="12557" max="12557" width="13.6640625" style="530" customWidth="1"/>
    <col min="12558" max="12558" width="14" style="530" customWidth="1"/>
    <col min="12559" max="12559" width="15.6640625" style="530" customWidth="1"/>
    <col min="12560" max="12560" width="14" style="530" customWidth="1"/>
    <col min="12561" max="12561" width="14" style="530" bestFit="1" customWidth="1"/>
    <col min="12562" max="12562" width="15.33203125" style="530" customWidth="1"/>
    <col min="12563" max="12563" width="14" style="530" customWidth="1"/>
    <col min="12564" max="12564" width="17.109375" style="530" customWidth="1"/>
    <col min="12565" max="12565" width="8.88671875" style="530"/>
    <col min="12566" max="12566" width="10.33203125" style="530" customWidth="1"/>
    <col min="12567" max="12800" width="8.88671875" style="530"/>
    <col min="12801" max="12801" width="16.5546875" style="530" customWidth="1"/>
    <col min="12802" max="12802" width="27.109375" style="530" customWidth="1"/>
    <col min="12803" max="12803" width="1.33203125" style="530" customWidth="1"/>
    <col min="12804" max="12804" width="14" style="530" bestFit="1" customWidth="1"/>
    <col min="12805" max="12806" width="14.6640625" style="530" customWidth="1"/>
    <col min="12807" max="12807" width="14" style="530" bestFit="1" customWidth="1"/>
    <col min="12808" max="12808" width="14.109375" style="530" customWidth="1"/>
    <col min="12809" max="12809" width="13.5546875" style="530" customWidth="1"/>
    <col min="12810" max="12810" width="14.109375" style="530" customWidth="1"/>
    <col min="12811" max="12811" width="14.44140625" style="530" customWidth="1"/>
    <col min="12812" max="12812" width="13.88671875" style="530" customWidth="1"/>
    <col min="12813" max="12813" width="13.6640625" style="530" customWidth="1"/>
    <col min="12814" max="12814" width="14" style="530" customWidth="1"/>
    <col min="12815" max="12815" width="15.6640625" style="530" customWidth="1"/>
    <col min="12816" max="12816" width="14" style="530" customWidth="1"/>
    <col min="12817" max="12817" width="14" style="530" bestFit="1" customWidth="1"/>
    <col min="12818" max="12818" width="15.33203125" style="530" customWidth="1"/>
    <col min="12819" max="12819" width="14" style="530" customWidth="1"/>
    <col min="12820" max="12820" width="17.109375" style="530" customWidth="1"/>
    <col min="12821" max="12821" width="8.88671875" style="530"/>
    <col min="12822" max="12822" width="10.33203125" style="530" customWidth="1"/>
    <col min="12823" max="13056" width="8.88671875" style="530"/>
    <col min="13057" max="13057" width="16.5546875" style="530" customWidth="1"/>
    <col min="13058" max="13058" width="27.109375" style="530" customWidth="1"/>
    <col min="13059" max="13059" width="1.33203125" style="530" customWidth="1"/>
    <col min="13060" max="13060" width="14" style="530" bestFit="1" customWidth="1"/>
    <col min="13061" max="13062" width="14.6640625" style="530" customWidth="1"/>
    <col min="13063" max="13063" width="14" style="530" bestFit="1" customWidth="1"/>
    <col min="13064" max="13064" width="14.109375" style="530" customWidth="1"/>
    <col min="13065" max="13065" width="13.5546875" style="530" customWidth="1"/>
    <col min="13066" max="13066" width="14.109375" style="530" customWidth="1"/>
    <col min="13067" max="13067" width="14.44140625" style="530" customWidth="1"/>
    <col min="13068" max="13068" width="13.88671875" style="530" customWidth="1"/>
    <col min="13069" max="13069" width="13.6640625" style="530" customWidth="1"/>
    <col min="13070" max="13070" width="14" style="530" customWidth="1"/>
    <col min="13071" max="13071" width="15.6640625" style="530" customWidth="1"/>
    <col min="13072" max="13072" width="14" style="530" customWidth="1"/>
    <col min="13073" max="13073" width="14" style="530" bestFit="1" customWidth="1"/>
    <col min="13074" max="13074" width="15.33203125" style="530" customWidth="1"/>
    <col min="13075" max="13075" width="14" style="530" customWidth="1"/>
    <col min="13076" max="13076" width="17.109375" style="530" customWidth="1"/>
    <col min="13077" max="13077" width="8.88671875" style="530"/>
    <col min="13078" max="13078" width="10.33203125" style="530" customWidth="1"/>
    <col min="13079" max="13312" width="8.88671875" style="530"/>
    <col min="13313" max="13313" width="16.5546875" style="530" customWidth="1"/>
    <col min="13314" max="13314" width="27.109375" style="530" customWidth="1"/>
    <col min="13315" max="13315" width="1.33203125" style="530" customWidth="1"/>
    <col min="13316" max="13316" width="14" style="530" bestFit="1" customWidth="1"/>
    <col min="13317" max="13318" width="14.6640625" style="530" customWidth="1"/>
    <col min="13319" max="13319" width="14" style="530" bestFit="1" customWidth="1"/>
    <col min="13320" max="13320" width="14.109375" style="530" customWidth="1"/>
    <col min="13321" max="13321" width="13.5546875" style="530" customWidth="1"/>
    <col min="13322" max="13322" width="14.109375" style="530" customWidth="1"/>
    <col min="13323" max="13323" width="14.44140625" style="530" customWidth="1"/>
    <col min="13324" max="13324" width="13.88671875" style="530" customWidth="1"/>
    <col min="13325" max="13325" width="13.6640625" style="530" customWidth="1"/>
    <col min="13326" max="13326" width="14" style="530" customWidth="1"/>
    <col min="13327" max="13327" width="15.6640625" style="530" customWidth="1"/>
    <col min="13328" max="13328" width="14" style="530" customWidth="1"/>
    <col min="13329" max="13329" width="14" style="530" bestFit="1" customWidth="1"/>
    <col min="13330" max="13330" width="15.33203125" style="530" customWidth="1"/>
    <col min="13331" max="13331" width="14" style="530" customWidth="1"/>
    <col min="13332" max="13332" width="17.109375" style="530" customWidth="1"/>
    <col min="13333" max="13333" width="8.88671875" style="530"/>
    <col min="13334" max="13334" width="10.33203125" style="530" customWidth="1"/>
    <col min="13335" max="13568" width="8.88671875" style="530"/>
    <col min="13569" max="13569" width="16.5546875" style="530" customWidth="1"/>
    <col min="13570" max="13570" width="27.109375" style="530" customWidth="1"/>
    <col min="13571" max="13571" width="1.33203125" style="530" customWidth="1"/>
    <col min="13572" max="13572" width="14" style="530" bestFit="1" customWidth="1"/>
    <col min="13573" max="13574" width="14.6640625" style="530" customWidth="1"/>
    <col min="13575" max="13575" width="14" style="530" bestFit="1" customWidth="1"/>
    <col min="13576" max="13576" width="14.109375" style="530" customWidth="1"/>
    <col min="13577" max="13577" width="13.5546875" style="530" customWidth="1"/>
    <col min="13578" max="13578" width="14.109375" style="530" customWidth="1"/>
    <col min="13579" max="13579" width="14.44140625" style="530" customWidth="1"/>
    <col min="13580" max="13580" width="13.88671875" style="530" customWidth="1"/>
    <col min="13581" max="13581" width="13.6640625" style="530" customWidth="1"/>
    <col min="13582" max="13582" width="14" style="530" customWidth="1"/>
    <col min="13583" max="13583" width="15.6640625" style="530" customWidth="1"/>
    <col min="13584" max="13584" width="14" style="530" customWidth="1"/>
    <col min="13585" max="13585" width="14" style="530" bestFit="1" customWidth="1"/>
    <col min="13586" max="13586" width="15.33203125" style="530" customWidth="1"/>
    <col min="13587" max="13587" width="14" style="530" customWidth="1"/>
    <col min="13588" max="13588" width="17.109375" style="530" customWidth="1"/>
    <col min="13589" max="13589" width="8.88671875" style="530"/>
    <col min="13590" max="13590" width="10.33203125" style="530" customWidth="1"/>
    <col min="13591" max="13824" width="8.88671875" style="530"/>
    <col min="13825" max="13825" width="16.5546875" style="530" customWidth="1"/>
    <col min="13826" max="13826" width="27.109375" style="530" customWidth="1"/>
    <col min="13827" max="13827" width="1.33203125" style="530" customWidth="1"/>
    <col min="13828" max="13828" width="14" style="530" bestFit="1" customWidth="1"/>
    <col min="13829" max="13830" width="14.6640625" style="530" customWidth="1"/>
    <col min="13831" max="13831" width="14" style="530" bestFit="1" customWidth="1"/>
    <col min="13832" max="13832" width="14.109375" style="530" customWidth="1"/>
    <col min="13833" max="13833" width="13.5546875" style="530" customWidth="1"/>
    <col min="13834" max="13834" width="14.109375" style="530" customWidth="1"/>
    <col min="13835" max="13835" width="14.44140625" style="530" customWidth="1"/>
    <col min="13836" max="13836" width="13.88671875" style="530" customWidth="1"/>
    <col min="13837" max="13837" width="13.6640625" style="530" customWidth="1"/>
    <col min="13838" max="13838" width="14" style="530" customWidth="1"/>
    <col min="13839" max="13839" width="15.6640625" style="530" customWidth="1"/>
    <col min="13840" max="13840" width="14" style="530" customWidth="1"/>
    <col min="13841" max="13841" width="14" style="530" bestFit="1" customWidth="1"/>
    <col min="13842" max="13842" width="15.33203125" style="530" customWidth="1"/>
    <col min="13843" max="13843" width="14" style="530" customWidth="1"/>
    <col min="13844" max="13844" width="17.109375" style="530" customWidth="1"/>
    <col min="13845" max="13845" width="8.88671875" style="530"/>
    <col min="13846" max="13846" width="10.33203125" style="530" customWidth="1"/>
    <col min="13847" max="14080" width="8.88671875" style="530"/>
    <col min="14081" max="14081" width="16.5546875" style="530" customWidth="1"/>
    <col min="14082" max="14082" width="27.109375" style="530" customWidth="1"/>
    <col min="14083" max="14083" width="1.33203125" style="530" customWidth="1"/>
    <col min="14084" max="14084" width="14" style="530" bestFit="1" customWidth="1"/>
    <col min="14085" max="14086" width="14.6640625" style="530" customWidth="1"/>
    <col min="14087" max="14087" width="14" style="530" bestFit="1" customWidth="1"/>
    <col min="14088" max="14088" width="14.109375" style="530" customWidth="1"/>
    <col min="14089" max="14089" width="13.5546875" style="530" customWidth="1"/>
    <col min="14090" max="14090" width="14.109375" style="530" customWidth="1"/>
    <col min="14091" max="14091" width="14.44140625" style="530" customWidth="1"/>
    <col min="14092" max="14092" width="13.88671875" style="530" customWidth="1"/>
    <col min="14093" max="14093" width="13.6640625" style="530" customWidth="1"/>
    <col min="14094" max="14094" width="14" style="530" customWidth="1"/>
    <col min="14095" max="14095" width="15.6640625" style="530" customWidth="1"/>
    <col min="14096" max="14096" width="14" style="530" customWidth="1"/>
    <col min="14097" max="14097" width="14" style="530" bestFit="1" customWidth="1"/>
    <col min="14098" max="14098" width="15.33203125" style="530" customWidth="1"/>
    <col min="14099" max="14099" width="14" style="530" customWidth="1"/>
    <col min="14100" max="14100" width="17.109375" style="530" customWidth="1"/>
    <col min="14101" max="14101" width="8.88671875" style="530"/>
    <col min="14102" max="14102" width="10.33203125" style="530" customWidth="1"/>
    <col min="14103" max="14336" width="8.88671875" style="530"/>
    <col min="14337" max="14337" width="16.5546875" style="530" customWidth="1"/>
    <col min="14338" max="14338" width="27.109375" style="530" customWidth="1"/>
    <col min="14339" max="14339" width="1.33203125" style="530" customWidth="1"/>
    <col min="14340" max="14340" width="14" style="530" bestFit="1" customWidth="1"/>
    <col min="14341" max="14342" width="14.6640625" style="530" customWidth="1"/>
    <col min="14343" max="14343" width="14" style="530" bestFit="1" customWidth="1"/>
    <col min="14344" max="14344" width="14.109375" style="530" customWidth="1"/>
    <col min="14345" max="14345" width="13.5546875" style="530" customWidth="1"/>
    <col min="14346" max="14346" width="14.109375" style="530" customWidth="1"/>
    <col min="14347" max="14347" width="14.44140625" style="530" customWidth="1"/>
    <col min="14348" max="14348" width="13.88671875" style="530" customWidth="1"/>
    <col min="14349" max="14349" width="13.6640625" style="530" customWidth="1"/>
    <col min="14350" max="14350" width="14" style="530" customWidth="1"/>
    <col min="14351" max="14351" width="15.6640625" style="530" customWidth="1"/>
    <col min="14352" max="14352" width="14" style="530" customWidth="1"/>
    <col min="14353" max="14353" width="14" style="530" bestFit="1" customWidth="1"/>
    <col min="14354" max="14354" width="15.33203125" style="530" customWidth="1"/>
    <col min="14355" max="14355" width="14" style="530" customWidth="1"/>
    <col min="14356" max="14356" width="17.109375" style="530" customWidth="1"/>
    <col min="14357" max="14357" width="8.88671875" style="530"/>
    <col min="14358" max="14358" width="10.33203125" style="530" customWidth="1"/>
    <col min="14359" max="14592" width="8.88671875" style="530"/>
    <col min="14593" max="14593" width="16.5546875" style="530" customWidth="1"/>
    <col min="14594" max="14594" width="27.109375" style="530" customWidth="1"/>
    <col min="14595" max="14595" width="1.33203125" style="530" customWidth="1"/>
    <col min="14596" max="14596" width="14" style="530" bestFit="1" customWidth="1"/>
    <col min="14597" max="14598" width="14.6640625" style="530" customWidth="1"/>
    <col min="14599" max="14599" width="14" style="530" bestFit="1" customWidth="1"/>
    <col min="14600" max="14600" width="14.109375" style="530" customWidth="1"/>
    <col min="14601" max="14601" width="13.5546875" style="530" customWidth="1"/>
    <col min="14602" max="14602" width="14.109375" style="530" customWidth="1"/>
    <col min="14603" max="14603" width="14.44140625" style="530" customWidth="1"/>
    <col min="14604" max="14604" width="13.88671875" style="530" customWidth="1"/>
    <col min="14605" max="14605" width="13.6640625" style="530" customWidth="1"/>
    <col min="14606" max="14606" width="14" style="530" customWidth="1"/>
    <col min="14607" max="14607" width="15.6640625" style="530" customWidth="1"/>
    <col min="14608" max="14608" width="14" style="530" customWidth="1"/>
    <col min="14609" max="14609" width="14" style="530" bestFit="1" customWidth="1"/>
    <col min="14610" max="14610" width="15.33203125" style="530" customWidth="1"/>
    <col min="14611" max="14611" width="14" style="530" customWidth="1"/>
    <col min="14612" max="14612" width="17.109375" style="530" customWidth="1"/>
    <col min="14613" max="14613" width="8.88671875" style="530"/>
    <col min="14614" max="14614" width="10.33203125" style="530" customWidth="1"/>
    <col min="14615" max="14848" width="8.88671875" style="530"/>
    <col min="14849" max="14849" width="16.5546875" style="530" customWidth="1"/>
    <col min="14850" max="14850" width="27.109375" style="530" customWidth="1"/>
    <col min="14851" max="14851" width="1.33203125" style="530" customWidth="1"/>
    <col min="14852" max="14852" width="14" style="530" bestFit="1" customWidth="1"/>
    <col min="14853" max="14854" width="14.6640625" style="530" customWidth="1"/>
    <col min="14855" max="14855" width="14" style="530" bestFit="1" customWidth="1"/>
    <col min="14856" max="14856" width="14.109375" style="530" customWidth="1"/>
    <col min="14857" max="14857" width="13.5546875" style="530" customWidth="1"/>
    <col min="14858" max="14858" width="14.109375" style="530" customWidth="1"/>
    <col min="14859" max="14859" width="14.44140625" style="530" customWidth="1"/>
    <col min="14860" max="14860" width="13.88671875" style="530" customWidth="1"/>
    <col min="14861" max="14861" width="13.6640625" style="530" customWidth="1"/>
    <col min="14862" max="14862" width="14" style="530" customWidth="1"/>
    <col min="14863" max="14863" width="15.6640625" style="530" customWidth="1"/>
    <col min="14864" max="14864" width="14" style="530" customWidth="1"/>
    <col min="14865" max="14865" width="14" style="530" bestFit="1" customWidth="1"/>
    <col min="14866" max="14866" width="15.33203125" style="530" customWidth="1"/>
    <col min="14867" max="14867" width="14" style="530" customWidth="1"/>
    <col min="14868" max="14868" width="17.109375" style="530" customWidth="1"/>
    <col min="14869" max="14869" width="8.88671875" style="530"/>
    <col min="14870" max="14870" width="10.33203125" style="530" customWidth="1"/>
    <col min="14871" max="15104" width="8.88671875" style="530"/>
    <col min="15105" max="15105" width="16.5546875" style="530" customWidth="1"/>
    <col min="15106" max="15106" width="27.109375" style="530" customWidth="1"/>
    <col min="15107" max="15107" width="1.33203125" style="530" customWidth="1"/>
    <col min="15108" max="15108" width="14" style="530" bestFit="1" customWidth="1"/>
    <col min="15109" max="15110" width="14.6640625" style="530" customWidth="1"/>
    <col min="15111" max="15111" width="14" style="530" bestFit="1" customWidth="1"/>
    <col min="15112" max="15112" width="14.109375" style="530" customWidth="1"/>
    <col min="15113" max="15113" width="13.5546875" style="530" customWidth="1"/>
    <col min="15114" max="15114" width="14.109375" style="530" customWidth="1"/>
    <col min="15115" max="15115" width="14.44140625" style="530" customWidth="1"/>
    <col min="15116" max="15116" width="13.88671875" style="530" customWidth="1"/>
    <col min="15117" max="15117" width="13.6640625" style="530" customWidth="1"/>
    <col min="15118" max="15118" width="14" style="530" customWidth="1"/>
    <col min="15119" max="15119" width="15.6640625" style="530" customWidth="1"/>
    <col min="15120" max="15120" width="14" style="530" customWidth="1"/>
    <col min="15121" max="15121" width="14" style="530" bestFit="1" customWidth="1"/>
    <col min="15122" max="15122" width="15.33203125" style="530" customWidth="1"/>
    <col min="15123" max="15123" width="14" style="530" customWidth="1"/>
    <col min="15124" max="15124" width="17.109375" style="530" customWidth="1"/>
    <col min="15125" max="15125" width="8.88671875" style="530"/>
    <col min="15126" max="15126" width="10.33203125" style="530" customWidth="1"/>
    <col min="15127" max="15360" width="8.88671875" style="530"/>
    <col min="15361" max="15361" width="16.5546875" style="530" customWidth="1"/>
    <col min="15362" max="15362" width="27.109375" style="530" customWidth="1"/>
    <col min="15363" max="15363" width="1.33203125" style="530" customWidth="1"/>
    <col min="15364" max="15364" width="14" style="530" bestFit="1" customWidth="1"/>
    <col min="15365" max="15366" width="14.6640625" style="530" customWidth="1"/>
    <col min="15367" max="15367" width="14" style="530" bestFit="1" customWidth="1"/>
    <col min="15368" max="15368" width="14.109375" style="530" customWidth="1"/>
    <col min="15369" max="15369" width="13.5546875" style="530" customWidth="1"/>
    <col min="15370" max="15370" width="14.109375" style="530" customWidth="1"/>
    <col min="15371" max="15371" width="14.44140625" style="530" customWidth="1"/>
    <col min="15372" max="15372" width="13.88671875" style="530" customWidth="1"/>
    <col min="15373" max="15373" width="13.6640625" style="530" customWidth="1"/>
    <col min="15374" max="15374" width="14" style="530" customWidth="1"/>
    <col min="15375" max="15375" width="15.6640625" style="530" customWidth="1"/>
    <col min="15376" max="15376" width="14" style="530" customWidth="1"/>
    <col min="15377" max="15377" width="14" style="530" bestFit="1" customWidth="1"/>
    <col min="15378" max="15378" width="15.33203125" style="530" customWidth="1"/>
    <col min="15379" max="15379" width="14" style="530" customWidth="1"/>
    <col min="15380" max="15380" width="17.109375" style="530" customWidth="1"/>
    <col min="15381" max="15381" width="8.88671875" style="530"/>
    <col min="15382" max="15382" width="10.33203125" style="530" customWidth="1"/>
    <col min="15383" max="15616" width="8.88671875" style="530"/>
    <col min="15617" max="15617" width="16.5546875" style="530" customWidth="1"/>
    <col min="15618" max="15618" width="27.109375" style="530" customWidth="1"/>
    <col min="15619" max="15619" width="1.33203125" style="530" customWidth="1"/>
    <col min="15620" max="15620" width="14" style="530" bestFit="1" customWidth="1"/>
    <col min="15621" max="15622" width="14.6640625" style="530" customWidth="1"/>
    <col min="15623" max="15623" width="14" style="530" bestFit="1" customWidth="1"/>
    <col min="15624" max="15624" width="14.109375" style="530" customWidth="1"/>
    <col min="15625" max="15625" width="13.5546875" style="530" customWidth="1"/>
    <col min="15626" max="15626" width="14.109375" style="530" customWidth="1"/>
    <col min="15627" max="15627" width="14.44140625" style="530" customWidth="1"/>
    <col min="15628" max="15628" width="13.88671875" style="530" customWidth="1"/>
    <col min="15629" max="15629" width="13.6640625" style="530" customWidth="1"/>
    <col min="15630" max="15630" width="14" style="530" customWidth="1"/>
    <col min="15631" max="15631" width="15.6640625" style="530" customWidth="1"/>
    <col min="15632" max="15632" width="14" style="530" customWidth="1"/>
    <col min="15633" max="15633" width="14" style="530" bestFit="1" customWidth="1"/>
    <col min="15634" max="15634" width="15.33203125" style="530" customWidth="1"/>
    <col min="15635" max="15635" width="14" style="530" customWidth="1"/>
    <col min="15636" max="15636" width="17.109375" style="530" customWidth="1"/>
    <col min="15637" max="15637" width="8.88671875" style="530"/>
    <col min="15638" max="15638" width="10.33203125" style="530" customWidth="1"/>
    <col min="15639" max="15872" width="8.88671875" style="530"/>
    <col min="15873" max="15873" width="16.5546875" style="530" customWidth="1"/>
    <col min="15874" max="15874" width="27.109375" style="530" customWidth="1"/>
    <col min="15875" max="15875" width="1.33203125" style="530" customWidth="1"/>
    <col min="15876" max="15876" width="14" style="530" bestFit="1" customWidth="1"/>
    <col min="15877" max="15878" width="14.6640625" style="530" customWidth="1"/>
    <col min="15879" max="15879" width="14" style="530" bestFit="1" customWidth="1"/>
    <col min="15880" max="15880" width="14.109375" style="530" customWidth="1"/>
    <col min="15881" max="15881" width="13.5546875" style="530" customWidth="1"/>
    <col min="15882" max="15882" width="14.109375" style="530" customWidth="1"/>
    <col min="15883" max="15883" width="14.44140625" style="530" customWidth="1"/>
    <col min="15884" max="15884" width="13.88671875" style="530" customWidth="1"/>
    <col min="15885" max="15885" width="13.6640625" style="530" customWidth="1"/>
    <col min="15886" max="15886" width="14" style="530" customWidth="1"/>
    <col min="15887" max="15887" width="15.6640625" style="530" customWidth="1"/>
    <col min="15888" max="15888" width="14" style="530" customWidth="1"/>
    <col min="15889" max="15889" width="14" style="530" bestFit="1" customWidth="1"/>
    <col min="15890" max="15890" width="15.33203125" style="530" customWidth="1"/>
    <col min="15891" max="15891" width="14" style="530" customWidth="1"/>
    <col min="15892" max="15892" width="17.109375" style="530" customWidth="1"/>
    <col min="15893" max="15893" width="8.88671875" style="530"/>
    <col min="15894" max="15894" width="10.33203125" style="530" customWidth="1"/>
    <col min="15895" max="16128" width="8.88671875" style="530"/>
    <col min="16129" max="16129" width="16.5546875" style="530" customWidth="1"/>
    <col min="16130" max="16130" width="27.109375" style="530" customWidth="1"/>
    <col min="16131" max="16131" width="1.33203125" style="530" customWidth="1"/>
    <col min="16132" max="16132" width="14" style="530" bestFit="1" customWidth="1"/>
    <col min="16133" max="16134" width="14.6640625" style="530" customWidth="1"/>
    <col min="16135" max="16135" width="14" style="530" bestFit="1" customWidth="1"/>
    <col min="16136" max="16136" width="14.109375" style="530" customWidth="1"/>
    <col min="16137" max="16137" width="13.5546875" style="530" customWidth="1"/>
    <col min="16138" max="16138" width="14.109375" style="530" customWidth="1"/>
    <col min="16139" max="16139" width="14.44140625" style="530" customWidth="1"/>
    <col min="16140" max="16140" width="13.88671875" style="530" customWidth="1"/>
    <col min="16141" max="16141" width="13.6640625" style="530" customWidth="1"/>
    <col min="16142" max="16142" width="14" style="530" customWidth="1"/>
    <col min="16143" max="16143" width="15.6640625" style="530" customWidth="1"/>
    <col min="16144" max="16144" width="14" style="530" customWidth="1"/>
    <col min="16145" max="16145" width="14" style="530" bestFit="1" customWidth="1"/>
    <col min="16146" max="16146" width="15.33203125" style="530" customWidth="1"/>
    <col min="16147" max="16147" width="14" style="530" customWidth="1"/>
    <col min="16148" max="16148" width="17.109375" style="530" customWidth="1"/>
    <col min="16149" max="16149" width="8.88671875" style="530"/>
    <col min="16150" max="16150" width="10.33203125" style="530" customWidth="1"/>
    <col min="16151" max="16384" width="8.88671875" style="530"/>
  </cols>
  <sheetData>
    <row r="1" spans="1:22" ht="13.8">
      <c r="A1" s="529" t="s">
        <v>292</v>
      </c>
      <c r="E1" s="531"/>
      <c r="F1" s="531"/>
      <c r="G1" s="531"/>
      <c r="H1" s="531"/>
      <c r="I1" s="531"/>
      <c r="J1" s="531"/>
      <c r="L1" s="532"/>
      <c r="M1" s="532"/>
      <c r="N1" s="532"/>
      <c r="P1" s="532"/>
    </row>
    <row r="2" spans="1:22" ht="13.8">
      <c r="A2" s="533" t="s">
        <v>376</v>
      </c>
      <c r="E2" s="531"/>
      <c r="F2" s="531"/>
      <c r="G2" s="531"/>
      <c r="H2" s="531"/>
      <c r="I2" s="531"/>
      <c r="J2" s="531"/>
      <c r="L2" s="532"/>
      <c r="M2" s="532"/>
      <c r="N2" s="532"/>
      <c r="P2" s="532"/>
    </row>
    <row r="3" spans="1:22" ht="13.8">
      <c r="A3" s="533" t="s">
        <v>264</v>
      </c>
    </row>
    <row r="4" spans="1:22">
      <c r="D4" s="534" t="s">
        <v>250</v>
      </c>
    </row>
    <row r="5" spans="1:22">
      <c r="A5" s="535" t="s">
        <v>265</v>
      </c>
    </row>
    <row r="6" spans="1:22" s="539" customFormat="1" ht="39.6">
      <c r="A6" s="536" t="s">
        <v>266</v>
      </c>
      <c r="B6" s="537" t="s">
        <v>267</v>
      </c>
      <c r="C6" s="536"/>
      <c r="D6" s="538" t="s">
        <v>268</v>
      </c>
      <c r="E6" s="538" t="s">
        <v>269</v>
      </c>
      <c r="F6" s="538" t="s">
        <v>270</v>
      </c>
      <c r="G6" s="536" t="s">
        <v>271</v>
      </c>
      <c r="H6" s="538" t="s">
        <v>272</v>
      </c>
      <c r="I6" s="538" t="s">
        <v>273</v>
      </c>
      <c r="J6" s="538" t="s">
        <v>274</v>
      </c>
      <c r="K6" s="536" t="s">
        <v>275</v>
      </c>
      <c r="L6" s="538" t="s">
        <v>276</v>
      </c>
      <c r="M6" s="538" t="s">
        <v>277</v>
      </c>
      <c r="N6" s="538" t="s">
        <v>278</v>
      </c>
      <c r="O6" s="536" t="s">
        <v>279</v>
      </c>
      <c r="P6" s="538" t="s">
        <v>280</v>
      </c>
      <c r="Q6" s="538" t="s">
        <v>281</v>
      </c>
      <c r="R6" s="538" t="s">
        <v>282</v>
      </c>
      <c r="S6" s="536" t="s">
        <v>283</v>
      </c>
      <c r="T6" s="536" t="s">
        <v>284</v>
      </c>
      <c r="U6" s="536" t="s">
        <v>285</v>
      </c>
      <c r="V6" s="536" t="s">
        <v>286</v>
      </c>
    </row>
    <row r="7" spans="1:22">
      <c r="D7" s="540"/>
      <c r="E7" s="540"/>
      <c r="F7" s="540"/>
      <c r="G7" s="540"/>
      <c r="H7" s="540"/>
      <c r="I7" s="540"/>
      <c r="J7" s="540"/>
      <c r="K7" s="540"/>
      <c r="L7" s="540"/>
      <c r="M7" s="540"/>
      <c r="N7" s="540"/>
      <c r="O7" s="540"/>
      <c r="P7" s="540"/>
      <c r="Q7" s="540"/>
      <c r="R7" s="540"/>
      <c r="S7" s="540"/>
      <c r="T7" s="540"/>
    </row>
    <row r="8" spans="1:22" ht="13.8">
      <c r="A8" s="541">
        <v>400024</v>
      </c>
      <c r="B8" s="542" t="s">
        <v>249</v>
      </c>
      <c r="C8" s="542"/>
      <c r="D8" s="543">
        <v>2074</v>
      </c>
      <c r="E8" s="543">
        <v>1801</v>
      </c>
      <c r="F8" s="543">
        <v>2097</v>
      </c>
      <c r="G8" s="540">
        <v>5972</v>
      </c>
      <c r="H8" s="543">
        <v>1854</v>
      </c>
      <c r="I8" s="543">
        <v>1985</v>
      </c>
      <c r="J8" s="543">
        <v>2340</v>
      </c>
      <c r="K8" s="540">
        <v>6179</v>
      </c>
      <c r="L8" s="543">
        <v>2239</v>
      </c>
      <c r="M8" s="543">
        <v>2065</v>
      </c>
      <c r="N8" s="543">
        <v>2320</v>
      </c>
      <c r="O8" s="540">
        <v>6624</v>
      </c>
      <c r="P8" s="543">
        <v>1980</v>
      </c>
      <c r="Q8" s="543">
        <v>2287</v>
      </c>
      <c r="R8" s="543">
        <v>2025</v>
      </c>
      <c r="S8" s="540">
        <v>6292</v>
      </c>
      <c r="T8" s="540">
        <v>25067</v>
      </c>
      <c r="U8" s="544">
        <v>0.74722031776313824</v>
      </c>
      <c r="V8" s="545">
        <v>250670</v>
      </c>
    </row>
    <row r="9" spans="1:22" ht="13.8">
      <c r="A9" s="541"/>
      <c r="B9" s="542"/>
      <c r="D9" s="540"/>
      <c r="E9" s="540"/>
      <c r="F9" s="540"/>
      <c r="G9" s="540"/>
      <c r="H9" s="540"/>
      <c r="I9" s="540"/>
      <c r="J9" s="540"/>
      <c r="K9" s="540"/>
      <c r="L9" s="540"/>
      <c r="M9" s="540"/>
      <c r="N9" s="540"/>
      <c r="O9" s="540"/>
      <c r="P9" s="540"/>
      <c r="Q9" s="540"/>
      <c r="R9" s="540"/>
      <c r="S9" s="540"/>
      <c r="T9" s="540"/>
      <c r="U9" s="544"/>
      <c r="V9" s="545"/>
    </row>
    <row r="10" spans="1:22" ht="13.8">
      <c r="A10" s="541">
        <v>400025</v>
      </c>
      <c r="B10" s="542" t="s">
        <v>260</v>
      </c>
      <c r="C10" s="542"/>
      <c r="D10" s="543">
        <v>764</v>
      </c>
      <c r="E10" s="543">
        <v>602</v>
      </c>
      <c r="F10" s="543">
        <v>699</v>
      </c>
      <c r="G10" s="540">
        <v>2065</v>
      </c>
      <c r="H10" s="543">
        <v>570</v>
      </c>
      <c r="I10" s="543">
        <v>675</v>
      </c>
      <c r="J10" s="543">
        <v>736</v>
      </c>
      <c r="K10" s="540">
        <v>1981</v>
      </c>
      <c r="L10" s="543">
        <v>743</v>
      </c>
      <c r="M10" s="543">
        <v>713</v>
      </c>
      <c r="N10" s="543">
        <v>797</v>
      </c>
      <c r="O10" s="540">
        <v>2253</v>
      </c>
      <c r="P10" s="543">
        <v>708</v>
      </c>
      <c r="Q10" s="543">
        <v>752</v>
      </c>
      <c r="R10" s="543">
        <v>721</v>
      </c>
      <c r="S10" s="540">
        <v>2181</v>
      </c>
      <c r="T10" s="540">
        <v>8480</v>
      </c>
      <c r="U10" s="544">
        <v>0.2527796822368617</v>
      </c>
      <c r="V10" s="545">
        <v>84800</v>
      </c>
    </row>
    <row r="11" spans="1:22">
      <c r="D11" s="540"/>
      <c r="E11" s="540"/>
      <c r="F11" s="540"/>
      <c r="G11" s="540"/>
      <c r="H11" s="540"/>
      <c r="I11" s="540"/>
      <c r="J11" s="540"/>
      <c r="K11" s="540"/>
      <c r="L11" s="540"/>
      <c r="M11" s="540"/>
      <c r="N11" s="540"/>
      <c r="O11" s="540"/>
      <c r="P11" s="540"/>
      <c r="Q11" s="540"/>
      <c r="R11" s="540"/>
      <c r="S11" s="540"/>
      <c r="T11" s="540"/>
    </row>
    <row r="12" spans="1:22">
      <c r="B12" s="546" t="s">
        <v>287</v>
      </c>
      <c r="D12" s="540">
        <v>2838</v>
      </c>
      <c r="E12" s="540">
        <v>2403</v>
      </c>
      <c r="F12" s="540">
        <v>2796</v>
      </c>
      <c r="G12" s="540">
        <v>8037</v>
      </c>
      <c r="H12" s="540">
        <v>2424</v>
      </c>
      <c r="I12" s="540">
        <v>2660</v>
      </c>
      <c r="J12" s="540">
        <v>3076</v>
      </c>
      <c r="K12" s="540">
        <v>8160</v>
      </c>
      <c r="L12" s="540">
        <v>2982</v>
      </c>
      <c r="M12" s="540">
        <v>2778</v>
      </c>
      <c r="N12" s="540">
        <v>3117</v>
      </c>
      <c r="O12" s="540">
        <v>8877</v>
      </c>
      <c r="P12" s="540">
        <v>2688</v>
      </c>
      <c r="Q12" s="540">
        <v>3039</v>
      </c>
      <c r="R12" s="540">
        <v>2746</v>
      </c>
      <c r="S12" s="540">
        <v>8473</v>
      </c>
      <c r="T12" s="540">
        <v>33547</v>
      </c>
      <c r="U12" s="544">
        <v>1</v>
      </c>
      <c r="V12" s="540">
        <v>335470</v>
      </c>
    </row>
    <row r="13" spans="1:22">
      <c r="D13" s="540"/>
      <c r="E13" s="540"/>
      <c r="F13" s="540"/>
      <c r="G13" s="540"/>
      <c r="H13" s="540"/>
      <c r="I13" s="540"/>
      <c r="J13" s="540"/>
      <c r="K13" s="540"/>
      <c r="L13" s="540"/>
      <c r="M13" s="540"/>
      <c r="N13" s="540"/>
      <c r="O13" s="540"/>
      <c r="P13" s="540"/>
      <c r="Q13" s="540"/>
      <c r="R13" s="540"/>
      <c r="S13" s="540"/>
      <c r="T13" s="540"/>
    </row>
    <row r="14" spans="1:22">
      <c r="D14" s="540"/>
      <c r="E14" s="540"/>
      <c r="F14" s="540"/>
      <c r="G14" s="540"/>
      <c r="H14" s="540"/>
      <c r="I14" s="540"/>
      <c r="J14" s="540"/>
      <c r="K14" s="540"/>
      <c r="L14" s="540"/>
      <c r="M14" s="540"/>
      <c r="N14" s="540"/>
      <c r="O14" s="540"/>
      <c r="P14" s="540"/>
      <c r="Q14" s="540"/>
      <c r="R14" s="540"/>
      <c r="S14" s="543"/>
      <c r="T14" s="543"/>
    </row>
    <row r="15" spans="1:22">
      <c r="A15" s="535" t="s">
        <v>288</v>
      </c>
    </row>
    <row r="16" spans="1:22" s="539" customFormat="1">
      <c r="A16" s="536" t="s">
        <v>266</v>
      </c>
      <c r="B16" s="537" t="s">
        <v>267</v>
      </c>
      <c r="C16" s="536"/>
      <c r="D16" s="538" t="s">
        <v>268</v>
      </c>
      <c r="E16" s="538" t="s">
        <v>269</v>
      </c>
      <c r="F16" s="538" t="s">
        <v>270</v>
      </c>
      <c r="G16" s="536" t="s">
        <v>271</v>
      </c>
      <c r="H16" s="538" t="s">
        <v>272</v>
      </c>
      <c r="I16" s="538" t="s">
        <v>273</v>
      </c>
      <c r="J16" s="538" t="s">
        <v>274</v>
      </c>
      <c r="K16" s="536" t="s">
        <v>275</v>
      </c>
      <c r="L16" s="538" t="s">
        <v>276</v>
      </c>
      <c r="M16" s="538" t="s">
        <v>277</v>
      </c>
      <c r="N16" s="538" t="s">
        <v>278</v>
      </c>
      <c r="O16" s="536" t="s">
        <v>279</v>
      </c>
      <c r="P16" s="538" t="s">
        <v>280</v>
      </c>
      <c r="Q16" s="538" t="s">
        <v>281</v>
      </c>
      <c r="R16" s="538" t="s">
        <v>282</v>
      </c>
      <c r="S16" s="536" t="s">
        <v>283</v>
      </c>
      <c r="T16" s="536" t="s">
        <v>289</v>
      </c>
      <c r="U16" s="536" t="s">
        <v>285</v>
      </c>
    </row>
    <row r="17" spans="1:21">
      <c r="D17" s="532"/>
      <c r="E17" s="532"/>
      <c r="F17" s="532"/>
      <c r="G17" s="532"/>
      <c r="H17" s="532"/>
      <c r="I17" s="532"/>
      <c r="J17" s="532"/>
      <c r="K17" s="532"/>
      <c r="L17" s="532"/>
      <c r="M17" s="532"/>
      <c r="N17" s="532"/>
      <c r="O17" s="532"/>
      <c r="P17" s="532"/>
      <c r="Q17" s="532"/>
      <c r="R17" s="532"/>
      <c r="S17" s="532"/>
      <c r="T17" s="532"/>
    </row>
    <row r="18" spans="1:21">
      <c r="A18" s="541">
        <v>400024</v>
      </c>
      <c r="B18" s="542" t="s">
        <v>249</v>
      </c>
      <c r="D18" s="547">
        <v>6481250</v>
      </c>
      <c r="E18" s="547">
        <v>5628125</v>
      </c>
      <c r="F18" s="547">
        <v>6553125</v>
      </c>
      <c r="G18" s="547">
        <v>18662500</v>
      </c>
      <c r="H18" s="547">
        <v>5793750</v>
      </c>
      <c r="I18" s="547">
        <v>6203125</v>
      </c>
      <c r="J18" s="547">
        <v>7600266</v>
      </c>
      <c r="K18" s="547">
        <v>19597141</v>
      </c>
      <c r="L18" s="547">
        <v>7487216</v>
      </c>
      <c r="M18" s="547">
        <v>6905360</v>
      </c>
      <c r="N18" s="547">
        <v>7758080</v>
      </c>
      <c r="O18" s="547">
        <v>22150656</v>
      </c>
      <c r="P18" s="547">
        <v>6621120</v>
      </c>
      <c r="Q18" s="547">
        <v>7647728</v>
      </c>
      <c r="R18" s="547">
        <v>6771600</v>
      </c>
      <c r="S18" s="547">
        <v>21040448</v>
      </c>
      <c r="T18" s="547">
        <v>81450745</v>
      </c>
      <c r="U18" s="544">
        <v>0.74724421011903996</v>
      </c>
    </row>
    <row r="19" spans="1:21">
      <c r="A19" s="541"/>
      <c r="B19" s="542"/>
      <c r="D19" s="547"/>
      <c r="E19" s="547"/>
      <c r="F19" s="547"/>
      <c r="G19" s="547"/>
      <c r="H19" s="547"/>
      <c r="I19" s="547"/>
      <c r="J19" s="547"/>
      <c r="K19" s="547"/>
      <c r="L19" s="547"/>
      <c r="M19" s="547"/>
      <c r="N19" s="547"/>
      <c r="O19" s="547"/>
      <c r="P19" s="547"/>
      <c r="Q19" s="547"/>
      <c r="R19" s="547"/>
      <c r="S19" s="547"/>
      <c r="T19" s="547"/>
      <c r="U19" s="544"/>
    </row>
    <row r="20" spans="1:21">
      <c r="A20" s="541">
        <v>400025</v>
      </c>
      <c r="B20" s="542" t="s">
        <v>260</v>
      </c>
      <c r="D20" s="547">
        <v>2387500</v>
      </c>
      <c r="E20" s="547">
        <v>1881250</v>
      </c>
      <c r="F20" s="547">
        <v>2184375</v>
      </c>
      <c r="G20" s="547">
        <v>6453125</v>
      </c>
      <c r="H20" s="547">
        <v>1781250</v>
      </c>
      <c r="I20" s="547">
        <v>2109375</v>
      </c>
      <c r="J20" s="547">
        <v>2379716</v>
      </c>
      <c r="K20" s="547">
        <v>6270341</v>
      </c>
      <c r="L20" s="547">
        <v>2484592</v>
      </c>
      <c r="M20" s="547">
        <v>2384272</v>
      </c>
      <c r="N20" s="547">
        <v>2665168</v>
      </c>
      <c r="O20" s="547">
        <v>7534032</v>
      </c>
      <c r="P20" s="547">
        <v>2367552</v>
      </c>
      <c r="Q20" s="547">
        <v>2514688</v>
      </c>
      <c r="R20" s="547">
        <v>2411024</v>
      </c>
      <c r="S20" s="547">
        <v>7293264</v>
      </c>
      <c r="T20" s="547">
        <v>27550762</v>
      </c>
      <c r="U20" s="544">
        <v>0.25275578988096009</v>
      </c>
    </row>
    <row r="21" spans="1:21">
      <c r="D21" s="532"/>
      <c r="E21" s="532"/>
      <c r="F21" s="532"/>
      <c r="G21" s="532"/>
      <c r="H21" s="547"/>
      <c r="I21" s="547"/>
      <c r="J21" s="532"/>
      <c r="K21" s="532"/>
      <c r="L21" s="532"/>
      <c r="M21" s="532"/>
      <c r="N21" s="532"/>
      <c r="O21" s="532"/>
      <c r="P21" s="532"/>
      <c r="Q21" s="532"/>
      <c r="R21" s="532"/>
      <c r="S21" s="532"/>
      <c r="T21" s="532"/>
    </row>
    <row r="22" spans="1:21">
      <c r="B22" s="548" t="s">
        <v>290</v>
      </c>
      <c r="D22" s="532">
        <v>8868750</v>
      </c>
      <c r="E22" s="532">
        <v>7509375</v>
      </c>
      <c r="F22" s="532">
        <v>8737500</v>
      </c>
      <c r="G22" s="532">
        <v>25115625</v>
      </c>
      <c r="H22" s="532">
        <v>7575000</v>
      </c>
      <c r="I22" s="532">
        <v>8312500</v>
      </c>
      <c r="J22" s="532">
        <v>9979982</v>
      </c>
      <c r="K22" s="532">
        <v>25867482</v>
      </c>
      <c r="L22" s="532">
        <v>9971808</v>
      </c>
      <c r="M22" s="532">
        <v>9289632</v>
      </c>
      <c r="N22" s="532">
        <v>10423248</v>
      </c>
      <c r="O22" s="532">
        <v>29684688</v>
      </c>
      <c r="P22" s="532">
        <v>8988672</v>
      </c>
      <c r="Q22" s="532">
        <v>10162416</v>
      </c>
      <c r="R22" s="532">
        <v>9182624</v>
      </c>
      <c r="S22" s="532">
        <v>28333712</v>
      </c>
      <c r="T22" s="532">
        <v>109001507</v>
      </c>
      <c r="U22" s="544">
        <v>1</v>
      </c>
    </row>
    <row r="23" spans="1:21">
      <c r="D23" s="532"/>
      <c r="E23" s="532"/>
      <c r="F23" s="532"/>
      <c r="G23" s="532"/>
      <c r="H23" s="547"/>
      <c r="I23" s="532"/>
      <c r="J23" s="532"/>
      <c r="K23" s="532"/>
      <c r="L23" s="532"/>
      <c r="M23" s="532"/>
      <c r="N23" s="532"/>
      <c r="O23" s="532"/>
      <c r="P23" s="532"/>
      <c r="Q23" s="532"/>
      <c r="R23" s="532"/>
      <c r="S23" s="532"/>
      <c r="T23" s="532"/>
    </row>
    <row r="24" spans="1:21">
      <c r="B24" s="549"/>
      <c r="D24" s="532"/>
      <c r="E24" s="532"/>
      <c r="F24" s="532"/>
      <c r="G24" s="532"/>
      <c r="H24" s="532"/>
      <c r="I24" s="532"/>
      <c r="J24" s="532"/>
      <c r="K24" s="532"/>
      <c r="L24" s="532"/>
      <c r="M24" s="532"/>
      <c r="N24" s="532"/>
      <c r="O24" s="532"/>
      <c r="P24" s="532"/>
      <c r="Q24" s="532"/>
      <c r="R24" s="532"/>
      <c r="S24" s="532"/>
      <c r="T24" s="532"/>
    </row>
    <row r="25" spans="1:21">
      <c r="B25" s="535"/>
    </row>
    <row r="26" spans="1:21">
      <c r="B26" s="535"/>
    </row>
    <row r="27" spans="1:21">
      <c r="B27" s="535"/>
    </row>
  </sheetData>
  <sheetProtection sheet="1" objects="1" scenarios="1"/>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30"/>
  <sheetViews>
    <sheetView zoomScale="115" zoomScaleNormal="115" workbookViewId="0">
      <pane ySplit="3" topLeftCell="A4" activePane="bottomLeft" state="frozen"/>
      <selection pane="bottomLeft" activeCell="I20" sqref="I20"/>
    </sheetView>
  </sheetViews>
  <sheetFormatPr defaultRowHeight="14.4"/>
  <cols>
    <col min="1" max="1" width="3.44140625" style="20" bestFit="1" customWidth="1"/>
    <col min="2" max="2" width="14" style="24" customWidth="1"/>
    <col min="3" max="3" width="5.44140625" bestFit="1" customWidth="1"/>
    <col min="4" max="4" width="5.88671875" bestFit="1" customWidth="1"/>
    <col min="5" max="5" width="10.77734375" bestFit="1" customWidth="1"/>
    <col min="6" max="6" width="10.6640625" style="1" customWidth="1"/>
    <col min="7" max="7" width="13.109375" style="1" customWidth="1"/>
    <col min="8" max="8" width="14.5546875" style="1" bestFit="1" customWidth="1"/>
    <col min="9" max="9" width="14.44140625" style="1" bestFit="1" customWidth="1"/>
    <col min="10" max="10" width="10.6640625" style="1" customWidth="1"/>
    <col min="11" max="11" width="13.109375" style="1" customWidth="1"/>
    <col min="12" max="12" width="11.6640625" style="1" customWidth="1"/>
    <col min="13" max="13" width="2.5546875" style="1" bestFit="1" customWidth="1"/>
    <col min="14" max="14" width="10.109375" style="1" bestFit="1" customWidth="1"/>
    <col min="15" max="15" width="12.6640625" bestFit="1" customWidth="1"/>
  </cols>
  <sheetData>
    <row r="1" spans="1:15" s="91" customFormat="1" ht="16.2" thickBot="1">
      <c r="A1" s="90"/>
      <c r="B1" s="698" t="s">
        <v>80</v>
      </c>
      <c r="C1" s="698"/>
      <c r="D1" s="698"/>
      <c r="E1" s="698"/>
      <c r="F1" s="698"/>
      <c r="G1" s="698"/>
      <c r="H1" s="89" t="str">
        <f>'Interval Specifications'!D5</f>
        <v>TOLVAPTAN</v>
      </c>
      <c r="I1" s="701" t="s">
        <v>79</v>
      </c>
      <c r="J1" s="701"/>
      <c r="K1" s="701"/>
      <c r="L1" s="701"/>
      <c r="M1" s="701"/>
      <c r="N1" s="701"/>
    </row>
    <row r="2" spans="1:15" ht="13.8" customHeight="1">
      <c r="B2" s="83" t="s">
        <v>23</v>
      </c>
      <c r="C2" s="699" t="str">
        <f>'Interval Specifications'!D5</f>
        <v>TOLVAPTAN</v>
      </c>
      <c r="D2" s="700"/>
      <c r="E2" s="700"/>
      <c r="F2" s="706" t="s">
        <v>20</v>
      </c>
      <c r="G2" s="703"/>
      <c r="H2" s="702" t="s">
        <v>19</v>
      </c>
      <c r="I2" s="702"/>
      <c r="J2" s="707" t="s">
        <v>10</v>
      </c>
      <c r="K2" s="708"/>
      <c r="L2" s="702" t="s">
        <v>9</v>
      </c>
      <c r="M2" s="702"/>
      <c r="N2" s="703"/>
    </row>
    <row r="3" spans="1:15" ht="16.8" thickBot="1">
      <c r="B3" s="75" t="s">
        <v>5</v>
      </c>
      <c r="C3" s="696" t="s">
        <v>6</v>
      </c>
      <c r="D3" s="697"/>
      <c r="E3" s="697"/>
      <c r="F3" s="136" t="s">
        <v>21</v>
      </c>
      <c r="G3" s="137" t="s">
        <v>22</v>
      </c>
      <c r="H3" s="132" t="s">
        <v>8</v>
      </c>
      <c r="I3" s="142" t="s">
        <v>7</v>
      </c>
      <c r="J3" s="136" t="s">
        <v>8</v>
      </c>
      <c r="K3" s="137" t="s">
        <v>7</v>
      </c>
      <c r="L3" s="120" t="s">
        <v>8</v>
      </c>
      <c r="M3" s="704" t="s">
        <v>7</v>
      </c>
      <c r="N3" s="705"/>
      <c r="O3" s="23"/>
    </row>
    <row r="4" spans="1:15" ht="15" thickTop="1">
      <c r="B4" s="96" t="str">
        <f>'Interval Specifications'!C16</f>
        <v>Albania</v>
      </c>
      <c r="C4" s="692" t="s">
        <v>69</v>
      </c>
      <c r="D4" s="693"/>
      <c r="E4" s="693"/>
      <c r="F4" s="203">
        <f t="shared" ref="F4:L4" si="0">SUM(F5:F14)</f>
        <v>0</v>
      </c>
      <c r="G4" s="133">
        <f t="shared" si="0"/>
        <v>0</v>
      </c>
      <c r="H4" s="133">
        <f t="shared" si="0"/>
        <v>0</v>
      </c>
      <c r="I4" s="143">
        <f t="shared" si="0"/>
        <v>0</v>
      </c>
      <c r="J4" s="147">
        <f t="shared" si="0"/>
        <v>0</v>
      </c>
      <c r="K4" s="148">
        <f t="shared" si="0"/>
        <v>0</v>
      </c>
      <c r="L4" s="146">
        <f t="shared" si="0"/>
        <v>0</v>
      </c>
      <c r="M4" s="694">
        <f>SUM(M5:N14)</f>
        <v>0</v>
      </c>
      <c r="N4" s="695"/>
      <c r="O4" s="23"/>
    </row>
    <row r="5" spans="1:15">
      <c r="B5" s="73"/>
      <c r="C5" s="202">
        <f>'Interval Specifications'!$D$9</f>
        <v>7.5</v>
      </c>
      <c r="D5" s="13" t="str">
        <f>'Interval Specifications'!$D$8</f>
        <v>mg</v>
      </c>
      <c r="E5" s="130" t="str">
        <f>'Interval Specifications'!$D$7</f>
        <v>Tablet</v>
      </c>
      <c r="F5" s="138">
        <f>'Interval Specifications'!D16</f>
        <v>0</v>
      </c>
      <c r="G5" s="139">
        <f>'Cumulative Specifications'!D15</f>
        <v>0</v>
      </c>
      <c r="H5" s="134">
        <f>F5*C5*'Interval Specifications'!$D$10</f>
        <v>0</v>
      </c>
      <c r="I5" s="134">
        <f>G5*C5*'Interval Specifications'!$D$10</f>
        <v>0</v>
      </c>
      <c r="J5" s="66">
        <f>IF('Interval Specifications'!$D$11="","N/A",H5/'Interval Specifications'!$D$11)</f>
        <v>0</v>
      </c>
      <c r="K5" s="67">
        <f>IF('Interval Specifications'!$D$11="","N/A",I5/'Interval Specifications'!$D$11)</f>
        <v>0</v>
      </c>
      <c r="L5" s="173">
        <f>IF(J5="N/A","N/A",J5/365)</f>
        <v>0</v>
      </c>
      <c r="M5" s="690">
        <f>IF(K5="N/A","N/A",K5/365)</f>
        <v>0</v>
      </c>
      <c r="N5" s="691"/>
      <c r="O5" s="23"/>
    </row>
    <row r="6" spans="1:15">
      <c r="B6" s="174"/>
      <c r="C6" s="3">
        <f>'Interval Specifications'!$E$9</f>
        <v>15</v>
      </c>
      <c r="D6" s="15" t="str">
        <f>'Interval Specifications'!$E$8</f>
        <v>mg</v>
      </c>
      <c r="E6" s="130" t="str">
        <f>'Interval Specifications'!$E$7</f>
        <v>Tablet</v>
      </c>
      <c r="F6" s="138">
        <f>'Interval Specifications'!E16</f>
        <v>0</v>
      </c>
      <c r="G6" s="139">
        <f>'Cumulative Specifications'!E15</f>
        <v>0</v>
      </c>
      <c r="H6" s="134">
        <f>F6*C6*'Interval Specifications'!$E$10</f>
        <v>0</v>
      </c>
      <c r="I6" s="134">
        <f>G6*C6*'Interval Specifications'!$D$10</f>
        <v>0</v>
      </c>
      <c r="J6" s="66">
        <f>IF('Interval Specifications'!$E$11="","N/A",H6/'Interval Specifications'!$E$11)</f>
        <v>0</v>
      </c>
      <c r="K6" s="67">
        <f>IF('Interval Specifications'!$E$11="","N/A",I6/'Interval Specifications'!$E$11)</f>
        <v>0</v>
      </c>
      <c r="L6" s="173">
        <f t="shared" ref="L6:L14" si="1">IF(J6="N/A","N/A",J6/365)</f>
        <v>0</v>
      </c>
      <c r="M6" s="690">
        <f t="shared" ref="M6:M14" si="2">IF(K6="N/A","N/A",K6/365)</f>
        <v>0</v>
      </c>
      <c r="N6" s="691"/>
      <c r="O6" s="23"/>
    </row>
    <row r="7" spans="1:15">
      <c r="B7" s="174"/>
      <c r="C7" s="2">
        <f>'Interval Specifications'!$F$9</f>
        <v>30</v>
      </c>
      <c r="D7" s="13" t="str">
        <f>'Interval Specifications'!$F$8</f>
        <v>mg</v>
      </c>
      <c r="E7" s="130" t="str">
        <f>'Interval Specifications'!$F$7</f>
        <v>Tablet</v>
      </c>
      <c r="F7" s="138">
        <f>'Interval Specifications'!F16</f>
        <v>0</v>
      </c>
      <c r="G7" s="139">
        <f>'Cumulative Specifications'!F15</f>
        <v>0</v>
      </c>
      <c r="H7" s="134">
        <f>F7*C7*'Interval Specifications'!$F$10</f>
        <v>0</v>
      </c>
      <c r="I7" s="134">
        <f>G7*C7*'Interval Specifications'!$D$10</f>
        <v>0</v>
      </c>
      <c r="J7" s="66">
        <f>IF('Interval Specifications'!$F$11="","N/A",H7/'Interval Specifications'!$F$11)</f>
        <v>0</v>
      </c>
      <c r="K7" s="67">
        <f>IF('Interval Specifications'!$F$11="","N/A",I7/'Interval Specifications'!$F$11)</f>
        <v>0</v>
      </c>
      <c r="L7" s="173">
        <f t="shared" si="1"/>
        <v>0</v>
      </c>
      <c r="M7" s="690">
        <f t="shared" si="2"/>
        <v>0</v>
      </c>
      <c r="N7" s="691"/>
      <c r="O7" s="23"/>
    </row>
    <row r="8" spans="1:15">
      <c r="B8" s="174"/>
      <c r="C8" s="3">
        <f>'Interval Specifications'!$G$9</f>
        <v>45</v>
      </c>
      <c r="D8" s="15" t="str">
        <f>'Interval Specifications'!$G$8</f>
        <v>mg</v>
      </c>
      <c r="E8" s="130" t="str">
        <f>'Interval Specifications'!$G$7</f>
        <v>Tablet</v>
      </c>
      <c r="F8" s="138">
        <f>'Interval Specifications'!G16</f>
        <v>0</v>
      </c>
      <c r="G8" s="139">
        <f>'Cumulative Specifications'!G15</f>
        <v>0</v>
      </c>
      <c r="H8" s="134">
        <f>F8*C8*'Interval Specifications'!$G$10</f>
        <v>0</v>
      </c>
      <c r="I8" s="134">
        <f>G8*C8*'Interval Specifications'!$D$10</f>
        <v>0</v>
      </c>
      <c r="J8" s="66">
        <f>IF('Interval Specifications'!$G$11="","N/A",H8/'Interval Specifications'!$G$11)</f>
        <v>0</v>
      </c>
      <c r="K8" s="67">
        <f>IF('Interval Specifications'!$G$11="","N/A",I8/'Interval Specifications'!$G$11)</f>
        <v>0</v>
      </c>
      <c r="L8" s="173">
        <f t="shared" si="1"/>
        <v>0</v>
      </c>
      <c r="M8" s="690">
        <f t="shared" si="2"/>
        <v>0</v>
      </c>
      <c r="N8" s="691"/>
      <c r="O8" s="23"/>
    </row>
    <row r="9" spans="1:15">
      <c r="B9" s="174"/>
      <c r="C9" s="2">
        <f>'Interval Specifications'!$H$9</f>
        <v>60</v>
      </c>
      <c r="D9" s="13" t="str">
        <f>'Interval Specifications'!$H$8</f>
        <v>mg</v>
      </c>
      <c r="E9" s="130" t="str">
        <f>'Interval Specifications'!$H$7</f>
        <v>Tablet</v>
      </c>
      <c r="F9" s="138">
        <f>'Interval Specifications'!H16</f>
        <v>0</v>
      </c>
      <c r="G9" s="139">
        <f>'Cumulative Specifications'!H15</f>
        <v>0</v>
      </c>
      <c r="H9" s="134">
        <f>F9*C9*'Interval Specifications'!$H$10</f>
        <v>0</v>
      </c>
      <c r="I9" s="134">
        <f>G9*C9*'Interval Specifications'!$D$10</f>
        <v>0</v>
      </c>
      <c r="J9" s="66">
        <f>IF('Interval Specifications'!$H$11="","N/A",H9/'Interval Specifications'!$H$11)</f>
        <v>0</v>
      </c>
      <c r="K9" s="67">
        <f>IF('Interval Specifications'!$H$11="","N/A",I9/'Interval Specifications'!$H$11)</f>
        <v>0</v>
      </c>
      <c r="L9" s="173">
        <f t="shared" si="1"/>
        <v>0</v>
      </c>
      <c r="M9" s="690">
        <f t="shared" si="2"/>
        <v>0</v>
      </c>
      <c r="N9" s="691"/>
      <c r="O9" s="23"/>
    </row>
    <row r="10" spans="1:15">
      <c r="B10" s="174"/>
      <c r="C10" s="16">
        <f>'Interval Specifications'!$I$9</f>
        <v>90</v>
      </c>
      <c r="D10" s="15" t="str">
        <f>'Interval Specifications'!$I$8</f>
        <v>mg</v>
      </c>
      <c r="E10" s="130" t="str">
        <f>'Interval Specifications'!$I$7</f>
        <v>Tablet</v>
      </c>
      <c r="F10" s="138">
        <f>'Interval Specifications'!I16</f>
        <v>0</v>
      </c>
      <c r="G10" s="139">
        <f>'Cumulative Specifications'!I15</f>
        <v>0</v>
      </c>
      <c r="H10" s="134">
        <f>F10*C10*'Interval Specifications'!$I$10</f>
        <v>0</v>
      </c>
      <c r="I10" s="134">
        <f>G10*C10*'Interval Specifications'!$D$10</f>
        <v>0</v>
      </c>
      <c r="J10" s="66">
        <f>IF('Interval Specifications'!$I$11="","N/A",H10/'Interval Specifications'!$I$11)</f>
        <v>0</v>
      </c>
      <c r="K10" s="67">
        <f>IF('Interval Specifications'!$I$11="","N/A",I10/'Interval Specifications'!$I$11)</f>
        <v>0</v>
      </c>
      <c r="L10" s="173">
        <f t="shared" si="1"/>
        <v>0</v>
      </c>
      <c r="M10" s="690">
        <f t="shared" si="2"/>
        <v>0</v>
      </c>
      <c r="N10" s="691"/>
      <c r="O10" s="23"/>
    </row>
    <row r="11" spans="1:15">
      <c r="B11" s="174"/>
      <c r="C11" s="3">
        <f>'Interval Specifications'!$J$9</f>
        <v>25</v>
      </c>
      <c r="D11" s="15" t="str">
        <f>'Interval Specifications'!$J$8</f>
        <v>mg</v>
      </c>
      <c r="E11" s="130" t="str">
        <f>'Interval Specifications'!$J$7</f>
        <v xml:space="preserve">SR Capsule </v>
      </c>
      <c r="F11" s="138">
        <f>'Interval Specifications'!J16</f>
        <v>0</v>
      </c>
      <c r="G11" s="139">
        <f>'Cumulative Specifications'!J15</f>
        <v>0</v>
      </c>
      <c r="H11" s="134">
        <f>F11*C11*'Interval Specifications'!$J$10</f>
        <v>0</v>
      </c>
      <c r="I11" s="134">
        <f>G11*C11*'Interval Specifications'!$D$10</f>
        <v>0</v>
      </c>
      <c r="J11" s="66" t="str">
        <f>IF('Interval Specifications'!$J$11="","N/A",H11/'Interval Specifications'!$J$11)</f>
        <v>N/A</v>
      </c>
      <c r="K11" s="67" t="str">
        <f>IF('Interval Specifications'!$J$11="","N/A",I11/'Interval Specifications'!$J$11)</f>
        <v>N/A</v>
      </c>
      <c r="L11" s="173" t="str">
        <f t="shared" si="1"/>
        <v>N/A</v>
      </c>
      <c r="M11" s="690" t="str">
        <f t="shared" si="2"/>
        <v>N/A</v>
      </c>
      <c r="N11" s="691"/>
      <c r="O11" s="23"/>
    </row>
    <row r="12" spans="1:15">
      <c r="B12" s="174"/>
      <c r="C12" s="2">
        <f>'Interval Specifications'!$K$9</f>
        <v>5</v>
      </c>
      <c r="D12" s="13" t="str">
        <f>'Interval Specifications'!$K$8</f>
        <v>mg/ml</v>
      </c>
      <c r="E12" s="130" t="str">
        <f>'Interval Specifications'!$K$7</f>
        <v>Liquid</v>
      </c>
      <c r="F12" s="138">
        <f>'Interval Specifications'!K16</f>
        <v>0</v>
      </c>
      <c r="G12" s="139">
        <f>'Cumulative Specifications'!K15</f>
        <v>0</v>
      </c>
      <c r="H12" s="134">
        <f>F12*C12*'Interval Specifications'!$K$10</f>
        <v>0</v>
      </c>
      <c r="I12" s="134">
        <f>G12*C12*'Interval Specifications'!$D$10</f>
        <v>0</v>
      </c>
      <c r="J12" s="66" t="str">
        <f>IF('Interval Specifications'!$K$11="","N/A",H12/'Interval Specifications'!$K$11)</f>
        <v>N/A</v>
      </c>
      <c r="K12" s="67" t="str">
        <f>IF('Interval Specifications'!$K$11="","N/A",I12/'Interval Specifications'!$K$11)</f>
        <v>N/A</v>
      </c>
      <c r="L12" s="173" t="str">
        <f t="shared" si="1"/>
        <v>N/A</v>
      </c>
      <c r="M12" s="690" t="str">
        <f t="shared" si="2"/>
        <v>N/A</v>
      </c>
      <c r="N12" s="691"/>
      <c r="O12" s="23"/>
    </row>
    <row r="13" spans="1:15">
      <c r="B13" s="174"/>
      <c r="C13" s="18">
        <f>'Interval Specifications'!$L$9</f>
        <v>0.5</v>
      </c>
      <c r="D13" s="15" t="str">
        <f>'Interval Specifications'!$L$8</f>
        <v>G</v>
      </c>
      <c r="E13" s="130" t="str">
        <f>'Interval Specifications'!$L$7</f>
        <v>10% Powder</v>
      </c>
      <c r="F13" s="138">
        <f>'Interval Specifications'!L16</f>
        <v>0</v>
      </c>
      <c r="G13" s="139">
        <f>'Cumulative Specifications'!L15</f>
        <v>0</v>
      </c>
      <c r="H13" s="134">
        <f>F13*C13*'Interval Specifications'!$L$10</f>
        <v>0</v>
      </c>
      <c r="I13" s="134">
        <f>G13*C13*'Interval Specifications'!$D$10</f>
        <v>0</v>
      </c>
      <c r="J13" s="66" t="str">
        <f>IF('Interval Specifications'!$L$11="","N/A",H13/'Interval Specifications'!$L$11)</f>
        <v>N/A</v>
      </c>
      <c r="K13" s="67" t="str">
        <f>IF('Interval Specifications'!$L$11="","N/A",I13/'Interval Specifications'!$L$11)</f>
        <v>N/A</v>
      </c>
      <c r="L13" s="173" t="str">
        <f t="shared" si="1"/>
        <v>N/A</v>
      </c>
      <c r="M13" s="690" t="str">
        <f t="shared" si="2"/>
        <v>N/A</v>
      </c>
      <c r="N13" s="691"/>
      <c r="O13" s="23"/>
    </row>
    <row r="14" spans="1:15" ht="15" thickBot="1">
      <c r="B14" s="174"/>
      <c r="C14" s="92">
        <f>'Interval Specifications'!$M$9</f>
        <v>1</v>
      </c>
      <c r="D14" s="93" t="str">
        <f>'Interval Specifications'!$M$8</f>
        <v>G</v>
      </c>
      <c r="E14" s="131" t="str">
        <f>'Interval Specifications'!$M$7</f>
        <v>20% Powder</v>
      </c>
      <c r="F14" s="140">
        <f>'Interval Specifications'!M16</f>
        <v>0</v>
      </c>
      <c r="G14" s="141">
        <f>'Cumulative Specifications'!M15</f>
        <v>0</v>
      </c>
      <c r="H14" s="134">
        <f>F14*C14*'Interval Specifications'!$M$10</f>
        <v>0</v>
      </c>
      <c r="I14" s="134">
        <f>G14*C14*'Interval Specifications'!$D$10</f>
        <v>0</v>
      </c>
      <c r="J14" s="149" t="str">
        <f>IF('Interval Specifications'!$M$11="","N/A",H14/'Interval Specifications'!$M$11)</f>
        <v>N/A</v>
      </c>
      <c r="K14" s="150" t="str">
        <f>IF('Interval Specifications'!$M$11="","N/A",I14/'Interval Specifications'!$M$11)</f>
        <v>N/A</v>
      </c>
      <c r="L14" s="173" t="str">
        <f t="shared" si="1"/>
        <v>N/A</v>
      </c>
      <c r="M14" s="690" t="str">
        <f t="shared" si="2"/>
        <v>N/A</v>
      </c>
      <c r="N14" s="691"/>
      <c r="O14" s="23"/>
    </row>
    <row r="15" spans="1:15" ht="15" thickTop="1">
      <c r="B15" s="96" t="str">
        <f>'Interval Specifications'!C55</f>
        <v>Argentina</v>
      </c>
      <c r="C15" s="692" t="s">
        <v>69</v>
      </c>
      <c r="D15" s="693"/>
      <c r="E15" s="693"/>
      <c r="F15" s="203">
        <f t="shared" ref="F15:L15" si="3">SUM(F16:F25)</f>
        <v>0</v>
      </c>
      <c r="G15" s="133">
        <f t="shared" si="3"/>
        <v>0</v>
      </c>
      <c r="H15" s="133">
        <f t="shared" si="3"/>
        <v>0</v>
      </c>
      <c r="I15" s="143">
        <f t="shared" si="3"/>
        <v>0</v>
      </c>
      <c r="J15" s="147">
        <f t="shared" si="3"/>
        <v>0</v>
      </c>
      <c r="K15" s="148">
        <f t="shared" si="3"/>
        <v>0</v>
      </c>
      <c r="L15" s="146">
        <f t="shared" si="3"/>
        <v>0</v>
      </c>
      <c r="M15" s="694">
        <f>SUM(M16:N25)</f>
        <v>0</v>
      </c>
      <c r="N15" s="695"/>
    </row>
    <row r="16" spans="1:15">
      <c r="B16" s="73"/>
      <c r="C16" s="202">
        <f>'Interval Specifications'!$D$9</f>
        <v>7.5</v>
      </c>
      <c r="D16" s="13" t="str">
        <f>'Interval Specifications'!$D$8</f>
        <v>mg</v>
      </c>
      <c r="E16" s="130" t="str">
        <f>'Interval Specifications'!$D$7</f>
        <v>Tablet</v>
      </c>
      <c r="F16" s="138">
        <f>'Interval Specifications'!D55</f>
        <v>0</v>
      </c>
      <c r="G16" s="139">
        <f>'Cumulative Specifications'!D54</f>
        <v>0</v>
      </c>
      <c r="H16" s="134">
        <f>F16*C16*'Interval Specifications'!$D$10</f>
        <v>0</v>
      </c>
      <c r="I16" s="134">
        <f>G16*C16*'Interval Specifications'!$D$10</f>
        <v>0</v>
      </c>
      <c r="J16" s="66">
        <f>IF('Interval Specifications'!$D$11="","N/A",H16/'Interval Specifications'!$D$11)</f>
        <v>0</v>
      </c>
      <c r="K16" s="67">
        <f>IF('Interval Specifications'!$D$11="","N/A",I16/'Interval Specifications'!$D$11)</f>
        <v>0</v>
      </c>
      <c r="L16" s="115">
        <f>IF(J16="N/A","N/A",J16/365)</f>
        <v>0</v>
      </c>
      <c r="M16" s="690">
        <f>IF(K16="N/A","N/A",K16/365)</f>
        <v>0</v>
      </c>
      <c r="N16" s="691"/>
    </row>
    <row r="17" spans="2:14">
      <c r="B17" s="74"/>
      <c r="C17" s="3">
        <f>'Interval Specifications'!$E$9</f>
        <v>15</v>
      </c>
      <c r="D17" s="15" t="str">
        <f>'Interval Specifications'!$E$8</f>
        <v>mg</v>
      </c>
      <c r="E17" s="130" t="str">
        <f>'Interval Specifications'!$E$7</f>
        <v>Tablet</v>
      </c>
      <c r="F17" s="138">
        <f>'Interval Specifications'!E55</f>
        <v>0</v>
      </c>
      <c r="G17" s="139">
        <f>'Cumulative Specifications'!E54</f>
        <v>0</v>
      </c>
      <c r="H17" s="134">
        <f>F17*C17*'Interval Specifications'!$E$10</f>
        <v>0</v>
      </c>
      <c r="I17" s="134">
        <f>G17*C17*'Interval Specifications'!$D$10</f>
        <v>0</v>
      </c>
      <c r="J17" s="66">
        <f>IF('Interval Specifications'!$E$11="","N/A",H17/'Interval Specifications'!$E$11)</f>
        <v>0</v>
      </c>
      <c r="K17" s="67">
        <f>IF('Interval Specifications'!$E$11="","N/A",I17/'Interval Specifications'!$E$11)</f>
        <v>0</v>
      </c>
      <c r="L17" s="115">
        <f t="shared" ref="L17:L25" si="4">IF(J17="N/A","N/A",J17/365)</f>
        <v>0</v>
      </c>
      <c r="M17" s="690">
        <f t="shared" ref="M17:M25" si="5">IF(K17="N/A","N/A",K17/365)</f>
        <v>0</v>
      </c>
      <c r="N17" s="691"/>
    </row>
    <row r="18" spans="2:14">
      <c r="B18" s="74"/>
      <c r="C18" s="2">
        <f>'Interval Specifications'!$F$9</f>
        <v>30</v>
      </c>
      <c r="D18" s="13" t="str">
        <f>'Interval Specifications'!$F$8</f>
        <v>mg</v>
      </c>
      <c r="E18" s="130" t="str">
        <f>'Interval Specifications'!$F$7</f>
        <v>Tablet</v>
      </c>
      <c r="F18" s="138">
        <f>'Interval Specifications'!F55</f>
        <v>0</v>
      </c>
      <c r="G18" s="139">
        <f>'Cumulative Specifications'!F54</f>
        <v>0</v>
      </c>
      <c r="H18" s="134">
        <f>F18*C18*'Interval Specifications'!$F$10</f>
        <v>0</v>
      </c>
      <c r="I18" s="134">
        <f>G18*C18*'Interval Specifications'!$D$10</f>
        <v>0</v>
      </c>
      <c r="J18" s="66">
        <f>IF('Interval Specifications'!$F$11="","N/A",H18/'Interval Specifications'!$F$11)</f>
        <v>0</v>
      </c>
      <c r="K18" s="67">
        <f>IF('Interval Specifications'!$F$11="","N/A",I18/'Interval Specifications'!$F$11)</f>
        <v>0</v>
      </c>
      <c r="L18" s="115">
        <f t="shared" si="4"/>
        <v>0</v>
      </c>
      <c r="M18" s="690">
        <f t="shared" si="5"/>
        <v>0</v>
      </c>
      <c r="N18" s="691"/>
    </row>
    <row r="19" spans="2:14">
      <c r="B19" s="74"/>
      <c r="C19" s="3">
        <f>'Interval Specifications'!$G$9</f>
        <v>45</v>
      </c>
      <c r="D19" s="15" t="str">
        <f>'Interval Specifications'!$G$8</f>
        <v>mg</v>
      </c>
      <c r="E19" s="130" t="str">
        <f>'Interval Specifications'!$G$7</f>
        <v>Tablet</v>
      </c>
      <c r="F19" s="138">
        <f>'Interval Specifications'!G55</f>
        <v>0</v>
      </c>
      <c r="G19" s="139">
        <f>'Cumulative Specifications'!G54</f>
        <v>0</v>
      </c>
      <c r="H19" s="134">
        <f>F19*C19*'Interval Specifications'!$G$10</f>
        <v>0</v>
      </c>
      <c r="I19" s="134">
        <f>G19*C19*'Interval Specifications'!$D$10</f>
        <v>0</v>
      </c>
      <c r="J19" s="66">
        <f>IF('Interval Specifications'!$G$11="","N/A",H19/'Interval Specifications'!$G$11)</f>
        <v>0</v>
      </c>
      <c r="K19" s="67">
        <f>IF('Interval Specifications'!$G$11="","N/A",I19/'Interval Specifications'!$G$11)</f>
        <v>0</v>
      </c>
      <c r="L19" s="115">
        <f t="shared" si="4"/>
        <v>0</v>
      </c>
      <c r="M19" s="690">
        <f t="shared" si="5"/>
        <v>0</v>
      </c>
      <c r="N19" s="691"/>
    </row>
    <row r="20" spans="2:14">
      <c r="B20" s="74"/>
      <c r="C20" s="2">
        <f>'Interval Specifications'!$H$9</f>
        <v>60</v>
      </c>
      <c r="D20" s="13" t="str">
        <f>'Interval Specifications'!$H$8</f>
        <v>mg</v>
      </c>
      <c r="E20" s="130" t="str">
        <f>'Interval Specifications'!$H$7</f>
        <v>Tablet</v>
      </c>
      <c r="F20" s="138">
        <f>'Interval Specifications'!H55</f>
        <v>0</v>
      </c>
      <c r="G20" s="139">
        <f>'Cumulative Specifications'!H54</f>
        <v>0</v>
      </c>
      <c r="H20" s="134">
        <f>F20*C20*'Interval Specifications'!$H$10</f>
        <v>0</v>
      </c>
      <c r="I20" s="134">
        <f>G20*C20*'Interval Specifications'!$D$10</f>
        <v>0</v>
      </c>
      <c r="J20" s="66">
        <f>IF('Interval Specifications'!$H$11="","N/A",H20/'Interval Specifications'!$H$11)</f>
        <v>0</v>
      </c>
      <c r="K20" s="67">
        <f>IF('Interval Specifications'!$H$11="","N/A",I20/'Interval Specifications'!$H$11)</f>
        <v>0</v>
      </c>
      <c r="L20" s="115">
        <f t="shared" si="4"/>
        <v>0</v>
      </c>
      <c r="M20" s="690">
        <f t="shared" si="5"/>
        <v>0</v>
      </c>
      <c r="N20" s="691"/>
    </row>
    <row r="21" spans="2:14">
      <c r="B21" s="74"/>
      <c r="C21" s="16">
        <f>'Interval Specifications'!$I$9</f>
        <v>90</v>
      </c>
      <c r="D21" s="15" t="str">
        <f>'Interval Specifications'!$I$8</f>
        <v>mg</v>
      </c>
      <c r="E21" s="130" t="str">
        <f>'Interval Specifications'!$I$7</f>
        <v>Tablet</v>
      </c>
      <c r="F21" s="138">
        <f>'Interval Specifications'!I55</f>
        <v>0</v>
      </c>
      <c r="G21" s="139">
        <f>'Cumulative Specifications'!I54</f>
        <v>0</v>
      </c>
      <c r="H21" s="134">
        <f>F21*C21*'Interval Specifications'!$I$10</f>
        <v>0</v>
      </c>
      <c r="I21" s="134">
        <f>G21*C21*'Interval Specifications'!$D$10</f>
        <v>0</v>
      </c>
      <c r="J21" s="66">
        <f>IF('Interval Specifications'!$I$11="","N/A",H21/'Interval Specifications'!$I$11)</f>
        <v>0</v>
      </c>
      <c r="K21" s="67">
        <f>IF('Interval Specifications'!$I$11="","N/A",I21/'Interval Specifications'!$I$11)</f>
        <v>0</v>
      </c>
      <c r="L21" s="115">
        <f t="shared" si="4"/>
        <v>0</v>
      </c>
      <c r="M21" s="690">
        <f t="shared" si="5"/>
        <v>0</v>
      </c>
      <c r="N21" s="691"/>
    </row>
    <row r="22" spans="2:14">
      <c r="B22" s="74"/>
      <c r="C22" s="3">
        <f>'Interval Specifications'!$J$9</f>
        <v>25</v>
      </c>
      <c r="D22" s="15" t="str">
        <f>'Interval Specifications'!$J$8</f>
        <v>mg</v>
      </c>
      <c r="E22" s="130" t="str">
        <f>'Interval Specifications'!$J$7</f>
        <v xml:space="preserve">SR Capsule </v>
      </c>
      <c r="F22" s="138">
        <f>'Interval Specifications'!J55</f>
        <v>0</v>
      </c>
      <c r="G22" s="139">
        <f>'Cumulative Specifications'!J54</f>
        <v>0</v>
      </c>
      <c r="H22" s="134">
        <f>F22*C22*'Interval Specifications'!$J$10</f>
        <v>0</v>
      </c>
      <c r="I22" s="134">
        <f>G22*C22*'Interval Specifications'!$D$10</f>
        <v>0</v>
      </c>
      <c r="J22" s="66" t="str">
        <f>IF('Interval Specifications'!$J$11="","N/A",H22/'Interval Specifications'!$J$11)</f>
        <v>N/A</v>
      </c>
      <c r="K22" s="67" t="str">
        <f>IF('Interval Specifications'!$J$11="","N/A",I22/'Interval Specifications'!$J$11)</f>
        <v>N/A</v>
      </c>
      <c r="L22" s="115" t="str">
        <f t="shared" si="4"/>
        <v>N/A</v>
      </c>
      <c r="M22" s="690" t="str">
        <f t="shared" si="5"/>
        <v>N/A</v>
      </c>
      <c r="N22" s="691"/>
    </row>
    <row r="23" spans="2:14">
      <c r="B23" s="74"/>
      <c r="C23" s="2">
        <f>'Interval Specifications'!$K$9</f>
        <v>5</v>
      </c>
      <c r="D23" s="13" t="str">
        <f>'Interval Specifications'!$K$8</f>
        <v>mg/ml</v>
      </c>
      <c r="E23" s="130" t="str">
        <f>'Interval Specifications'!$K$7</f>
        <v>Liquid</v>
      </c>
      <c r="F23" s="138">
        <f>'Interval Specifications'!K55</f>
        <v>0</v>
      </c>
      <c r="G23" s="139">
        <f>'Cumulative Specifications'!K54</f>
        <v>0</v>
      </c>
      <c r="H23" s="134">
        <f>F23*C23*'Interval Specifications'!$K$10</f>
        <v>0</v>
      </c>
      <c r="I23" s="134">
        <f>G23*C23*'Interval Specifications'!$D$10</f>
        <v>0</v>
      </c>
      <c r="J23" s="66" t="str">
        <f>IF('Interval Specifications'!$K$11="","N/A",H23/'Interval Specifications'!$K$11)</f>
        <v>N/A</v>
      </c>
      <c r="K23" s="67" t="str">
        <f>IF('Interval Specifications'!$K$11="","N/A",I23/'Interval Specifications'!$K$11)</f>
        <v>N/A</v>
      </c>
      <c r="L23" s="115" t="str">
        <f t="shared" si="4"/>
        <v>N/A</v>
      </c>
      <c r="M23" s="690" t="str">
        <f t="shared" si="5"/>
        <v>N/A</v>
      </c>
      <c r="N23" s="691"/>
    </row>
    <row r="24" spans="2:14">
      <c r="B24" s="74"/>
      <c r="C24" s="18">
        <f>'Interval Specifications'!$L$9</f>
        <v>0.5</v>
      </c>
      <c r="D24" s="15" t="str">
        <f>'Interval Specifications'!$L$8</f>
        <v>G</v>
      </c>
      <c r="E24" s="130" t="str">
        <f>'Interval Specifications'!$L$7</f>
        <v>10% Powder</v>
      </c>
      <c r="F24" s="138">
        <f>'Interval Specifications'!L55</f>
        <v>0</v>
      </c>
      <c r="G24" s="139">
        <f>'Cumulative Specifications'!L54</f>
        <v>0</v>
      </c>
      <c r="H24" s="134">
        <f>F24*C24*'Interval Specifications'!$L$10</f>
        <v>0</v>
      </c>
      <c r="I24" s="134">
        <f>G24*C24*'Interval Specifications'!$D$10</f>
        <v>0</v>
      </c>
      <c r="J24" s="66" t="str">
        <f>IF('Interval Specifications'!$L$11="","N/A",H24/'Interval Specifications'!$L$11)</f>
        <v>N/A</v>
      </c>
      <c r="K24" s="67" t="str">
        <f>IF('Interval Specifications'!$L$11="","N/A",I24/'Interval Specifications'!$L$11)</f>
        <v>N/A</v>
      </c>
      <c r="L24" s="115" t="str">
        <f t="shared" si="4"/>
        <v>N/A</v>
      </c>
      <c r="M24" s="690" t="str">
        <f t="shared" si="5"/>
        <v>N/A</v>
      </c>
      <c r="N24" s="691"/>
    </row>
    <row r="25" spans="2:14" ht="15" thickBot="1">
      <c r="B25" s="74"/>
      <c r="C25" s="92">
        <f>'Interval Specifications'!$M$9</f>
        <v>1</v>
      </c>
      <c r="D25" s="93" t="str">
        <f>'Interval Specifications'!$M$8</f>
        <v>G</v>
      </c>
      <c r="E25" s="131" t="str">
        <f>'Interval Specifications'!$M$7</f>
        <v>20% Powder</v>
      </c>
      <c r="F25" s="140">
        <f>'Interval Specifications'!M55</f>
        <v>0</v>
      </c>
      <c r="G25" s="141">
        <f>'Cumulative Specifications'!M54</f>
        <v>0</v>
      </c>
      <c r="H25" s="134">
        <f>F25*C25*'Interval Specifications'!$M$10</f>
        <v>0</v>
      </c>
      <c r="I25" s="134">
        <f>G25*C25*'Interval Specifications'!$D$10</f>
        <v>0</v>
      </c>
      <c r="J25" s="149" t="str">
        <f>IF('Interval Specifications'!$M$11="","N/A",H25/'Interval Specifications'!$M$11)</f>
        <v>N/A</v>
      </c>
      <c r="K25" s="150" t="str">
        <f>IF('Interval Specifications'!$M$11="","N/A",I25/'Interval Specifications'!$M$11)</f>
        <v>N/A</v>
      </c>
      <c r="L25" s="115" t="str">
        <f t="shared" si="4"/>
        <v>N/A</v>
      </c>
      <c r="M25" s="690" t="str">
        <f t="shared" si="5"/>
        <v>N/A</v>
      </c>
      <c r="N25" s="691"/>
    </row>
    <row r="26" spans="2:14" ht="15" thickTop="1">
      <c r="B26" s="94" t="str">
        <f>'Interval Specifications'!C56</f>
        <v>Armenia</v>
      </c>
      <c r="C26" s="692" t="s">
        <v>69</v>
      </c>
      <c r="D26" s="693"/>
      <c r="E26" s="693"/>
      <c r="F26" s="203">
        <f t="shared" ref="F26:L26" si="6">SUM(F27:F36)</f>
        <v>0</v>
      </c>
      <c r="G26" s="133">
        <f t="shared" si="6"/>
        <v>0</v>
      </c>
      <c r="H26" s="133">
        <f t="shared" si="6"/>
        <v>0</v>
      </c>
      <c r="I26" s="143">
        <f t="shared" si="6"/>
        <v>0</v>
      </c>
      <c r="J26" s="147">
        <f t="shared" si="6"/>
        <v>0</v>
      </c>
      <c r="K26" s="148">
        <f t="shared" si="6"/>
        <v>0</v>
      </c>
      <c r="L26" s="146">
        <f t="shared" si="6"/>
        <v>0</v>
      </c>
      <c r="M26" s="694">
        <f>SUM(M27:N36)</f>
        <v>0</v>
      </c>
      <c r="N26" s="695"/>
    </row>
    <row r="27" spans="2:14">
      <c r="B27" s="73"/>
      <c r="C27" s="202">
        <f>'Interval Specifications'!$D$9</f>
        <v>7.5</v>
      </c>
      <c r="D27" s="13" t="str">
        <f>'Interval Specifications'!$D$8</f>
        <v>mg</v>
      </c>
      <c r="E27" s="130" t="str">
        <f>'Interval Specifications'!$D$7</f>
        <v>Tablet</v>
      </c>
      <c r="F27" s="138">
        <f>'Interval Specifications'!D56</f>
        <v>0</v>
      </c>
      <c r="G27" s="139">
        <f>'Cumulative Specifications'!D$55</f>
        <v>0</v>
      </c>
      <c r="H27" s="134">
        <f>F27*C27*'Interval Specifications'!$D$10</f>
        <v>0</v>
      </c>
      <c r="I27" s="134">
        <f>G27*C27*'Interval Specifications'!$D$10</f>
        <v>0</v>
      </c>
      <c r="J27" s="66">
        <f>IF('Interval Specifications'!$D$11="","N/A",H27/'Interval Specifications'!$D$11)</f>
        <v>0</v>
      </c>
      <c r="K27" s="67">
        <f>IF('Interval Specifications'!$D$11="","N/A",I27/'Interval Specifications'!$D$11)</f>
        <v>0</v>
      </c>
      <c r="L27" s="115">
        <f t="shared" ref="L27:L36" si="7">IF(J27="N/A","N/A",J27/365)</f>
        <v>0</v>
      </c>
      <c r="M27" s="690">
        <f t="shared" ref="M27:M36" si="8">IF(K27="N/A","N/A",K27/365)</f>
        <v>0</v>
      </c>
      <c r="N27" s="691"/>
    </row>
    <row r="28" spans="2:14">
      <c r="B28" s="74"/>
      <c r="C28" s="3">
        <f>'Interval Specifications'!$E$9</f>
        <v>15</v>
      </c>
      <c r="D28" s="15" t="str">
        <f>'Interval Specifications'!$E$8</f>
        <v>mg</v>
      </c>
      <c r="E28" s="130" t="str">
        <f>'Interval Specifications'!$E$7</f>
        <v>Tablet</v>
      </c>
      <c r="F28" s="138">
        <f>'Interval Specifications'!E56</f>
        <v>0</v>
      </c>
      <c r="G28" s="139">
        <f>'Cumulative Specifications'!E55</f>
        <v>0</v>
      </c>
      <c r="H28" s="134">
        <f>F28*C28*'Interval Specifications'!$E$10</f>
        <v>0</v>
      </c>
      <c r="I28" s="134">
        <f>G28*C28*'Interval Specifications'!$D$10</f>
        <v>0</v>
      </c>
      <c r="J28" s="66">
        <f>IF('Interval Specifications'!$E$11="","N/A",H28/'Interval Specifications'!$E$11)</f>
        <v>0</v>
      </c>
      <c r="K28" s="67">
        <f>IF('Interval Specifications'!$E$11="","N/A",I28/'Interval Specifications'!$E$11)</f>
        <v>0</v>
      </c>
      <c r="L28" s="115">
        <f t="shared" si="7"/>
        <v>0</v>
      </c>
      <c r="M28" s="690">
        <f t="shared" si="8"/>
        <v>0</v>
      </c>
      <c r="N28" s="691"/>
    </row>
    <row r="29" spans="2:14">
      <c r="B29" s="74"/>
      <c r="C29" s="2">
        <f>'Interval Specifications'!$F$9</f>
        <v>30</v>
      </c>
      <c r="D29" s="13" t="str">
        <f>'Interval Specifications'!$F$8</f>
        <v>mg</v>
      </c>
      <c r="E29" s="130" t="str">
        <f>'Interval Specifications'!$F$7</f>
        <v>Tablet</v>
      </c>
      <c r="F29" s="138">
        <f>'Interval Specifications'!F56</f>
        <v>0</v>
      </c>
      <c r="G29" s="139">
        <f>'Cumulative Specifications'!F55</f>
        <v>0</v>
      </c>
      <c r="H29" s="134">
        <f>F29*C29*'Interval Specifications'!$F$10</f>
        <v>0</v>
      </c>
      <c r="I29" s="134">
        <f>G29*C29*'Interval Specifications'!$D$10</f>
        <v>0</v>
      </c>
      <c r="J29" s="66">
        <f>IF('Interval Specifications'!$F$11="","N/A",H29/'Interval Specifications'!$F$11)</f>
        <v>0</v>
      </c>
      <c r="K29" s="67">
        <f>IF('Interval Specifications'!$F$11="","N/A",I29/'Interval Specifications'!$F$11)</f>
        <v>0</v>
      </c>
      <c r="L29" s="115">
        <f t="shared" si="7"/>
        <v>0</v>
      </c>
      <c r="M29" s="690">
        <f t="shared" si="8"/>
        <v>0</v>
      </c>
      <c r="N29" s="691"/>
    </row>
    <row r="30" spans="2:14">
      <c r="B30" s="74"/>
      <c r="C30" s="3">
        <f>'Interval Specifications'!$G$9</f>
        <v>45</v>
      </c>
      <c r="D30" s="15" t="str">
        <f>'Interval Specifications'!$G$8</f>
        <v>mg</v>
      </c>
      <c r="E30" s="130" t="str">
        <f>'Interval Specifications'!$G$7</f>
        <v>Tablet</v>
      </c>
      <c r="F30" s="138">
        <f>'Interval Specifications'!G56</f>
        <v>0</v>
      </c>
      <c r="G30" s="139">
        <f>'Cumulative Specifications'!G55</f>
        <v>0</v>
      </c>
      <c r="H30" s="134">
        <f>F30*C30*'Interval Specifications'!$G$10</f>
        <v>0</v>
      </c>
      <c r="I30" s="134">
        <f>G30*C30*'Interval Specifications'!$D$10</f>
        <v>0</v>
      </c>
      <c r="J30" s="66">
        <f>IF('Interval Specifications'!$G$11="","N/A",H30/'Interval Specifications'!$G$11)</f>
        <v>0</v>
      </c>
      <c r="K30" s="67">
        <f>IF('Interval Specifications'!$G$11="","N/A",I30/'Interval Specifications'!$G$11)</f>
        <v>0</v>
      </c>
      <c r="L30" s="115">
        <f t="shared" si="7"/>
        <v>0</v>
      </c>
      <c r="M30" s="690">
        <f t="shared" si="8"/>
        <v>0</v>
      </c>
      <c r="N30" s="691"/>
    </row>
    <row r="31" spans="2:14">
      <c r="B31" s="74"/>
      <c r="C31" s="2">
        <f>'Interval Specifications'!$H$9</f>
        <v>60</v>
      </c>
      <c r="D31" s="13" t="str">
        <f>'Interval Specifications'!$H$8</f>
        <v>mg</v>
      </c>
      <c r="E31" s="130" t="str">
        <f>'Interval Specifications'!$H$7</f>
        <v>Tablet</v>
      </c>
      <c r="F31" s="138">
        <f>'Interval Specifications'!H56</f>
        <v>0</v>
      </c>
      <c r="G31" s="139">
        <f>'Cumulative Specifications'!H55</f>
        <v>0</v>
      </c>
      <c r="H31" s="134">
        <f>F31*C31*'Interval Specifications'!$H$10</f>
        <v>0</v>
      </c>
      <c r="I31" s="134">
        <f>G31*C31*'Interval Specifications'!$D$10</f>
        <v>0</v>
      </c>
      <c r="J31" s="66">
        <f>IF('Interval Specifications'!$H$11="","N/A",H31/'Interval Specifications'!$H$11)</f>
        <v>0</v>
      </c>
      <c r="K31" s="67">
        <f>IF('Interval Specifications'!$H$11="","N/A",I31/'Interval Specifications'!$H$11)</f>
        <v>0</v>
      </c>
      <c r="L31" s="115">
        <f t="shared" si="7"/>
        <v>0</v>
      </c>
      <c r="M31" s="690">
        <f t="shared" si="8"/>
        <v>0</v>
      </c>
      <c r="N31" s="691"/>
    </row>
    <row r="32" spans="2:14">
      <c r="B32" s="74"/>
      <c r="C32" s="16">
        <f>'Interval Specifications'!$I$9</f>
        <v>90</v>
      </c>
      <c r="D32" s="15" t="str">
        <f>'Interval Specifications'!$I$8</f>
        <v>mg</v>
      </c>
      <c r="E32" s="130" t="str">
        <f>'Interval Specifications'!$I$7</f>
        <v>Tablet</v>
      </c>
      <c r="F32" s="138">
        <f>'Interval Specifications'!I56</f>
        <v>0</v>
      </c>
      <c r="G32" s="139">
        <f>'Cumulative Specifications'!I55</f>
        <v>0</v>
      </c>
      <c r="H32" s="134">
        <f>F32*C32*'Interval Specifications'!$I$10</f>
        <v>0</v>
      </c>
      <c r="I32" s="134">
        <f>G32*C32*'Interval Specifications'!$D$10</f>
        <v>0</v>
      </c>
      <c r="J32" s="66">
        <f>IF('Interval Specifications'!$I$11="","N/A",H32/'Interval Specifications'!$I$11)</f>
        <v>0</v>
      </c>
      <c r="K32" s="67">
        <f>IF('Interval Specifications'!$I$11="","N/A",I32/'Interval Specifications'!$I$11)</f>
        <v>0</v>
      </c>
      <c r="L32" s="115">
        <f t="shared" si="7"/>
        <v>0</v>
      </c>
      <c r="M32" s="690">
        <f t="shared" si="8"/>
        <v>0</v>
      </c>
      <c r="N32" s="691"/>
    </row>
    <row r="33" spans="2:14">
      <c r="B33" s="74"/>
      <c r="C33" s="3">
        <f>'Interval Specifications'!$J$9</f>
        <v>25</v>
      </c>
      <c r="D33" s="15" t="str">
        <f>'Interval Specifications'!$J$8</f>
        <v>mg</v>
      </c>
      <c r="E33" s="130" t="str">
        <f>'Interval Specifications'!$J$7</f>
        <v xml:space="preserve">SR Capsule </v>
      </c>
      <c r="F33" s="138">
        <f>'Interval Specifications'!J56</f>
        <v>0</v>
      </c>
      <c r="G33" s="139">
        <f>'Cumulative Specifications'!J55</f>
        <v>0</v>
      </c>
      <c r="H33" s="134">
        <f>F33*C33*'Interval Specifications'!$J$10</f>
        <v>0</v>
      </c>
      <c r="I33" s="134">
        <f>G33*C33*'Interval Specifications'!$D$10</f>
        <v>0</v>
      </c>
      <c r="J33" s="66" t="str">
        <f>IF('Interval Specifications'!$J$11="","N/A",H33/'Interval Specifications'!$J$11)</f>
        <v>N/A</v>
      </c>
      <c r="K33" s="67" t="str">
        <f>IF('Interval Specifications'!$J$11="","N/A",I33/'Interval Specifications'!$J$11)</f>
        <v>N/A</v>
      </c>
      <c r="L33" s="115" t="str">
        <f t="shared" si="7"/>
        <v>N/A</v>
      </c>
      <c r="M33" s="690" t="str">
        <f t="shared" si="8"/>
        <v>N/A</v>
      </c>
      <c r="N33" s="691"/>
    </row>
    <row r="34" spans="2:14">
      <c r="B34" s="74"/>
      <c r="C34" s="2">
        <f>'Interval Specifications'!$K$9</f>
        <v>5</v>
      </c>
      <c r="D34" s="13" t="str">
        <f>'Interval Specifications'!$K$8</f>
        <v>mg/ml</v>
      </c>
      <c r="E34" s="130" t="str">
        <f>'Interval Specifications'!$K$7</f>
        <v>Liquid</v>
      </c>
      <c r="F34" s="138">
        <f>'Interval Specifications'!K56</f>
        <v>0</v>
      </c>
      <c r="G34" s="139">
        <f>'Cumulative Specifications'!K55</f>
        <v>0</v>
      </c>
      <c r="H34" s="134">
        <f>F34*C34*'Interval Specifications'!$K$10</f>
        <v>0</v>
      </c>
      <c r="I34" s="134">
        <f>G34*C34*'Interval Specifications'!$D$10</f>
        <v>0</v>
      </c>
      <c r="J34" s="66" t="str">
        <f>IF('Interval Specifications'!$K$11="","N/A",H34/'Interval Specifications'!$K$11)</f>
        <v>N/A</v>
      </c>
      <c r="K34" s="67" t="str">
        <f>IF('Interval Specifications'!$K$11="","N/A",I34/'Interval Specifications'!$K$11)</f>
        <v>N/A</v>
      </c>
      <c r="L34" s="115" t="str">
        <f t="shared" si="7"/>
        <v>N/A</v>
      </c>
      <c r="M34" s="690" t="str">
        <f t="shared" si="8"/>
        <v>N/A</v>
      </c>
      <c r="N34" s="691"/>
    </row>
    <row r="35" spans="2:14">
      <c r="B35" s="74"/>
      <c r="C35" s="18">
        <f>'Interval Specifications'!$L$9</f>
        <v>0.5</v>
      </c>
      <c r="D35" s="15" t="str">
        <f>'Interval Specifications'!$L$8</f>
        <v>G</v>
      </c>
      <c r="E35" s="130" t="str">
        <f>'Interval Specifications'!$L$7</f>
        <v>10% Powder</v>
      </c>
      <c r="F35" s="138">
        <f>'Interval Specifications'!L56</f>
        <v>0</v>
      </c>
      <c r="G35" s="139">
        <f>'Cumulative Specifications'!L55</f>
        <v>0</v>
      </c>
      <c r="H35" s="134">
        <f>F35*C35*'Interval Specifications'!$L$10</f>
        <v>0</v>
      </c>
      <c r="I35" s="134">
        <f>G35*C35*'Interval Specifications'!$D$10</f>
        <v>0</v>
      </c>
      <c r="J35" s="66" t="str">
        <f>IF('Interval Specifications'!$L$11="","N/A",H35/'Interval Specifications'!$L$11)</f>
        <v>N/A</v>
      </c>
      <c r="K35" s="67" t="str">
        <f>IF('Interval Specifications'!$L$11="","N/A",I35/'Interval Specifications'!$L$11)</f>
        <v>N/A</v>
      </c>
      <c r="L35" s="115" t="str">
        <f t="shared" si="7"/>
        <v>N/A</v>
      </c>
      <c r="M35" s="690" t="str">
        <f t="shared" si="8"/>
        <v>N/A</v>
      </c>
      <c r="N35" s="691"/>
    </row>
    <row r="36" spans="2:14" ht="15" thickBot="1">
      <c r="B36" s="74"/>
      <c r="C36" s="92">
        <f>'Interval Specifications'!$M$9</f>
        <v>1</v>
      </c>
      <c r="D36" s="93" t="str">
        <f>'Interval Specifications'!$M$8</f>
        <v>G</v>
      </c>
      <c r="E36" s="131" t="str">
        <f>'Interval Specifications'!$M$7</f>
        <v>20% Powder</v>
      </c>
      <c r="F36" s="138">
        <f>'Interval Specifications'!M56</f>
        <v>0</v>
      </c>
      <c r="G36" s="139">
        <f>'Cumulative Specifications'!M55</f>
        <v>0</v>
      </c>
      <c r="H36" s="134">
        <f>F36*C36*'Interval Specifications'!$M$10</f>
        <v>0</v>
      </c>
      <c r="I36" s="134">
        <f>G36*C36*'Interval Specifications'!$D$10</f>
        <v>0</v>
      </c>
      <c r="J36" s="149" t="str">
        <f>IF('Interval Specifications'!$M$11="","N/A",H36/'Interval Specifications'!$M$11)</f>
        <v>N/A</v>
      </c>
      <c r="K36" s="150" t="str">
        <f>IF('Interval Specifications'!$M$11="","N/A",I36/'Interval Specifications'!$M$11)</f>
        <v>N/A</v>
      </c>
      <c r="L36" s="115" t="str">
        <f t="shared" si="7"/>
        <v>N/A</v>
      </c>
      <c r="M36" s="690" t="str">
        <f t="shared" si="8"/>
        <v>N/A</v>
      </c>
      <c r="N36" s="691"/>
    </row>
    <row r="37" spans="2:14" ht="15" thickTop="1">
      <c r="B37" s="94" t="str">
        <f>'Interval Specifications'!C57</f>
        <v>Australia</v>
      </c>
      <c r="C37" s="692" t="s">
        <v>69</v>
      </c>
      <c r="D37" s="693"/>
      <c r="E37" s="693"/>
      <c r="F37" s="203">
        <f t="shared" ref="F37:L37" si="9">SUM(F38:F47)</f>
        <v>700</v>
      </c>
      <c r="G37" s="133">
        <f t="shared" si="9"/>
        <v>2300</v>
      </c>
      <c r="H37" s="133">
        <f t="shared" si="9"/>
        <v>10500</v>
      </c>
      <c r="I37" s="143">
        <f t="shared" si="9"/>
        <v>34500</v>
      </c>
      <c r="J37" s="147">
        <f t="shared" si="9"/>
        <v>700</v>
      </c>
      <c r="K37" s="148">
        <f t="shared" si="9"/>
        <v>2300</v>
      </c>
      <c r="L37" s="146">
        <f t="shared" si="9"/>
        <v>1.9178082191780821</v>
      </c>
      <c r="M37" s="694">
        <f>SUM(M38:N47)</f>
        <v>6.3013698630136989</v>
      </c>
      <c r="N37" s="695"/>
    </row>
    <row r="38" spans="2:14">
      <c r="B38" s="73"/>
      <c r="C38" s="202">
        <f>'Interval Specifications'!$D$9</f>
        <v>7.5</v>
      </c>
      <c r="D38" s="13" t="str">
        <f>'Interval Specifications'!$D$8</f>
        <v>mg</v>
      </c>
      <c r="E38" s="130" t="str">
        <f>'Interval Specifications'!$D$7</f>
        <v>Tablet</v>
      </c>
      <c r="F38" s="138">
        <f>'Interval Specifications'!D57</f>
        <v>0</v>
      </c>
      <c r="G38" s="139">
        <f>'Cumulative Specifications'!D56</f>
        <v>0</v>
      </c>
      <c r="H38" s="134">
        <f>F38*C38*'Interval Specifications'!$D$10</f>
        <v>0</v>
      </c>
      <c r="I38" s="134">
        <f>G38*C38*'Interval Specifications'!$D$10</f>
        <v>0</v>
      </c>
      <c r="J38" s="66">
        <f>IF('Interval Specifications'!$D$11="","N/A",H38/'Interval Specifications'!$D$11)</f>
        <v>0</v>
      </c>
      <c r="K38" s="67">
        <f>IF('Interval Specifications'!$D$11="","N/A",I38/'Interval Specifications'!$D$11)</f>
        <v>0</v>
      </c>
      <c r="L38" s="115">
        <f t="shared" ref="L38:L47" si="10">IF(J38="N/A","N/A",J38/365)</f>
        <v>0</v>
      </c>
      <c r="M38" s="690">
        <f t="shared" ref="M38:M47" si="11">IF(K38="N/A","N/A",K38/365)</f>
        <v>0</v>
      </c>
      <c r="N38" s="691"/>
    </row>
    <row r="39" spans="2:14">
      <c r="B39" s="74"/>
      <c r="C39" s="3">
        <f>'Interval Specifications'!$E$9</f>
        <v>15</v>
      </c>
      <c r="D39" s="15" t="str">
        <f>'Interval Specifications'!$E$8</f>
        <v>mg</v>
      </c>
      <c r="E39" s="130" t="str">
        <f>'Interval Specifications'!$E$7</f>
        <v>Tablet</v>
      </c>
      <c r="F39" s="138">
        <f>'Interval Specifications'!E57</f>
        <v>700</v>
      </c>
      <c r="G39" s="139">
        <f>'Cumulative Specifications'!E56</f>
        <v>2300</v>
      </c>
      <c r="H39" s="134">
        <f>F39*C39*'Interval Specifications'!$E$10</f>
        <v>10500</v>
      </c>
      <c r="I39" s="134">
        <f>G39*C39*'Interval Specifications'!$D$10</f>
        <v>34500</v>
      </c>
      <c r="J39" s="66">
        <f>IF('Interval Specifications'!$E$11="","N/A",H39/'Interval Specifications'!$E$11)</f>
        <v>700</v>
      </c>
      <c r="K39" s="67">
        <f>IF('Interval Specifications'!$E$11="","N/A",I39/'Interval Specifications'!$E$11)</f>
        <v>2300</v>
      </c>
      <c r="L39" s="115">
        <f t="shared" si="10"/>
        <v>1.9178082191780821</v>
      </c>
      <c r="M39" s="690">
        <f t="shared" si="11"/>
        <v>6.3013698630136989</v>
      </c>
      <c r="N39" s="691"/>
    </row>
    <row r="40" spans="2:14">
      <c r="B40" s="74"/>
      <c r="C40" s="2">
        <f>'Interval Specifications'!$F$9</f>
        <v>30</v>
      </c>
      <c r="D40" s="13" t="str">
        <f>'Interval Specifications'!$F$8</f>
        <v>mg</v>
      </c>
      <c r="E40" s="130" t="str">
        <f>'Interval Specifications'!$F$7</f>
        <v>Tablet</v>
      </c>
      <c r="F40" s="138">
        <f>'Interval Specifications'!F57</f>
        <v>0</v>
      </c>
      <c r="G40" s="139">
        <f>'Cumulative Specifications'!F56</f>
        <v>0</v>
      </c>
      <c r="H40" s="134">
        <f>F40*C40*'Interval Specifications'!$F$10</f>
        <v>0</v>
      </c>
      <c r="I40" s="134">
        <f>G40*C40*'Interval Specifications'!$D$10</f>
        <v>0</v>
      </c>
      <c r="J40" s="66">
        <f>IF('Interval Specifications'!$F$11="","N/A",H40/'Interval Specifications'!$F$11)</f>
        <v>0</v>
      </c>
      <c r="K40" s="67">
        <f>IF('Interval Specifications'!$F$11="","N/A",I40/'Interval Specifications'!$F$11)</f>
        <v>0</v>
      </c>
      <c r="L40" s="115">
        <f t="shared" si="10"/>
        <v>0</v>
      </c>
      <c r="M40" s="690">
        <f t="shared" si="11"/>
        <v>0</v>
      </c>
      <c r="N40" s="691"/>
    </row>
    <row r="41" spans="2:14">
      <c r="B41" s="74"/>
      <c r="C41" s="3">
        <f>'Interval Specifications'!$G$9</f>
        <v>45</v>
      </c>
      <c r="D41" s="15" t="str">
        <f>'Interval Specifications'!$G$8</f>
        <v>mg</v>
      </c>
      <c r="E41" s="130" t="str">
        <f>'Interval Specifications'!$G$7</f>
        <v>Tablet</v>
      </c>
      <c r="F41" s="138">
        <f>'Interval Specifications'!G57</f>
        <v>0</v>
      </c>
      <c r="G41" s="139">
        <f>'Cumulative Specifications'!G56</f>
        <v>0</v>
      </c>
      <c r="H41" s="134">
        <f>F41*C41*'Interval Specifications'!$G$10</f>
        <v>0</v>
      </c>
      <c r="I41" s="134">
        <f>G41*C41*'Interval Specifications'!$D$10</f>
        <v>0</v>
      </c>
      <c r="J41" s="66">
        <f>IF('Interval Specifications'!$G$11="","N/A",H41/'Interval Specifications'!$G$11)</f>
        <v>0</v>
      </c>
      <c r="K41" s="67">
        <f>IF('Interval Specifications'!$G$11="","N/A",I41/'Interval Specifications'!$G$11)</f>
        <v>0</v>
      </c>
      <c r="L41" s="115">
        <f t="shared" si="10"/>
        <v>0</v>
      </c>
      <c r="M41" s="690">
        <f t="shared" si="11"/>
        <v>0</v>
      </c>
      <c r="N41" s="691"/>
    </row>
    <row r="42" spans="2:14">
      <c r="B42" s="74"/>
      <c r="C42" s="2">
        <f>'Interval Specifications'!$H$9</f>
        <v>60</v>
      </c>
      <c r="D42" s="13" t="str">
        <f>'Interval Specifications'!$H$8</f>
        <v>mg</v>
      </c>
      <c r="E42" s="130" t="str">
        <f>'Interval Specifications'!$H$7</f>
        <v>Tablet</v>
      </c>
      <c r="F42" s="138">
        <f>'Interval Specifications'!H57</f>
        <v>0</v>
      </c>
      <c r="G42" s="139">
        <f>'Cumulative Specifications'!H56</f>
        <v>0</v>
      </c>
      <c r="H42" s="134">
        <f>F42*C42*'Interval Specifications'!$H$10</f>
        <v>0</v>
      </c>
      <c r="I42" s="134">
        <f>G42*C42*'Interval Specifications'!$D$10</f>
        <v>0</v>
      </c>
      <c r="J42" s="66">
        <f>IF('Interval Specifications'!$H$11="","N/A",H42/'Interval Specifications'!$H$11)</f>
        <v>0</v>
      </c>
      <c r="K42" s="67">
        <f>IF('Interval Specifications'!$H$11="","N/A",I42/'Interval Specifications'!$H$11)</f>
        <v>0</v>
      </c>
      <c r="L42" s="115">
        <f t="shared" si="10"/>
        <v>0</v>
      </c>
      <c r="M42" s="690">
        <f t="shared" si="11"/>
        <v>0</v>
      </c>
      <c r="N42" s="691"/>
    </row>
    <row r="43" spans="2:14">
      <c r="B43" s="74"/>
      <c r="C43" s="16">
        <f>'Interval Specifications'!$I$9</f>
        <v>90</v>
      </c>
      <c r="D43" s="15" t="str">
        <f>'Interval Specifications'!$I$8</f>
        <v>mg</v>
      </c>
      <c r="E43" s="130" t="str">
        <f>'Interval Specifications'!$I$7</f>
        <v>Tablet</v>
      </c>
      <c r="F43" s="138">
        <f>'Interval Specifications'!I57</f>
        <v>0</v>
      </c>
      <c r="G43" s="139">
        <f>'Cumulative Specifications'!I56</f>
        <v>0</v>
      </c>
      <c r="H43" s="134">
        <f>F43*C43*'Interval Specifications'!$I$10</f>
        <v>0</v>
      </c>
      <c r="I43" s="134">
        <f>G43*C43*'Interval Specifications'!$D$10</f>
        <v>0</v>
      </c>
      <c r="J43" s="66">
        <f>IF('Interval Specifications'!$I$11="","N/A",H43/'Interval Specifications'!$I$11)</f>
        <v>0</v>
      </c>
      <c r="K43" s="67">
        <f>IF('Interval Specifications'!$I$11="","N/A",I43/'Interval Specifications'!$I$11)</f>
        <v>0</v>
      </c>
      <c r="L43" s="115">
        <f t="shared" si="10"/>
        <v>0</v>
      </c>
      <c r="M43" s="690">
        <f t="shared" si="11"/>
        <v>0</v>
      </c>
      <c r="N43" s="691"/>
    </row>
    <row r="44" spans="2:14">
      <c r="B44" s="74"/>
      <c r="C44" s="3">
        <f>'Interval Specifications'!$J$9</f>
        <v>25</v>
      </c>
      <c r="D44" s="15" t="str">
        <f>'Interval Specifications'!$J$8</f>
        <v>mg</v>
      </c>
      <c r="E44" s="130" t="str">
        <f>'Interval Specifications'!$J$7</f>
        <v xml:space="preserve">SR Capsule </v>
      </c>
      <c r="F44" s="138">
        <f>'Interval Specifications'!J57</f>
        <v>0</v>
      </c>
      <c r="G44" s="139">
        <f>'Cumulative Specifications'!J56</f>
        <v>0</v>
      </c>
      <c r="H44" s="134">
        <f>F44*C44*'Interval Specifications'!$J$10</f>
        <v>0</v>
      </c>
      <c r="I44" s="134">
        <f>G44*C44*'Interval Specifications'!$D$10</f>
        <v>0</v>
      </c>
      <c r="J44" s="66" t="str">
        <f>IF('Interval Specifications'!$J$11="","N/A",H44/'Interval Specifications'!$J$11)</f>
        <v>N/A</v>
      </c>
      <c r="K44" s="67" t="str">
        <f>IF('Interval Specifications'!$J$11="","N/A",I44/'Interval Specifications'!$J$11)</f>
        <v>N/A</v>
      </c>
      <c r="L44" s="115" t="str">
        <f t="shared" si="10"/>
        <v>N/A</v>
      </c>
      <c r="M44" s="690" t="str">
        <f t="shared" si="11"/>
        <v>N/A</v>
      </c>
      <c r="N44" s="691"/>
    </row>
    <row r="45" spans="2:14">
      <c r="B45" s="74"/>
      <c r="C45" s="2">
        <f>'Interval Specifications'!$K$9</f>
        <v>5</v>
      </c>
      <c r="D45" s="13" t="str">
        <f>'Interval Specifications'!$K$8</f>
        <v>mg/ml</v>
      </c>
      <c r="E45" s="130" t="str">
        <f>'Interval Specifications'!$K$7</f>
        <v>Liquid</v>
      </c>
      <c r="F45" s="138">
        <f>'Interval Specifications'!K57</f>
        <v>0</v>
      </c>
      <c r="G45" s="139">
        <f>'Cumulative Specifications'!K56</f>
        <v>0</v>
      </c>
      <c r="H45" s="134">
        <f>F45*C45*'Interval Specifications'!$K$10</f>
        <v>0</v>
      </c>
      <c r="I45" s="134">
        <f>G45*C45*'Interval Specifications'!$D$10</f>
        <v>0</v>
      </c>
      <c r="J45" s="66" t="str">
        <f>IF('Interval Specifications'!$K$11="","N/A",H45/'Interval Specifications'!$K$11)</f>
        <v>N/A</v>
      </c>
      <c r="K45" s="67" t="str">
        <f>IF('Interval Specifications'!$K$11="","N/A",I45/'Interval Specifications'!$K$11)</f>
        <v>N/A</v>
      </c>
      <c r="L45" s="115" t="str">
        <f t="shared" si="10"/>
        <v>N/A</v>
      </c>
      <c r="M45" s="690" t="str">
        <f t="shared" si="11"/>
        <v>N/A</v>
      </c>
      <c r="N45" s="691"/>
    </row>
    <row r="46" spans="2:14">
      <c r="B46" s="74"/>
      <c r="C46" s="18">
        <f>'Interval Specifications'!$L$9</f>
        <v>0.5</v>
      </c>
      <c r="D46" s="15" t="str">
        <f>'Interval Specifications'!$L$8</f>
        <v>G</v>
      </c>
      <c r="E46" s="130" t="str">
        <f>'Interval Specifications'!$L$7</f>
        <v>10% Powder</v>
      </c>
      <c r="F46" s="138">
        <f>'Interval Specifications'!L57</f>
        <v>0</v>
      </c>
      <c r="G46" s="139">
        <f>'Cumulative Specifications'!L56</f>
        <v>0</v>
      </c>
      <c r="H46" s="134">
        <f>F46*C46*'Interval Specifications'!$L$10</f>
        <v>0</v>
      </c>
      <c r="I46" s="134">
        <f>G46*C46*'Interval Specifications'!$D$10</f>
        <v>0</v>
      </c>
      <c r="J46" s="66" t="str">
        <f>IF('Interval Specifications'!$L$11="","N/A",H46/'Interval Specifications'!$L$11)</f>
        <v>N/A</v>
      </c>
      <c r="K46" s="67" t="str">
        <f>IF('Interval Specifications'!$L$11="","N/A",I46/'Interval Specifications'!$L$11)</f>
        <v>N/A</v>
      </c>
      <c r="L46" s="115" t="str">
        <f t="shared" si="10"/>
        <v>N/A</v>
      </c>
      <c r="M46" s="690" t="str">
        <f t="shared" si="11"/>
        <v>N/A</v>
      </c>
      <c r="N46" s="691"/>
    </row>
    <row r="47" spans="2:14" ht="15" thickBot="1">
      <c r="B47" s="74"/>
      <c r="C47" s="92">
        <f>'Interval Specifications'!$M$9</f>
        <v>1</v>
      </c>
      <c r="D47" s="93" t="str">
        <f>'Interval Specifications'!$M$8</f>
        <v>G</v>
      </c>
      <c r="E47" s="131" t="str">
        <f>'Interval Specifications'!$M$7</f>
        <v>20% Powder</v>
      </c>
      <c r="F47" s="140">
        <f>'Interval Specifications'!M57</f>
        <v>0</v>
      </c>
      <c r="G47" s="141">
        <f>'Cumulative Specifications'!M56</f>
        <v>0</v>
      </c>
      <c r="H47" s="134">
        <f>F47*C47*'Interval Specifications'!$M$10</f>
        <v>0</v>
      </c>
      <c r="I47" s="134">
        <f>G47*C47*'Interval Specifications'!$D$10</f>
        <v>0</v>
      </c>
      <c r="J47" s="149" t="str">
        <f>IF('Interval Specifications'!$M$11="","N/A",H47/'Interval Specifications'!$M$11)</f>
        <v>N/A</v>
      </c>
      <c r="K47" s="150" t="str">
        <f>IF('Interval Specifications'!$M$11="","N/A",I47/'Interval Specifications'!$M$11)</f>
        <v>N/A</v>
      </c>
      <c r="L47" s="115" t="str">
        <f t="shared" si="10"/>
        <v>N/A</v>
      </c>
      <c r="M47" s="690" t="str">
        <f t="shared" si="11"/>
        <v>N/A</v>
      </c>
      <c r="N47" s="691"/>
    </row>
    <row r="48" spans="2:14" ht="15" thickTop="1">
      <c r="B48" s="94" t="str">
        <f>'Interval Specifications'!C17</f>
        <v>Austria</v>
      </c>
      <c r="C48" s="692" t="s">
        <v>69</v>
      </c>
      <c r="D48" s="693"/>
      <c r="E48" s="693"/>
      <c r="F48" s="203">
        <f t="shared" ref="F48:L48" si="12">SUM(F49:F58)</f>
        <v>834</v>
      </c>
      <c r="G48" s="133">
        <f t="shared" si="12"/>
        <v>3230</v>
      </c>
      <c r="H48" s="133">
        <f t="shared" si="12"/>
        <v>50040</v>
      </c>
      <c r="I48" s="143">
        <f t="shared" si="12"/>
        <v>104190</v>
      </c>
      <c r="J48" s="147">
        <f t="shared" si="12"/>
        <v>834</v>
      </c>
      <c r="K48" s="148">
        <f t="shared" si="12"/>
        <v>3230</v>
      </c>
      <c r="L48" s="146">
        <f t="shared" si="12"/>
        <v>2.2849315068493152</v>
      </c>
      <c r="M48" s="694">
        <f>SUM(M49:N58)</f>
        <v>8.8493150684931514</v>
      </c>
      <c r="N48" s="695"/>
    </row>
    <row r="49" spans="2:14">
      <c r="B49" s="73"/>
      <c r="C49" s="202">
        <f>'Interval Specifications'!$D$9</f>
        <v>7.5</v>
      </c>
      <c r="D49" s="13" t="str">
        <f>'Interval Specifications'!$D$8</f>
        <v>mg</v>
      </c>
      <c r="E49" s="130" t="str">
        <f>'Interval Specifications'!$D$7</f>
        <v>Tablet</v>
      </c>
      <c r="F49" s="138">
        <f>'Interval Specifications'!D17</f>
        <v>0</v>
      </c>
      <c r="G49" s="139">
        <f>'Cumulative Specifications'!D16</f>
        <v>0</v>
      </c>
      <c r="H49" s="134">
        <f>F49*C49*'Interval Specifications'!$D$10</f>
        <v>0</v>
      </c>
      <c r="I49" s="134">
        <f>G49*C49*'Interval Specifications'!$D$10</f>
        <v>0</v>
      </c>
      <c r="J49" s="66">
        <f>IF('Interval Specifications'!$D$11="","N/A",H49/'Interval Specifications'!$D$11)</f>
        <v>0</v>
      </c>
      <c r="K49" s="67">
        <f>IF('Interval Specifications'!$D$11="","N/A",I49/'Interval Specifications'!$D$11)</f>
        <v>0</v>
      </c>
      <c r="L49" s="115">
        <f t="shared" ref="L49:L58" si="13">IF(J49="N/A","N/A",J49/365)</f>
        <v>0</v>
      </c>
      <c r="M49" s="690">
        <f t="shared" ref="M49:M58" si="14">IF(K49="N/A","N/A",K49/365)</f>
        <v>0</v>
      </c>
      <c r="N49" s="691"/>
    </row>
    <row r="50" spans="2:14">
      <c r="B50" s="74"/>
      <c r="C50" s="3">
        <f>'Interval Specifications'!$E$9</f>
        <v>15</v>
      </c>
      <c r="D50" s="15" t="str">
        <f>'Interval Specifications'!$E$8</f>
        <v>mg</v>
      </c>
      <c r="E50" s="130" t="str">
        <f>'Interval Specifications'!$E$7</f>
        <v>Tablet</v>
      </c>
      <c r="F50" s="138">
        <f>'Interval Specifications'!E17</f>
        <v>40</v>
      </c>
      <c r="G50" s="139">
        <f>'Cumulative Specifications'!E16</f>
        <v>1278</v>
      </c>
      <c r="H50" s="134">
        <f>F50*C50*'Interval Specifications'!$E$10</f>
        <v>600</v>
      </c>
      <c r="I50" s="134">
        <f>G50*C50*'Interval Specifications'!$D$10</f>
        <v>19170</v>
      </c>
      <c r="J50" s="66">
        <f>IF('Interval Specifications'!$E$11="","N/A",H50/'Interval Specifications'!$E$11)</f>
        <v>40</v>
      </c>
      <c r="K50" s="67">
        <f>IF('Interval Specifications'!$E$11="","N/A",I50/'Interval Specifications'!$E$11)</f>
        <v>1278</v>
      </c>
      <c r="L50" s="115">
        <f t="shared" si="13"/>
        <v>0.1095890410958904</v>
      </c>
      <c r="M50" s="690">
        <f t="shared" si="14"/>
        <v>3.5013698630136987</v>
      </c>
      <c r="N50" s="691"/>
    </row>
    <row r="51" spans="2:14">
      <c r="B51" s="74"/>
      <c r="C51" s="2">
        <f>'Interval Specifications'!$F$9</f>
        <v>30</v>
      </c>
      <c r="D51" s="13" t="str">
        <f>'Interval Specifications'!$F$8</f>
        <v>mg</v>
      </c>
      <c r="E51" s="130" t="str">
        <f>'Interval Specifications'!$F$7</f>
        <v>Tablet</v>
      </c>
      <c r="F51" s="138">
        <f>'Interval Specifications'!F17</f>
        <v>10</v>
      </c>
      <c r="G51" s="139">
        <f>'Cumulative Specifications'!F16</f>
        <v>1112</v>
      </c>
      <c r="H51" s="134">
        <f>F51*C51*'Interval Specifications'!$F$10</f>
        <v>300</v>
      </c>
      <c r="I51" s="134">
        <f>G51*C51*'Interval Specifications'!$D$10</f>
        <v>33360</v>
      </c>
      <c r="J51" s="66">
        <f>IF('Interval Specifications'!$F$11="","N/A",H51/'Interval Specifications'!$F$11)</f>
        <v>10</v>
      </c>
      <c r="K51" s="67">
        <f>IF('Interval Specifications'!$F$11="","N/A",I51/'Interval Specifications'!$F$11)</f>
        <v>1112</v>
      </c>
      <c r="L51" s="115">
        <f t="shared" si="13"/>
        <v>2.7397260273972601E-2</v>
      </c>
      <c r="M51" s="690">
        <f t="shared" si="14"/>
        <v>3.0465753424657533</v>
      </c>
      <c r="N51" s="691"/>
    </row>
    <row r="52" spans="2:14">
      <c r="B52" s="74"/>
      <c r="C52" s="3">
        <f>'Interval Specifications'!$G$9</f>
        <v>45</v>
      </c>
      <c r="D52" s="15" t="str">
        <f>'Interval Specifications'!$G$8</f>
        <v>mg</v>
      </c>
      <c r="E52" s="130" t="str">
        <f>'Interval Specifications'!$G$7</f>
        <v>Tablet</v>
      </c>
      <c r="F52" s="138">
        <f>'Interval Specifications'!G17</f>
        <v>252</v>
      </c>
      <c r="G52" s="139">
        <f>'Cumulative Specifications'!G16</f>
        <v>308</v>
      </c>
      <c r="H52" s="134">
        <f>F52*C52*'Interval Specifications'!$G$10</f>
        <v>11340</v>
      </c>
      <c r="I52" s="134">
        <f>G52*C52*'Interval Specifications'!$D$10</f>
        <v>13860</v>
      </c>
      <c r="J52" s="66">
        <f>IF('Interval Specifications'!$G$11="","N/A",H52/'Interval Specifications'!$G$11)</f>
        <v>252</v>
      </c>
      <c r="K52" s="67">
        <f>IF('Interval Specifications'!$G$11="","N/A",I52/'Interval Specifications'!$G$11)</f>
        <v>308</v>
      </c>
      <c r="L52" s="115">
        <f t="shared" si="13"/>
        <v>0.69041095890410964</v>
      </c>
      <c r="M52" s="690">
        <f t="shared" si="14"/>
        <v>0.84383561643835614</v>
      </c>
      <c r="N52" s="691"/>
    </row>
    <row r="53" spans="2:14">
      <c r="B53" s="74"/>
      <c r="C53" s="2">
        <f>'Interval Specifications'!$H$9</f>
        <v>60</v>
      </c>
      <c r="D53" s="13" t="str">
        <f>'Interval Specifications'!$H$8</f>
        <v>mg</v>
      </c>
      <c r="E53" s="130" t="str">
        <f>'Interval Specifications'!$H$7</f>
        <v>Tablet</v>
      </c>
      <c r="F53" s="138">
        <f>'Interval Specifications'!H17</f>
        <v>336</v>
      </c>
      <c r="G53" s="139">
        <f>'Cumulative Specifications'!H16</f>
        <v>336</v>
      </c>
      <c r="H53" s="134">
        <f>F53*C53*'Interval Specifications'!$H$10</f>
        <v>20160</v>
      </c>
      <c r="I53" s="134">
        <f>G53*C53*'Interval Specifications'!$D$10</f>
        <v>20160</v>
      </c>
      <c r="J53" s="66">
        <f>IF('Interval Specifications'!$H$11="","N/A",H53/'Interval Specifications'!$H$11)</f>
        <v>336</v>
      </c>
      <c r="K53" s="67">
        <f>IF('Interval Specifications'!$H$11="","N/A",I53/'Interval Specifications'!$H$11)</f>
        <v>336</v>
      </c>
      <c r="L53" s="115">
        <f t="shared" si="13"/>
        <v>0.92054794520547945</v>
      </c>
      <c r="M53" s="690">
        <f t="shared" si="14"/>
        <v>0.92054794520547945</v>
      </c>
      <c r="N53" s="691"/>
    </row>
    <row r="54" spans="2:14">
      <c r="B54" s="74"/>
      <c r="C54" s="16">
        <f>'Interval Specifications'!$I$9</f>
        <v>90</v>
      </c>
      <c r="D54" s="15" t="str">
        <f>'Interval Specifications'!$I$8</f>
        <v>mg</v>
      </c>
      <c r="E54" s="130" t="str">
        <f>'Interval Specifications'!$I$7</f>
        <v>Tablet</v>
      </c>
      <c r="F54" s="138">
        <f>'Interval Specifications'!I17</f>
        <v>196</v>
      </c>
      <c r="G54" s="139">
        <f>'Cumulative Specifications'!I16</f>
        <v>196</v>
      </c>
      <c r="H54" s="134">
        <f>F54*C54*'Interval Specifications'!$I$10</f>
        <v>17640</v>
      </c>
      <c r="I54" s="134">
        <f>G54*C54*'Interval Specifications'!$D$10</f>
        <v>17640</v>
      </c>
      <c r="J54" s="66">
        <f>IF('Interval Specifications'!$I$11="","N/A",H54/'Interval Specifications'!$I$11)</f>
        <v>196</v>
      </c>
      <c r="K54" s="67">
        <f>IF('Interval Specifications'!$I$11="","N/A",I54/'Interval Specifications'!$I$11)</f>
        <v>196</v>
      </c>
      <c r="L54" s="115">
        <f t="shared" si="13"/>
        <v>0.53698630136986303</v>
      </c>
      <c r="M54" s="690">
        <f t="shared" si="14"/>
        <v>0.53698630136986303</v>
      </c>
      <c r="N54" s="691"/>
    </row>
    <row r="55" spans="2:14">
      <c r="B55" s="74"/>
      <c r="C55" s="3">
        <f>'Interval Specifications'!$J$9</f>
        <v>25</v>
      </c>
      <c r="D55" s="15" t="str">
        <f>'Interval Specifications'!$J$8</f>
        <v>mg</v>
      </c>
      <c r="E55" s="130" t="str">
        <f>'Interval Specifications'!$J$7</f>
        <v xml:space="preserve">SR Capsule </v>
      </c>
      <c r="F55" s="138">
        <f>'Interval Specifications'!J17</f>
        <v>0</v>
      </c>
      <c r="G55" s="139">
        <f>'Cumulative Specifications'!J16</f>
        <v>0</v>
      </c>
      <c r="H55" s="134">
        <f>F55*C55*'Interval Specifications'!$J$10</f>
        <v>0</v>
      </c>
      <c r="I55" s="134">
        <f>G55*C55*'Interval Specifications'!$D$10</f>
        <v>0</v>
      </c>
      <c r="J55" s="66" t="str">
        <f>IF('Interval Specifications'!$J$11="","N/A",H55/'Interval Specifications'!$J$11)</f>
        <v>N/A</v>
      </c>
      <c r="K55" s="67" t="str">
        <f>IF('Interval Specifications'!$J$11="","N/A",I55/'Interval Specifications'!$J$11)</f>
        <v>N/A</v>
      </c>
      <c r="L55" s="115" t="str">
        <f t="shared" si="13"/>
        <v>N/A</v>
      </c>
      <c r="M55" s="690" t="str">
        <f t="shared" si="14"/>
        <v>N/A</v>
      </c>
      <c r="N55" s="691"/>
    </row>
    <row r="56" spans="2:14">
      <c r="B56" s="74"/>
      <c r="C56" s="17">
        <f>'Interval Specifications'!$K$9</f>
        <v>5</v>
      </c>
      <c r="D56" s="13" t="str">
        <f>'Interval Specifications'!$K$8</f>
        <v>mg/ml</v>
      </c>
      <c r="E56" s="130" t="str">
        <f>'Interval Specifications'!$K$7</f>
        <v>Liquid</v>
      </c>
      <c r="F56" s="138">
        <f>'Interval Specifications'!K17</f>
        <v>0</v>
      </c>
      <c r="G56" s="139">
        <f>'Cumulative Specifications'!K16</f>
        <v>0</v>
      </c>
      <c r="H56" s="134">
        <f>F56*C56*'Interval Specifications'!$K$10</f>
        <v>0</v>
      </c>
      <c r="I56" s="134">
        <f>G56*C56*'Interval Specifications'!$D$10</f>
        <v>0</v>
      </c>
      <c r="J56" s="66" t="str">
        <f>IF('Interval Specifications'!$K$11="","N/A",H56/'Interval Specifications'!$K$11)</f>
        <v>N/A</v>
      </c>
      <c r="K56" s="67" t="str">
        <f>IF('Interval Specifications'!$K$11="","N/A",I56/'Interval Specifications'!$K$11)</f>
        <v>N/A</v>
      </c>
      <c r="L56" s="115" t="str">
        <f t="shared" si="13"/>
        <v>N/A</v>
      </c>
      <c r="M56" s="690" t="str">
        <f t="shared" si="14"/>
        <v>N/A</v>
      </c>
      <c r="N56" s="691"/>
    </row>
    <row r="57" spans="2:14">
      <c r="B57" s="74"/>
      <c r="C57" s="18">
        <f>'Interval Specifications'!$L$9</f>
        <v>0.5</v>
      </c>
      <c r="D57" s="15" t="str">
        <f>'Interval Specifications'!$L$8</f>
        <v>G</v>
      </c>
      <c r="E57" s="130" t="str">
        <f>'Interval Specifications'!$L$7</f>
        <v>10% Powder</v>
      </c>
      <c r="F57" s="138">
        <f>'Interval Specifications'!L17</f>
        <v>0</v>
      </c>
      <c r="G57" s="139">
        <f>'Cumulative Specifications'!L16</f>
        <v>0</v>
      </c>
      <c r="H57" s="134">
        <f>F57*C57*'Interval Specifications'!$L$10</f>
        <v>0</v>
      </c>
      <c r="I57" s="134">
        <f>G57*C57*'Interval Specifications'!$D$10</f>
        <v>0</v>
      </c>
      <c r="J57" s="66" t="str">
        <f>IF('Interval Specifications'!$L$11="","N/A",H57/'Interval Specifications'!$L$11)</f>
        <v>N/A</v>
      </c>
      <c r="K57" s="67" t="str">
        <f>IF('Interval Specifications'!$L$11="","N/A",I57/'Interval Specifications'!$L$11)</f>
        <v>N/A</v>
      </c>
      <c r="L57" s="115" t="str">
        <f t="shared" si="13"/>
        <v>N/A</v>
      </c>
      <c r="M57" s="690" t="str">
        <f t="shared" si="14"/>
        <v>N/A</v>
      </c>
      <c r="N57" s="691"/>
    </row>
    <row r="58" spans="2:14" ht="15" thickBot="1">
      <c r="B58" s="74"/>
      <c r="C58" s="92">
        <f>'Interval Specifications'!$M$9</f>
        <v>1</v>
      </c>
      <c r="D58" s="93" t="str">
        <f>'Interval Specifications'!$M$8</f>
        <v>G</v>
      </c>
      <c r="E58" s="131" t="str">
        <f>'Interval Specifications'!$M$7</f>
        <v>20% Powder</v>
      </c>
      <c r="F58" s="140">
        <f>'Interval Specifications'!M17</f>
        <v>0</v>
      </c>
      <c r="G58" s="141">
        <f>'Cumulative Specifications'!M16</f>
        <v>0</v>
      </c>
      <c r="H58" s="134">
        <f>F58*C58*'Interval Specifications'!$M$10</f>
        <v>0</v>
      </c>
      <c r="I58" s="134">
        <f>G58*C58*'Interval Specifications'!$D$10</f>
        <v>0</v>
      </c>
      <c r="J58" s="149" t="str">
        <f>IF('Interval Specifications'!$M$11="","N/A",H58/'Interval Specifications'!$M$11)</f>
        <v>N/A</v>
      </c>
      <c r="K58" s="150" t="str">
        <f>IF('Interval Specifications'!$M$11="","N/A",I58/'Interval Specifications'!$M$11)</f>
        <v>N/A</v>
      </c>
      <c r="L58" s="115" t="str">
        <f t="shared" si="13"/>
        <v>N/A</v>
      </c>
      <c r="M58" s="690" t="str">
        <f t="shared" si="14"/>
        <v>N/A</v>
      </c>
      <c r="N58" s="691"/>
    </row>
    <row r="59" spans="2:14" ht="15" thickTop="1">
      <c r="B59" s="94" t="str">
        <f>'Interval Specifications'!C58</f>
        <v>Belarus</v>
      </c>
      <c r="C59" s="692" t="s">
        <v>69</v>
      </c>
      <c r="D59" s="693"/>
      <c r="E59" s="693"/>
      <c r="F59" s="203">
        <f t="shared" ref="F59:L59" si="15">SUM(F60:F69)</f>
        <v>0</v>
      </c>
      <c r="G59" s="133">
        <f t="shared" si="15"/>
        <v>0</v>
      </c>
      <c r="H59" s="133">
        <f t="shared" si="15"/>
        <v>0</v>
      </c>
      <c r="I59" s="143">
        <f t="shared" si="15"/>
        <v>0</v>
      </c>
      <c r="J59" s="147">
        <f t="shared" si="15"/>
        <v>0</v>
      </c>
      <c r="K59" s="148">
        <f t="shared" si="15"/>
        <v>0</v>
      </c>
      <c r="L59" s="146">
        <f t="shared" si="15"/>
        <v>0</v>
      </c>
      <c r="M59" s="694">
        <f>SUM(M60:N69)</f>
        <v>0</v>
      </c>
      <c r="N59" s="695"/>
    </row>
    <row r="60" spans="2:14">
      <c r="B60" s="73"/>
      <c r="C60" s="202">
        <f>'Interval Specifications'!$D$9</f>
        <v>7.5</v>
      </c>
      <c r="D60" s="13" t="str">
        <f>'Interval Specifications'!$D$8</f>
        <v>mg</v>
      </c>
      <c r="E60" s="130" t="str">
        <f>'Interval Specifications'!$D$7</f>
        <v>Tablet</v>
      </c>
      <c r="F60" s="138">
        <f>'Interval Specifications'!D58</f>
        <v>0</v>
      </c>
      <c r="G60" s="139">
        <f>'Cumulative Specifications'!D57</f>
        <v>0</v>
      </c>
      <c r="H60" s="134">
        <f>F60*C60*'Interval Specifications'!$D$10</f>
        <v>0</v>
      </c>
      <c r="I60" s="134">
        <f>G60*C60*'Interval Specifications'!$D$10</f>
        <v>0</v>
      </c>
      <c r="J60" s="66">
        <f>IF('Interval Specifications'!$D$11="","N/A",H60/'Interval Specifications'!$D$11)</f>
        <v>0</v>
      </c>
      <c r="K60" s="67">
        <f>IF('Interval Specifications'!$D$11="","N/A",I60/'Interval Specifications'!$D$11)</f>
        <v>0</v>
      </c>
      <c r="L60" s="115">
        <f t="shared" ref="L60:L69" si="16">IF(J60="N/A","N/A",J60/365)</f>
        <v>0</v>
      </c>
      <c r="M60" s="690">
        <f t="shared" ref="M60:M69" si="17">IF(K60="N/A","N/A",K60/365)</f>
        <v>0</v>
      </c>
      <c r="N60" s="691"/>
    </row>
    <row r="61" spans="2:14">
      <c r="B61" s="74"/>
      <c r="C61" s="3">
        <f>'Interval Specifications'!$E$9</f>
        <v>15</v>
      </c>
      <c r="D61" s="15" t="str">
        <f>'Interval Specifications'!$E$8</f>
        <v>mg</v>
      </c>
      <c r="E61" s="130" t="str">
        <f>'Interval Specifications'!$E$7</f>
        <v>Tablet</v>
      </c>
      <c r="F61" s="138">
        <f>'Interval Specifications'!E58</f>
        <v>0</v>
      </c>
      <c r="G61" s="139">
        <f>'Cumulative Specifications'!E57</f>
        <v>0</v>
      </c>
      <c r="H61" s="134">
        <f>F61*C61*'Interval Specifications'!$E$10</f>
        <v>0</v>
      </c>
      <c r="I61" s="134">
        <f>G61*C61*'Interval Specifications'!$D$10</f>
        <v>0</v>
      </c>
      <c r="J61" s="66">
        <f>IF('Interval Specifications'!$E$11="","N/A",H61/'Interval Specifications'!$E$11)</f>
        <v>0</v>
      </c>
      <c r="K61" s="67">
        <f>IF('Interval Specifications'!$E$11="","N/A",I61/'Interval Specifications'!$E$11)</f>
        <v>0</v>
      </c>
      <c r="L61" s="115">
        <f t="shared" si="16"/>
        <v>0</v>
      </c>
      <c r="M61" s="690">
        <f t="shared" si="17"/>
        <v>0</v>
      </c>
      <c r="N61" s="691"/>
    </row>
    <row r="62" spans="2:14">
      <c r="B62" s="74"/>
      <c r="C62" s="2">
        <f>'Interval Specifications'!$F$9</f>
        <v>30</v>
      </c>
      <c r="D62" s="13" t="str">
        <f>'Interval Specifications'!$F$8</f>
        <v>mg</v>
      </c>
      <c r="E62" s="130" t="str">
        <f>'Interval Specifications'!$F$7</f>
        <v>Tablet</v>
      </c>
      <c r="F62" s="138">
        <f>'Interval Specifications'!F58</f>
        <v>0</v>
      </c>
      <c r="G62" s="139">
        <f>'Cumulative Specifications'!F57</f>
        <v>0</v>
      </c>
      <c r="H62" s="134">
        <f>F62*C62*'Interval Specifications'!$F$10</f>
        <v>0</v>
      </c>
      <c r="I62" s="134">
        <f>G62*C62*'Interval Specifications'!$D$10</f>
        <v>0</v>
      </c>
      <c r="J62" s="66">
        <f>IF('Interval Specifications'!$F$11="","N/A",H62/'Interval Specifications'!$F$11)</f>
        <v>0</v>
      </c>
      <c r="K62" s="67">
        <f>IF('Interval Specifications'!$F$11="","N/A",I62/'Interval Specifications'!$F$11)</f>
        <v>0</v>
      </c>
      <c r="L62" s="115">
        <f t="shared" si="16"/>
        <v>0</v>
      </c>
      <c r="M62" s="690">
        <f t="shared" si="17"/>
        <v>0</v>
      </c>
      <c r="N62" s="691"/>
    </row>
    <row r="63" spans="2:14">
      <c r="B63" s="74"/>
      <c r="C63" s="3">
        <f>'Interval Specifications'!$G$9</f>
        <v>45</v>
      </c>
      <c r="D63" s="15" t="str">
        <f>'Interval Specifications'!$G$8</f>
        <v>mg</v>
      </c>
      <c r="E63" s="130" t="str">
        <f>'Interval Specifications'!$G$7</f>
        <v>Tablet</v>
      </c>
      <c r="F63" s="138">
        <f>'Interval Specifications'!G58</f>
        <v>0</v>
      </c>
      <c r="G63" s="139">
        <f>'Cumulative Specifications'!G57</f>
        <v>0</v>
      </c>
      <c r="H63" s="134">
        <f>F63*C63*'Interval Specifications'!$G$10</f>
        <v>0</v>
      </c>
      <c r="I63" s="134">
        <f>G63*C63*'Interval Specifications'!$D$10</f>
        <v>0</v>
      </c>
      <c r="J63" s="66">
        <f>IF('Interval Specifications'!$G$11="","N/A",H63/'Interval Specifications'!$G$11)</f>
        <v>0</v>
      </c>
      <c r="K63" s="67">
        <f>IF('Interval Specifications'!$G$11="","N/A",I63/'Interval Specifications'!$G$11)</f>
        <v>0</v>
      </c>
      <c r="L63" s="115">
        <f t="shared" si="16"/>
        <v>0</v>
      </c>
      <c r="M63" s="690">
        <f t="shared" si="17"/>
        <v>0</v>
      </c>
      <c r="N63" s="691"/>
    </row>
    <row r="64" spans="2:14">
      <c r="B64" s="74"/>
      <c r="C64" s="2">
        <f>'Interval Specifications'!$H$9</f>
        <v>60</v>
      </c>
      <c r="D64" s="13" t="str">
        <f>'Interval Specifications'!$H$8</f>
        <v>mg</v>
      </c>
      <c r="E64" s="130" t="str">
        <f>'Interval Specifications'!$H$7</f>
        <v>Tablet</v>
      </c>
      <c r="F64" s="138">
        <f>'Interval Specifications'!H58</f>
        <v>0</v>
      </c>
      <c r="G64" s="139">
        <f>'Cumulative Specifications'!H57</f>
        <v>0</v>
      </c>
      <c r="H64" s="134">
        <f>F64*C64*'Interval Specifications'!$H$10</f>
        <v>0</v>
      </c>
      <c r="I64" s="134">
        <f>G64*C64*'Interval Specifications'!$D$10</f>
        <v>0</v>
      </c>
      <c r="J64" s="66">
        <f>IF('Interval Specifications'!$H$11="","N/A",H64/'Interval Specifications'!$H$11)</f>
        <v>0</v>
      </c>
      <c r="K64" s="67">
        <f>IF('Interval Specifications'!$H$11="","N/A",I64/'Interval Specifications'!$H$11)</f>
        <v>0</v>
      </c>
      <c r="L64" s="115">
        <f t="shared" si="16"/>
        <v>0</v>
      </c>
      <c r="M64" s="690">
        <f t="shared" si="17"/>
        <v>0</v>
      </c>
      <c r="N64" s="691"/>
    </row>
    <row r="65" spans="2:14">
      <c r="B65" s="74"/>
      <c r="C65" s="16">
        <f>'Interval Specifications'!$I$9</f>
        <v>90</v>
      </c>
      <c r="D65" s="15" t="str">
        <f>'Interval Specifications'!$I$8</f>
        <v>mg</v>
      </c>
      <c r="E65" s="130" t="str">
        <f>'Interval Specifications'!$I$7</f>
        <v>Tablet</v>
      </c>
      <c r="F65" s="138">
        <f>'Interval Specifications'!I58</f>
        <v>0</v>
      </c>
      <c r="G65" s="139">
        <f>'Cumulative Specifications'!I57</f>
        <v>0</v>
      </c>
      <c r="H65" s="134">
        <f>F65*C65*'Interval Specifications'!$I$10</f>
        <v>0</v>
      </c>
      <c r="I65" s="134">
        <f>G65*C65*'Interval Specifications'!$D$10</f>
        <v>0</v>
      </c>
      <c r="J65" s="66">
        <f>IF('Interval Specifications'!$I$11="","N/A",H65/'Interval Specifications'!$I$11)</f>
        <v>0</v>
      </c>
      <c r="K65" s="67">
        <f>IF('Interval Specifications'!$I$11="","N/A",I65/'Interval Specifications'!$I$11)</f>
        <v>0</v>
      </c>
      <c r="L65" s="115">
        <f t="shared" si="16"/>
        <v>0</v>
      </c>
      <c r="M65" s="690">
        <f t="shared" si="17"/>
        <v>0</v>
      </c>
      <c r="N65" s="691"/>
    </row>
    <row r="66" spans="2:14">
      <c r="B66" s="74"/>
      <c r="C66" s="3">
        <f>'Interval Specifications'!$J$9</f>
        <v>25</v>
      </c>
      <c r="D66" s="15" t="str">
        <f>'Interval Specifications'!$J$8</f>
        <v>mg</v>
      </c>
      <c r="E66" s="130" t="str">
        <f>'Interval Specifications'!$J$7</f>
        <v xml:space="preserve">SR Capsule </v>
      </c>
      <c r="F66" s="138">
        <f>'Interval Specifications'!J58</f>
        <v>0</v>
      </c>
      <c r="G66" s="139">
        <f>'Cumulative Specifications'!J57</f>
        <v>0</v>
      </c>
      <c r="H66" s="134">
        <f>F66*C66*'Interval Specifications'!$J$10</f>
        <v>0</v>
      </c>
      <c r="I66" s="134">
        <f>G66*C66*'Interval Specifications'!$D$10</f>
        <v>0</v>
      </c>
      <c r="J66" s="66" t="str">
        <f>IF('Interval Specifications'!$J$11="","N/A",H66/'Interval Specifications'!$J$11)</f>
        <v>N/A</v>
      </c>
      <c r="K66" s="67" t="str">
        <f>IF('Interval Specifications'!$J$11="","N/A",I66/'Interval Specifications'!$J$11)</f>
        <v>N/A</v>
      </c>
      <c r="L66" s="115" t="str">
        <f t="shared" si="16"/>
        <v>N/A</v>
      </c>
      <c r="M66" s="690" t="str">
        <f t="shared" si="17"/>
        <v>N/A</v>
      </c>
      <c r="N66" s="691"/>
    </row>
    <row r="67" spans="2:14">
      <c r="B67" s="74"/>
      <c r="C67" s="2">
        <f>'Interval Specifications'!$K$9</f>
        <v>5</v>
      </c>
      <c r="D67" s="13" t="str">
        <f>'Interval Specifications'!$K$8</f>
        <v>mg/ml</v>
      </c>
      <c r="E67" s="130" t="str">
        <f>'Interval Specifications'!$K$7</f>
        <v>Liquid</v>
      </c>
      <c r="F67" s="138">
        <f>'Interval Specifications'!K58</f>
        <v>0</v>
      </c>
      <c r="G67" s="139">
        <f>'Cumulative Specifications'!K57</f>
        <v>0</v>
      </c>
      <c r="H67" s="134">
        <f>F67*C67*'Interval Specifications'!$K$10</f>
        <v>0</v>
      </c>
      <c r="I67" s="134">
        <f>G67*C67*'Interval Specifications'!$D$10</f>
        <v>0</v>
      </c>
      <c r="J67" s="66" t="str">
        <f>IF('Interval Specifications'!$K$11="","N/A",H67/'Interval Specifications'!$K$11)</f>
        <v>N/A</v>
      </c>
      <c r="K67" s="67" t="str">
        <f>IF('Interval Specifications'!$K$11="","N/A",I67/'Interval Specifications'!$K$11)</f>
        <v>N/A</v>
      </c>
      <c r="L67" s="115" t="str">
        <f t="shared" si="16"/>
        <v>N/A</v>
      </c>
      <c r="M67" s="690" t="str">
        <f t="shared" si="17"/>
        <v>N/A</v>
      </c>
      <c r="N67" s="691"/>
    </row>
    <row r="68" spans="2:14">
      <c r="B68" s="74"/>
      <c r="C68" s="18">
        <f>'Interval Specifications'!$L$9</f>
        <v>0.5</v>
      </c>
      <c r="D68" s="15" t="str">
        <f>'Interval Specifications'!$L$8</f>
        <v>G</v>
      </c>
      <c r="E68" s="130" t="str">
        <f>'Interval Specifications'!$L$7</f>
        <v>10% Powder</v>
      </c>
      <c r="F68" s="138">
        <f>'Interval Specifications'!L58</f>
        <v>0</v>
      </c>
      <c r="G68" s="139">
        <f>'Cumulative Specifications'!L57</f>
        <v>0</v>
      </c>
      <c r="H68" s="134">
        <f>F68*C68*'Interval Specifications'!$L$10</f>
        <v>0</v>
      </c>
      <c r="I68" s="134">
        <f>G68*C68*'Interval Specifications'!$D$10</f>
        <v>0</v>
      </c>
      <c r="J68" s="66" t="str">
        <f>IF('Interval Specifications'!$L$11="","N/A",H68/'Interval Specifications'!$L$11)</f>
        <v>N/A</v>
      </c>
      <c r="K68" s="67" t="str">
        <f>IF('Interval Specifications'!$L$11="","N/A",I68/'Interval Specifications'!$L$11)</f>
        <v>N/A</v>
      </c>
      <c r="L68" s="115" t="str">
        <f t="shared" si="16"/>
        <v>N/A</v>
      </c>
      <c r="M68" s="690" t="str">
        <f t="shared" si="17"/>
        <v>N/A</v>
      </c>
      <c r="N68" s="691"/>
    </row>
    <row r="69" spans="2:14" ht="15" thickBot="1">
      <c r="B69" s="74"/>
      <c r="C69" s="92">
        <f>'Interval Specifications'!$M$9</f>
        <v>1</v>
      </c>
      <c r="D69" s="93" t="str">
        <f>'Interval Specifications'!$M$8</f>
        <v>G</v>
      </c>
      <c r="E69" s="131" t="str">
        <f>'Interval Specifications'!$M$7</f>
        <v>20% Powder</v>
      </c>
      <c r="F69" s="140">
        <f>'Interval Specifications'!M58</f>
        <v>0</v>
      </c>
      <c r="G69" s="141">
        <f>'Cumulative Specifications'!M57</f>
        <v>0</v>
      </c>
      <c r="H69" s="134">
        <f>F69*C69*'Interval Specifications'!$M$10</f>
        <v>0</v>
      </c>
      <c r="I69" s="134">
        <f>G69*C69*'Interval Specifications'!$D$10</f>
        <v>0</v>
      </c>
      <c r="J69" s="149" t="str">
        <f>IF('Interval Specifications'!$M$11="","N/A",H69/'Interval Specifications'!$M$11)</f>
        <v>N/A</v>
      </c>
      <c r="K69" s="150" t="str">
        <f>IF('Interval Specifications'!$M$11="","N/A",I69/'Interval Specifications'!$M$11)</f>
        <v>N/A</v>
      </c>
      <c r="L69" s="115" t="str">
        <f t="shared" si="16"/>
        <v>N/A</v>
      </c>
      <c r="M69" s="690" t="str">
        <f t="shared" si="17"/>
        <v>N/A</v>
      </c>
      <c r="N69" s="691"/>
    </row>
    <row r="70" spans="2:14" ht="15" thickTop="1">
      <c r="B70" s="94" t="str">
        <f>'Interval Specifications'!C18</f>
        <v>Belgium</v>
      </c>
      <c r="C70" s="692" t="s">
        <v>69</v>
      </c>
      <c r="D70" s="693"/>
      <c r="E70" s="693"/>
      <c r="F70" s="203">
        <f t="shared" ref="F70:L70" si="18">SUM(F71:F80)</f>
        <v>0</v>
      </c>
      <c r="G70" s="133">
        <f t="shared" si="18"/>
        <v>0</v>
      </c>
      <c r="H70" s="133">
        <f t="shared" si="18"/>
        <v>0</v>
      </c>
      <c r="I70" s="143">
        <f t="shared" si="18"/>
        <v>0</v>
      </c>
      <c r="J70" s="147">
        <f t="shared" si="18"/>
        <v>0</v>
      </c>
      <c r="K70" s="148">
        <f t="shared" si="18"/>
        <v>0</v>
      </c>
      <c r="L70" s="146">
        <f t="shared" si="18"/>
        <v>0</v>
      </c>
      <c r="M70" s="694">
        <f>SUM(M71:N80)</f>
        <v>0</v>
      </c>
      <c r="N70" s="695"/>
    </row>
    <row r="71" spans="2:14">
      <c r="B71" s="73"/>
      <c r="C71" s="202">
        <f>'Interval Specifications'!$D$9</f>
        <v>7.5</v>
      </c>
      <c r="D71" s="13" t="str">
        <f>'Interval Specifications'!$D$8</f>
        <v>mg</v>
      </c>
      <c r="E71" s="130" t="str">
        <f>'Interval Specifications'!$D$7</f>
        <v>Tablet</v>
      </c>
      <c r="F71" s="138">
        <f>'Interval Specifications'!D18</f>
        <v>0</v>
      </c>
      <c r="G71" s="139">
        <f>'Cumulative Specifications'!D17</f>
        <v>0</v>
      </c>
      <c r="H71" s="134">
        <f>F71*C71*'Interval Specifications'!$D$10</f>
        <v>0</v>
      </c>
      <c r="I71" s="134">
        <f>G71*C71*'Interval Specifications'!$D$10</f>
        <v>0</v>
      </c>
      <c r="J71" s="66">
        <f>IF('Interval Specifications'!$D$11="","N/A",H71/'Interval Specifications'!$D$11)</f>
        <v>0</v>
      </c>
      <c r="K71" s="67">
        <f>IF('Interval Specifications'!$D$11="","N/A",I71/'Interval Specifications'!$D$11)</f>
        <v>0</v>
      </c>
      <c r="L71" s="115">
        <f t="shared" ref="L71:L80" si="19">IF(J71="N/A","N/A",J71/365)</f>
        <v>0</v>
      </c>
      <c r="M71" s="690">
        <f t="shared" ref="M71:M80" si="20">IF(K71="N/A","N/A",K71/365)</f>
        <v>0</v>
      </c>
      <c r="N71" s="691"/>
    </row>
    <row r="72" spans="2:14">
      <c r="B72" s="74"/>
      <c r="C72" s="3">
        <f>'Interval Specifications'!$E$9</f>
        <v>15</v>
      </c>
      <c r="D72" s="15" t="str">
        <f>'Interval Specifications'!$E$8</f>
        <v>mg</v>
      </c>
      <c r="E72" s="130" t="str">
        <f>'Interval Specifications'!$E$7</f>
        <v>Tablet</v>
      </c>
      <c r="F72" s="138">
        <f>'Interval Specifications'!E18</f>
        <v>0</v>
      </c>
      <c r="G72" s="139">
        <f>'Cumulative Specifications'!E17</f>
        <v>0</v>
      </c>
      <c r="H72" s="134">
        <f>F72*C72*'Interval Specifications'!$E$10</f>
        <v>0</v>
      </c>
      <c r="I72" s="134">
        <f>G72*C72*'Interval Specifications'!$D$10</f>
        <v>0</v>
      </c>
      <c r="J72" s="66">
        <f>IF('Interval Specifications'!$E$11="","N/A",H72/'Interval Specifications'!$E$11)</f>
        <v>0</v>
      </c>
      <c r="K72" s="67">
        <f>IF('Interval Specifications'!$E$11="","N/A",I72/'Interval Specifications'!$E$11)</f>
        <v>0</v>
      </c>
      <c r="L72" s="115">
        <f t="shared" si="19"/>
        <v>0</v>
      </c>
      <c r="M72" s="690">
        <f t="shared" si="20"/>
        <v>0</v>
      </c>
      <c r="N72" s="691"/>
    </row>
    <row r="73" spans="2:14">
      <c r="B73" s="74"/>
      <c r="C73" s="2">
        <f>'Interval Specifications'!$F$9</f>
        <v>30</v>
      </c>
      <c r="D73" s="13" t="str">
        <f>'Interval Specifications'!$F$8</f>
        <v>mg</v>
      </c>
      <c r="E73" s="130" t="str">
        <f>'Interval Specifications'!$F$7</f>
        <v>Tablet</v>
      </c>
      <c r="F73" s="138">
        <f>'Interval Specifications'!F18</f>
        <v>0</v>
      </c>
      <c r="G73" s="139">
        <f>'Cumulative Specifications'!F17</f>
        <v>0</v>
      </c>
      <c r="H73" s="134">
        <f>F73*C73*'Interval Specifications'!$F$10</f>
        <v>0</v>
      </c>
      <c r="I73" s="134">
        <f>G73*C73*'Interval Specifications'!$D$10</f>
        <v>0</v>
      </c>
      <c r="J73" s="66">
        <f>IF('Interval Specifications'!$F$11="","N/A",H73/'Interval Specifications'!$F$11)</f>
        <v>0</v>
      </c>
      <c r="K73" s="67">
        <f>IF('Interval Specifications'!$F$11="","N/A",I73/'Interval Specifications'!$F$11)</f>
        <v>0</v>
      </c>
      <c r="L73" s="115">
        <f t="shared" si="19"/>
        <v>0</v>
      </c>
      <c r="M73" s="690">
        <f t="shared" si="20"/>
        <v>0</v>
      </c>
      <c r="N73" s="691"/>
    </row>
    <row r="74" spans="2:14">
      <c r="B74" s="74"/>
      <c r="C74" s="3">
        <f>'Interval Specifications'!$G$9</f>
        <v>45</v>
      </c>
      <c r="D74" s="15" t="str">
        <f>'Interval Specifications'!$G$8</f>
        <v>mg</v>
      </c>
      <c r="E74" s="130" t="str">
        <f>'Interval Specifications'!$G$7</f>
        <v>Tablet</v>
      </c>
      <c r="F74" s="138">
        <f>'Interval Specifications'!G18</f>
        <v>0</v>
      </c>
      <c r="G74" s="139">
        <f>'Cumulative Specifications'!G17</f>
        <v>0</v>
      </c>
      <c r="H74" s="134">
        <f>F74*C74*'Interval Specifications'!$G$10</f>
        <v>0</v>
      </c>
      <c r="I74" s="134">
        <f>G74*C74*'Interval Specifications'!$D$10</f>
        <v>0</v>
      </c>
      <c r="J74" s="66">
        <f>IF('Interval Specifications'!$G$11="","N/A",H74/'Interval Specifications'!$G$11)</f>
        <v>0</v>
      </c>
      <c r="K74" s="67">
        <f>IF('Interval Specifications'!$G$11="","N/A",I74/'Interval Specifications'!$G$11)</f>
        <v>0</v>
      </c>
      <c r="L74" s="115">
        <f t="shared" si="19"/>
        <v>0</v>
      </c>
      <c r="M74" s="690">
        <f t="shared" si="20"/>
        <v>0</v>
      </c>
      <c r="N74" s="691"/>
    </row>
    <row r="75" spans="2:14">
      <c r="B75" s="74"/>
      <c r="C75" s="2">
        <f>'Interval Specifications'!$H$9</f>
        <v>60</v>
      </c>
      <c r="D75" s="13" t="str">
        <f>'Interval Specifications'!$H$8</f>
        <v>mg</v>
      </c>
      <c r="E75" s="130" t="str">
        <f>'Interval Specifications'!$H$7</f>
        <v>Tablet</v>
      </c>
      <c r="F75" s="138">
        <f>'Interval Specifications'!H18</f>
        <v>0</v>
      </c>
      <c r="G75" s="139">
        <f>'Cumulative Specifications'!H17</f>
        <v>0</v>
      </c>
      <c r="H75" s="134">
        <f>F75*C75*'Interval Specifications'!$H$10</f>
        <v>0</v>
      </c>
      <c r="I75" s="134">
        <f>G75*C75*'Interval Specifications'!$D$10</f>
        <v>0</v>
      </c>
      <c r="J75" s="66">
        <f>IF('Interval Specifications'!$H$11="","N/A",H75/'Interval Specifications'!$H$11)</f>
        <v>0</v>
      </c>
      <c r="K75" s="67">
        <f>IF('Interval Specifications'!$H$11="","N/A",I75/'Interval Specifications'!$H$11)</f>
        <v>0</v>
      </c>
      <c r="L75" s="115">
        <f t="shared" si="19"/>
        <v>0</v>
      </c>
      <c r="M75" s="690">
        <f t="shared" si="20"/>
        <v>0</v>
      </c>
      <c r="N75" s="691"/>
    </row>
    <row r="76" spans="2:14">
      <c r="B76" s="74"/>
      <c r="C76" s="16">
        <f>'Interval Specifications'!$I$9</f>
        <v>90</v>
      </c>
      <c r="D76" s="15" t="str">
        <f>'Interval Specifications'!$I$8</f>
        <v>mg</v>
      </c>
      <c r="E76" s="130" t="str">
        <f>'Interval Specifications'!$I$7</f>
        <v>Tablet</v>
      </c>
      <c r="F76" s="138">
        <f>'Interval Specifications'!I18</f>
        <v>0</v>
      </c>
      <c r="G76" s="139">
        <f>'Cumulative Specifications'!I17</f>
        <v>0</v>
      </c>
      <c r="H76" s="134">
        <f>F76*C76*'Interval Specifications'!$I$10</f>
        <v>0</v>
      </c>
      <c r="I76" s="134">
        <f>G76*C76*'Interval Specifications'!$D$10</f>
        <v>0</v>
      </c>
      <c r="J76" s="66">
        <f>IF('Interval Specifications'!$I$11="","N/A",H76/'Interval Specifications'!$I$11)</f>
        <v>0</v>
      </c>
      <c r="K76" s="67">
        <f>IF('Interval Specifications'!$I$11="","N/A",I76/'Interval Specifications'!$I$11)</f>
        <v>0</v>
      </c>
      <c r="L76" s="115">
        <f t="shared" si="19"/>
        <v>0</v>
      </c>
      <c r="M76" s="690">
        <f t="shared" si="20"/>
        <v>0</v>
      </c>
      <c r="N76" s="691"/>
    </row>
    <row r="77" spans="2:14">
      <c r="B77" s="74"/>
      <c r="C77" s="3">
        <f>'Interval Specifications'!$J$9</f>
        <v>25</v>
      </c>
      <c r="D77" s="15" t="str">
        <f>'Interval Specifications'!$J$8</f>
        <v>mg</v>
      </c>
      <c r="E77" s="130" t="str">
        <f>'Interval Specifications'!$J$7</f>
        <v xml:space="preserve">SR Capsule </v>
      </c>
      <c r="F77" s="138">
        <f>'Interval Specifications'!J18</f>
        <v>0</v>
      </c>
      <c r="G77" s="139">
        <f>'Cumulative Specifications'!J17</f>
        <v>0</v>
      </c>
      <c r="H77" s="134">
        <f>F77*C77*'Interval Specifications'!$J$10</f>
        <v>0</v>
      </c>
      <c r="I77" s="134">
        <f>G77*C77*'Interval Specifications'!$D$10</f>
        <v>0</v>
      </c>
      <c r="J77" s="66" t="str">
        <f>IF('Interval Specifications'!$J$11="","N/A",H77/'Interval Specifications'!$J$11)</f>
        <v>N/A</v>
      </c>
      <c r="K77" s="67" t="str">
        <f>IF('Interval Specifications'!$J$11="","N/A",I77/'Interval Specifications'!$J$11)</f>
        <v>N/A</v>
      </c>
      <c r="L77" s="115" t="str">
        <f t="shared" si="19"/>
        <v>N/A</v>
      </c>
      <c r="M77" s="690" t="str">
        <f t="shared" si="20"/>
        <v>N/A</v>
      </c>
      <c r="N77" s="691"/>
    </row>
    <row r="78" spans="2:14">
      <c r="B78" s="74"/>
      <c r="C78" s="2">
        <f>'Interval Specifications'!$K$9</f>
        <v>5</v>
      </c>
      <c r="D78" s="13" t="str">
        <f>'Interval Specifications'!$K$8</f>
        <v>mg/ml</v>
      </c>
      <c r="E78" s="130" t="str">
        <f>'Interval Specifications'!$K$7</f>
        <v>Liquid</v>
      </c>
      <c r="F78" s="138">
        <f>'Interval Specifications'!K18</f>
        <v>0</v>
      </c>
      <c r="G78" s="139">
        <f>'Cumulative Specifications'!K17</f>
        <v>0</v>
      </c>
      <c r="H78" s="134">
        <f>F78*C78*'Interval Specifications'!$K$10</f>
        <v>0</v>
      </c>
      <c r="I78" s="134">
        <f>G78*C78*'Interval Specifications'!$D$10</f>
        <v>0</v>
      </c>
      <c r="J78" s="66" t="str">
        <f>IF('Interval Specifications'!$K$11="","N/A",H78/'Interval Specifications'!$K$11)</f>
        <v>N/A</v>
      </c>
      <c r="K78" s="67" t="str">
        <f>IF('Interval Specifications'!$K$11="","N/A",I78/'Interval Specifications'!$K$11)</f>
        <v>N/A</v>
      </c>
      <c r="L78" s="115" t="str">
        <f t="shared" si="19"/>
        <v>N/A</v>
      </c>
      <c r="M78" s="690" t="str">
        <f t="shared" si="20"/>
        <v>N/A</v>
      </c>
      <c r="N78" s="691"/>
    </row>
    <row r="79" spans="2:14">
      <c r="B79" s="74"/>
      <c r="C79" s="18">
        <f>'Interval Specifications'!$L$9</f>
        <v>0.5</v>
      </c>
      <c r="D79" s="15" t="str">
        <f>'Interval Specifications'!$L$8</f>
        <v>G</v>
      </c>
      <c r="E79" s="130" t="str">
        <f>'Interval Specifications'!$L$7</f>
        <v>10% Powder</v>
      </c>
      <c r="F79" s="138">
        <f>'Interval Specifications'!L18</f>
        <v>0</v>
      </c>
      <c r="G79" s="139">
        <f>'Cumulative Specifications'!L17</f>
        <v>0</v>
      </c>
      <c r="H79" s="134">
        <f>F79*C79*'Interval Specifications'!$L$10</f>
        <v>0</v>
      </c>
      <c r="I79" s="134">
        <f>G79*C79*'Interval Specifications'!$D$10</f>
        <v>0</v>
      </c>
      <c r="J79" s="66" t="str">
        <f>IF('Interval Specifications'!$L$11="","N/A",H79/'Interval Specifications'!$L$11)</f>
        <v>N/A</v>
      </c>
      <c r="K79" s="67" t="str">
        <f>IF('Interval Specifications'!$L$11="","N/A",I79/'Interval Specifications'!$L$11)</f>
        <v>N/A</v>
      </c>
      <c r="L79" s="115" t="str">
        <f t="shared" si="19"/>
        <v>N/A</v>
      </c>
      <c r="M79" s="690" t="str">
        <f t="shared" si="20"/>
        <v>N/A</v>
      </c>
      <c r="N79" s="691"/>
    </row>
    <row r="80" spans="2:14" ht="15" thickBot="1">
      <c r="B80" s="74"/>
      <c r="C80" s="92">
        <f>'Interval Specifications'!$M$9</f>
        <v>1</v>
      </c>
      <c r="D80" s="93" t="str">
        <f>'Interval Specifications'!$M$8</f>
        <v>G</v>
      </c>
      <c r="E80" s="131" t="str">
        <f>'Interval Specifications'!$M$7</f>
        <v>20% Powder</v>
      </c>
      <c r="F80" s="140">
        <f>'Interval Specifications'!M18</f>
        <v>0</v>
      </c>
      <c r="G80" s="141">
        <f>'Cumulative Specifications'!M17</f>
        <v>0</v>
      </c>
      <c r="H80" s="134">
        <f>F80*C80*'Interval Specifications'!$M$10</f>
        <v>0</v>
      </c>
      <c r="I80" s="134">
        <f>G80*C80*'Interval Specifications'!$D$10</f>
        <v>0</v>
      </c>
      <c r="J80" s="149" t="str">
        <f>IF('Interval Specifications'!$M$11="","N/A",H80/'Interval Specifications'!$M$11)</f>
        <v>N/A</v>
      </c>
      <c r="K80" s="150" t="str">
        <f>IF('Interval Specifications'!$M$11="","N/A",I80/'Interval Specifications'!$M$11)</f>
        <v>N/A</v>
      </c>
      <c r="L80" s="115" t="str">
        <f t="shared" si="19"/>
        <v>N/A</v>
      </c>
      <c r="M80" s="690" t="str">
        <f t="shared" si="20"/>
        <v>N/A</v>
      </c>
      <c r="N80" s="691"/>
    </row>
    <row r="81" spans="2:14" ht="27" thickTop="1">
      <c r="B81" s="94" t="str">
        <f>'Interval Specifications'!C19</f>
        <v>Bosnia and Herzegovina</v>
      </c>
      <c r="C81" s="692" t="s">
        <v>69</v>
      </c>
      <c r="D81" s="693"/>
      <c r="E81" s="693"/>
      <c r="F81" s="203">
        <f t="shared" ref="F81:L81" si="21">SUM(F82:F91)</f>
        <v>0</v>
      </c>
      <c r="G81" s="133">
        <f t="shared" si="21"/>
        <v>0</v>
      </c>
      <c r="H81" s="133">
        <f t="shared" si="21"/>
        <v>0</v>
      </c>
      <c r="I81" s="143">
        <f t="shared" si="21"/>
        <v>0</v>
      </c>
      <c r="J81" s="147">
        <f t="shared" si="21"/>
        <v>0</v>
      </c>
      <c r="K81" s="148">
        <f t="shared" si="21"/>
        <v>0</v>
      </c>
      <c r="L81" s="146">
        <f t="shared" si="21"/>
        <v>0</v>
      </c>
      <c r="M81" s="694">
        <f>SUM(M82:N91)</f>
        <v>0</v>
      </c>
      <c r="N81" s="695"/>
    </row>
    <row r="82" spans="2:14">
      <c r="B82" s="73"/>
      <c r="C82" s="202">
        <f>'Interval Specifications'!$D$9</f>
        <v>7.5</v>
      </c>
      <c r="D82" s="13" t="str">
        <f>'Interval Specifications'!$D$8</f>
        <v>mg</v>
      </c>
      <c r="E82" s="130" t="str">
        <f>'Interval Specifications'!$D$7</f>
        <v>Tablet</v>
      </c>
      <c r="F82" s="138">
        <f>'Interval Specifications'!D19</f>
        <v>0</v>
      </c>
      <c r="G82" s="139">
        <f>'Cumulative Specifications'!D18</f>
        <v>0</v>
      </c>
      <c r="H82" s="134">
        <f>F82*C82*'Interval Specifications'!$D$10</f>
        <v>0</v>
      </c>
      <c r="I82" s="134">
        <f>G82*C82*'Interval Specifications'!$D$10</f>
        <v>0</v>
      </c>
      <c r="J82" s="66">
        <f>IF('Interval Specifications'!$D$11="","N/A",H82/'Interval Specifications'!$D$11)</f>
        <v>0</v>
      </c>
      <c r="K82" s="67">
        <f>IF('Interval Specifications'!$D$11="","N/A",I82/'Interval Specifications'!$D$11)</f>
        <v>0</v>
      </c>
      <c r="L82" s="175">
        <f t="shared" ref="L82:L91" si="22">IF(J82="N/A","N/A",J82/365)</f>
        <v>0</v>
      </c>
      <c r="M82" s="690">
        <f t="shared" ref="M82:M91" si="23">IF(K82="N/A","N/A",K82/365)</f>
        <v>0</v>
      </c>
      <c r="N82" s="691"/>
    </row>
    <row r="83" spans="2:14">
      <c r="B83" s="174"/>
      <c r="C83" s="3">
        <f>'Interval Specifications'!$E$9</f>
        <v>15</v>
      </c>
      <c r="D83" s="15" t="str">
        <f>'Interval Specifications'!$E$8</f>
        <v>mg</v>
      </c>
      <c r="E83" s="130" t="str">
        <f>'Interval Specifications'!$E$7</f>
        <v>Tablet</v>
      </c>
      <c r="F83" s="138">
        <f>'Interval Specifications'!E19</f>
        <v>0</v>
      </c>
      <c r="G83" s="139">
        <f>'Cumulative Specifications'!E18</f>
        <v>0</v>
      </c>
      <c r="H83" s="134">
        <f>F83*C83*'Interval Specifications'!$E$10</f>
        <v>0</v>
      </c>
      <c r="I83" s="134">
        <f>G83*C83*'Interval Specifications'!$D$10</f>
        <v>0</v>
      </c>
      <c r="J83" s="66">
        <f>IF('Interval Specifications'!$E$11="","N/A",H83/'Interval Specifications'!$E$11)</f>
        <v>0</v>
      </c>
      <c r="K83" s="67">
        <f>IF('Interval Specifications'!$E$11="","N/A",I83/'Interval Specifications'!$E$11)</f>
        <v>0</v>
      </c>
      <c r="L83" s="175">
        <f t="shared" si="22"/>
        <v>0</v>
      </c>
      <c r="M83" s="690">
        <f t="shared" si="23"/>
        <v>0</v>
      </c>
      <c r="N83" s="691"/>
    </row>
    <row r="84" spans="2:14">
      <c r="B84" s="174"/>
      <c r="C84" s="2">
        <f>'Interval Specifications'!$F$9</f>
        <v>30</v>
      </c>
      <c r="D84" s="13" t="str">
        <f>'Interval Specifications'!$F$8</f>
        <v>mg</v>
      </c>
      <c r="E84" s="130" t="str">
        <f>'Interval Specifications'!$F$7</f>
        <v>Tablet</v>
      </c>
      <c r="F84" s="138">
        <f>'Interval Specifications'!F19</f>
        <v>0</v>
      </c>
      <c r="G84" s="139">
        <f>'Cumulative Specifications'!F18</f>
        <v>0</v>
      </c>
      <c r="H84" s="134">
        <f>F84*C84*'Interval Specifications'!$F$10</f>
        <v>0</v>
      </c>
      <c r="I84" s="134">
        <f>G84*C84*'Interval Specifications'!$D$10</f>
        <v>0</v>
      </c>
      <c r="J84" s="66">
        <f>IF('Interval Specifications'!$F$11="","N/A",H84/'Interval Specifications'!$F$11)</f>
        <v>0</v>
      </c>
      <c r="K84" s="67">
        <f>IF('Interval Specifications'!$F$11="","N/A",I84/'Interval Specifications'!$F$11)</f>
        <v>0</v>
      </c>
      <c r="L84" s="175">
        <f t="shared" si="22"/>
        <v>0</v>
      </c>
      <c r="M84" s="690">
        <f t="shared" si="23"/>
        <v>0</v>
      </c>
      <c r="N84" s="691"/>
    </row>
    <row r="85" spans="2:14">
      <c r="B85" s="174"/>
      <c r="C85" s="3">
        <f>'Interval Specifications'!$G$9</f>
        <v>45</v>
      </c>
      <c r="D85" s="15" t="str">
        <f>'Interval Specifications'!$G$8</f>
        <v>mg</v>
      </c>
      <c r="E85" s="130" t="str">
        <f>'Interval Specifications'!$G$7</f>
        <v>Tablet</v>
      </c>
      <c r="F85" s="138">
        <f>'Interval Specifications'!G19</f>
        <v>0</v>
      </c>
      <c r="G85" s="139">
        <f>'Cumulative Specifications'!G18</f>
        <v>0</v>
      </c>
      <c r="H85" s="134">
        <f>F85*C85*'Interval Specifications'!$G$10</f>
        <v>0</v>
      </c>
      <c r="I85" s="134">
        <f>G85*C85*'Interval Specifications'!$D$10</f>
        <v>0</v>
      </c>
      <c r="J85" s="66">
        <f>IF('Interval Specifications'!$G$11="","N/A",H85/'Interval Specifications'!$G$11)</f>
        <v>0</v>
      </c>
      <c r="K85" s="67">
        <f>IF('Interval Specifications'!$G$11="","N/A",I85/'Interval Specifications'!$G$11)</f>
        <v>0</v>
      </c>
      <c r="L85" s="175">
        <f t="shared" si="22"/>
        <v>0</v>
      </c>
      <c r="M85" s="690">
        <f t="shared" si="23"/>
        <v>0</v>
      </c>
      <c r="N85" s="691"/>
    </row>
    <row r="86" spans="2:14">
      <c r="B86" s="174"/>
      <c r="C86" s="2">
        <f>'Interval Specifications'!$H$9</f>
        <v>60</v>
      </c>
      <c r="D86" s="13" t="str">
        <f>'Interval Specifications'!$H$8</f>
        <v>mg</v>
      </c>
      <c r="E86" s="130" t="str">
        <f>'Interval Specifications'!$H$7</f>
        <v>Tablet</v>
      </c>
      <c r="F86" s="138">
        <f>'Interval Specifications'!H19</f>
        <v>0</v>
      </c>
      <c r="G86" s="139">
        <f>'Cumulative Specifications'!H18</f>
        <v>0</v>
      </c>
      <c r="H86" s="134">
        <f>F86*C86*'Interval Specifications'!$H$10</f>
        <v>0</v>
      </c>
      <c r="I86" s="134">
        <f>G86*C86*'Interval Specifications'!$D$10</f>
        <v>0</v>
      </c>
      <c r="J86" s="66">
        <f>IF('Interval Specifications'!$H$11="","N/A",H86/'Interval Specifications'!$H$11)</f>
        <v>0</v>
      </c>
      <c r="K86" s="67">
        <f>IF('Interval Specifications'!$H$11="","N/A",I86/'Interval Specifications'!$H$11)</f>
        <v>0</v>
      </c>
      <c r="L86" s="175">
        <f t="shared" si="22"/>
        <v>0</v>
      </c>
      <c r="M86" s="690">
        <f t="shared" si="23"/>
        <v>0</v>
      </c>
      <c r="N86" s="691"/>
    </row>
    <row r="87" spans="2:14">
      <c r="B87" s="174"/>
      <c r="C87" s="16">
        <f>'Interval Specifications'!$I$9</f>
        <v>90</v>
      </c>
      <c r="D87" s="15" t="str">
        <f>'Interval Specifications'!$I$8</f>
        <v>mg</v>
      </c>
      <c r="E87" s="130" t="str">
        <f>'Interval Specifications'!$I$7</f>
        <v>Tablet</v>
      </c>
      <c r="F87" s="138">
        <f>'Interval Specifications'!I19</f>
        <v>0</v>
      </c>
      <c r="G87" s="139">
        <f>'Cumulative Specifications'!I18</f>
        <v>0</v>
      </c>
      <c r="H87" s="134">
        <f>F87*C87*'Interval Specifications'!$I$10</f>
        <v>0</v>
      </c>
      <c r="I87" s="134">
        <f>G87*C87*'Interval Specifications'!$D$10</f>
        <v>0</v>
      </c>
      <c r="J87" s="66">
        <f>IF('Interval Specifications'!$I$11="","N/A",H87/'Interval Specifications'!$I$11)</f>
        <v>0</v>
      </c>
      <c r="K87" s="67">
        <f>IF('Interval Specifications'!$I$11="","N/A",I87/'Interval Specifications'!$I$11)</f>
        <v>0</v>
      </c>
      <c r="L87" s="175">
        <f t="shared" si="22"/>
        <v>0</v>
      </c>
      <c r="M87" s="690">
        <f t="shared" si="23"/>
        <v>0</v>
      </c>
      <c r="N87" s="691"/>
    </row>
    <row r="88" spans="2:14">
      <c r="B88" s="174"/>
      <c r="C88" s="3">
        <f>'Interval Specifications'!$J$9</f>
        <v>25</v>
      </c>
      <c r="D88" s="15" t="str">
        <f>'Interval Specifications'!$J$8</f>
        <v>mg</v>
      </c>
      <c r="E88" s="130" t="str">
        <f>'Interval Specifications'!$J$7</f>
        <v xml:space="preserve">SR Capsule </v>
      </c>
      <c r="F88" s="138">
        <f>'Interval Specifications'!J19</f>
        <v>0</v>
      </c>
      <c r="G88" s="139">
        <f>'Cumulative Specifications'!J18</f>
        <v>0</v>
      </c>
      <c r="H88" s="134">
        <f>F88*C88*'Interval Specifications'!$J$10</f>
        <v>0</v>
      </c>
      <c r="I88" s="134">
        <f>G88*C88*'Interval Specifications'!$D$10</f>
        <v>0</v>
      </c>
      <c r="J88" s="66" t="str">
        <f>IF('Interval Specifications'!$J$11="","N/A",H88/'Interval Specifications'!$J$11)</f>
        <v>N/A</v>
      </c>
      <c r="K88" s="67" t="str">
        <f>IF('Interval Specifications'!$J$11="","N/A",I88/'Interval Specifications'!$J$11)</f>
        <v>N/A</v>
      </c>
      <c r="L88" s="175" t="str">
        <f t="shared" si="22"/>
        <v>N/A</v>
      </c>
      <c r="M88" s="690" t="str">
        <f t="shared" si="23"/>
        <v>N/A</v>
      </c>
      <c r="N88" s="691"/>
    </row>
    <row r="89" spans="2:14">
      <c r="B89" s="174"/>
      <c r="C89" s="2">
        <f>'Interval Specifications'!$K$9</f>
        <v>5</v>
      </c>
      <c r="D89" s="13" t="str">
        <f>'Interval Specifications'!$K$8</f>
        <v>mg/ml</v>
      </c>
      <c r="E89" s="130" t="str">
        <f>'Interval Specifications'!$K$7</f>
        <v>Liquid</v>
      </c>
      <c r="F89" s="138">
        <f>'Interval Specifications'!K19</f>
        <v>0</v>
      </c>
      <c r="G89" s="139">
        <f>'Cumulative Specifications'!K18</f>
        <v>0</v>
      </c>
      <c r="H89" s="134">
        <f>F89*C89*'Interval Specifications'!$K$10</f>
        <v>0</v>
      </c>
      <c r="I89" s="134">
        <f>G89*C89*'Interval Specifications'!$D$10</f>
        <v>0</v>
      </c>
      <c r="J89" s="66" t="str">
        <f>IF('Interval Specifications'!$K$11="","N/A",H89/'Interval Specifications'!$K$11)</f>
        <v>N/A</v>
      </c>
      <c r="K89" s="67" t="str">
        <f>IF('Interval Specifications'!$K$11="","N/A",I89/'Interval Specifications'!$K$11)</f>
        <v>N/A</v>
      </c>
      <c r="L89" s="175" t="str">
        <f t="shared" si="22"/>
        <v>N/A</v>
      </c>
      <c r="M89" s="690" t="str">
        <f t="shared" si="23"/>
        <v>N/A</v>
      </c>
      <c r="N89" s="691"/>
    </row>
    <row r="90" spans="2:14">
      <c r="B90" s="174"/>
      <c r="C90" s="18">
        <f>'Interval Specifications'!$L$9</f>
        <v>0.5</v>
      </c>
      <c r="D90" s="15" t="str">
        <f>'Interval Specifications'!$L$8</f>
        <v>G</v>
      </c>
      <c r="E90" s="130" t="str">
        <f>'Interval Specifications'!$L$7</f>
        <v>10% Powder</v>
      </c>
      <c r="F90" s="138">
        <f>'Interval Specifications'!L19</f>
        <v>0</v>
      </c>
      <c r="G90" s="139">
        <f>'Cumulative Specifications'!L18</f>
        <v>0</v>
      </c>
      <c r="H90" s="134">
        <f>F90*C90*'Interval Specifications'!$L$10</f>
        <v>0</v>
      </c>
      <c r="I90" s="134">
        <f>G90*C90*'Interval Specifications'!$D$10</f>
        <v>0</v>
      </c>
      <c r="J90" s="66" t="str">
        <f>IF('Interval Specifications'!$L$11="","N/A",H90/'Interval Specifications'!$L$11)</f>
        <v>N/A</v>
      </c>
      <c r="K90" s="67" t="str">
        <f>IF('Interval Specifications'!$L$11="","N/A",I90/'Interval Specifications'!$L$11)</f>
        <v>N/A</v>
      </c>
      <c r="L90" s="175" t="str">
        <f t="shared" si="22"/>
        <v>N/A</v>
      </c>
      <c r="M90" s="690" t="str">
        <f t="shared" si="23"/>
        <v>N/A</v>
      </c>
      <c r="N90" s="691"/>
    </row>
    <row r="91" spans="2:14" ht="15" thickBot="1">
      <c r="B91" s="174"/>
      <c r="C91" s="92">
        <f>'Interval Specifications'!$M$9</f>
        <v>1</v>
      </c>
      <c r="D91" s="93" t="str">
        <f>'Interval Specifications'!$M$8</f>
        <v>G</v>
      </c>
      <c r="E91" s="131" t="str">
        <f>'Interval Specifications'!$M$7</f>
        <v>20% Powder</v>
      </c>
      <c r="F91" s="140">
        <f>'Interval Specifications'!M19</f>
        <v>0</v>
      </c>
      <c r="G91" s="141">
        <f>'Cumulative Specifications'!M18</f>
        <v>0</v>
      </c>
      <c r="H91" s="134">
        <f>F91*C91*'Interval Specifications'!$M$10</f>
        <v>0</v>
      </c>
      <c r="I91" s="134">
        <f>G91*C91*'Interval Specifications'!$D$10</f>
        <v>0</v>
      </c>
      <c r="J91" s="149" t="str">
        <f>IF('Interval Specifications'!$M$11="","N/A",H91/'Interval Specifications'!$M$11)</f>
        <v>N/A</v>
      </c>
      <c r="K91" s="150" t="str">
        <f>IF('Interval Specifications'!$M$11="","N/A",I91/'Interval Specifications'!$M$11)</f>
        <v>N/A</v>
      </c>
      <c r="L91" s="175" t="str">
        <f t="shared" si="22"/>
        <v>N/A</v>
      </c>
      <c r="M91" s="690" t="str">
        <f t="shared" si="23"/>
        <v>N/A</v>
      </c>
      <c r="N91" s="691"/>
    </row>
    <row r="92" spans="2:14" ht="15" thickTop="1">
      <c r="B92" s="94" t="str">
        <f>'Interval Specifications'!C20</f>
        <v>Bulgaria</v>
      </c>
      <c r="C92" s="692" t="s">
        <v>69</v>
      </c>
      <c r="D92" s="693"/>
      <c r="E92" s="693"/>
      <c r="F92" s="203">
        <f t="shared" ref="F92:L92" si="24">SUM(F93:F102)</f>
        <v>0</v>
      </c>
      <c r="G92" s="133">
        <f t="shared" si="24"/>
        <v>0</v>
      </c>
      <c r="H92" s="133">
        <f t="shared" si="24"/>
        <v>0</v>
      </c>
      <c r="I92" s="143">
        <f t="shared" si="24"/>
        <v>0</v>
      </c>
      <c r="J92" s="147">
        <f t="shared" si="24"/>
        <v>0</v>
      </c>
      <c r="K92" s="148">
        <f t="shared" si="24"/>
        <v>0</v>
      </c>
      <c r="L92" s="146">
        <f t="shared" si="24"/>
        <v>0</v>
      </c>
      <c r="M92" s="694">
        <f>SUM(M93:N102)</f>
        <v>0</v>
      </c>
      <c r="N92" s="695"/>
    </row>
    <row r="93" spans="2:14">
      <c r="B93" s="73"/>
      <c r="C93" s="202">
        <f>'Interval Specifications'!$D$9</f>
        <v>7.5</v>
      </c>
      <c r="D93" s="13" t="str">
        <f>'Interval Specifications'!$D$8</f>
        <v>mg</v>
      </c>
      <c r="E93" s="130" t="str">
        <f>'Interval Specifications'!$D$7</f>
        <v>Tablet</v>
      </c>
      <c r="F93" s="138">
        <f>'Interval Specifications'!D20</f>
        <v>0</v>
      </c>
      <c r="G93" s="139">
        <f>'Cumulative Specifications'!D19</f>
        <v>0</v>
      </c>
      <c r="H93" s="134">
        <f>F93*C93*'Interval Specifications'!$D$10</f>
        <v>0</v>
      </c>
      <c r="I93" s="134">
        <f>G93*C93*'Interval Specifications'!$D$10</f>
        <v>0</v>
      </c>
      <c r="J93" s="66">
        <f>IF('Interval Specifications'!$D$11="","N/A",H93/'Interval Specifications'!$D$11)</f>
        <v>0</v>
      </c>
      <c r="K93" s="67">
        <f>IF('Interval Specifications'!$D$11="","N/A",I93/'Interval Specifications'!$D$11)</f>
        <v>0</v>
      </c>
      <c r="L93" s="115">
        <f t="shared" ref="L93:L102" si="25">IF(J93="N/A","N/A",J93/365)</f>
        <v>0</v>
      </c>
      <c r="M93" s="690">
        <f t="shared" ref="M93:M102" si="26">IF(K93="N/A","N/A",K93/365)</f>
        <v>0</v>
      </c>
      <c r="N93" s="691"/>
    </row>
    <row r="94" spans="2:14">
      <c r="B94" s="74"/>
      <c r="C94" s="3">
        <f>'Interval Specifications'!$E$9</f>
        <v>15</v>
      </c>
      <c r="D94" s="15" t="str">
        <f>'Interval Specifications'!$E$8</f>
        <v>mg</v>
      </c>
      <c r="E94" s="130" t="str">
        <f>'Interval Specifications'!$E$7</f>
        <v>Tablet</v>
      </c>
      <c r="F94" s="138">
        <f>'Interval Specifications'!E20</f>
        <v>0</v>
      </c>
      <c r="G94" s="139">
        <f>'Cumulative Specifications'!E19</f>
        <v>0</v>
      </c>
      <c r="H94" s="134">
        <f>F94*C94*'Interval Specifications'!$E$10</f>
        <v>0</v>
      </c>
      <c r="I94" s="134">
        <f>G94*C94*'Interval Specifications'!$D$10</f>
        <v>0</v>
      </c>
      <c r="J94" s="66">
        <f>IF('Interval Specifications'!$E$11="","N/A",H94/'Interval Specifications'!$E$11)</f>
        <v>0</v>
      </c>
      <c r="K94" s="67">
        <f>IF('Interval Specifications'!$E$11="","N/A",I94/'Interval Specifications'!$E$11)</f>
        <v>0</v>
      </c>
      <c r="L94" s="115">
        <f t="shared" si="25"/>
        <v>0</v>
      </c>
      <c r="M94" s="690">
        <f t="shared" si="26"/>
        <v>0</v>
      </c>
      <c r="N94" s="691"/>
    </row>
    <row r="95" spans="2:14">
      <c r="B95" s="74"/>
      <c r="C95" s="2">
        <f>'Interval Specifications'!$F$9</f>
        <v>30</v>
      </c>
      <c r="D95" s="13" t="str">
        <f>'Interval Specifications'!$F$8</f>
        <v>mg</v>
      </c>
      <c r="E95" s="130" t="str">
        <f>'Interval Specifications'!$F$7</f>
        <v>Tablet</v>
      </c>
      <c r="F95" s="138">
        <f>'Interval Specifications'!F20</f>
        <v>0</v>
      </c>
      <c r="G95" s="139">
        <f>'Cumulative Specifications'!F19</f>
        <v>0</v>
      </c>
      <c r="H95" s="134">
        <f>F95*C95*'Interval Specifications'!$F$10</f>
        <v>0</v>
      </c>
      <c r="I95" s="134">
        <f>G95*C95*'Interval Specifications'!$D$10</f>
        <v>0</v>
      </c>
      <c r="J95" s="66">
        <f>IF('Interval Specifications'!$F$11="","N/A",H95/'Interval Specifications'!$F$11)</f>
        <v>0</v>
      </c>
      <c r="K95" s="67">
        <f>IF('Interval Specifications'!$F$11="","N/A",I95/'Interval Specifications'!$F$11)</f>
        <v>0</v>
      </c>
      <c r="L95" s="115">
        <f t="shared" si="25"/>
        <v>0</v>
      </c>
      <c r="M95" s="690">
        <f t="shared" si="26"/>
        <v>0</v>
      </c>
      <c r="N95" s="691"/>
    </row>
    <row r="96" spans="2:14">
      <c r="B96" s="74"/>
      <c r="C96" s="3">
        <f>'Interval Specifications'!$G$9</f>
        <v>45</v>
      </c>
      <c r="D96" s="15" t="str">
        <f>'Interval Specifications'!$G$8</f>
        <v>mg</v>
      </c>
      <c r="E96" s="130" t="str">
        <f>'Interval Specifications'!$G$7</f>
        <v>Tablet</v>
      </c>
      <c r="F96" s="138">
        <f>'Interval Specifications'!G20</f>
        <v>0</v>
      </c>
      <c r="G96" s="139">
        <f>'Cumulative Specifications'!G19</f>
        <v>0</v>
      </c>
      <c r="H96" s="134">
        <f>F96*C96*'Interval Specifications'!$G$10</f>
        <v>0</v>
      </c>
      <c r="I96" s="134">
        <f>G96*C96*'Interval Specifications'!$D$10</f>
        <v>0</v>
      </c>
      <c r="J96" s="66">
        <f>IF('Interval Specifications'!$G$11="","N/A",H96/'Interval Specifications'!$G$11)</f>
        <v>0</v>
      </c>
      <c r="K96" s="67">
        <f>IF('Interval Specifications'!$G$11="","N/A",I96/'Interval Specifications'!$G$11)</f>
        <v>0</v>
      </c>
      <c r="L96" s="115">
        <f t="shared" si="25"/>
        <v>0</v>
      </c>
      <c r="M96" s="690">
        <f t="shared" si="26"/>
        <v>0</v>
      </c>
      <c r="N96" s="691"/>
    </row>
    <row r="97" spans="2:14">
      <c r="B97" s="74"/>
      <c r="C97" s="2">
        <f>'Interval Specifications'!$H$9</f>
        <v>60</v>
      </c>
      <c r="D97" s="13" t="str">
        <f>'Interval Specifications'!$H$8</f>
        <v>mg</v>
      </c>
      <c r="E97" s="130" t="str">
        <f>'Interval Specifications'!$H$7</f>
        <v>Tablet</v>
      </c>
      <c r="F97" s="138">
        <f>'Interval Specifications'!H20</f>
        <v>0</v>
      </c>
      <c r="G97" s="139">
        <f>'Cumulative Specifications'!H19</f>
        <v>0</v>
      </c>
      <c r="H97" s="134">
        <f>F97*C97*'Interval Specifications'!$H$10</f>
        <v>0</v>
      </c>
      <c r="I97" s="134">
        <f>G97*C97*'Interval Specifications'!$D$10</f>
        <v>0</v>
      </c>
      <c r="J97" s="66">
        <f>IF('Interval Specifications'!$H$11="","N/A",H97/'Interval Specifications'!$H$11)</f>
        <v>0</v>
      </c>
      <c r="K97" s="67">
        <f>IF('Interval Specifications'!$H$11="","N/A",I97/'Interval Specifications'!$H$11)</f>
        <v>0</v>
      </c>
      <c r="L97" s="115">
        <f t="shared" si="25"/>
        <v>0</v>
      </c>
      <c r="M97" s="690">
        <f t="shared" si="26"/>
        <v>0</v>
      </c>
      <c r="N97" s="691"/>
    </row>
    <row r="98" spans="2:14">
      <c r="B98" s="74"/>
      <c r="C98" s="16">
        <f>'Interval Specifications'!$I$9</f>
        <v>90</v>
      </c>
      <c r="D98" s="15" t="str">
        <f>'Interval Specifications'!$I$8</f>
        <v>mg</v>
      </c>
      <c r="E98" s="130" t="str">
        <f>'Interval Specifications'!$I$7</f>
        <v>Tablet</v>
      </c>
      <c r="F98" s="138">
        <f>'Interval Specifications'!I20</f>
        <v>0</v>
      </c>
      <c r="G98" s="139">
        <f>'Cumulative Specifications'!I19</f>
        <v>0</v>
      </c>
      <c r="H98" s="134">
        <f>F98*C98*'Interval Specifications'!$I$10</f>
        <v>0</v>
      </c>
      <c r="I98" s="134">
        <f>G98*C98*'Interval Specifications'!$D$10</f>
        <v>0</v>
      </c>
      <c r="J98" s="66">
        <f>IF('Interval Specifications'!$I$11="","N/A",H98/'Interval Specifications'!$I$11)</f>
        <v>0</v>
      </c>
      <c r="K98" s="67">
        <f>IF('Interval Specifications'!$I$11="","N/A",I98/'Interval Specifications'!$I$11)</f>
        <v>0</v>
      </c>
      <c r="L98" s="115">
        <f t="shared" si="25"/>
        <v>0</v>
      </c>
      <c r="M98" s="690">
        <f t="shared" si="26"/>
        <v>0</v>
      </c>
      <c r="N98" s="691"/>
    </row>
    <row r="99" spans="2:14">
      <c r="B99" s="74"/>
      <c r="C99" s="3">
        <f>'Interval Specifications'!$J$9</f>
        <v>25</v>
      </c>
      <c r="D99" s="15" t="str">
        <f>'Interval Specifications'!$J$8</f>
        <v>mg</v>
      </c>
      <c r="E99" s="130" t="str">
        <f>'Interval Specifications'!$J$7</f>
        <v xml:space="preserve">SR Capsule </v>
      </c>
      <c r="F99" s="138">
        <f>'Interval Specifications'!J20</f>
        <v>0</v>
      </c>
      <c r="G99" s="139">
        <f>'Cumulative Specifications'!J19</f>
        <v>0</v>
      </c>
      <c r="H99" s="134">
        <f>F99*C99*'Interval Specifications'!$J$10</f>
        <v>0</v>
      </c>
      <c r="I99" s="134">
        <f>G99*C99*'Interval Specifications'!$D$10</f>
        <v>0</v>
      </c>
      <c r="J99" s="66" t="str">
        <f>IF('Interval Specifications'!$J$11="","N/A",H99/'Interval Specifications'!$J$11)</f>
        <v>N/A</v>
      </c>
      <c r="K99" s="67" t="str">
        <f>IF('Interval Specifications'!$J$11="","N/A",I99/'Interval Specifications'!$J$11)</f>
        <v>N/A</v>
      </c>
      <c r="L99" s="115" t="str">
        <f t="shared" si="25"/>
        <v>N/A</v>
      </c>
      <c r="M99" s="690" t="str">
        <f t="shared" si="26"/>
        <v>N/A</v>
      </c>
      <c r="N99" s="691"/>
    </row>
    <row r="100" spans="2:14">
      <c r="B100" s="74"/>
      <c r="C100" s="2">
        <f>'Interval Specifications'!$K$9</f>
        <v>5</v>
      </c>
      <c r="D100" s="13" t="str">
        <f>'Interval Specifications'!$K$8</f>
        <v>mg/ml</v>
      </c>
      <c r="E100" s="130" t="str">
        <f>'Interval Specifications'!$K$7</f>
        <v>Liquid</v>
      </c>
      <c r="F100" s="138">
        <f>'Interval Specifications'!K20</f>
        <v>0</v>
      </c>
      <c r="G100" s="139">
        <f>'Cumulative Specifications'!K19</f>
        <v>0</v>
      </c>
      <c r="H100" s="134">
        <f>F100*C100*'Interval Specifications'!$K$10</f>
        <v>0</v>
      </c>
      <c r="I100" s="134">
        <f>G100*C100*'Interval Specifications'!$D$10</f>
        <v>0</v>
      </c>
      <c r="J100" s="66" t="str">
        <f>IF('Interval Specifications'!$K$11="","N/A",H100/'Interval Specifications'!$K$11)</f>
        <v>N/A</v>
      </c>
      <c r="K100" s="67" t="str">
        <f>IF('Interval Specifications'!$K$11="","N/A",I100/'Interval Specifications'!$K$11)</f>
        <v>N/A</v>
      </c>
      <c r="L100" s="115" t="str">
        <f t="shared" si="25"/>
        <v>N/A</v>
      </c>
      <c r="M100" s="690" t="str">
        <f t="shared" si="26"/>
        <v>N/A</v>
      </c>
      <c r="N100" s="691"/>
    </row>
    <row r="101" spans="2:14">
      <c r="B101" s="74"/>
      <c r="C101" s="18">
        <f>'Interval Specifications'!$L$9</f>
        <v>0.5</v>
      </c>
      <c r="D101" s="15" t="str">
        <f>'Interval Specifications'!$L$8</f>
        <v>G</v>
      </c>
      <c r="E101" s="130" t="str">
        <f>'Interval Specifications'!$L$7</f>
        <v>10% Powder</v>
      </c>
      <c r="F101" s="138">
        <f>'Interval Specifications'!L20</f>
        <v>0</v>
      </c>
      <c r="G101" s="139">
        <f>'Cumulative Specifications'!L19</f>
        <v>0</v>
      </c>
      <c r="H101" s="134">
        <f>F101*C101*'Interval Specifications'!$L$10</f>
        <v>0</v>
      </c>
      <c r="I101" s="134">
        <f>G101*C101*'Interval Specifications'!$D$10</f>
        <v>0</v>
      </c>
      <c r="J101" s="66" t="str">
        <f>IF('Interval Specifications'!$L$11="","N/A",H101/'Interval Specifications'!$L$11)</f>
        <v>N/A</v>
      </c>
      <c r="K101" s="67" t="str">
        <f>IF('Interval Specifications'!$L$11="","N/A",I101/'Interval Specifications'!$L$11)</f>
        <v>N/A</v>
      </c>
      <c r="L101" s="115" t="str">
        <f t="shared" si="25"/>
        <v>N/A</v>
      </c>
      <c r="M101" s="690" t="str">
        <f t="shared" si="26"/>
        <v>N/A</v>
      </c>
      <c r="N101" s="691"/>
    </row>
    <row r="102" spans="2:14" ht="15" thickBot="1">
      <c r="B102" s="74"/>
      <c r="C102" s="92">
        <f>'Interval Specifications'!$M$9</f>
        <v>1</v>
      </c>
      <c r="D102" s="93" t="str">
        <f>'Interval Specifications'!$M$8</f>
        <v>G</v>
      </c>
      <c r="E102" s="131" t="str">
        <f>'Interval Specifications'!$M$7</f>
        <v>20% Powder</v>
      </c>
      <c r="F102" s="140">
        <f>'Interval Specifications'!M20</f>
        <v>0</v>
      </c>
      <c r="G102" s="141">
        <f>'Cumulative Specifications'!M19</f>
        <v>0</v>
      </c>
      <c r="H102" s="134">
        <f>F102*C102*'Interval Specifications'!$M$10</f>
        <v>0</v>
      </c>
      <c r="I102" s="134">
        <f>G102*C102*'Interval Specifications'!$D$10</f>
        <v>0</v>
      </c>
      <c r="J102" s="149" t="str">
        <f>IF('Interval Specifications'!$M$11="","N/A",H102/'Interval Specifications'!$M$11)</f>
        <v>N/A</v>
      </c>
      <c r="K102" s="150" t="str">
        <f>IF('Interval Specifications'!$M$11="","N/A",I102/'Interval Specifications'!$M$11)</f>
        <v>N/A</v>
      </c>
      <c r="L102" s="115" t="str">
        <f t="shared" si="25"/>
        <v>N/A</v>
      </c>
      <c r="M102" s="690" t="str">
        <f t="shared" si="26"/>
        <v>N/A</v>
      </c>
      <c r="N102" s="691"/>
    </row>
    <row r="103" spans="2:14" ht="15" thickTop="1">
      <c r="B103" s="94" t="str">
        <f>'Interval Specifications'!C59</f>
        <v>Cambodia</v>
      </c>
      <c r="C103" s="692" t="s">
        <v>69</v>
      </c>
      <c r="D103" s="693"/>
      <c r="E103" s="693"/>
      <c r="F103" s="203">
        <f t="shared" ref="F103:L103" si="27">SUM(F104:F113)</f>
        <v>0</v>
      </c>
      <c r="G103" s="133">
        <f t="shared" si="27"/>
        <v>0</v>
      </c>
      <c r="H103" s="133">
        <f t="shared" si="27"/>
        <v>0</v>
      </c>
      <c r="I103" s="143">
        <f t="shared" si="27"/>
        <v>0</v>
      </c>
      <c r="J103" s="147">
        <f t="shared" si="27"/>
        <v>0</v>
      </c>
      <c r="K103" s="148">
        <f t="shared" si="27"/>
        <v>0</v>
      </c>
      <c r="L103" s="146">
        <f t="shared" si="27"/>
        <v>0</v>
      </c>
      <c r="M103" s="694">
        <f>SUM(M104:N113)</f>
        <v>0</v>
      </c>
      <c r="N103" s="695"/>
    </row>
    <row r="104" spans="2:14">
      <c r="B104" s="73"/>
      <c r="C104" s="202">
        <f>'Interval Specifications'!$D$9</f>
        <v>7.5</v>
      </c>
      <c r="D104" s="13" t="str">
        <f>'Interval Specifications'!$D$8</f>
        <v>mg</v>
      </c>
      <c r="E104" s="130" t="str">
        <f>'Interval Specifications'!$D$7</f>
        <v>Tablet</v>
      </c>
      <c r="F104" s="138">
        <f>'Interval Specifications'!D59</f>
        <v>0</v>
      </c>
      <c r="G104" s="139">
        <f>'Cumulative Specifications'!D58</f>
        <v>0</v>
      </c>
      <c r="H104" s="134">
        <f>F104*C104*'Interval Specifications'!$D$10</f>
        <v>0</v>
      </c>
      <c r="I104" s="134">
        <f>G104*C104*'Interval Specifications'!$D$10</f>
        <v>0</v>
      </c>
      <c r="J104" s="66">
        <f>IF('Interval Specifications'!$D$11="","N/A",H104/'Interval Specifications'!$D$11)</f>
        <v>0</v>
      </c>
      <c r="K104" s="67">
        <f>IF('Interval Specifications'!$D$11="","N/A",I104/'Interval Specifications'!$D$11)</f>
        <v>0</v>
      </c>
      <c r="L104" s="115">
        <f t="shared" ref="L104:L113" si="28">IF(J104="N/A","N/A",J104/365)</f>
        <v>0</v>
      </c>
      <c r="M104" s="690">
        <f t="shared" ref="M104:M113" si="29">IF(K104="N/A","N/A",K104/365)</f>
        <v>0</v>
      </c>
      <c r="N104" s="691"/>
    </row>
    <row r="105" spans="2:14">
      <c r="B105" s="74"/>
      <c r="C105" s="3">
        <f>'Interval Specifications'!$E$9</f>
        <v>15</v>
      </c>
      <c r="D105" s="15" t="str">
        <f>'Interval Specifications'!$E$8</f>
        <v>mg</v>
      </c>
      <c r="E105" s="130" t="str">
        <f>'Interval Specifications'!$E$7</f>
        <v>Tablet</v>
      </c>
      <c r="F105" s="138">
        <f>'Interval Specifications'!E59</f>
        <v>0</v>
      </c>
      <c r="G105" s="139">
        <f>'Cumulative Specifications'!E58</f>
        <v>0</v>
      </c>
      <c r="H105" s="134">
        <f>F105*C105*'Interval Specifications'!$E$10</f>
        <v>0</v>
      </c>
      <c r="I105" s="134">
        <f>G105*C105*'Interval Specifications'!$D$10</f>
        <v>0</v>
      </c>
      <c r="J105" s="66">
        <f>IF('Interval Specifications'!$E$11="","N/A",H105/'Interval Specifications'!$E$11)</f>
        <v>0</v>
      </c>
      <c r="K105" s="67">
        <f>IF('Interval Specifications'!$E$11="","N/A",I105/'Interval Specifications'!$E$11)</f>
        <v>0</v>
      </c>
      <c r="L105" s="115">
        <f t="shared" si="28"/>
        <v>0</v>
      </c>
      <c r="M105" s="690">
        <f t="shared" si="29"/>
        <v>0</v>
      </c>
      <c r="N105" s="691"/>
    </row>
    <row r="106" spans="2:14">
      <c r="B106" s="74"/>
      <c r="C106" s="2">
        <f>'Interval Specifications'!$F$9</f>
        <v>30</v>
      </c>
      <c r="D106" s="13" t="str">
        <f>'Interval Specifications'!$F$8</f>
        <v>mg</v>
      </c>
      <c r="E106" s="130" t="str">
        <f>'Interval Specifications'!$F$7</f>
        <v>Tablet</v>
      </c>
      <c r="F106" s="138">
        <f>'Interval Specifications'!F59</f>
        <v>0</v>
      </c>
      <c r="G106" s="139">
        <f>'Cumulative Specifications'!F58</f>
        <v>0</v>
      </c>
      <c r="H106" s="134">
        <f>F106*C106*'Interval Specifications'!$F$10</f>
        <v>0</v>
      </c>
      <c r="I106" s="134">
        <f>G106*C106*'Interval Specifications'!$D$10</f>
        <v>0</v>
      </c>
      <c r="J106" s="66">
        <f>IF('Interval Specifications'!$F$11="","N/A",H106/'Interval Specifications'!$F$11)</f>
        <v>0</v>
      </c>
      <c r="K106" s="67">
        <f>IF('Interval Specifications'!$F$11="","N/A",I106/'Interval Specifications'!$F$11)</f>
        <v>0</v>
      </c>
      <c r="L106" s="115">
        <f t="shared" si="28"/>
        <v>0</v>
      </c>
      <c r="M106" s="690">
        <f t="shared" si="29"/>
        <v>0</v>
      </c>
      <c r="N106" s="691"/>
    </row>
    <row r="107" spans="2:14">
      <c r="B107" s="74"/>
      <c r="C107" s="3">
        <f>'Interval Specifications'!$G$9</f>
        <v>45</v>
      </c>
      <c r="D107" s="15" t="str">
        <f>'Interval Specifications'!$G$8</f>
        <v>mg</v>
      </c>
      <c r="E107" s="130" t="str">
        <f>'Interval Specifications'!$G$7</f>
        <v>Tablet</v>
      </c>
      <c r="F107" s="138">
        <f>'Interval Specifications'!G59</f>
        <v>0</v>
      </c>
      <c r="G107" s="139">
        <f>'Cumulative Specifications'!G58</f>
        <v>0</v>
      </c>
      <c r="H107" s="134">
        <f>F107*C107*'Interval Specifications'!$G$10</f>
        <v>0</v>
      </c>
      <c r="I107" s="134">
        <f>G107*C107*'Interval Specifications'!$D$10</f>
        <v>0</v>
      </c>
      <c r="J107" s="66">
        <f>IF('Interval Specifications'!$G$11="","N/A",H107/'Interval Specifications'!$G$11)</f>
        <v>0</v>
      </c>
      <c r="K107" s="67">
        <f>IF('Interval Specifications'!$G$11="","N/A",I107/'Interval Specifications'!$G$11)</f>
        <v>0</v>
      </c>
      <c r="L107" s="115">
        <f t="shared" si="28"/>
        <v>0</v>
      </c>
      <c r="M107" s="690">
        <f t="shared" si="29"/>
        <v>0</v>
      </c>
      <c r="N107" s="691"/>
    </row>
    <row r="108" spans="2:14">
      <c r="B108" s="74"/>
      <c r="C108" s="2">
        <f>'Interval Specifications'!$H$9</f>
        <v>60</v>
      </c>
      <c r="D108" s="13" t="str">
        <f>'Interval Specifications'!$H$8</f>
        <v>mg</v>
      </c>
      <c r="E108" s="130" t="str">
        <f>'Interval Specifications'!$H$7</f>
        <v>Tablet</v>
      </c>
      <c r="F108" s="138">
        <f>'Interval Specifications'!H59</f>
        <v>0</v>
      </c>
      <c r="G108" s="139">
        <f>'Cumulative Specifications'!H58</f>
        <v>0</v>
      </c>
      <c r="H108" s="134">
        <f>F108*C108*'Interval Specifications'!$H$10</f>
        <v>0</v>
      </c>
      <c r="I108" s="134">
        <f>G108*C108*'Interval Specifications'!$D$10</f>
        <v>0</v>
      </c>
      <c r="J108" s="66">
        <f>IF('Interval Specifications'!$H$11="","N/A",H108/'Interval Specifications'!$H$11)</f>
        <v>0</v>
      </c>
      <c r="K108" s="67">
        <f>IF('Interval Specifications'!$H$11="","N/A",I108/'Interval Specifications'!$H$11)</f>
        <v>0</v>
      </c>
      <c r="L108" s="115">
        <f t="shared" si="28"/>
        <v>0</v>
      </c>
      <c r="M108" s="690">
        <f t="shared" si="29"/>
        <v>0</v>
      </c>
      <c r="N108" s="691"/>
    </row>
    <row r="109" spans="2:14">
      <c r="B109" s="74"/>
      <c r="C109" s="16">
        <f>'Interval Specifications'!$I$9</f>
        <v>90</v>
      </c>
      <c r="D109" s="15" t="str">
        <f>'Interval Specifications'!$I$8</f>
        <v>mg</v>
      </c>
      <c r="E109" s="130" t="str">
        <f>'Interval Specifications'!$I$7</f>
        <v>Tablet</v>
      </c>
      <c r="F109" s="138">
        <f>'Interval Specifications'!I59</f>
        <v>0</v>
      </c>
      <c r="G109" s="139">
        <f>'Cumulative Specifications'!I58</f>
        <v>0</v>
      </c>
      <c r="H109" s="134">
        <f>F109*C109*'Interval Specifications'!$I$10</f>
        <v>0</v>
      </c>
      <c r="I109" s="134">
        <f>G109*C109*'Interval Specifications'!$D$10</f>
        <v>0</v>
      </c>
      <c r="J109" s="66">
        <f>IF('Interval Specifications'!$I$11="","N/A",H109/'Interval Specifications'!$I$11)</f>
        <v>0</v>
      </c>
      <c r="K109" s="67">
        <f>IF('Interval Specifications'!$I$11="","N/A",I109/'Interval Specifications'!$I$11)</f>
        <v>0</v>
      </c>
      <c r="L109" s="115">
        <f t="shared" si="28"/>
        <v>0</v>
      </c>
      <c r="M109" s="690">
        <f t="shared" si="29"/>
        <v>0</v>
      </c>
      <c r="N109" s="691"/>
    </row>
    <row r="110" spans="2:14">
      <c r="B110" s="74"/>
      <c r="C110" s="3">
        <f>'Interval Specifications'!$J$9</f>
        <v>25</v>
      </c>
      <c r="D110" s="15" t="str">
        <f>'Interval Specifications'!$J$8</f>
        <v>mg</v>
      </c>
      <c r="E110" s="130" t="str">
        <f>'Interval Specifications'!$J$7</f>
        <v xml:space="preserve">SR Capsule </v>
      </c>
      <c r="F110" s="138">
        <f>'Interval Specifications'!J59</f>
        <v>0</v>
      </c>
      <c r="G110" s="139">
        <f>'Cumulative Specifications'!J58</f>
        <v>0</v>
      </c>
      <c r="H110" s="134">
        <f>F110*C110*'Interval Specifications'!$J$10</f>
        <v>0</v>
      </c>
      <c r="I110" s="134">
        <f>G110*C110*'Interval Specifications'!$D$10</f>
        <v>0</v>
      </c>
      <c r="J110" s="66" t="str">
        <f>IF('Interval Specifications'!$J$11="","N/A",H110/'Interval Specifications'!$J$11)</f>
        <v>N/A</v>
      </c>
      <c r="K110" s="67" t="str">
        <f>IF('Interval Specifications'!$J$11="","N/A",I110/'Interval Specifications'!$J$11)</f>
        <v>N/A</v>
      </c>
      <c r="L110" s="115" t="str">
        <f t="shared" si="28"/>
        <v>N/A</v>
      </c>
      <c r="M110" s="690" t="str">
        <f t="shared" si="29"/>
        <v>N/A</v>
      </c>
      <c r="N110" s="691"/>
    </row>
    <row r="111" spans="2:14">
      <c r="B111" s="74"/>
      <c r="C111" s="2">
        <f>'Interval Specifications'!$K$9</f>
        <v>5</v>
      </c>
      <c r="D111" s="13" t="str">
        <f>'Interval Specifications'!$K$8</f>
        <v>mg/ml</v>
      </c>
      <c r="E111" s="130" t="str">
        <f>'Interval Specifications'!$K$7</f>
        <v>Liquid</v>
      </c>
      <c r="F111" s="138">
        <f>'Interval Specifications'!K59</f>
        <v>0</v>
      </c>
      <c r="G111" s="139">
        <f>'Cumulative Specifications'!K58</f>
        <v>0</v>
      </c>
      <c r="H111" s="134">
        <f>F111*C111*'Interval Specifications'!$K$10</f>
        <v>0</v>
      </c>
      <c r="I111" s="134">
        <f>G111*C111*'Interval Specifications'!$D$10</f>
        <v>0</v>
      </c>
      <c r="J111" s="66" t="str">
        <f>IF('Interval Specifications'!$K$11="","N/A",H111/'Interval Specifications'!$K$11)</f>
        <v>N/A</v>
      </c>
      <c r="K111" s="67" t="str">
        <f>IF('Interval Specifications'!$K$11="","N/A",I111/'Interval Specifications'!$K$11)</f>
        <v>N/A</v>
      </c>
      <c r="L111" s="115" t="str">
        <f t="shared" si="28"/>
        <v>N/A</v>
      </c>
      <c r="M111" s="690" t="str">
        <f t="shared" si="29"/>
        <v>N/A</v>
      </c>
      <c r="N111" s="691"/>
    </row>
    <row r="112" spans="2:14">
      <c r="B112" s="74"/>
      <c r="C112" s="18">
        <f>'Interval Specifications'!$L$9</f>
        <v>0.5</v>
      </c>
      <c r="D112" s="15" t="str">
        <f>'Interval Specifications'!$L$8</f>
        <v>G</v>
      </c>
      <c r="E112" s="130" t="str">
        <f>'Interval Specifications'!$L$7</f>
        <v>10% Powder</v>
      </c>
      <c r="F112" s="138">
        <f>'Interval Specifications'!L59</f>
        <v>0</v>
      </c>
      <c r="G112" s="139">
        <f>'Cumulative Specifications'!L58</f>
        <v>0</v>
      </c>
      <c r="H112" s="134">
        <f>F112*C112*'Interval Specifications'!$L$10</f>
        <v>0</v>
      </c>
      <c r="I112" s="134">
        <f>G112*C112*'Interval Specifications'!$D$10</f>
        <v>0</v>
      </c>
      <c r="J112" s="66" t="str">
        <f>IF('Interval Specifications'!$L$11="","N/A",H112/'Interval Specifications'!$L$11)</f>
        <v>N/A</v>
      </c>
      <c r="K112" s="67" t="str">
        <f>IF('Interval Specifications'!$L$11="","N/A",I112/'Interval Specifications'!$L$11)</f>
        <v>N/A</v>
      </c>
      <c r="L112" s="115" t="str">
        <f t="shared" si="28"/>
        <v>N/A</v>
      </c>
      <c r="M112" s="690" t="str">
        <f t="shared" si="29"/>
        <v>N/A</v>
      </c>
      <c r="N112" s="691"/>
    </row>
    <row r="113" spans="2:14" ht="15" thickBot="1">
      <c r="B113" s="74"/>
      <c r="C113" s="92">
        <f>'Interval Specifications'!$M$9</f>
        <v>1</v>
      </c>
      <c r="D113" s="93" t="str">
        <f>'Interval Specifications'!$M$8</f>
        <v>G</v>
      </c>
      <c r="E113" s="131" t="str">
        <f>'Interval Specifications'!$M$7</f>
        <v>20% Powder</v>
      </c>
      <c r="F113" s="140">
        <f>'Interval Specifications'!M59</f>
        <v>0</v>
      </c>
      <c r="G113" s="141">
        <f>'Cumulative Specifications'!M58</f>
        <v>0</v>
      </c>
      <c r="H113" s="134">
        <f>F113*C113*'Interval Specifications'!$M$10</f>
        <v>0</v>
      </c>
      <c r="I113" s="134">
        <f>G113*C113*'Interval Specifications'!$D$10</f>
        <v>0</v>
      </c>
      <c r="J113" s="149" t="str">
        <f>IF('Interval Specifications'!$M$11="","N/A",H113/'Interval Specifications'!$M$11)</f>
        <v>N/A</v>
      </c>
      <c r="K113" s="150" t="str">
        <f>IF('Interval Specifications'!$M$11="","N/A",I113/'Interval Specifications'!$M$11)</f>
        <v>N/A</v>
      </c>
      <c r="L113" s="115" t="str">
        <f t="shared" si="28"/>
        <v>N/A</v>
      </c>
      <c r="M113" s="690" t="str">
        <f t="shared" si="29"/>
        <v>N/A</v>
      </c>
      <c r="N113" s="691"/>
    </row>
    <row r="114" spans="2:14" ht="15" thickTop="1">
      <c r="B114" s="94" t="str">
        <f>'Interval Specifications'!C13</f>
        <v>Canada</v>
      </c>
      <c r="C114" s="692" t="s">
        <v>69</v>
      </c>
      <c r="D114" s="693"/>
      <c r="E114" s="693"/>
      <c r="F114" s="203">
        <f t="shared" ref="F114:L114" si="30">SUM(F115:F124)</f>
        <v>108792</v>
      </c>
      <c r="G114" s="133">
        <f t="shared" si="30"/>
        <v>162510</v>
      </c>
      <c r="H114" s="133">
        <f t="shared" si="30"/>
        <v>3565950</v>
      </c>
      <c r="I114" s="143">
        <f t="shared" si="30"/>
        <v>5231700</v>
      </c>
      <c r="J114" s="147">
        <f t="shared" si="30"/>
        <v>108792</v>
      </c>
      <c r="K114" s="148">
        <f t="shared" si="30"/>
        <v>162510</v>
      </c>
      <c r="L114" s="146">
        <f t="shared" si="30"/>
        <v>298.06027397260272</v>
      </c>
      <c r="M114" s="694">
        <f>SUM(M115:N124)</f>
        <v>445.23287671232879</v>
      </c>
      <c r="N114" s="695"/>
    </row>
    <row r="115" spans="2:14">
      <c r="B115" s="73"/>
      <c r="C115" s="202">
        <f>'Interval Specifications'!$D$9</f>
        <v>7.5</v>
      </c>
      <c r="D115" s="13" t="str">
        <f>'Interval Specifications'!$D$8</f>
        <v>mg</v>
      </c>
      <c r="E115" s="130" t="str">
        <f>'Interval Specifications'!$D$7</f>
        <v>Tablet</v>
      </c>
      <c r="F115" s="138">
        <f>'Interval Specifications'!D13</f>
        <v>0</v>
      </c>
      <c r="G115" s="139">
        <f>'Cumulative Specifications'!D12</f>
        <v>0</v>
      </c>
      <c r="H115" s="134">
        <f>F115*C115*'Interval Specifications'!$D$10</f>
        <v>0</v>
      </c>
      <c r="I115" s="134">
        <f>G115*C115*'Interval Specifications'!$D$10</f>
        <v>0</v>
      </c>
      <c r="J115" s="66">
        <f>IF('Interval Specifications'!$D$11="","N/A",H115/'Interval Specifications'!$D$11)</f>
        <v>0</v>
      </c>
      <c r="K115" s="67">
        <f>IF('Interval Specifications'!$D$11="","N/A",I115/'Interval Specifications'!$D$11)</f>
        <v>0</v>
      </c>
      <c r="L115" s="115">
        <f t="shared" ref="L115:L124" si="31">IF(J115="N/A","N/A",J115/365)</f>
        <v>0</v>
      </c>
      <c r="M115" s="690">
        <f t="shared" ref="M115:M124" si="32">IF(K115="N/A","N/A",K115/365)</f>
        <v>0</v>
      </c>
      <c r="N115" s="691"/>
    </row>
    <row r="116" spans="2:14">
      <c r="B116" s="74"/>
      <c r="C116" s="3">
        <f>'Interval Specifications'!$E$9</f>
        <v>15</v>
      </c>
      <c r="D116" s="15" t="str">
        <f>'Interval Specifications'!$E$8</f>
        <v>mg</v>
      </c>
      <c r="E116" s="130" t="str">
        <f>'Interval Specifications'!$E$7</f>
        <v>Tablet</v>
      </c>
      <c r="F116" s="138">
        <f>'Interval Specifications'!E13</f>
        <v>47054</v>
      </c>
      <c r="G116" s="139">
        <f>'Cumulative Specifications'!E12</f>
        <v>70852</v>
      </c>
      <c r="H116" s="134">
        <f>F116*C116*'Interval Specifications'!$E$10</f>
        <v>705810</v>
      </c>
      <c r="I116" s="134">
        <f>G116*C116*'Interval Specifications'!$D$10</f>
        <v>1062780</v>
      </c>
      <c r="J116" s="66">
        <f>IF('Interval Specifications'!$E$11="","N/A",H116/'Interval Specifications'!$E$11)</f>
        <v>47054</v>
      </c>
      <c r="K116" s="67">
        <f>IF('Interval Specifications'!$E$11="","N/A",I116/'Interval Specifications'!$E$11)</f>
        <v>70852</v>
      </c>
      <c r="L116" s="115">
        <f t="shared" si="31"/>
        <v>128.9150684931507</v>
      </c>
      <c r="M116" s="690">
        <f t="shared" si="32"/>
        <v>194.11506849315069</v>
      </c>
      <c r="N116" s="691"/>
    </row>
    <row r="117" spans="2:14">
      <c r="B117" s="74"/>
      <c r="C117" s="2">
        <f>'Interval Specifications'!$F$9</f>
        <v>30</v>
      </c>
      <c r="D117" s="13" t="str">
        <f>'Interval Specifications'!$F$8</f>
        <v>mg</v>
      </c>
      <c r="E117" s="130" t="str">
        <f>'Interval Specifications'!$F$7</f>
        <v>Tablet</v>
      </c>
      <c r="F117" s="138">
        <f>'Interval Specifications'!F13</f>
        <v>18282</v>
      </c>
      <c r="G117" s="139">
        <f>'Cumulative Specifications'!F12</f>
        <v>30758</v>
      </c>
      <c r="H117" s="134">
        <f>F117*C117*'Interval Specifications'!$F$10</f>
        <v>548460</v>
      </c>
      <c r="I117" s="134">
        <f>G117*C117*'Interval Specifications'!$D$10</f>
        <v>922740</v>
      </c>
      <c r="J117" s="66">
        <f>IF('Interval Specifications'!$F$11="","N/A",H117/'Interval Specifications'!$F$11)</f>
        <v>18282</v>
      </c>
      <c r="K117" s="67">
        <f>IF('Interval Specifications'!$F$11="","N/A",I117/'Interval Specifications'!$F$11)</f>
        <v>30758</v>
      </c>
      <c r="L117" s="115">
        <f t="shared" si="31"/>
        <v>50.087671232876716</v>
      </c>
      <c r="M117" s="690">
        <f t="shared" si="32"/>
        <v>84.268493150684932</v>
      </c>
      <c r="N117" s="691"/>
    </row>
    <row r="118" spans="2:14">
      <c r="B118" s="74"/>
      <c r="C118" s="3">
        <f>'Interval Specifications'!$G$9</f>
        <v>45</v>
      </c>
      <c r="D118" s="15" t="str">
        <f>'Interval Specifications'!$G$8</f>
        <v>mg</v>
      </c>
      <c r="E118" s="130" t="str">
        <f>'Interval Specifications'!$G$7</f>
        <v>Tablet</v>
      </c>
      <c r="F118" s="138">
        <f>'Interval Specifications'!G13</f>
        <v>29624</v>
      </c>
      <c r="G118" s="139">
        <f>'Cumulative Specifications'!G12</f>
        <v>41692</v>
      </c>
      <c r="H118" s="134">
        <f>F118*C118*'Interval Specifications'!$G$10</f>
        <v>1333080</v>
      </c>
      <c r="I118" s="134">
        <f>G118*C118*'Interval Specifications'!$D$10</f>
        <v>1876140</v>
      </c>
      <c r="J118" s="66">
        <f>IF('Interval Specifications'!$G$11="","N/A",H118/'Interval Specifications'!$G$11)</f>
        <v>29624</v>
      </c>
      <c r="K118" s="67">
        <f>IF('Interval Specifications'!$G$11="","N/A",I118/'Interval Specifications'!$G$11)</f>
        <v>41692</v>
      </c>
      <c r="L118" s="115">
        <f t="shared" si="31"/>
        <v>81.161643835616445</v>
      </c>
      <c r="M118" s="690">
        <f t="shared" si="32"/>
        <v>114.22465753424657</v>
      </c>
      <c r="N118" s="691"/>
    </row>
    <row r="119" spans="2:14">
      <c r="B119" s="74"/>
      <c r="C119" s="2">
        <f>'Interval Specifications'!$H$9</f>
        <v>60</v>
      </c>
      <c r="D119" s="13" t="str">
        <f>'Interval Specifications'!$H$8</f>
        <v>mg</v>
      </c>
      <c r="E119" s="130" t="str">
        <f>'Interval Specifications'!$H$7</f>
        <v>Tablet</v>
      </c>
      <c r="F119" s="138">
        <f>'Interval Specifications'!H13</f>
        <v>8876</v>
      </c>
      <c r="G119" s="139">
        <f>'Cumulative Specifications'!H12</f>
        <v>11956</v>
      </c>
      <c r="H119" s="134">
        <f>F119*C119*'Interval Specifications'!$H$10</f>
        <v>532560</v>
      </c>
      <c r="I119" s="134">
        <f>G119*C119*'Interval Specifications'!$D$10</f>
        <v>717360</v>
      </c>
      <c r="J119" s="66">
        <f>IF('Interval Specifications'!$H$11="","N/A",H119/'Interval Specifications'!$H$11)</f>
        <v>8876</v>
      </c>
      <c r="K119" s="67">
        <f>IF('Interval Specifications'!$H$11="","N/A",I119/'Interval Specifications'!$H$11)</f>
        <v>11956</v>
      </c>
      <c r="L119" s="115">
        <f t="shared" si="31"/>
        <v>24.317808219178083</v>
      </c>
      <c r="M119" s="690">
        <f t="shared" si="32"/>
        <v>32.756164383561647</v>
      </c>
      <c r="N119" s="691"/>
    </row>
    <row r="120" spans="2:14">
      <c r="B120" s="74"/>
      <c r="C120" s="16">
        <f>'Interval Specifications'!$I$9</f>
        <v>90</v>
      </c>
      <c r="D120" s="15" t="str">
        <f>'Interval Specifications'!$I$8</f>
        <v>mg</v>
      </c>
      <c r="E120" s="130" t="str">
        <f>'Interval Specifications'!$I$7</f>
        <v>Tablet</v>
      </c>
      <c r="F120" s="138">
        <f>'Interval Specifications'!I13</f>
        <v>4956</v>
      </c>
      <c r="G120" s="139">
        <f>'Cumulative Specifications'!I12</f>
        <v>7252</v>
      </c>
      <c r="H120" s="134">
        <f>F120*C120*'Interval Specifications'!$I$10</f>
        <v>446040</v>
      </c>
      <c r="I120" s="134">
        <f>G120*C120*'Interval Specifications'!$D$10</f>
        <v>652680</v>
      </c>
      <c r="J120" s="66">
        <f>IF('Interval Specifications'!$I$11="","N/A",H120/'Interval Specifications'!$I$11)</f>
        <v>4956</v>
      </c>
      <c r="K120" s="67">
        <f>IF('Interval Specifications'!$I$11="","N/A",I120/'Interval Specifications'!$I$11)</f>
        <v>7252</v>
      </c>
      <c r="L120" s="115">
        <f t="shared" si="31"/>
        <v>13.578082191780823</v>
      </c>
      <c r="M120" s="690">
        <f t="shared" si="32"/>
        <v>19.86849315068493</v>
      </c>
      <c r="N120" s="691"/>
    </row>
    <row r="121" spans="2:14">
      <c r="B121" s="74"/>
      <c r="C121" s="3">
        <f>'Interval Specifications'!$J$9</f>
        <v>25</v>
      </c>
      <c r="D121" s="15" t="str">
        <f>'Interval Specifications'!$J$8</f>
        <v>mg</v>
      </c>
      <c r="E121" s="130" t="str">
        <f>'Interval Specifications'!$J$7</f>
        <v xml:space="preserve">SR Capsule </v>
      </c>
      <c r="F121" s="138">
        <f>'Interval Specifications'!J13</f>
        <v>0</v>
      </c>
      <c r="G121" s="139">
        <f>'Cumulative Specifications'!J12</f>
        <v>0</v>
      </c>
      <c r="H121" s="134">
        <f>F121*C121*'Interval Specifications'!$J$10</f>
        <v>0</v>
      </c>
      <c r="I121" s="134">
        <f>G121*C121*'Interval Specifications'!$D$10</f>
        <v>0</v>
      </c>
      <c r="J121" s="66" t="str">
        <f>IF('Interval Specifications'!$J$11="","N/A",H121/'Interval Specifications'!$J$11)</f>
        <v>N/A</v>
      </c>
      <c r="K121" s="67" t="str">
        <f>IF('Interval Specifications'!$J$11="","N/A",I121/'Interval Specifications'!$J$11)</f>
        <v>N/A</v>
      </c>
      <c r="L121" s="115" t="str">
        <f t="shared" si="31"/>
        <v>N/A</v>
      </c>
      <c r="M121" s="690" t="str">
        <f t="shared" si="32"/>
        <v>N/A</v>
      </c>
      <c r="N121" s="691"/>
    </row>
    <row r="122" spans="2:14">
      <c r="B122" s="74"/>
      <c r="C122" s="2">
        <f>'Interval Specifications'!$K$9</f>
        <v>5</v>
      </c>
      <c r="D122" s="13" t="str">
        <f>'Interval Specifications'!$K$8</f>
        <v>mg/ml</v>
      </c>
      <c r="E122" s="130" t="str">
        <f>'Interval Specifications'!$K$7</f>
        <v>Liquid</v>
      </c>
      <c r="F122" s="138">
        <f>'Interval Specifications'!K13</f>
        <v>0</v>
      </c>
      <c r="G122" s="139">
        <f>'Cumulative Specifications'!K12</f>
        <v>0</v>
      </c>
      <c r="H122" s="134">
        <f>F122*C122*'Interval Specifications'!$K$10</f>
        <v>0</v>
      </c>
      <c r="I122" s="134">
        <f>G122*C122*'Interval Specifications'!$D$10</f>
        <v>0</v>
      </c>
      <c r="J122" s="66" t="str">
        <f>IF('Interval Specifications'!$K$11="","N/A",H122/'Interval Specifications'!$K$11)</f>
        <v>N/A</v>
      </c>
      <c r="K122" s="67" t="str">
        <f>IF('Interval Specifications'!$K$11="","N/A",I122/'Interval Specifications'!$K$11)</f>
        <v>N/A</v>
      </c>
      <c r="L122" s="115" t="str">
        <f t="shared" si="31"/>
        <v>N/A</v>
      </c>
      <c r="M122" s="690" t="str">
        <f t="shared" si="32"/>
        <v>N/A</v>
      </c>
      <c r="N122" s="691"/>
    </row>
    <row r="123" spans="2:14">
      <c r="B123" s="74"/>
      <c r="C123" s="18">
        <f>'Interval Specifications'!$L$9</f>
        <v>0.5</v>
      </c>
      <c r="D123" s="15" t="str">
        <f>'Interval Specifications'!$L$8</f>
        <v>G</v>
      </c>
      <c r="E123" s="130" t="str">
        <f>'Interval Specifications'!$L$7</f>
        <v>10% Powder</v>
      </c>
      <c r="F123" s="138">
        <f>'Interval Specifications'!L13</f>
        <v>0</v>
      </c>
      <c r="G123" s="139">
        <f>'Cumulative Specifications'!L12</f>
        <v>0</v>
      </c>
      <c r="H123" s="134">
        <f>F123*C123*'Interval Specifications'!$L$10</f>
        <v>0</v>
      </c>
      <c r="I123" s="134">
        <f>G123*C123*'Interval Specifications'!$D$10</f>
        <v>0</v>
      </c>
      <c r="J123" s="66" t="str">
        <f>IF('Interval Specifications'!$L$11="","N/A",H123/'Interval Specifications'!$L$11)</f>
        <v>N/A</v>
      </c>
      <c r="K123" s="67" t="str">
        <f>IF('Interval Specifications'!$L$11="","N/A",I123/'Interval Specifications'!$L$11)</f>
        <v>N/A</v>
      </c>
      <c r="L123" s="115" t="str">
        <f t="shared" si="31"/>
        <v>N/A</v>
      </c>
      <c r="M123" s="690" t="str">
        <f t="shared" si="32"/>
        <v>N/A</v>
      </c>
      <c r="N123" s="691"/>
    </row>
    <row r="124" spans="2:14" ht="15" thickBot="1">
      <c r="B124" s="74"/>
      <c r="C124" s="92">
        <f>'Interval Specifications'!$M$9</f>
        <v>1</v>
      </c>
      <c r="D124" s="93" t="str">
        <f>'Interval Specifications'!$M$8</f>
        <v>G</v>
      </c>
      <c r="E124" s="131" t="str">
        <f>'Interval Specifications'!$M$7</f>
        <v>20% Powder</v>
      </c>
      <c r="F124" s="140">
        <f>'Interval Specifications'!M13</f>
        <v>0</v>
      </c>
      <c r="G124" s="141">
        <f>'Cumulative Specifications'!M12</f>
        <v>0</v>
      </c>
      <c r="H124" s="134">
        <f>F124*C124*'Interval Specifications'!$M$10</f>
        <v>0</v>
      </c>
      <c r="I124" s="134">
        <f>G124*C124*'Interval Specifications'!$D$10</f>
        <v>0</v>
      </c>
      <c r="J124" s="149" t="str">
        <f>IF('Interval Specifications'!$M$11="","N/A",H124/'Interval Specifications'!$M$11)</f>
        <v>N/A</v>
      </c>
      <c r="K124" s="150" t="str">
        <f>IF('Interval Specifications'!$M$11="","N/A",I124/'Interval Specifications'!$M$11)</f>
        <v>N/A</v>
      </c>
      <c r="L124" s="115" t="str">
        <f t="shared" si="31"/>
        <v>N/A</v>
      </c>
      <c r="M124" s="690" t="str">
        <f t="shared" si="32"/>
        <v>N/A</v>
      </c>
      <c r="N124" s="691"/>
    </row>
    <row r="125" spans="2:14" ht="15" thickTop="1">
      <c r="B125" s="94" t="str">
        <f>'Interval Specifications'!C60</f>
        <v>China</v>
      </c>
      <c r="C125" s="692" t="s">
        <v>69</v>
      </c>
      <c r="D125" s="693"/>
      <c r="E125" s="693"/>
      <c r="F125" s="203">
        <f t="shared" ref="F125:L125" si="33">SUM(F126:F135)</f>
        <v>212960</v>
      </c>
      <c r="G125" s="133">
        <f t="shared" si="33"/>
        <v>698520</v>
      </c>
      <c r="H125" s="133">
        <f t="shared" si="33"/>
        <v>3194400</v>
      </c>
      <c r="I125" s="143">
        <f t="shared" si="33"/>
        <v>10477800</v>
      </c>
      <c r="J125" s="147">
        <f t="shared" si="33"/>
        <v>212960</v>
      </c>
      <c r="K125" s="148">
        <f t="shared" si="33"/>
        <v>698520</v>
      </c>
      <c r="L125" s="146">
        <f t="shared" si="33"/>
        <v>583.45205479452056</v>
      </c>
      <c r="M125" s="694">
        <f>SUM(M126:N135)</f>
        <v>1913.7534246575342</v>
      </c>
      <c r="N125" s="695"/>
    </row>
    <row r="126" spans="2:14">
      <c r="B126" s="73"/>
      <c r="C126" s="202">
        <f>'Interval Specifications'!$D$9</f>
        <v>7.5</v>
      </c>
      <c r="D126" s="13" t="str">
        <f>'Interval Specifications'!$D$8</f>
        <v>mg</v>
      </c>
      <c r="E126" s="130" t="str">
        <f>'Interval Specifications'!$D$7</f>
        <v>Tablet</v>
      </c>
      <c r="F126" s="138">
        <f>'Interval Specifications'!D60</f>
        <v>0</v>
      </c>
      <c r="G126" s="139">
        <f>'Cumulative Specifications'!D59</f>
        <v>0</v>
      </c>
      <c r="H126" s="134">
        <f>F126*C126*'Interval Specifications'!$D$10</f>
        <v>0</v>
      </c>
      <c r="I126" s="134">
        <f>G126*C126*'Interval Specifications'!$D$10</f>
        <v>0</v>
      </c>
      <c r="J126" s="66">
        <f>IF('Interval Specifications'!$D$11="","N/A",H126/'Interval Specifications'!$D$11)</f>
        <v>0</v>
      </c>
      <c r="K126" s="67">
        <f>IF('Interval Specifications'!$D$11="","N/A",I126/'Interval Specifications'!$D$11)</f>
        <v>0</v>
      </c>
      <c r="L126" s="115">
        <f t="shared" ref="L126:L135" si="34">IF(J126="N/A","N/A",J126/365)</f>
        <v>0</v>
      </c>
      <c r="M126" s="690">
        <f t="shared" ref="M126:M135" si="35">IF(K126="N/A","N/A",K126/365)</f>
        <v>0</v>
      </c>
      <c r="N126" s="691"/>
    </row>
    <row r="127" spans="2:14">
      <c r="B127" s="74"/>
      <c r="C127" s="3">
        <f>'Interval Specifications'!$E$9</f>
        <v>15</v>
      </c>
      <c r="D127" s="15" t="str">
        <f>'Interval Specifications'!$E$8</f>
        <v>mg</v>
      </c>
      <c r="E127" s="130" t="str">
        <f>'Interval Specifications'!$E$7</f>
        <v>Tablet</v>
      </c>
      <c r="F127" s="138">
        <f>'Interval Specifications'!E60</f>
        <v>212960</v>
      </c>
      <c r="G127" s="139">
        <f>'Cumulative Specifications'!E59</f>
        <v>698520</v>
      </c>
      <c r="H127" s="134">
        <f>F127*C127*'Interval Specifications'!$E$10</f>
        <v>3194400</v>
      </c>
      <c r="I127" s="134">
        <f>G127*C127*'Interval Specifications'!$D$10</f>
        <v>10477800</v>
      </c>
      <c r="J127" s="66">
        <f>IF('Interval Specifications'!$E$11="","N/A",H127/'Interval Specifications'!$E$11)</f>
        <v>212960</v>
      </c>
      <c r="K127" s="67">
        <f>IF('Interval Specifications'!$E$11="","N/A",I127/'Interval Specifications'!$E$11)</f>
        <v>698520</v>
      </c>
      <c r="L127" s="115">
        <f t="shared" si="34"/>
        <v>583.45205479452056</v>
      </c>
      <c r="M127" s="690">
        <f t="shared" si="35"/>
        <v>1913.7534246575342</v>
      </c>
      <c r="N127" s="691"/>
    </row>
    <row r="128" spans="2:14">
      <c r="B128" s="74"/>
      <c r="C128" s="2">
        <f>'Interval Specifications'!$F$9</f>
        <v>30</v>
      </c>
      <c r="D128" s="13" t="str">
        <f>'Interval Specifications'!$F$8</f>
        <v>mg</v>
      </c>
      <c r="E128" s="130" t="str">
        <f>'Interval Specifications'!$F$7</f>
        <v>Tablet</v>
      </c>
      <c r="F128" s="138">
        <f>'Interval Specifications'!F60</f>
        <v>0</v>
      </c>
      <c r="G128" s="139">
        <f>'Cumulative Specifications'!F59</f>
        <v>0</v>
      </c>
      <c r="H128" s="134">
        <f>F128*C128*'Interval Specifications'!$F$10</f>
        <v>0</v>
      </c>
      <c r="I128" s="134">
        <f>G128*C128*'Interval Specifications'!$D$10</f>
        <v>0</v>
      </c>
      <c r="J128" s="66">
        <f>IF('Interval Specifications'!$F$11="","N/A",H128/'Interval Specifications'!$F$11)</f>
        <v>0</v>
      </c>
      <c r="K128" s="67">
        <f>IF('Interval Specifications'!$F$11="","N/A",I128/'Interval Specifications'!$F$11)</f>
        <v>0</v>
      </c>
      <c r="L128" s="115">
        <f t="shared" si="34"/>
        <v>0</v>
      </c>
      <c r="M128" s="690">
        <f t="shared" si="35"/>
        <v>0</v>
      </c>
      <c r="N128" s="691"/>
    </row>
    <row r="129" spans="2:14">
      <c r="B129" s="74"/>
      <c r="C129" s="3">
        <f>'Interval Specifications'!$G$9</f>
        <v>45</v>
      </c>
      <c r="D129" s="15" t="str">
        <f>'Interval Specifications'!$G$8</f>
        <v>mg</v>
      </c>
      <c r="E129" s="130" t="str">
        <f>'Interval Specifications'!$G$7</f>
        <v>Tablet</v>
      </c>
      <c r="F129" s="138">
        <f>'Interval Specifications'!G60</f>
        <v>0</v>
      </c>
      <c r="G129" s="139">
        <f>'Cumulative Specifications'!G59</f>
        <v>0</v>
      </c>
      <c r="H129" s="134">
        <f>F129*C129*'Interval Specifications'!$G$10</f>
        <v>0</v>
      </c>
      <c r="I129" s="134">
        <f>G129*C129*'Interval Specifications'!$D$10</f>
        <v>0</v>
      </c>
      <c r="J129" s="66">
        <f>IF('Interval Specifications'!$G$11="","N/A",H129/'Interval Specifications'!$G$11)</f>
        <v>0</v>
      </c>
      <c r="K129" s="67">
        <f>IF('Interval Specifications'!$G$11="","N/A",I129/'Interval Specifications'!$G$11)</f>
        <v>0</v>
      </c>
      <c r="L129" s="115">
        <f t="shared" si="34"/>
        <v>0</v>
      </c>
      <c r="M129" s="690">
        <f t="shared" si="35"/>
        <v>0</v>
      </c>
      <c r="N129" s="691"/>
    </row>
    <row r="130" spans="2:14">
      <c r="B130" s="74"/>
      <c r="C130" s="2">
        <f>'Interval Specifications'!$H$9</f>
        <v>60</v>
      </c>
      <c r="D130" s="13" t="str">
        <f>'Interval Specifications'!$H$8</f>
        <v>mg</v>
      </c>
      <c r="E130" s="130" t="str">
        <f>'Interval Specifications'!$H$7</f>
        <v>Tablet</v>
      </c>
      <c r="F130" s="138">
        <f>'Interval Specifications'!H60</f>
        <v>0</v>
      </c>
      <c r="G130" s="139">
        <f>'Cumulative Specifications'!H59</f>
        <v>0</v>
      </c>
      <c r="H130" s="134">
        <f>F130*C130*'Interval Specifications'!$H$10</f>
        <v>0</v>
      </c>
      <c r="I130" s="134">
        <f>G130*C130*'Interval Specifications'!$D$10</f>
        <v>0</v>
      </c>
      <c r="J130" s="66">
        <f>IF('Interval Specifications'!$H$11="","N/A",H130/'Interval Specifications'!$H$11)</f>
        <v>0</v>
      </c>
      <c r="K130" s="67">
        <f>IF('Interval Specifications'!$H$11="","N/A",I130/'Interval Specifications'!$H$11)</f>
        <v>0</v>
      </c>
      <c r="L130" s="115">
        <f t="shared" si="34"/>
        <v>0</v>
      </c>
      <c r="M130" s="690">
        <f t="shared" si="35"/>
        <v>0</v>
      </c>
      <c r="N130" s="691"/>
    </row>
    <row r="131" spans="2:14">
      <c r="B131" s="74"/>
      <c r="C131" s="16">
        <f>'Interval Specifications'!$I$9</f>
        <v>90</v>
      </c>
      <c r="D131" s="15" t="str">
        <f>'Interval Specifications'!$I$8</f>
        <v>mg</v>
      </c>
      <c r="E131" s="130" t="str">
        <f>'Interval Specifications'!$I$7</f>
        <v>Tablet</v>
      </c>
      <c r="F131" s="138">
        <f>'Interval Specifications'!I60</f>
        <v>0</v>
      </c>
      <c r="G131" s="139">
        <f>'Cumulative Specifications'!I59</f>
        <v>0</v>
      </c>
      <c r="H131" s="134">
        <f>F131*C131*'Interval Specifications'!$I$10</f>
        <v>0</v>
      </c>
      <c r="I131" s="134">
        <f>G131*C131*'Interval Specifications'!$D$10</f>
        <v>0</v>
      </c>
      <c r="J131" s="66">
        <f>IF('Interval Specifications'!$I$11="","N/A",H131/'Interval Specifications'!$I$11)</f>
        <v>0</v>
      </c>
      <c r="K131" s="67">
        <f>IF('Interval Specifications'!$I$11="","N/A",I131/'Interval Specifications'!$I$11)</f>
        <v>0</v>
      </c>
      <c r="L131" s="115">
        <f t="shared" si="34"/>
        <v>0</v>
      </c>
      <c r="M131" s="690">
        <f t="shared" si="35"/>
        <v>0</v>
      </c>
      <c r="N131" s="691"/>
    </row>
    <row r="132" spans="2:14">
      <c r="B132" s="74"/>
      <c r="C132" s="3">
        <f>'Interval Specifications'!$J$9</f>
        <v>25</v>
      </c>
      <c r="D132" s="15" t="str">
        <f>'Interval Specifications'!$J$8</f>
        <v>mg</v>
      </c>
      <c r="E132" s="130" t="str">
        <f>'Interval Specifications'!$J$7</f>
        <v xml:space="preserve">SR Capsule </v>
      </c>
      <c r="F132" s="138">
        <f>'Interval Specifications'!J60</f>
        <v>0</v>
      </c>
      <c r="G132" s="139">
        <f>'Cumulative Specifications'!J59</f>
        <v>0</v>
      </c>
      <c r="H132" s="134">
        <f>F132*C132*'Interval Specifications'!$J$10</f>
        <v>0</v>
      </c>
      <c r="I132" s="134">
        <f>G132*C132*'Interval Specifications'!$D$10</f>
        <v>0</v>
      </c>
      <c r="J132" s="66" t="str">
        <f>IF('Interval Specifications'!$J$11="","N/A",H132/'Interval Specifications'!$J$11)</f>
        <v>N/A</v>
      </c>
      <c r="K132" s="67" t="str">
        <f>IF('Interval Specifications'!$J$11="","N/A",I132/'Interval Specifications'!$J$11)</f>
        <v>N/A</v>
      </c>
      <c r="L132" s="115" t="str">
        <f t="shared" si="34"/>
        <v>N/A</v>
      </c>
      <c r="M132" s="690" t="str">
        <f t="shared" si="35"/>
        <v>N/A</v>
      </c>
      <c r="N132" s="691"/>
    </row>
    <row r="133" spans="2:14">
      <c r="B133" s="74"/>
      <c r="C133" s="2">
        <f>'Interval Specifications'!$K$9</f>
        <v>5</v>
      </c>
      <c r="D133" s="13" t="str">
        <f>'Interval Specifications'!$K$8</f>
        <v>mg/ml</v>
      </c>
      <c r="E133" s="130" t="str">
        <f>'Interval Specifications'!$K$7</f>
        <v>Liquid</v>
      </c>
      <c r="F133" s="138">
        <f>'Interval Specifications'!K60</f>
        <v>0</v>
      </c>
      <c r="G133" s="139">
        <f>'Cumulative Specifications'!K59</f>
        <v>0</v>
      </c>
      <c r="H133" s="134">
        <f>F133*C133*'Interval Specifications'!$K$10</f>
        <v>0</v>
      </c>
      <c r="I133" s="134">
        <f>G133*C133*'Interval Specifications'!$D$10</f>
        <v>0</v>
      </c>
      <c r="J133" s="66" t="str">
        <f>IF('Interval Specifications'!$K$11="","N/A",H133/'Interval Specifications'!$K$11)</f>
        <v>N/A</v>
      </c>
      <c r="K133" s="67" t="str">
        <f>IF('Interval Specifications'!$K$11="","N/A",I133/'Interval Specifications'!$K$11)</f>
        <v>N/A</v>
      </c>
      <c r="L133" s="115" t="str">
        <f t="shared" si="34"/>
        <v>N/A</v>
      </c>
      <c r="M133" s="690" t="str">
        <f t="shared" si="35"/>
        <v>N/A</v>
      </c>
      <c r="N133" s="691"/>
    </row>
    <row r="134" spans="2:14">
      <c r="B134" s="74"/>
      <c r="C134" s="18">
        <f>'Interval Specifications'!$L$9</f>
        <v>0.5</v>
      </c>
      <c r="D134" s="15" t="str">
        <f>'Interval Specifications'!$L$8</f>
        <v>G</v>
      </c>
      <c r="E134" s="130" t="str">
        <f>'Interval Specifications'!$L$7</f>
        <v>10% Powder</v>
      </c>
      <c r="F134" s="138">
        <f>'Interval Specifications'!L60</f>
        <v>0</v>
      </c>
      <c r="G134" s="139">
        <f>'Cumulative Specifications'!L59</f>
        <v>0</v>
      </c>
      <c r="H134" s="134">
        <f>F134*C134*'Interval Specifications'!$L$10</f>
        <v>0</v>
      </c>
      <c r="I134" s="134">
        <f>G134*C134*'Interval Specifications'!$D$10</f>
        <v>0</v>
      </c>
      <c r="J134" s="66" t="str">
        <f>IF('Interval Specifications'!$L$11="","N/A",H134/'Interval Specifications'!$L$11)</f>
        <v>N/A</v>
      </c>
      <c r="K134" s="67" t="str">
        <f>IF('Interval Specifications'!$L$11="","N/A",I134/'Interval Specifications'!$L$11)</f>
        <v>N/A</v>
      </c>
      <c r="L134" s="115" t="str">
        <f t="shared" si="34"/>
        <v>N/A</v>
      </c>
      <c r="M134" s="690" t="str">
        <f t="shared" si="35"/>
        <v>N/A</v>
      </c>
      <c r="N134" s="691"/>
    </row>
    <row r="135" spans="2:14" ht="15" thickBot="1">
      <c r="B135" s="74"/>
      <c r="C135" s="92">
        <f>'Interval Specifications'!$M$9</f>
        <v>1</v>
      </c>
      <c r="D135" s="93" t="str">
        <f>'Interval Specifications'!$M$8</f>
        <v>G</v>
      </c>
      <c r="E135" s="131" t="str">
        <f>'Interval Specifications'!$M$7</f>
        <v>20% Powder</v>
      </c>
      <c r="F135" s="140">
        <f>'Interval Specifications'!M60</f>
        <v>0</v>
      </c>
      <c r="G135" s="141">
        <f>'Cumulative Specifications'!M59</f>
        <v>0</v>
      </c>
      <c r="H135" s="134">
        <f>F135*C135*'Interval Specifications'!$M$10</f>
        <v>0</v>
      </c>
      <c r="I135" s="134">
        <f>G135*C135*'Interval Specifications'!$D$10</f>
        <v>0</v>
      </c>
      <c r="J135" s="149" t="str">
        <f>IF('Interval Specifications'!$M$11="","N/A",H135/'Interval Specifications'!$M$11)</f>
        <v>N/A</v>
      </c>
      <c r="K135" s="150" t="str">
        <f>IF('Interval Specifications'!$M$11="","N/A",I135/'Interval Specifications'!$M$11)</f>
        <v>N/A</v>
      </c>
      <c r="L135" s="115" t="str">
        <f t="shared" si="34"/>
        <v>N/A</v>
      </c>
      <c r="M135" s="690" t="str">
        <f t="shared" si="35"/>
        <v>N/A</v>
      </c>
      <c r="N135" s="691"/>
    </row>
    <row r="136" spans="2:14" ht="15" thickTop="1">
      <c r="B136" s="94" t="str">
        <f>'Interval Specifications'!C21</f>
        <v>Croatia</v>
      </c>
      <c r="C136" s="692" t="s">
        <v>69</v>
      </c>
      <c r="D136" s="693"/>
      <c r="E136" s="693"/>
      <c r="F136" s="203">
        <f t="shared" ref="F136:L136" si="36">SUM(F137:F146)</f>
        <v>0</v>
      </c>
      <c r="G136" s="133">
        <f t="shared" si="36"/>
        <v>0</v>
      </c>
      <c r="H136" s="133">
        <f t="shared" si="36"/>
        <v>0</v>
      </c>
      <c r="I136" s="143">
        <f t="shared" si="36"/>
        <v>0</v>
      </c>
      <c r="J136" s="147">
        <f t="shared" si="36"/>
        <v>0</v>
      </c>
      <c r="K136" s="148">
        <f t="shared" si="36"/>
        <v>0</v>
      </c>
      <c r="L136" s="146">
        <f t="shared" si="36"/>
        <v>0</v>
      </c>
      <c r="M136" s="694">
        <f>SUM(M137:N146)</f>
        <v>0</v>
      </c>
      <c r="N136" s="695"/>
    </row>
    <row r="137" spans="2:14">
      <c r="B137" s="73"/>
      <c r="C137" s="202">
        <f>'Interval Specifications'!$D$9</f>
        <v>7.5</v>
      </c>
      <c r="D137" s="13" t="str">
        <f>'Interval Specifications'!$D$8</f>
        <v>mg</v>
      </c>
      <c r="E137" s="130" t="str">
        <f>'Interval Specifications'!$D$7</f>
        <v>Tablet</v>
      </c>
      <c r="F137" s="138">
        <f>'Interval Specifications'!D21</f>
        <v>0</v>
      </c>
      <c r="G137" s="139">
        <f>'Cumulative Specifications'!D20</f>
        <v>0</v>
      </c>
      <c r="H137" s="134">
        <f>F137*C137*'Interval Specifications'!$D$10</f>
        <v>0</v>
      </c>
      <c r="I137" s="134">
        <f>G137*C137*'Interval Specifications'!$D$10</f>
        <v>0</v>
      </c>
      <c r="J137" s="66">
        <f>IF('Interval Specifications'!$D$11="","N/A",H137/'Interval Specifications'!$D$11)</f>
        <v>0</v>
      </c>
      <c r="K137" s="67">
        <f>IF('Interval Specifications'!$D$11="","N/A",I137/'Interval Specifications'!$D$11)</f>
        <v>0</v>
      </c>
      <c r="L137" s="115">
        <f t="shared" ref="L137:L146" si="37">IF(J137="N/A","N/A",J137/365)</f>
        <v>0</v>
      </c>
      <c r="M137" s="690">
        <f t="shared" ref="M137:M146" si="38">IF(K137="N/A","N/A",K137/365)</f>
        <v>0</v>
      </c>
      <c r="N137" s="691"/>
    </row>
    <row r="138" spans="2:14">
      <c r="B138" s="74"/>
      <c r="C138" s="3">
        <f>'Interval Specifications'!$E$9</f>
        <v>15</v>
      </c>
      <c r="D138" s="15" t="str">
        <f>'Interval Specifications'!$E$8</f>
        <v>mg</v>
      </c>
      <c r="E138" s="130" t="str">
        <f>'Interval Specifications'!$E$7</f>
        <v>Tablet</v>
      </c>
      <c r="F138" s="138">
        <f>'Interval Specifications'!E21</f>
        <v>0</v>
      </c>
      <c r="G138" s="139">
        <f>'Cumulative Specifications'!E20</f>
        <v>0</v>
      </c>
      <c r="H138" s="134">
        <f>F138*C138*'Interval Specifications'!$E$10</f>
        <v>0</v>
      </c>
      <c r="I138" s="134">
        <f>G138*C138*'Interval Specifications'!$D$10</f>
        <v>0</v>
      </c>
      <c r="J138" s="66">
        <f>IF('Interval Specifications'!$E$11="","N/A",H138/'Interval Specifications'!$E$11)</f>
        <v>0</v>
      </c>
      <c r="K138" s="67">
        <f>IF('Interval Specifications'!$E$11="","N/A",I138/'Interval Specifications'!$E$11)</f>
        <v>0</v>
      </c>
      <c r="L138" s="115">
        <f t="shared" si="37"/>
        <v>0</v>
      </c>
      <c r="M138" s="690">
        <f t="shared" si="38"/>
        <v>0</v>
      </c>
      <c r="N138" s="691"/>
    </row>
    <row r="139" spans="2:14">
      <c r="B139" s="74"/>
      <c r="C139" s="2">
        <f>'Interval Specifications'!$F$9</f>
        <v>30</v>
      </c>
      <c r="D139" s="13" t="str">
        <f>'Interval Specifications'!$F$8</f>
        <v>mg</v>
      </c>
      <c r="E139" s="130" t="str">
        <f>'Interval Specifications'!$F$7</f>
        <v>Tablet</v>
      </c>
      <c r="F139" s="138">
        <f>'Interval Specifications'!F21</f>
        <v>0</v>
      </c>
      <c r="G139" s="139">
        <f>'Cumulative Specifications'!F20</f>
        <v>0</v>
      </c>
      <c r="H139" s="134">
        <f>F139*C139*'Interval Specifications'!$F$10</f>
        <v>0</v>
      </c>
      <c r="I139" s="134">
        <f>G139*C139*'Interval Specifications'!$D$10</f>
        <v>0</v>
      </c>
      <c r="J139" s="66">
        <f>IF('Interval Specifications'!$F$11="","N/A",H139/'Interval Specifications'!$F$11)</f>
        <v>0</v>
      </c>
      <c r="K139" s="67">
        <f>IF('Interval Specifications'!$F$11="","N/A",I139/'Interval Specifications'!$F$11)</f>
        <v>0</v>
      </c>
      <c r="L139" s="115">
        <f t="shared" si="37"/>
        <v>0</v>
      </c>
      <c r="M139" s="690">
        <f t="shared" si="38"/>
        <v>0</v>
      </c>
      <c r="N139" s="691"/>
    </row>
    <row r="140" spans="2:14">
      <c r="B140" s="74"/>
      <c r="C140" s="3">
        <f>'Interval Specifications'!$G$9</f>
        <v>45</v>
      </c>
      <c r="D140" s="15" t="str">
        <f>'Interval Specifications'!$G$8</f>
        <v>mg</v>
      </c>
      <c r="E140" s="130" t="str">
        <f>'Interval Specifications'!$G$7</f>
        <v>Tablet</v>
      </c>
      <c r="F140" s="138">
        <f>'Interval Specifications'!G21</f>
        <v>0</v>
      </c>
      <c r="G140" s="139">
        <f>'Cumulative Specifications'!G20</f>
        <v>0</v>
      </c>
      <c r="H140" s="134">
        <f>F140*C140*'Interval Specifications'!$G$10</f>
        <v>0</v>
      </c>
      <c r="I140" s="134">
        <f>G140*C140*'Interval Specifications'!$D$10</f>
        <v>0</v>
      </c>
      <c r="J140" s="66">
        <f>IF('Interval Specifications'!$G$11="","N/A",H140/'Interval Specifications'!$G$11)</f>
        <v>0</v>
      </c>
      <c r="K140" s="67">
        <f>IF('Interval Specifications'!$G$11="","N/A",I140/'Interval Specifications'!$G$11)</f>
        <v>0</v>
      </c>
      <c r="L140" s="115">
        <f t="shared" si="37"/>
        <v>0</v>
      </c>
      <c r="M140" s="690">
        <f t="shared" si="38"/>
        <v>0</v>
      </c>
      <c r="N140" s="691"/>
    </row>
    <row r="141" spans="2:14">
      <c r="B141" s="74"/>
      <c r="C141" s="2">
        <f>'Interval Specifications'!$H$9</f>
        <v>60</v>
      </c>
      <c r="D141" s="13" t="str">
        <f>'Interval Specifications'!$H$8</f>
        <v>mg</v>
      </c>
      <c r="E141" s="130" t="str">
        <f>'Interval Specifications'!$H$7</f>
        <v>Tablet</v>
      </c>
      <c r="F141" s="138">
        <f>'Interval Specifications'!H21</f>
        <v>0</v>
      </c>
      <c r="G141" s="139">
        <f>'Cumulative Specifications'!H20</f>
        <v>0</v>
      </c>
      <c r="H141" s="134">
        <f>F141*C141*'Interval Specifications'!$H$10</f>
        <v>0</v>
      </c>
      <c r="I141" s="134">
        <f>G141*C141*'Interval Specifications'!$D$10</f>
        <v>0</v>
      </c>
      <c r="J141" s="66">
        <f>IF('Interval Specifications'!$H$11="","N/A",H141/'Interval Specifications'!$H$11)</f>
        <v>0</v>
      </c>
      <c r="K141" s="67">
        <f>IF('Interval Specifications'!$H$11="","N/A",I141/'Interval Specifications'!$H$11)</f>
        <v>0</v>
      </c>
      <c r="L141" s="115">
        <f t="shared" si="37"/>
        <v>0</v>
      </c>
      <c r="M141" s="690">
        <f t="shared" si="38"/>
        <v>0</v>
      </c>
      <c r="N141" s="691"/>
    </row>
    <row r="142" spans="2:14">
      <c r="B142" s="74"/>
      <c r="C142" s="16">
        <f>'Interval Specifications'!$I$9</f>
        <v>90</v>
      </c>
      <c r="D142" s="15" t="str">
        <f>'Interval Specifications'!$I$8</f>
        <v>mg</v>
      </c>
      <c r="E142" s="130" t="str">
        <f>'Interval Specifications'!$I$7</f>
        <v>Tablet</v>
      </c>
      <c r="F142" s="138">
        <f>'Interval Specifications'!I21</f>
        <v>0</v>
      </c>
      <c r="G142" s="139">
        <f>'Cumulative Specifications'!I20</f>
        <v>0</v>
      </c>
      <c r="H142" s="134">
        <f>F142*C142*'Interval Specifications'!$I$10</f>
        <v>0</v>
      </c>
      <c r="I142" s="134">
        <f>G142*C142*'Interval Specifications'!$D$10</f>
        <v>0</v>
      </c>
      <c r="J142" s="66">
        <f>IF('Interval Specifications'!$I$11="","N/A",H142/'Interval Specifications'!$I$11)</f>
        <v>0</v>
      </c>
      <c r="K142" s="67">
        <f>IF('Interval Specifications'!$I$11="","N/A",I142/'Interval Specifications'!$I$11)</f>
        <v>0</v>
      </c>
      <c r="L142" s="115">
        <f t="shared" si="37"/>
        <v>0</v>
      </c>
      <c r="M142" s="690">
        <f t="shared" si="38"/>
        <v>0</v>
      </c>
      <c r="N142" s="691"/>
    </row>
    <row r="143" spans="2:14">
      <c r="B143" s="74"/>
      <c r="C143" s="3">
        <f>'Interval Specifications'!$J$9</f>
        <v>25</v>
      </c>
      <c r="D143" s="15" t="str">
        <f>'Interval Specifications'!$J$8</f>
        <v>mg</v>
      </c>
      <c r="E143" s="130" t="str">
        <f>'Interval Specifications'!$J$7</f>
        <v xml:space="preserve">SR Capsule </v>
      </c>
      <c r="F143" s="138">
        <f>'Interval Specifications'!J21</f>
        <v>0</v>
      </c>
      <c r="G143" s="139">
        <f>'Cumulative Specifications'!J20</f>
        <v>0</v>
      </c>
      <c r="H143" s="134">
        <f>F143*C143*'Interval Specifications'!$J$10</f>
        <v>0</v>
      </c>
      <c r="I143" s="134">
        <f>G143*C143*'Interval Specifications'!$D$10</f>
        <v>0</v>
      </c>
      <c r="J143" s="66" t="str">
        <f>IF('Interval Specifications'!$J$11="","N/A",H143/'Interval Specifications'!$J$11)</f>
        <v>N/A</v>
      </c>
      <c r="K143" s="67" t="str">
        <f>IF('Interval Specifications'!$J$11="","N/A",I143/'Interval Specifications'!$J$11)</f>
        <v>N/A</v>
      </c>
      <c r="L143" s="115" t="str">
        <f t="shared" si="37"/>
        <v>N/A</v>
      </c>
      <c r="M143" s="690" t="str">
        <f t="shared" si="38"/>
        <v>N/A</v>
      </c>
      <c r="N143" s="691"/>
    </row>
    <row r="144" spans="2:14">
      <c r="B144" s="74"/>
      <c r="C144" s="2">
        <f>'Interval Specifications'!$K$9</f>
        <v>5</v>
      </c>
      <c r="D144" s="13" t="str">
        <f>'Interval Specifications'!$K$8</f>
        <v>mg/ml</v>
      </c>
      <c r="E144" s="130" t="str">
        <f>'Interval Specifications'!$K$7</f>
        <v>Liquid</v>
      </c>
      <c r="F144" s="138">
        <f>'Interval Specifications'!K21</f>
        <v>0</v>
      </c>
      <c r="G144" s="139">
        <f>'Cumulative Specifications'!K20</f>
        <v>0</v>
      </c>
      <c r="H144" s="134">
        <f>F144*C144*'Interval Specifications'!$K$10</f>
        <v>0</v>
      </c>
      <c r="I144" s="134">
        <f>G144*C144*'Interval Specifications'!$D$10</f>
        <v>0</v>
      </c>
      <c r="J144" s="66" t="str">
        <f>IF('Interval Specifications'!$K$11="","N/A",H144/'Interval Specifications'!$K$11)</f>
        <v>N/A</v>
      </c>
      <c r="K144" s="67" t="str">
        <f>IF('Interval Specifications'!$K$11="","N/A",I144/'Interval Specifications'!$K$11)</f>
        <v>N/A</v>
      </c>
      <c r="L144" s="115" t="str">
        <f t="shared" si="37"/>
        <v>N/A</v>
      </c>
      <c r="M144" s="690" t="str">
        <f t="shared" si="38"/>
        <v>N/A</v>
      </c>
      <c r="N144" s="691"/>
    </row>
    <row r="145" spans="2:14">
      <c r="B145" s="74"/>
      <c r="C145" s="18">
        <f>'Interval Specifications'!$L$9</f>
        <v>0.5</v>
      </c>
      <c r="D145" s="15" t="str">
        <f>'Interval Specifications'!$L$8</f>
        <v>G</v>
      </c>
      <c r="E145" s="130" t="str">
        <f>'Interval Specifications'!$L$7</f>
        <v>10% Powder</v>
      </c>
      <c r="F145" s="138">
        <f>'Interval Specifications'!L21</f>
        <v>0</v>
      </c>
      <c r="G145" s="139">
        <f>'Cumulative Specifications'!L20</f>
        <v>0</v>
      </c>
      <c r="H145" s="134">
        <f>F145*C145*'Interval Specifications'!$L$10</f>
        <v>0</v>
      </c>
      <c r="I145" s="134">
        <f>G145*C145*'Interval Specifications'!$D$10</f>
        <v>0</v>
      </c>
      <c r="J145" s="66" t="str">
        <f>IF('Interval Specifications'!$L$11="","N/A",H145/'Interval Specifications'!$L$11)</f>
        <v>N/A</v>
      </c>
      <c r="K145" s="67" t="str">
        <f>IF('Interval Specifications'!$L$11="","N/A",I145/'Interval Specifications'!$L$11)</f>
        <v>N/A</v>
      </c>
      <c r="L145" s="115" t="str">
        <f t="shared" si="37"/>
        <v>N/A</v>
      </c>
      <c r="M145" s="690" t="str">
        <f t="shared" si="38"/>
        <v>N/A</v>
      </c>
      <c r="N145" s="691"/>
    </row>
    <row r="146" spans="2:14" ht="15" thickBot="1">
      <c r="B146" s="74"/>
      <c r="C146" s="92">
        <f>'Interval Specifications'!$M$9</f>
        <v>1</v>
      </c>
      <c r="D146" s="93" t="str">
        <f>'Interval Specifications'!$M$8</f>
        <v>G</v>
      </c>
      <c r="E146" s="131" t="str">
        <f>'Interval Specifications'!$M$7</f>
        <v>20% Powder</v>
      </c>
      <c r="F146" s="140">
        <f>'Interval Specifications'!M21</f>
        <v>0</v>
      </c>
      <c r="G146" s="141">
        <f>'Cumulative Specifications'!M20</f>
        <v>0</v>
      </c>
      <c r="H146" s="134">
        <f>F146*C146*'Interval Specifications'!$M$10</f>
        <v>0</v>
      </c>
      <c r="I146" s="134">
        <f>G146*C146*'Interval Specifications'!$D$10</f>
        <v>0</v>
      </c>
      <c r="J146" s="149" t="str">
        <f>IF('Interval Specifications'!$M$11="","N/A",H146/'Interval Specifications'!$M$11)</f>
        <v>N/A</v>
      </c>
      <c r="K146" s="150" t="str">
        <f>IF('Interval Specifications'!$M$11="","N/A",I146/'Interval Specifications'!$M$11)</f>
        <v>N/A</v>
      </c>
      <c r="L146" s="115" t="str">
        <f t="shared" si="37"/>
        <v>N/A</v>
      </c>
      <c r="M146" s="690" t="str">
        <f t="shared" si="38"/>
        <v>N/A</v>
      </c>
      <c r="N146" s="691"/>
    </row>
    <row r="147" spans="2:14" ht="15" thickTop="1">
      <c r="B147" s="94" t="str">
        <f>'Interval Specifications'!C22</f>
        <v>Cyprus</v>
      </c>
      <c r="C147" s="692" t="s">
        <v>69</v>
      </c>
      <c r="D147" s="693"/>
      <c r="E147" s="693"/>
      <c r="F147" s="203">
        <f t="shared" ref="F147:L147" si="39">SUM(F148:F157)</f>
        <v>0</v>
      </c>
      <c r="G147" s="133">
        <f t="shared" si="39"/>
        <v>0</v>
      </c>
      <c r="H147" s="133">
        <f t="shared" si="39"/>
        <v>0</v>
      </c>
      <c r="I147" s="143">
        <f t="shared" si="39"/>
        <v>0</v>
      </c>
      <c r="J147" s="147">
        <f t="shared" si="39"/>
        <v>0</v>
      </c>
      <c r="K147" s="148">
        <f t="shared" si="39"/>
        <v>0</v>
      </c>
      <c r="L147" s="146">
        <f t="shared" si="39"/>
        <v>0</v>
      </c>
      <c r="M147" s="694">
        <f>SUM(M148:N157)</f>
        <v>0</v>
      </c>
      <c r="N147" s="695"/>
    </row>
    <row r="148" spans="2:14">
      <c r="B148" s="73"/>
      <c r="C148" s="202">
        <f>'Interval Specifications'!$D$9</f>
        <v>7.5</v>
      </c>
      <c r="D148" s="13" t="str">
        <f>'Interval Specifications'!$D$8</f>
        <v>mg</v>
      </c>
      <c r="E148" s="130" t="str">
        <f>'Interval Specifications'!$D$7</f>
        <v>Tablet</v>
      </c>
      <c r="F148" s="138">
        <f>'Interval Specifications'!D22</f>
        <v>0</v>
      </c>
      <c r="G148" s="139">
        <f>'Cumulative Specifications'!D21</f>
        <v>0</v>
      </c>
      <c r="H148" s="134">
        <f>F148*C148*'Interval Specifications'!$D$10</f>
        <v>0</v>
      </c>
      <c r="I148" s="134">
        <f>G148*C148*'Interval Specifications'!$D$10</f>
        <v>0</v>
      </c>
      <c r="J148" s="66">
        <f>IF('Interval Specifications'!$D$11="","N/A",H148/'Interval Specifications'!$D$11)</f>
        <v>0</v>
      </c>
      <c r="K148" s="67">
        <f>IF('Interval Specifications'!$D$11="","N/A",I148/'Interval Specifications'!$D$11)</f>
        <v>0</v>
      </c>
      <c r="L148" s="115">
        <f t="shared" ref="L148:L157" si="40">IF(J148="N/A","N/A",J148/365)</f>
        <v>0</v>
      </c>
      <c r="M148" s="690">
        <f t="shared" ref="M148:M157" si="41">IF(K148="N/A","N/A",K148/365)</f>
        <v>0</v>
      </c>
      <c r="N148" s="691"/>
    </row>
    <row r="149" spans="2:14">
      <c r="B149" s="74"/>
      <c r="C149" s="3">
        <f>'Interval Specifications'!$E$9</f>
        <v>15</v>
      </c>
      <c r="D149" s="15" t="str">
        <f>'Interval Specifications'!$E$8</f>
        <v>mg</v>
      </c>
      <c r="E149" s="130" t="str">
        <f>'Interval Specifications'!$E$7</f>
        <v>Tablet</v>
      </c>
      <c r="F149" s="138">
        <f>'Interval Specifications'!E22</f>
        <v>0</v>
      </c>
      <c r="G149" s="139">
        <f>'Cumulative Specifications'!E21</f>
        <v>0</v>
      </c>
      <c r="H149" s="134">
        <f>F149*C149*'Interval Specifications'!$E$10</f>
        <v>0</v>
      </c>
      <c r="I149" s="134">
        <f>G149*C149*'Interval Specifications'!$D$10</f>
        <v>0</v>
      </c>
      <c r="J149" s="66">
        <f>IF('Interval Specifications'!$E$11="","N/A",H149/'Interval Specifications'!$E$11)</f>
        <v>0</v>
      </c>
      <c r="K149" s="67">
        <f>IF('Interval Specifications'!$E$11="","N/A",I149/'Interval Specifications'!$E$11)</f>
        <v>0</v>
      </c>
      <c r="L149" s="115">
        <f t="shared" si="40"/>
        <v>0</v>
      </c>
      <c r="M149" s="690">
        <f t="shared" si="41"/>
        <v>0</v>
      </c>
      <c r="N149" s="691"/>
    </row>
    <row r="150" spans="2:14">
      <c r="B150" s="74"/>
      <c r="C150" s="2">
        <f>'Interval Specifications'!$F$9</f>
        <v>30</v>
      </c>
      <c r="D150" s="13" t="str">
        <f>'Interval Specifications'!$F$8</f>
        <v>mg</v>
      </c>
      <c r="E150" s="130" t="str">
        <f>'Interval Specifications'!$F$7</f>
        <v>Tablet</v>
      </c>
      <c r="F150" s="138">
        <f>'Interval Specifications'!F22</f>
        <v>0</v>
      </c>
      <c r="G150" s="139">
        <f>'Cumulative Specifications'!F21</f>
        <v>0</v>
      </c>
      <c r="H150" s="134">
        <f>F150*C150*'Interval Specifications'!$F$10</f>
        <v>0</v>
      </c>
      <c r="I150" s="134">
        <f>G150*C150*'Interval Specifications'!$D$10</f>
        <v>0</v>
      </c>
      <c r="J150" s="66">
        <f>IF('Interval Specifications'!$F$11="","N/A",H150/'Interval Specifications'!$F$11)</f>
        <v>0</v>
      </c>
      <c r="K150" s="67">
        <f>IF('Interval Specifications'!$F$11="","N/A",I150/'Interval Specifications'!$F$11)</f>
        <v>0</v>
      </c>
      <c r="L150" s="115">
        <f t="shared" si="40"/>
        <v>0</v>
      </c>
      <c r="M150" s="690">
        <f t="shared" si="41"/>
        <v>0</v>
      </c>
      <c r="N150" s="691"/>
    </row>
    <row r="151" spans="2:14">
      <c r="B151" s="74"/>
      <c r="C151" s="3">
        <f>'Interval Specifications'!$G$9</f>
        <v>45</v>
      </c>
      <c r="D151" s="15" t="str">
        <f>'Interval Specifications'!$G$8</f>
        <v>mg</v>
      </c>
      <c r="E151" s="130" t="str">
        <f>'Interval Specifications'!$G$7</f>
        <v>Tablet</v>
      </c>
      <c r="F151" s="138">
        <f>'Interval Specifications'!G22</f>
        <v>0</v>
      </c>
      <c r="G151" s="139">
        <f>'Cumulative Specifications'!G21</f>
        <v>0</v>
      </c>
      <c r="H151" s="134">
        <f>F151*C151*'Interval Specifications'!$G$10</f>
        <v>0</v>
      </c>
      <c r="I151" s="134">
        <f>G151*C151*'Interval Specifications'!$D$10</f>
        <v>0</v>
      </c>
      <c r="J151" s="66">
        <f>IF('Interval Specifications'!$G$11="","N/A",H151/'Interval Specifications'!$G$11)</f>
        <v>0</v>
      </c>
      <c r="K151" s="67">
        <f>IF('Interval Specifications'!$G$11="","N/A",I151/'Interval Specifications'!$G$11)</f>
        <v>0</v>
      </c>
      <c r="L151" s="115">
        <f t="shared" si="40"/>
        <v>0</v>
      </c>
      <c r="M151" s="690">
        <f t="shared" si="41"/>
        <v>0</v>
      </c>
      <c r="N151" s="691"/>
    </row>
    <row r="152" spans="2:14">
      <c r="B152" s="74"/>
      <c r="C152" s="2">
        <f>'Interval Specifications'!$H$9</f>
        <v>60</v>
      </c>
      <c r="D152" s="13" t="str">
        <f>'Interval Specifications'!$H$8</f>
        <v>mg</v>
      </c>
      <c r="E152" s="130" t="str">
        <f>'Interval Specifications'!$H$7</f>
        <v>Tablet</v>
      </c>
      <c r="F152" s="138">
        <f>'Interval Specifications'!H22</f>
        <v>0</v>
      </c>
      <c r="G152" s="139">
        <f>'Cumulative Specifications'!H21</f>
        <v>0</v>
      </c>
      <c r="H152" s="134">
        <f>F152*C152*'Interval Specifications'!$H$10</f>
        <v>0</v>
      </c>
      <c r="I152" s="134">
        <f>G152*C152*'Interval Specifications'!$D$10</f>
        <v>0</v>
      </c>
      <c r="J152" s="66">
        <f>IF('Interval Specifications'!$H$11="","N/A",H152/'Interval Specifications'!$H$11)</f>
        <v>0</v>
      </c>
      <c r="K152" s="67">
        <f>IF('Interval Specifications'!$H$11="","N/A",I152/'Interval Specifications'!$H$11)</f>
        <v>0</v>
      </c>
      <c r="L152" s="115">
        <f t="shared" si="40"/>
        <v>0</v>
      </c>
      <c r="M152" s="690">
        <f t="shared" si="41"/>
        <v>0</v>
      </c>
      <c r="N152" s="691"/>
    </row>
    <row r="153" spans="2:14">
      <c r="B153" s="74"/>
      <c r="C153" s="16">
        <f>'Interval Specifications'!$I$9</f>
        <v>90</v>
      </c>
      <c r="D153" s="15" t="str">
        <f>'Interval Specifications'!$I$8</f>
        <v>mg</v>
      </c>
      <c r="E153" s="130" t="str">
        <f>'Interval Specifications'!$I$7</f>
        <v>Tablet</v>
      </c>
      <c r="F153" s="138">
        <f>'Interval Specifications'!I22</f>
        <v>0</v>
      </c>
      <c r="G153" s="139">
        <f>'Cumulative Specifications'!I21</f>
        <v>0</v>
      </c>
      <c r="H153" s="134">
        <f>F153*C153*'Interval Specifications'!$I$10</f>
        <v>0</v>
      </c>
      <c r="I153" s="134">
        <f>G153*C153*'Interval Specifications'!$D$10</f>
        <v>0</v>
      </c>
      <c r="J153" s="66">
        <f>IF('Interval Specifications'!$I$11="","N/A",H153/'Interval Specifications'!$I$11)</f>
        <v>0</v>
      </c>
      <c r="K153" s="67">
        <f>IF('Interval Specifications'!$I$11="","N/A",I153/'Interval Specifications'!$I$11)</f>
        <v>0</v>
      </c>
      <c r="L153" s="115">
        <f t="shared" si="40"/>
        <v>0</v>
      </c>
      <c r="M153" s="690">
        <f t="shared" si="41"/>
        <v>0</v>
      </c>
      <c r="N153" s="691"/>
    </row>
    <row r="154" spans="2:14">
      <c r="B154" s="74"/>
      <c r="C154" s="3">
        <f>'Interval Specifications'!$J$9</f>
        <v>25</v>
      </c>
      <c r="D154" s="15" t="str">
        <f>'Interval Specifications'!$J$8</f>
        <v>mg</v>
      </c>
      <c r="E154" s="130" t="str">
        <f>'Interval Specifications'!$J$7</f>
        <v xml:space="preserve">SR Capsule </v>
      </c>
      <c r="F154" s="138">
        <f>'Interval Specifications'!J22</f>
        <v>0</v>
      </c>
      <c r="G154" s="139">
        <f>'Cumulative Specifications'!J21</f>
        <v>0</v>
      </c>
      <c r="H154" s="134">
        <f>F154*C154*'Interval Specifications'!$J$10</f>
        <v>0</v>
      </c>
      <c r="I154" s="134">
        <f>G154*C154*'Interval Specifications'!$D$10</f>
        <v>0</v>
      </c>
      <c r="J154" s="66" t="str">
        <f>IF('Interval Specifications'!$J$11="","N/A",H154/'Interval Specifications'!$J$11)</f>
        <v>N/A</v>
      </c>
      <c r="K154" s="67" t="str">
        <f>IF('Interval Specifications'!$J$11="","N/A",I154/'Interval Specifications'!$J$11)</f>
        <v>N/A</v>
      </c>
      <c r="L154" s="115" t="str">
        <f t="shared" si="40"/>
        <v>N/A</v>
      </c>
      <c r="M154" s="690" t="str">
        <f t="shared" si="41"/>
        <v>N/A</v>
      </c>
      <c r="N154" s="691"/>
    </row>
    <row r="155" spans="2:14">
      <c r="B155" s="74"/>
      <c r="C155" s="2">
        <f>'Interval Specifications'!$K$9</f>
        <v>5</v>
      </c>
      <c r="D155" s="13" t="str">
        <f>'Interval Specifications'!$K$8</f>
        <v>mg/ml</v>
      </c>
      <c r="E155" s="130" t="str">
        <f>'Interval Specifications'!$K$7</f>
        <v>Liquid</v>
      </c>
      <c r="F155" s="138">
        <f>'Interval Specifications'!K22</f>
        <v>0</v>
      </c>
      <c r="G155" s="139">
        <f>'Cumulative Specifications'!K21</f>
        <v>0</v>
      </c>
      <c r="H155" s="134">
        <f>F155*C155*'Interval Specifications'!$K$10</f>
        <v>0</v>
      </c>
      <c r="I155" s="134">
        <f>G155*C155*'Interval Specifications'!$D$10</f>
        <v>0</v>
      </c>
      <c r="J155" s="66" t="str">
        <f>IF('Interval Specifications'!$K$11="","N/A",H155/'Interval Specifications'!$K$11)</f>
        <v>N/A</v>
      </c>
      <c r="K155" s="67" t="str">
        <f>IF('Interval Specifications'!$K$11="","N/A",I155/'Interval Specifications'!$K$11)</f>
        <v>N/A</v>
      </c>
      <c r="L155" s="115" t="str">
        <f t="shared" si="40"/>
        <v>N/A</v>
      </c>
      <c r="M155" s="690" t="str">
        <f t="shared" si="41"/>
        <v>N/A</v>
      </c>
      <c r="N155" s="691"/>
    </row>
    <row r="156" spans="2:14">
      <c r="B156" s="74"/>
      <c r="C156" s="18">
        <f>'Interval Specifications'!$L$9</f>
        <v>0.5</v>
      </c>
      <c r="D156" s="15" t="str">
        <f>'Interval Specifications'!$L$8</f>
        <v>G</v>
      </c>
      <c r="E156" s="130" t="str">
        <f>'Interval Specifications'!$L$7</f>
        <v>10% Powder</v>
      </c>
      <c r="F156" s="138">
        <f>'Interval Specifications'!L22</f>
        <v>0</v>
      </c>
      <c r="G156" s="139">
        <f>'Cumulative Specifications'!L21</f>
        <v>0</v>
      </c>
      <c r="H156" s="134">
        <f>F156*C156*'Interval Specifications'!$L$10</f>
        <v>0</v>
      </c>
      <c r="I156" s="134">
        <f>G156*C156*'Interval Specifications'!$D$10</f>
        <v>0</v>
      </c>
      <c r="J156" s="66" t="str">
        <f>IF('Interval Specifications'!$L$11="","N/A",H156/'Interval Specifications'!$L$11)</f>
        <v>N/A</v>
      </c>
      <c r="K156" s="67" t="str">
        <f>IF('Interval Specifications'!$L$11="","N/A",I156/'Interval Specifications'!$L$11)</f>
        <v>N/A</v>
      </c>
      <c r="L156" s="115" t="str">
        <f t="shared" si="40"/>
        <v>N/A</v>
      </c>
      <c r="M156" s="690" t="str">
        <f t="shared" si="41"/>
        <v>N/A</v>
      </c>
      <c r="N156" s="691"/>
    </row>
    <row r="157" spans="2:14" ht="15" thickBot="1">
      <c r="B157" s="74"/>
      <c r="C157" s="92">
        <f>'Interval Specifications'!$M$9</f>
        <v>1</v>
      </c>
      <c r="D157" s="93" t="str">
        <f>'Interval Specifications'!$M$8</f>
        <v>G</v>
      </c>
      <c r="E157" s="131" t="str">
        <f>'Interval Specifications'!$M$7</f>
        <v>20% Powder</v>
      </c>
      <c r="F157" s="140">
        <f>'Interval Specifications'!M22</f>
        <v>0</v>
      </c>
      <c r="G157" s="141">
        <f>'Cumulative Specifications'!M21</f>
        <v>0</v>
      </c>
      <c r="H157" s="134">
        <f>F157*C157*'Interval Specifications'!$M$10</f>
        <v>0</v>
      </c>
      <c r="I157" s="134">
        <f>G157*C157*'Interval Specifications'!$D$10</f>
        <v>0</v>
      </c>
      <c r="J157" s="149" t="str">
        <f>IF('Interval Specifications'!$M$11="","N/A",H157/'Interval Specifications'!$M$11)</f>
        <v>N/A</v>
      </c>
      <c r="K157" s="150" t="str">
        <f>IF('Interval Specifications'!$M$11="","N/A",I157/'Interval Specifications'!$M$11)</f>
        <v>N/A</v>
      </c>
      <c r="L157" s="115" t="str">
        <f t="shared" si="40"/>
        <v>N/A</v>
      </c>
      <c r="M157" s="690" t="str">
        <f t="shared" si="41"/>
        <v>N/A</v>
      </c>
      <c r="N157" s="691"/>
    </row>
    <row r="158" spans="2:14" ht="15" thickTop="1">
      <c r="B158" s="94" t="str">
        <f>'Interval Specifications'!C23</f>
        <v>Czech Republic</v>
      </c>
      <c r="C158" s="692" t="s">
        <v>69</v>
      </c>
      <c r="D158" s="693"/>
      <c r="E158" s="693"/>
      <c r="F158" s="203">
        <f t="shared" ref="F158:L158" si="42">SUM(F159:F168)</f>
        <v>0</v>
      </c>
      <c r="G158" s="133">
        <f t="shared" si="42"/>
        <v>0</v>
      </c>
      <c r="H158" s="133">
        <f t="shared" si="42"/>
        <v>0</v>
      </c>
      <c r="I158" s="143">
        <f t="shared" si="42"/>
        <v>0</v>
      </c>
      <c r="J158" s="147">
        <f t="shared" si="42"/>
        <v>0</v>
      </c>
      <c r="K158" s="148">
        <f t="shared" si="42"/>
        <v>0</v>
      </c>
      <c r="L158" s="146">
        <f t="shared" si="42"/>
        <v>0</v>
      </c>
      <c r="M158" s="694">
        <f>SUM(M159:N168)</f>
        <v>0</v>
      </c>
      <c r="N158" s="695"/>
    </row>
    <row r="159" spans="2:14">
      <c r="B159" s="73"/>
      <c r="C159" s="202">
        <f>'Interval Specifications'!$D$9</f>
        <v>7.5</v>
      </c>
      <c r="D159" s="13" t="str">
        <f>'Interval Specifications'!$D$8</f>
        <v>mg</v>
      </c>
      <c r="E159" s="130" t="str">
        <f>'Interval Specifications'!$D$7</f>
        <v>Tablet</v>
      </c>
      <c r="F159" s="138">
        <f>'Interval Specifications'!D23</f>
        <v>0</v>
      </c>
      <c r="G159" s="139">
        <f>'Cumulative Specifications'!D22</f>
        <v>0</v>
      </c>
      <c r="H159" s="134">
        <f>F159*C159*'Interval Specifications'!$D$10</f>
        <v>0</v>
      </c>
      <c r="I159" s="134">
        <f>G159*C159*'Interval Specifications'!$D$10</f>
        <v>0</v>
      </c>
      <c r="J159" s="66">
        <f>IF('Interval Specifications'!$D$11="","N/A",H159/'Interval Specifications'!$D$11)</f>
        <v>0</v>
      </c>
      <c r="K159" s="67">
        <f>IF('Interval Specifications'!$D$11="","N/A",I159/'Interval Specifications'!$D$11)</f>
        <v>0</v>
      </c>
      <c r="L159" s="115">
        <f t="shared" ref="L159:L168" si="43">IF(J159="N/A","N/A",J159/365)</f>
        <v>0</v>
      </c>
      <c r="M159" s="690">
        <f t="shared" ref="M159:M168" si="44">IF(K159="N/A","N/A",K159/365)</f>
        <v>0</v>
      </c>
      <c r="N159" s="691"/>
    </row>
    <row r="160" spans="2:14">
      <c r="B160" s="74"/>
      <c r="C160" s="3">
        <f>'Interval Specifications'!$E$9</f>
        <v>15</v>
      </c>
      <c r="D160" s="15" t="str">
        <f>'Interval Specifications'!$E$8</f>
        <v>mg</v>
      </c>
      <c r="E160" s="130" t="str">
        <f>'Interval Specifications'!$E$7</f>
        <v>Tablet</v>
      </c>
      <c r="F160" s="138">
        <f>'Interval Specifications'!E23</f>
        <v>0</v>
      </c>
      <c r="G160" s="139">
        <f>'Cumulative Specifications'!E22</f>
        <v>0</v>
      </c>
      <c r="H160" s="134">
        <f>F160*C160*'Interval Specifications'!$E$10</f>
        <v>0</v>
      </c>
      <c r="I160" s="134">
        <f>G160*C160*'Interval Specifications'!$D$10</f>
        <v>0</v>
      </c>
      <c r="J160" s="66">
        <f>IF('Interval Specifications'!$E$11="","N/A",H160/'Interval Specifications'!$E$11)</f>
        <v>0</v>
      </c>
      <c r="K160" s="67">
        <f>IF('Interval Specifications'!$E$11="","N/A",I160/'Interval Specifications'!$E$11)</f>
        <v>0</v>
      </c>
      <c r="L160" s="115">
        <f t="shared" si="43"/>
        <v>0</v>
      </c>
      <c r="M160" s="690">
        <f t="shared" si="44"/>
        <v>0</v>
      </c>
      <c r="N160" s="691"/>
    </row>
    <row r="161" spans="2:14">
      <c r="B161" s="74"/>
      <c r="C161" s="2">
        <f>'Interval Specifications'!$F$9</f>
        <v>30</v>
      </c>
      <c r="D161" s="13" t="str">
        <f>'Interval Specifications'!$F$8</f>
        <v>mg</v>
      </c>
      <c r="E161" s="130" t="str">
        <f>'Interval Specifications'!$F$7</f>
        <v>Tablet</v>
      </c>
      <c r="F161" s="138">
        <f>'Interval Specifications'!F23</f>
        <v>0</v>
      </c>
      <c r="G161" s="139">
        <f>'Cumulative Specifications'!F22</f>
        <v>0</v>
      </c>
      <c r="H161" s="134">
        <f>F161*C161*'Interval Specifications'!$F$10</f>
        <v>0</v>
      </c>
      <c r="I161" s="134">
        <f>G161*C161*'Interval Specifications'!$D$10</f>
        <v>0</v>
      </c>
      <c r="J161" s="66">
        <f>IF('Interval Specifications'!$F$11="","N/A",H161/'Interval Specifications'!$F$11)</f>
        <v>0</v>
      </c>
      <c r="K161" s="67">
        <f>IF('Interval Specifications'!$F$11="","N/A",I161/'Interval Specifications'!$F$11)</f>
        <v>0</v>
      </c>
      <c r="L161" s="115">
        <f t="shared" si="43"/>
        <v>0</v>
      </c>
      <c r="M161" s="690">
        <f t="shared" si="44"/>
        <v>0</v>
      </c>
      <c r="N161" s="691"/>
    </row>
    <row r="162" spans="2:14">
      <c r="B162" s="74"/>
      <c r="C162" s="3">
        <f>'Interval Specifications'!$G$9</f>
        <v>45</v>
      </c>
      <c r="D162" s="15" t="str">
        <f>'Interval Specifications'!$G$8</f>
        <v>mg</v>
      </c>
      <c r="E162" s="130" t="str">
        <f>'Interval Specifications'!$G$7</f>
        <v>Tablet</v>
      </c>
      <c r="F162" s="138">
        <f>'Interval Specifications'!G23</f>
        <v>0</v>
      </c>
      <c r="G162" s="139">
        <f>'Cumulative Specifications'!G22</f>
        <v>0</v>
      </c>
      <c r="H162" s="134">
        <f>F162*C162*'Interval Specifications'!$G$10</f>
        <v>0</v>
      </c>
      <c r="I162" s="134">
        <f>G162*C162*'Interval Specifications'!$D$10</f>
        <v>0</v>
      </c>
      <c r="J162" s="66">
        <f>IF('Interval Specifications'!$G$11="","N/A",H162/'Interval Specifications'!$G$11)</f>
        <v>0</v>
      </c>
      <c r="K162" s="67">
        <f>IF('Interval Specifications'!$G$11="","N/A",I162/'Interval Specifications'!$G$11)</f>
        <v>0</v>
      </c>
      <c r="L162" s="115">
        <f t="shared" si="43"/>
        <v>0</v>
      </c>
      <c r="M162" s="690">
        <f t="shared" si="44"/>
        <v>0</v>
      </c>
      <c r="N162" s="691"/>
    </row>
    <row r="163" spans="2:14">
      <c r="B163" s="74"/>
      <c r="C163" s="2">
        <f>'Interval Specifications'!$H$9</f>
        <v>60</v>
      </c>
      <c r="D163" s="13" t="str">
        <f>'Interval Specifications'!$H$8</f>
        <v>mg</v>
      </c>
      <c r="E163" s="130" t="str">
        <f>'Interval Specifications'!$H$7</f>
        <v>Tablet</v>
      </c>
      <c r="F163" s="138">
        <f>'Interval Specifications'!H23</f>
        <v>0</v>
      </c>
      <c r="G163" s="139">
        <f>'Cumulative Specifications'!H22</f>
        <v>0</v>
      </c>
      <c r="H163" s="134">
        <f>F163*C163*'Interval Specifications'!$H$10</f>
        <v>0</v>
      </c>
      <c r="I163" s="134">
        <f>G163*C163*'Interval Specifications'!$D$10</f>
        <v>0</v>
      </c>
      <c r="J163" s="66">
        <f>IF('Interval Specifications'!$H$11="","N/A",H163/'Interval Specifications'!$H$11)</f>
        <v>0</v>
      </c>
      <c r="K163" s="67">
        <f>IF('Interval Specifications'!$H$11="","N/A",I163/'Interval Specifications'!$H$11)</f>
        <v>0</v>
      </c>
      <c r="L163" s="115">
        <f t="shared" si="43"/>
        <v>0</v>
      </c>
      <c r="M163" s="690">
        <f t="shared" si="44"/>
        <v>0</v>
      </c>
      <c r="N163" s="691"/>
    </row>
    <row r="164" spans="2:14">
      <c r="B164" s="74"/>
      <c r="C164" s="16">
        <f>'Interval Specifications'!$I$9</f>
        <v>90</v>
      </c>
      <c r="D164" s="15" t="str">
        <f>'Interval Specifications'!$I$8</f>
        <v>mg</v>
      </c>
      <c r="E164" s="130" t="str">
        <f>'Interval Specifications'!$I$7</f>
        <v>Tablet</v>
      </c>
      <c r="F164" s="138">
        <f>'Interval Specifications'!I23</f>
        <v>0</v>
      </c>
      <c r="G164" s="139">
        <f>'Cumulative Specifications'!I22</f>
        <v>0</v>
      </c>
      <c r="H164" s="134">
        <f>F164*C164*'Interval Specifications'!$I$10</f>
        <v>0</v>
      </c>
      <c r="I164" s="134">
        <f>G164*C164*'Interval Specifications'!$D$10</f>
        <v>0</v>
      </c>
      <c r="J164" s="66">
        <f>IF('Interval Specifications'!$I$11="","N/A",H164/'Interval Specifications'!$I$11)</f>
        <v>0</v>
      </c>
      <c r="K164" s="67">
        <f>IF('Interval Specifications'!$I$11="","N/A",I164/'Interval Specifications'!$I$11)</f>
        <v>0</v>
      </c>
      <c r="L164" s="115">
        <f t="shared" si="43"/>
        <v>0</v>
      </c>
      <c r="M164" s="690">
        <f t="shared" si="44"/>
        <v>0</v>
      </c>
      <c r="N164" s="691"/>
    </row>
    <row r="165" spans="2:14">
      <c r="B165" s="74"/>
      <c r="C165" s="3">
        <f>'Interval Specifications'!$J$9</f>
        <v>25</v>
      </c>
      <c r="D165" s="15" t="str">
        <f>'Interval Specifications'!$J$8</f>
        <v>mg</v>
      </c>
      <c r="E165" s="130" t="str">
        <f>'Interval Specifications'!$J$7</f>
        <v xml:space="preserve">SR Capsule </v>
      </c>
      <c r="F165" s="138">
        <f>'Interval Specifications'!J23</f>
        <v>0</v>
      </c>
      <c r="G165" s="139">
        <f>'Cumulative Specifications'!J22</f>
        <v>0</v>
      </c>
      <c r="H165" s="134">
        <f>F165*C165*'Interval Specifications'!$J$10</f>
        <v>0</v>
      </c>
      <c r="I165" s="134">
        <f>G165*C165*'Interval Specifications'!$D$10</f>
        <v>0</v>
      </c>
      <c r="J165" s="66" t="str">
        <f>IF('Interval Specifications'!$J$11="","N/A",H165/'Interval Specifications'!$J$11)</f>
        <v>N/A</v>
      </c>
      <c r="K165" s="67" t="str">
        <f>IF('Interval Specifications'!$J$11="","N/A",I165/'Interval Specifications'!$J$11)</f>
        <v>N/A</v>
      </c>
      <c r="L165" s="115" t="str">
        <f t="shared" si="43"/>
        <v>N/A</v>
      </c>
      <c r="M165" s="690" t="str">
        <f t="shared" si="44"/>
        <v>N/A</v>
      </c>
      <c r="N165" s="691"/>
    </row>
    <row r="166" spans="2:14">
      <c r="B166" s="74"/>
      <c r="C166" s="2">
        <f>'Interval Specifications'!$K$9</f>
        <v>5</v>
      </c>
      <c r="D166" s="13" t="str">
        <f>'Interval Specifications'!$K$8</f>
        <v>mg/ml</v>
      </c>
      <c r="E166" s="130" t="str">
        <f>'Interval Specifications'!$K$7</f>
        <v>Liquid</v>
      </c>
      <c r="F166" s="138">
        <f>'Interval Specifications'!K23</f>
        <v>0</v>
      </c>
      <c r="G166" s="139">
        <f>'Cumulative Specifications'!K22</f>
        <v>0</v>
      </c>
      <c r="H166" s="134">
        <f>F166*C166*'Interval Specifications'!$K$10</f>
        <v>0</v>
      </c>
      <c r="I166" s="134">
        <f>G166*C166*'Interval Specifications'!$D$10</f>
        <v>0</v>
      </c>
      <c r="J166" s="66" t="str">
        <f>IF('Interval Specifications'!$K$11="","N/A",H166/'Interval Specifications'!$K$11)</f>
        <v>N/A</v>
      </c>
      <c r="K166" s="67" t="str">
        <f>IF('Interval Specifications'!$K$11="","N/A",I166/'Interval Specifications'!$K$11)</f>
        <v>N/A</v>
      </c>
      <c r="L166" s="115" t="str">
        <f t="shared" si="43"/>
        <v>N/A</v>
      </c>
      <c r="M166" s="690" t="str">
        <f t="shared" si="44"/>
        <v>N/A</v>
      </c>
      <c r="N166" s="691"/>
    </row>
    <row r="167" spans="2:14">
      <c r="B167" s="74"/>
      <c r="C167" s="18">
        <f>'Interval Specifications'!$L$9</f>
        <v>0.5</v>
      </c>
      <c r="D167" s="15" t="str">
        <f>'Interval Specifications'!$L$8</f>
        <v>G</v>
      </c>
      <c r="E167" s="130" t="str">
        <f>'Interval Specifications'!$L$7</f>
        <v>10% Powder</v>
      </c>
      <c r="F167" s="138">
        <f>'Interval Specifications'!L23</f>
        <v>0</v>
      </c>
      <c r="G167" s="139">
        <f>'Cumulative Specifications'!L22</f>
        <v>0</v>
      </c>
      <c r="H167" s="134">
        <f>F167*C167*'Interval Specifications'!$L$10</f>
        <v>0</v>
      </c>
      <c r="I167" s="134">
        <f>G167*C167*'Interval Specifications'!$D$10</f>
        <v>0</v>
      </c>
      <c r="J167" s="66" t="str">
        <f>IF('Interval Specifications'!$L$11="","N/A",H167/'Interval Specifications'!$L$11)</f>
        <v>N/A</v>
      </c>
      <c r="K167" s="67" t="str">
        <f>IF('Interval Specifications'!$L$11="","N/A",I167/'Interval Specifications'!$L$11)</f>
        <v>N/A</v>
      </c>
      <c r="L167" s="115" t="str">
        <f t="shared" si="43"/>
        <v>N/A</v>
      </c>
      <c r="M167" s="690" t="str">
        <f t="shared" si="44"/>
        <v>N/A</v>
      </c>
      <c r="N167" s="691"/>
    </row>
    <row r="168" spans="2:14" ht="15" thickBot="1">
      <c r="B168" s="74"/>
      <c r="C168" s="92">
        <f>'Interval Specifications'!$M$9</f>
        <v>1</v>
      </c>
      <c r="D168" s="93" t="str">
        <f>'Interval Specifications'!$M$8</f>
        <v>G</v>
      </c>
      <c r="E168" s="131" t="str">
        <f>'Interval Specifications'!$M$7</f>
        <v>20% Powder</v>
      </c>
      <c r="F168" s="140">
        <f>'Interval Specifications'!M23</f>
        <v>0</v>
      </c>
      <c r="G168" s="141">
        <f>'Cumulative Specifications'!M22</f>
        <v>0</v>
      </c>
      <c r="H168" s="134">
        <f>F168*C168*'Interval Specifications'!$M$10</f>
        <v>0</v>
      </c>
      <c r="I168" s="134">
        <f>G168*C168*'Interval Specifications'!$D$10</f>
        <v>0</v>
      </c>
      <c r="J168" s="149" t="str">
        <f>IF('Interval Specifications'!$M$11="","N/A",H168/'Interval Specifications'!$M$11)</f>
        <v>N/A</v>
      </c>
      <c r="K168" s="150" t="str">
        <f>IF('Interval Specifications'!$M$11="","N/A",I168/'Interval Specifications'!$M$11)</f>
        <v>N/A</v>
      </c>
      <c r="L168" s="115" t="str">
        <f t="shared" si="43"/>
        <v>N/A</v>
      </c>
      <c r="M168" s="690" t="str">
        <f t="shared" si="44"/>
        <v>N/A</v>
      </c>
      <c r="N168" s="691"/>
    </row>
    <row r="169" spans="2:14" ht="15" thickTop="1">
      <c r="B169" s="94" t="str">
        <f>'Interval Specifications'!C24</f>
        <v>Denmark</v>
      </c>
      <c r="C169" s="692" t="s">
        <v>69</v>
      </c>
      <c r="D169" s="693"/>
      <c r="E169" s="693"/>
      <c r="F169" s="203">
        <f t="shared" ref="F169:L169" si="45">SUM(F170:F179)</f>
        <v>3882</v>
      </c>
      <c r="G169" s="133">
        <f t="shared" si="45"/>
        <v>8880</v>
      </c>
      <c r="H169" s="133">
        <f t="shared" si="45"/>
        <v>79140</v>
      </c>
      <c r="I169" s="143">
        <f t="shared" si="45"/>
        <v>207450</v>
      </c>
      <c r="J169" s="147">
        <f t="shared" si="45"/>
        <v>3882</v>
      </c>
      <c r="K169" s="148">
        <f t="shared" si="45"/>
        <v>8880</v>
      </c>
      <c r="L169" s="146">
        <f t="shared" si="45"/>
        <v>10.635616438356164</v>
      </c>
      <c r="M169" s="694">
        <f>SUM(M170:N179)</f>
        <v>24.328767123287673</v>
      </c>
      <c r="N169" s="695"/>
    </row>
    <row r="170" spans="2:14">
      <c r="B170" s="73"/>
      <c r="C170" s="202">
        <f>'Interval Specifications'!$D$9</f>
        <v>7.5</v>
      </c>
      <c r="D170" s="13" t="str">
        <f>'Interval Specifications'!$D$8</f>
        <v>mg</v>
      </c>
      <c r="E170" s="130" t="str">
        <f>'Interval Specifications'!$D$7</f>
        <v>Tablet</v>
      </c>
      <c r="F170" s="138">
        <f>'Interval Specifications'!D24</f>
        <v>0</v>
      </c>
      <c r="G170" s="139">
        <f>'Cumulative Specifications'!D23</f>
        <v>0</v>
      </c>
      <c r="H170" s="134">
        <f>F170*C170*'Interval Specifications'!$D$10</f>
        <v>0</v>
      </c>
      <c r="I170" s="134">
        <f>G170*C170*'Interval Specifications'!$D$10</f>
        <v>0</v>
      </c>
      <c r="J170" s="66">
        <f>IF('Interval Specifications'!$D$11="","N/A",H170/'Interval Specifications'!$D$11)</f>
        <v>0</v>
      </c>
      <c r="K170" s="67">
        <f>IF('Interval Specifications'!$D$11="","N/A",I170/'Interval Specifications'!$D$11)</f>
        <v>0</v>
      </c>
      <c r="L170" s="115">
        <f t="shared" ref="L170:L179" si="46">IF(J170="N/A","N/A",J170/365)</f>
        <v>0</v>
      </c>
      <c r="M170" s="690">
        <f t="shared" ref="M170:M179" si="47">IF(K170="N/A","N/A",K170/365)</f>
        <v>0</v>
      </c>
      <c r="N170" s="691"/>
    </row>
    <row r="171" spans="2:14">
      <c r="B171" s="74"/>
      <c r="C171" s="3">
        <f>'Interval Specifications'!$E$9</f>
        <v>15</v>
      </c>
      <c r="D171" s="15" t="str">
        <f>'Interval Specifications'!$E$8</f>
        <v>mg</v>
      </c>
      <c r="E171" s="130" t="str">
        <f>'Interval Specifications'!$E$7</f>
        <v>Tablet</v>
      </c>
      <c r="F171" s="138">
        <f>'Interval Specifications'!E24</f>
        <v>2488</v>
      </c>
      <c r="G171" s="139">
        <f>'Cumulative Specifications'!E23</f>
        <v>5330</v>
      </c>
      <c r="H171" s="134">
        <f>F171*C171*'Interval Specifications'!$E$10</f>
        <v>37320</v>
      </c>
      <c r="I171" s="134">
        <f>G171*C171*'Interval Specifications'!$D$10</f>
        <v>79950</v>
      </c>
      <c r="J171" s="66">
        <f>IF('Interval Specifications'!$E$11="","N/A",H171/'Interval Specifications'!$E$11)</f>
        <v>2488</v>
      </c>
      <c r="K171" s="67">
        <f>IF('Interval Specifications'!$E$11="","N/A",I171/'Interval Specifications'!$E$11)</f>
        <v>5330</v>
      </c>
      <c r="L171" s="115">
        <f t="shared" si="46"/>
        <v>6.816438356164384</v>
      </c>
      <c r="M171" s="690">
        <f t="shared" si="47"/>
        <v>14.602739726027398</v>
      </c>
      <c r="N171" s="691"/>
    </row>
    <row r="172" spans="2:14">
      <c r="B172" s="74"/>
      <c r="C172" s="2">
        <f>'Interval Specifications'!$F$9</f>
        <v>30</v>
      </c>
      <c r="D172" s="13" t="str">
        <f>'Interval Specifications'!$F$8</f>
        <v>mg</v>
      </c>
      <c r="E172" s="130" t="str">
        <f>'Interval Specifications'!$F$7</f>
        <v>Tablet</v>
      </c>
      <c r="F172" s="138">
        <f>'Interval Specifications'!F24</f>
        <v>1394</v>
      </c>
      <c r="G172" s="139">
        <f>'Cumulative Specifications'!F23</f>
        <v>2850</v>
      </c>
      <c r="H172" s="134">
        <f>F172*C172*'Interval Specifications'!$F$10</f>
        <v>41820</v>
      </c>
      <c r="I172" s="134">
        <f>G172*C172*'Interval Specifications'!$D$10</f>
        <v>85500</v>
      </c>
      <c r="J172" s="66">
        <f>IF('Interval Specifications'!$F$11="","N/A",H172/'Interval Specifications'!$F$11)</f>
        <v>1394</v>
      </c>
      <c r="K172" s="67">
        <f>IF('Interval Specifications'!$F$11="","N/A",I172/'Interval Specifications'!$F$11)</f>
        <v>2850</v>
      </c>
      <c r="L172" s="115">
        <f t="shared" si="46"/>
        <v>3.8191780821917809</v>
      </c>
      <c r="M172" s="690">
        <f t="shared" si="47"/>
        <v>7.8082191780821919</v>
      </c>
      <c r="N172" s="691"/>
    </row>
    <row r="173" spans="2:14">
      <c r="B173" s="74"/>
      <c r="C173" s="3">
        <f>'Interval Specifications'!$G$9</f>
        <v>45</v>
      </c>
      <c r="D173" s="15" t="str">
        <f>'Interval Specifications'!$G$8</f>
        <v>mg</v>
      </c>
      <c r="E173" s="130" t="str">
        <f>'Interval Specifications'!$G$7</f>
        <v>Tablet</v>
      </c>
      <c r="F173" s="138">
        <f>'Interval Specifications'!G24</f>
        <v>0</v>
      </c>
      <c r="G173" s="139">
        <f>'Cumulative Specifications'!G23</f>
        <v>280</v>
      </c>
      <c r="H173" s="134">
        <f>F173*C173*'Interval Specifications'!$G$10</f>
        <v>0</v>
      </c>
      <c r="I173" s="134">
        <f>G173*C173*'Interval Specifications'!$D$10</f>
        <v>12600</v>
      </c>
      <c r="J173" s="66">
        <f>IF('Interval Specifications'!$G$11="","N/A",H173/'Interval Specifications'!$G$11)</f>
        <v>0</v>
      </c>
      <c r="K173" s="67">
        <f>IF('Interval Specifications'!$G$11="","N/A",I173/'Interval Specifications'!$G$11)</f>
        <v>280</v>
      </c>
      <c r="L173" s="115">
        <f t="shared" si="46"/>
        <v>0</v>
      </c>
      <c r="M173" s="690">
        <f t="shared" si="47"/>
        <v>0.76712328767123283</v>
      </c>
      <c r="N173" s="691"/>
    </row>
    <row r="174" spans="2:14">
      <c r="B174" s="74"/>
      <c r="C174" s="2">
        <f>'Interval Specifications'!$H$9</f>
        <v>60</v>
      </c>
      <c r="D174" s="13" t="str">
        <f>'Interval Specifications'!$H$8</f>
        <v>mg</v>
      </c>
      <c r="E174" s="130" t="str">
        <f>'Interval Specifications'!$H$7</f>
        <v>Tablet</v>
      </c>
      <c r="F174" s="138">
        <f>'Interval Specifications'!H24</f>
        <v>0</v>
      </c>
      <c r="G174" s="139">
        <f>'Cumulative Specifications'!H23</f>
        <v>280</v>
      </c>
      <c r="H174" s="134">
        <f>F174*C174*'Interval Specifications'!$H$10</f>
        <v>0</v>
      </c>
      <c r="I174" s="134">
        <f>G174*C174*'Interval Specifications'!$D$10</f>
        <v>16800</v>
      </c>
      <c r="J174" s="66">
        <f>IF('Interval Specifications'!$H$11="","N/A",H174/'Interval Specifications'!$H$11)</f>
        <v>0</v>
      </c>
      <c r="K174" s="67">
        <f>IF('Interval Specifications'!$H$11="","N/A",I174/'Interval Specifications'!$H$11)</f>
        <v>280</v>
      </c>
      <c r="L174" s="115">
        <f t="shared" si="46"/>
        <v>0</v>
      </c>
      <c r="M174" s="690">
        <f t="shared" si="47"/>
        <v>0.76712328767123283</v>
      </c>
      <c r="N174" s="691"/>
    </row>
    <row r="175" spans="2:14">
      <c r="B175" s="74"/>
      <c r="C175" s="16">
        <f>'Interval Specifications'!$I$9</f>
        <v>90</v>
      </c>
      <c r="D175" s="15" t="str">
        <f>'Interval Specifications'!$I$8</f>
        <v>mg</v>
      </c>
      <c r="E175" s="130" t="str">
        <f>'Interval Specifications'!$I$7</f>
        <v>Tablet</v>
      </c>
      <c r="F175" s="138">
        <f>'Interval Specifications'!I24</f>
        <v>0</v>
      </c>
      <c r="G175" s="139">
        <f>'Cumulative Specifications'!I23</f>
        <v>140</v>
      </c>
      <c r="H175" s="134">
        <f>F175*C175*'Interval Specifications'!$I$10</f>
        <v>0</v>
      </c>
      <c r="I175" s="134">
        <f>G175*C175*'Interval Specifications'!$D$10</f>
        <v>12600</v>
      </c>
      <c r="J175" s="66">
        <f>IF('Interval Specifications'!$I$11="","N/A",H175/'Interval Specifications'!$I$11)</f>
        <v>0</v>
      </c>
      <c r="K175" s="67">
        <f>IF('Interval Specifications'!$I$11="","N/A",I175/'Interval Specifications'!$I$11)</f>
        <v>140</v>
      </c>
      <c r="L175" s="115">
        <f t="shared" si="46"/>
        <v>0</v>
      </c>
      <c r="M175" s="690">
        <f t="shared" si="47"/>
        <v>0.38356164383561642</v>
      </c>
      <c r="N175" s="691"/>
    </row>
    <row r="176" spans="2:14">
      <c r="B176" s="74"/>
      <c r="C176" s="3">
        <f>'Interval Specifications'!$J$9</f>
        <v>25</v>
      </c>
      <c r="D176" s="15" t="str">
        <f>'Interval Specifications'!$J$8</f>
        <v>mg</v>
      </c>
      <c r="E176" s="130" t="str">
        <f>'Interval Specifications'!$J$7</f>
        <v xml:space="preserve">SR Capsule </v>
      </c>
      <c r="F176" s="138">
        <f>'Interval Specifications'!J24</f>
        <v>0</v>
      </c>
      <c r="G176" s="139">
        <f>'Cumulative Specifications'!J23</f>
        <v>0</v>
      </c>
      <c r="H176" s="134">
        <f>F176*C176*'Interval Specifications'!$J$10</f>
        <v>0</v>
      </c>
      <c r="I176" s="134">
        <f>G176*C176*'Interval Specifications'!$D$10</f>
        <v>0</v>
      </c>
      <c r="J176" s="66" t="str">
        <f>IF('Interval Specifications'!$J$11="","N/A",H176/'Interval Specifications'!$J$11)</f>
        <v>N/A</v>
      </c>
      <c r="K176" s="67" t="str">
        <f>IF('Interval Specifications'!$J$11="","N/A",I176/'Interval Specifications'!$J$11)</f>
        <v>N/A</v>
      </c>
      <c r="L176" s="115" t="str">
        <f t="shared" si="46"/>
        <v>N/A</v>
      </c>
      <c r="M176" s="690" t="str">
        <f t="shared" si="47"/>
        <v>N/A</v>
      </c>
      <c r="N176" s="691"/>
    </row>
    <row r="177" spans="2:14">
      <c r="B177" s="74"/>
      <c r="C177" s="2">
        <f>'Interval Specifications'!$K$9</f>
        <v>5</v>
      </c>
      <c r="D177" s="13" t="str">
        <f>'Interval Specifications'!$K$8</f>
        <v>mg/ml</v>
      </c>
      <c r="E177" s="130" t="str">
        <f>'Interval Specifications'!$K$7</f>
        <v>Liquid</v>
      </c>
      <c r="F177" s="138">
        <f>'Interval Specifications'!K24</f>
        <v>0</v>
      </c>
      <c r="G177" s="139">
        <f>'Cumulative Specifications'!K23</f>
        <v>0</v>
      </c>
      <c r="H177" s="134">
        <f>F177*C177*'Interval Specifications'!$K$10</f>
        <v>0</v>
      </c>
      <c r="I177" s="134">
        <f>G177*C177*'Interval Specifications'!$D$10</f>
        <v>0</v>
      </c>
      <c r="J177" s="66" t="str">
        <f>IF('Interval Specifications'!$K$11="","N/A",H177/'Interval Specifications'!$K$11)</f>
        <v>N/A</v>
      </c>
      <c r="K177" s="67" t="str">
        <f>IF('Interval Specifications'!$K$11="","N/A",I177/'Interval Specifications'!$K$11)</f>
        <v>N/A</v>
      </c>
      <c r="L177" s="115" t="str">
        <f t="shared" si="46"/>
        <v>N/A</v>
      </c>
      <c r="M177" s="690" t="str">
        <f t="shared" si="47"/>
        <v>N/A</v>
      </c>
      <c r="N177" s="691"/>
    </row>
    <row r="178" spans="2:14">
      <c r="B178" s="74"/>
      <c r="C178" s="18">
        <f>'Interval Specifications'!$L$9</f>
        <v>0.5</v>
      </c>
      <c r="D178" s="15" t="str">
        <f>'Interval Specifications'!$L$8</f>
        <v>G</v>
      </c>
      <c r="E178" s="130" t="str">
        <f>'Interval Specifications'!$L$7</f>
        <v>10% Powder</v>
      </c>
      <c r="F178" s="138">
        <f>'Interval Specifications'!L24</f>
        <v>0</v>
      </c>
      <c r="G178" s="139">
        <f>'Cumulative Specifications'!L23</f>
        <v>0</v>
      </c>
      <c r="H178" s="134">
        <f>F178*C178*'Interval Specifications'!$L$10</f>
        <v>0</v>
      </c>
      <c r="I178" s="134">
        <f>G178*C178*'Interval Specifications'!$D$10</f>
        <v>0</v>
      </c>
      <c r="J178" s="66" t="str">
        <f>IF('Interval Specifications'!$L$11="","N/A",H178/'Interval Specifications'!$L$11)</f>
        <v>N/A</v>
      </c>
      <c r="K178" s="67" t="str">
        <f>IF('Interval Specifications'!$L$11="","N/A",I178/'Interval Specifications'!$L$11)</f>
        <v>N/A</v>
      </c>
      <c r="L178" s="115" t="str">
        <f t="shared" si="46"/>
        <v>N/A</v>
      </c>
      <c r="M178" s="690" t="str">
        <f t="shared" si="47"/>
        <v>N/A</v>
      </c>
      <c r="N178" s="691"/>
    </row>
    <row r="179" spans="2:14" ht="15" thickBot="1">
      <c r="B179" s="74"/>
      <c r="C179" s="92">
        <f>'Interval Specifications'!$M$9</f>
        <v>1</v>
      </c>
      <c r="D179" s="93" t="str">
        <f>'Interval Specifications'!$M$8</f>
        <v>G</v>
      </c>
      <c r="E179" s="131" t="str">
        <f>'Interval Specifications'!$M$7</f>
        <v>20% Powder</v>
      </c>
      <c r="F179" s="140">
        <f>'Interval Specifications'!M24</f>
        <v>0</v>
      </c>
      <c r="G179" s="141">
        <f>'Cumulative Specifications'!M23</f>
        <v>0</v>
      </c>
      <c r="H179" s="134">
        <f>F179*C179*'Interval Specifications'!$M$10</f>
        <v>0</v>
      </c>
      <c r="I179" s="134">
        <f>G179*C179*'Interval Specifications'!$D$10</f>
        <v>0</v>
      </c>
      <c r="J179" s="149" t="str">
        <f>IF('Interval Specifications'!$M$11="","N/A",H179/'Interval Specifications'!$M$11)</f>
        <v>N/A</v>
      </c>
      <c r="K179" s="150" t="str">
        <f>IF('Interval Specifications'!$M$11="","N/A",I179/'Interval Specifications'!$M$11)</f>
        <v>N/A</v>
      </c>
      <c r="L179" s="115" t="str">
        <f t="shared" si="46"/>
        <v>N/A</v>
      </c>
      <c r="M179" s="690" t="str">
        <f t="shared" si="47"/>
        <v>N/A</v>
      </c>
      <c r="N179" s="691"/>
    </row>
    <row r="180" spans="2:14" ht="15" thickTop="1">
      <c r="B180" s="94" t="str">
        <f>'Interval Specifications'!C61</f>
        <v>Egypt</v>
      </c>
      <c r="C180" s="692" t="s">
        <v>69</v>
      </c>
      <c r="D180" s="693"/>
      <c r="E180" s="693"/>
      <c r="F180" s="203">
        <f t="shared" ref="F180:L180" si="48">SUM(F181:F190)</f>
        <v>0</v>
      </c>
      <c r="G180" s="133">
        <f t="shared" si="48"/>
        <v>0</v>
      </c>
      <c r="H180" s="133">
        <f t="shared" si="48"/>
        <v>0</v>
      </c>
      <c r="I180" s="143">
        <f t="shared" si="48"/>
        <v>0</v>
      </c>
      <c r="J180" s="147">
        <f t="shared" si="48"/>
        <v>0</v>
      </c>
      <c r="K180" s="148">
        <f t="shared" si="48"/>
        <v>0</v>
      </c>
      <c r="L180" s="146">
        <f t="shared" si="48"/>
        <v>0</v>
      </c>
      <c r="M180" s="694">
        <f>SUM(M181:N190)</f>
        <v>0</v>
      </c>
      <c r="N180" s="695"/>
    </row>
    <row r="181" spans="2:14">
      <c r="B181" s="73"/>
      <c r="C181" s="202">
        <f>'Interval Specifications'!$D$9</f>
        <v>7.5</v>
      </c>
      <c r="D181" s="13" t="str">
        <f>'Interval Specifications'!$D$8</f>
        <v>mg</v>
      </c>
      <c r="E181" s="130" t="str">
        <f>'Interval Specifications'!$D$7</f>
        <v>Tablet</v>
      </c>
      <c r="F181" s="138">
        <f>'Interval Specifications'!D61</f>
        <v>0</v>
      </c>
      <c r="G181" s="139">
        <f>'Cumulative Specifications'!D60</f>
        <v>0</v>
      </c>
      <c r="H181" s="134">
        <f>F181*C181*'Interval Specifications'!$D$10</f>
        <v>0</v>
      </c>
      <c r="I181" s="134">
        <f>G181*C181*'Interval Specifications'!$D$10</f>
        <v>0</v>
      </c>
      <c r="J181" s="66">
        <f>IF('Interval Specifications'!$D$11="","N/A",H181/'Interval Specifications'!$D$11)</f>
        <v>0</v>
      </c>
      <c r="K181" s="67">
        <f>IF('Interval Specifications'!$D$11="","N/A",I181/'Interval Specifications'!$D$11)</f>
        <v>0</v>
      </c>
      <c r="L181" s="115">
        <f t="shared" ref="L181:L190" si="49">IF(J181="N/A","N/A",J181/365)</f>
        <v>0</v>
      </c>
      <c r="M181" s="690">
        <f t="shared" ref="M181:M190" si="50">IF(K181="N/A","N/A",K181/365)</f>
        <v>0</v>
      </c>
      <c r="N181" s="691"/>
    </row>
    <row r="182" spans="2:14">
      <c r="B182" s="74"/>
      <c r="C182" s="3">
        <f>'Interval Specifications'!$E$9</f>
        <v>15</v>
      </c>
      <c r="D182" s="15" t="str">
        <f>'Interval Specifications'!$E$8</f>
        <v>mg</v>
      </c>
      <c r="E182" s="130" t="str">
        <f>'Interval Specifications'!$E$7</f>
        <v>Tablet</v>
      </c>
      <c r="F182" s="138">
        <f>'Interval Specifications'!E61</f>
        <v>0</v>
      </c>
      <c r="G182" s="139">
        <f>'Cumulative Specifications'!E60</f>
        <v>0</v>
      </c>
      <c r="H182" s="134">
        <f>F182*C182*'Interval Specifications'!$E$10</f>
        <v>0</v>
      </c>
      <c r="I182" s="134">
        <f>G182*C182*'Interval Specifications'!$D$10</f>
        <v>0</v>
      </c>
      <c r="J182" s="66">
        <f>IF('Interval Specifications'!$E$11="","N/A",H182/'Interval Specifications'!$E$11)</f>
        <v>0</v>
      </c>
      <c r="K182" s="67">
        <f>IF('Interval Specifications'!$E$11="","N/A",I182/'Interval Specifications'!$E$11)</f>
        <v>0</v>
      </c>
      <c r="L182" s="115">
        <f t="shared" si="49"/>
        <v>0</v>
      </c>
      <c r="M182" s="690">
        <f t="shared" si="50"/>
        <v>0</v>
      </c>
      <c r="N182" s="691"/>
    </row>
    <row r="183" spans="2:14">
      <c r="B183" s="74"/>
      <c r="C183" s="2">
        <f>'Interval Specifications'!$F$9</f>
        <v>30</v>
      </c>
      <c r="D183" s="13" t="str">
        <f>'Interval Specifications'!$F$8</f>
        <v>mg</v>
      </c>
      <c r="E183" s="130" t="str">
        <f>'Interval Specifications'!$F$7</f>
        <v>Tablet</v>
      </c>
      <c r="F183" s="138">
        <f>'Interval Specifications'!F61</f>
        <v>0</v>
      </c>
      <c r="G183" s="139">
        <f>'Cumulative Specifications'!F60</f>
        <v>0</v>
      </c>
      <c r="H183" s="134">
        <f>F183*C183*'Interval Specifications'!$F$10</f>
        <v>0</v>
      </c>
      <c r="I183" s="134">
        <f>G183*C183*'Interval Specifications'!$D$10</f>
        <v>0</v>
      </c>
      <c r="J183" s="66">
        <f>IF('Interval Specifications'!$F$11="","N/A",H183/'Interval Specifications'!$F$11)</f>
        <v>0</v>
      </c>
      <c r="K183" s="67">
        <f>IF('Interval Specifications'!$F$11="","N/A",I183/'Interval Specifications'!$F$11)</f>
        <v>0</v>
      </c>
      <c r="L183" s="115">
        <f t="shared" si="49"/>
        <v>0</v>
      </c>
      <c r="M183" s="690">
        <f t="shared" si="50"/>
        <v>0</v>
      </c>
      <c r="N183" s="691"/>
    </row>
    <row r="184" spans="2:14">
      <c r="B184" s="74"/>
      <c r="C184" s="3">
        <f>'Interval Specifications'!$G$9</f>
        <v>45</v>
      </c>
      <c r="D184" s="15" t="str">
        <f>'Interval Specifications'!$G$8</f>
        <v>mg</v>
      </c>
      <c r="E184" s="130" t="str">
        <f>'Interval Specifications'!$G$7</f>
        <v>Tablet</v>
      </c>
      <c r="F184" s="138">
        <f>'Interval Specifications'!G61</f>
        <v>0</v>
      </c>
      <c r="G184" s="139">
        <f>'Cumulative Specifications'!G60</f>
        <v>0</v>
      </c>
      <c r="H184" s="134">
        <f>F184*C184*'Interval Specifications'!$G$10</f>
        <v>0</v>
      </c>
      <c r="I184" s="134">
        <f>G184*C184*'Interval Specifications'!$D$10</f>
        <v>0</v>
      </c>
      <c r="J184" s="66">
        <f>IF('Interval Specifications'!$G$11="","N/A",H184/'Interval Specifications'!$G$11)</f>
        <v>0</v>
      </c>
      <c r="K184" s="67">
        <f>IF('Interval Specifications'!$G$11="","N/A",I184/'Interval Specifications'!$G$11)</f>
        <v>0</v>
      </c>
      <c r="L184" s="115">
        <f t="shared" si="49"/>
        <v>0</v>
      </c>
      <c r="M184" s="690">
        <f t="shared" si="50"/>
        <v>0</v>
      </c>
      <c r="N184" s="691"/>
    </row>
    <row r="185" spans="2:14">
      <c r="B185" s="74"/>
      <c r="C185" s="2">
        <f>'Interval Specifications'!$H$9</f>
        <v>60</v>
      </c>
      <c r="D185" s="13" t="str">
        <f>'Interval Specifications'!$H$8</f>
        <v>mg</v>
      </c>
      <c r="E185" s="130" t="str">
        <f>'Interval Specifications'!$H$7</f>
        <v>Tablet</v>
      </c>
      <c r="F185" s="138">
        <f>'Interval Specifications'!H61</f>
        <v>0</v>
      </c>
      <c r="G185" s="139">
        <f>'Cumulative Specifications'!H60</f>
        <v>0</v>
      </c>
      <c r="H185" s="134">
        <f>F185*C185*'Interval Specifications'!$H$10</f>
        <v>0</v>
      </c>
      <c r="I185" s="134">
        <f>G185*C185*'Interval Specifications'!$D$10</f>
        <v>0</v>
      </c>
      <c r="J185" s="66">
        <f>IF('Interval Specifications'!$H$11="","N/A",H185/'Interval Specifications'!$H$11)</f>
        <v>0</v>
      </c>
      <c r="K185" s="67">
        <f>IF('Interval Specifications'!$H$11="","N/A",I185/'Interval Specifications'!$H$11)</f>
        <v>0</v>
      </c>
      <c r="L185" s="115">
        <f t="shared" si="49"/>
        <v>0</v>
      </c>
      <c r="M185" s="690">
        <f t="shared" si="50"/>
        <v>0</v>
      </c>
      <c r="N185" s="691"/>
    </row>
    <row r="186" spans="2:14">
      <c r="B186" s="74"/>
      <c r="C186" s="16">
        <f>'Interval Specifications'!$I$9</f>
        <v>90</v>
      </c>
      <c r="D186" s="15" t="str">
        <f>'Interval Specifications'!$I$8</f>
        <v>mg</v>
      </c>
      <c r="E186" s="130" t="str">
        <f>'Interval Specifications'!$I$7</f>
        <v>Tablet</v>
      </c>
      <c r="F186" s="138">
        <f>'Interval Specifications'!I61</f>
        <v>0</v>
      </c>
      <c r="G186" s="139">
        <f>'Cumulative Specifications'!I60</f>
        <v>0</v>
      </c>
      <c r="H186" s="134">
        <f>F186*C186*'Interval Specifications'!$I$10</f>
        <v>0</v>
      </c>
      <c r="I186" s="134">
        <f>G186*C186*'Interval Specifications'!$D$10</f>
        <v>0</v>
      </c>
      <c r="J186" s="66">
        <f>IF('Interval Specifications'!$I$11="","N/A",H186/'Interval Specifications'!$I$11)</f>
        <v>0</v>
      </c>
      <c r="K186" s="67">
        <f>IF('Interval Specifications'!$I$11="","N/A",I186/'Interval Specifications'!$I$11)</f>
        <v>0</v>
      </c>
      <c r="L186" s="115">
        <f t="shared" si="49"/>
        <v>0</v>
      </c>
      <c r="M186" s="690">
        <f t="shared" si="50"/>
        <v>0</v>
      </c>
      <c r="N186" s="691"/>
    </row>
    <row r="187" spans="2:14">
      <c r="B187" s="74"/>
      <c r="C187" s="3">
        <f>'Interval Specifications'!$J$9</f>
        <v>25</v>
      </c>
      <c r="D187" s="15" t="str">
        <f>'Interval Specifications'!$J$8</f>
        <v>mg</v>
      </c>
      <c r="E187" s="130" t="str">
        <f>'Interval Specifications'!$J$7</f>
        <v xml:space="preserve">SR Capsule </v>
      </c>
      <c r="F187" s="138">
        <f>'Interval Specifications'!J61</f>
        <v>0</v>
      </c>
      <c r="G187" s="139">
        <f>'Cumulative Specifications'!J60</f>
        <v>0</v>
      </c>
      <c r="H187" s="134">
        <f>F187*C187*'Interval Specifications'!$J$10</f>
        <v>0</v>
      </c>
      <c r="I187" s="134">
        <f>G187*C187*'Interval Specifications'!$D$10</f>
        <v>0</v>
      </c>
      <c r="J187" s="66" t="str">
        <f>IF('Interval Specifications'!$J$11="","N/A",H187/'Interval Specifications'!$J$11)</f>
        <v>N/A</v>
      </c>
      <c r="K187" s="67" t="str">
        <f>IF('Interval Specifications'!$J$11="","N/A",I187/'Interval Specifications'!$J$11)</f>
        <v>N/A</v>
      </c>
      <c r="L187" s="115" t="str">
        <f t="shared" si="49"/>
        <v>N/A</v>
      </c>
      <c r="M187" s="690" t="str">
        <f t="shared" si="50"/>
        <v>N/A</v>
      </c>
      <c r="N187" s="691"/>
    </row>
    <row r="188" spans="2:14">
      <c r="B188" s="74"/>
      <c r="C188" s="2">
        <f>'Interval Specifications'!$K$9</f>
        <v>5</v>
      </c>
      <c r="D188" s="13" t="str">
        <f>'Interval Specifications'!$K$8</f>
        <v>mg/ml</v>
      </c>
      <c r="E188" s="130" t="str">
        <f>'Interval Specifications'!$K$7</f>
        <v>Liquid</v>
      </c>
      <c r="F188" s="138">
        <f>'Interval Specifications'!K61</f>
        <v>0</v>
      </c>
      <c r="G188" s="139">
        <f>'Cumulative Specifications'!K60</f>
        <v>0</v>
      </c>
      <c r="H188" s="134">
        <f>F188*C188*'Interval Specifications'!$K$10</f>
        <v>0</v>
      </c>
      <c r="I188" s="134">
        <f>G188*C188*'Interval Specifications'!$D$10</f>
        <v>0</v>
      </c>
      <c r="J188" s="66" t="str">
        <f>IF('Interval Specifications'!$K$11="","N/A",H188/'Interval Specifications'!$K$11)</f>
        <v>N/A</v>
      </c>
      <c r="K188" s="67" t="str">
        <f>IF('Interval Specifications'!$K$11="","N/A",I188/'Interval Specifications'!$K$11)</f>
        <v>N/A</v>
      </c>
      <c r="L188" s="115" t="str">
        <f t="shared" si="49"/>
        <v>N/A</v>
      </c>
      <c r="M188" s="690" t="str">
        <f t="shared" si="50"/>
        <v>N/A</v>
      </c>
      <c r="N188" s="691"/>
    </row>
    <row r="189" spans="2:14">
      <c r="B189" s="74"/>
      <c r="C189" s="18">
        <f>'Interval Specifications'!$L$9</f>
        <v>0.5</v>
      </c>
      <c r="D189" s="15" t="str">
        <f>'Interval Specifications'!$L$8</f>
        <v>G</v>
      </c>
      <c r="E189" s="130" t="str">
        <f>'Interval Specifications'!$L$7</f>
        <v>10% Powder</v>
      </c>
      <c r="F189" s="138">
        <f>'Interval Specifications'!L61</f>
        <v>0</v>
      </c>
      <c r="G189" s="139">
        <f>'Cumulative Specifications'!L60</f>
        <v>0</v>
      </c>
      <c r="H189" s="134">
        <f>F189*C189*'Interval Specifications'!$L$10</f>
        <v>0</v>
      </c>
      <c r="I189" s="134">
        <f>G189*C189*'Interval Specifications'!$D$10</f>
        <v>0</v>
      </c>
      <c r="J189" s="66" t="str">
        <f>IF('Interval Specifications'!$L$11="","N/A",H189/'Interval Specifications'!$L$11)</f>
        <v>N/A</v>
      </c>
      <c r="K189" s="67" t="str">
        <f>IF('Interval Specifications'!$L$11="","N/A",I189/'Interval Specifications'!$L$11)</f>
        <v>N/A</v>
      </c>
      <c r="L189" s="115" t="str">
        <f t="shared" si="49"/>
        <v>N/A</v>
      </c>
      <c r="M189" s="690" t="str">
        <f t="shared" si="50"/>
        <v>N/A</v>
      </c>
      <c r="N189" s="691"/>
    </row>
    <row r="190" spans="2:14" ht="15" thickBot="1">
      <c r="B190" s="74"/>
      <c r="C190" s="92">
        <f>'Interval Specifications'!$M$9</f>
        <v>1</v>
      </c>
      <c r="D190" s="93" t="str">
        <f>'Interval Specifications'!$M$8</f>
        <v>G</v>
      </c>
      <c r="E190" s="131" t="str">
        <f>'Interval Specifications'!$M$7</f>
        <v>20% Powder</v>
      </c>
      <c r="F190" s="140">
        <f>'Interval Specifications'!M61</f>
        <v>0</v>
      </c>
      <c r="G190" s="141">
        <f>'Cumulative Specifications'!M60</f>
        <v>0</v>
      </c>
      <c r="H190" s="134">
        <f>F190*C190*'Interval Specifications'!$M$10</f>
        <v>0</v>
      </c>
      <c r="I190" s="134">
        <f>G190*C190*'Interval Specifications'!$D$10</f>
        <v>0</v>
      </c>
      <c r="J190" s="149" t="str">
        <f>IF('Interval Specifications'!$M$11="","N/A",H190/'Interval Specifications'!$M$11)</f>
        <v>N/A</v>
      </c>
      <c r="K190" s="150" t="str">
        <f>IF('Interval Specifications'!$M$11="","N/A",I190/'Interval Specifications'!$M$11)</f>
        <v>N/A</v>
      </c>
      <c r="L190" s="115" t="str">
        <f t="shared" si="49"/>
        <v>N/A</v>
      </c>
      <c r="M190" s="690" t="str">
        <f t="shared" si="50"/>
        <v>N/A</v>
      </c>
      <c r="N190" s="691"/>
    </row>
    <row r="191" spans="2:14" ht="15" thickTop="1">
      <c r="B191" s="94" t="str">
        <f>'Interval Specifications'!C25</f>
        <v>Estonia</v>
      </c>
      <c r="C191" s="692" t="s">
        <v>69</v>
      </c>
      <c r="D191" s="693"/>
      <c r="E191" s="693"/>
      <c r="F191" s="203">
        <f t="shared" ref="F191:L191" si="51">SUM(F192:F201)</f>
        <v>0</v>
      </c>
      <c r="G191" s="133">
        <f t="shared" si="51"/>
        <v>0</v>
      </c>
      <c r="H191" s="133">
        <f t="shared" si="51"/>
        <v>0</v>
      </c>
      <c r="I191" s="143">
        <f t="shared" si="51"/>
        <v>0</v>
      </c>
      <c r="J191" s="147">
        <f t="shared" si="51"/>
        <v>0</v>
      </c>
      <c r="K191" s="148">
        <f t="shared" si="51"/>
        <v>0</v>
      </c>
      <c r="L191" s="146">
        <f t="shared" si="51"/>
        <v>0</v>
      </c>
      <c r="M191" s="694">
        <f>SUM(M192:N201)</f>
        <v>0</v>
      </c>
      <c r="N191" s="695"/>
    </row>
    <row r="192" spans="2:14">
      <c r="B192" s="73"/>
      <c r="C192" s="202">
        <f>'Interval Specifications'!$D$9</f>
        <v>7.5</v>
      </c>
      <c r="D192" s="13" t="str">
        <f>'Interval Specifications'!$D$8</f>
        <v>mg</v>
      </c>
      <c r="E192" s="130" t="str">
        <f>'Interval Specifications'!$D$7</f>
        <v>Tablet</v>
      </c>
      <c r="F192" s="138">
        <f>'Interval Specifications'!D25</f>
        <v>0</v>
      </c>
      <c r="G192" s="139">
        <f>'Cumulative Specifications'!D24</f>
        <v>0</v>
      </c>
      <c r="H192" s="134">
        <f>F192*C192*'Interval Specifications'!$D$10</f>
        <v>0</v>
      </c>
      <c r="I192" s="134">
        <f>G192*C192*'Interval Specifications'!$D$10</f>
        <v>0</v>
      </c>
      <c r="J192" s="66">
        <f>IF('Interval Specifications'!$D$11="","N/A",H192/'Interval Specifications'!$D$11)</f>
        <v>0</v>
      </c>
      <c r="K192" s="67">
        <f>IF('Interval Specifications'!$D$11="","N/A",I192/'Interval Specifications'!$D$11)</f>
        <v>0</v>
      </c>
      <c r="L192" s="115">
        <f t="shared" ref="L192:L201" si="52">IF(J192="N/A","N/A",J192/365)</f>
        <v>0</v>
      </c>
      <c r="M192" s="690">
        <f t="shared" ref="M192:M201" si="53">IF(K192="N/A","N/A",K192/365)</f>
        <v>0</v>
      </c>
      <c r="N192" s="691"/>
    </row>
    <row r="193" spans="2:14">
      <c r="B193" s="74"/>
      <c r="C193" s="3">
        <f>'Interval Specifications'!$E$9</f>
        <v>15</v>
      </c>
      <c r="D193" s="15" t="str">
        <f>'Interval Specifications'!$E$8</f>
        <v>mg</v>
      </c>
      <c r="E193" s="130" t="str">
        <f>'Interval Specifications'!$E$7</f>
        <v>Tablet</v>
      </c>
      <c r="F193" s="138">
        <f>'Interval Specifications'!E25</f>
        <v>0</v>
      </c>
      <c r="G193" s="139">
        <f>'Cumulative Specifications'!E24</f>
        <v>0</v>
      </c>
      <c r="H193" s="134">
        <f>F193*C193*'Interval Specifications'!$E$10</f>
        <v>0</v>
      </c>
      <c r="I193" s="134">
        <f>G193*C193*'Interval Specifications'!$D$10</f>
        <v>0</v>
      </c>
      <c r="J193" s="66">
        <f>IF('Interval Specifications'!$E$11="","N/A",H193/'Interval Specifications'!$E$11)</f>
        <v>0</v>
      </c>
      <c r="K193" s="67">
        <f>IF('Interval Specifications'!$E$11="","N/A",I193/'Interval Specifications'!$E$11)</f>
        <v>0</v>
      </c>
      <c r="L193" s="115">
        <f t="shared" si="52"/>
        <v>0</v>
      </c>
      <c r="M193" s="690">
        <f t="shared" si="53"/>
        <v>0</v>
      </c>
      <c r="N193" s="691"/>
    </row>
    <row r="194" spans="2:14">
      <c r="B194" s="74"/>
      <c r="C194" s="2">
        <f>'Interval Specifications'!$F$9</f>
        <v>30</v>
      </c>
      <c r="D194" s="13" t="str">
        <f>'Interval Specifications'!$F$8</f>
        <v>mg</v>
      </c>
      <c r="E194" s="130" t="str">
        <f>'Interval Specifications'!$F$7</f>
        <v>Tablet</v>
      </c>
      <c r="F194" s="138">
        <f>'Interval Specifications'!F25</f>
        <v>0</v>
      </c>
      <c r="G194" s="139">
        <f>'Cumulative Specifications'!F24</f>
        <v>0</v>
      </c>
      <c r="H194" s="134">
        <f>F194*C194*'Interval Specifications'!$F$10</f>
        <v>0</v>
      </c>
      <c r="I194" s="134">
        <f>G194*C194*'Interval Specifications'!$D$10</f>
        <v>0</v>
      </c>
      <c r="J194" s="66">
        <f>IF('Interval Specifications'!$F$11="","N/A",H194/'Interval Specifications'!$F$11)</f>
        <v>0</v>
      </c>
      <c r="K194" s="67">
        <f>IF('Interval Specifications'!$F$11="","N/A",I194/'Interval Specifications'!$F$11)</f>
        <v>0</v>
      </c>
      <c r="L194" s="115">
        <f t="shared" si="52"/>
        <v>0</v>
      </c>
      <c r="M194" s="690">
        <f t="shared" si="53"/>
        <v>0</v>
      </c>
      <c r="N194" s="691"/>
    </row>
    <row r="195" spans="2:14">
      <c r="B195" s="74"/>
      <c r="C195" s="3">
        <f>'Interval Specifications'!$G$9</f>
        <v>45</v>
      </c>
      <c r="D195" s="15" t="str">
        <f>'Interval Specifications'!$G$8</f>
        <v>mg</v>
      </c>
      <c r="E195" s="130" t="str">
        <f>'Interval Specifications'!$G$7</f>
        <v>Tablet</v>
      </c>
      <c r="F195" s="138">
        <f>'Interval Specifications'!G25</f>
        <v>0</v>
      </c>
      <c r="G195" s="139">
        <f>'Cumulative Specifications'!G24</f>
        <v>0</v>
      </c>
      <c r="H195" s="134">
        <f>F195*C195*'Interval Specifications'!$G$10</f>
        <v>0</v>
      </c>
      <c r="I195" s="134">
        <f>G195*C195*'Interval Specifications'!$D$10</f>
        <v>0</v>
      </c>
      <c r="J195" s="66">
        <f>IF('Interval Specifications'!$G$11="","N/A",H195/'Interval Specifications'!$G$11)</f>
        <v>0</v>
      </c>
      <c r="K195" s="67">
        <f>IF('Interval Specifications'!$G$11="","N/A",I195/'Interval Specifications'!$G$11)</f>
        <v>0</v>
      </c>
      <c r="L195" s="115">
        <f t="shared" si="52"/>
        <v>0</v>
      </c>
      <c r="M195" s="690">
        <f t="shared" si="53"/>
        <v>0</v>
      </c>
      <c r="N195" s="691"/>
    </row>
    <row r="196" spans="2:14">
      <c r="B196" s="74"/>
      <c r="C196" s="2">
        <f>'Interval Specifications'!$H$9</f>
        <v>60</v>
      </c>
      <c r="D196" s="13" t="str">
        <f>'Interval Specifications'!$H$8</f>
        <v>mg</v>
      </c>
      <c r="E196" s="130" t="str">
        <f>'Interval Specifications'!$H$7</f>
        <v>Tablet</v>
      </c>
      <c r="F196" s="138">
        <f>'Interval Specifications'!H25</f>
        <v>0</v>
      </c>
      <c r="G196" s="139">
        <f>'Cumulative Specifications'!H24</f>
        <v>0</v>
      </c>
      <c r="H196" s="134">
        <f>F196*C196*'Interval Specifications'!$H$10</f>
        <v>0</v>
      </c>
      <c r="I196" s="134">
        <f>G196*C196*'Interval Specifications'!$D$10</f>
        <v>0</v>
      </c>
      <c r="J196" s="66">
        <f>IF('Interval Specifications'!$H$11="","N/A",H196/'Interval Specifications'!$H$11)</f>
        <v>0</v>
      </c>
      <c r="K196" s="67">
        <f>IF('Interval Specifications'!$H$11="","N/A",I196/'Interval Specifications'!$H$11)</f>
        <v>0</v>
      </c>
      <c r="L196" s="115">
        <f t="shared" si="52"/>
        <v>0</v>
      </c>
      <c r="M196" s="690">
        <f t="shared" si="53"/>
        <v>0</v>
      </c>
      <c r="N196" s="691"/>
    </row>
    <row r="197" spans="2:14">
      <c r="B197" s="74"/>
      <c r="C197" s="16">
        <f>'Interval Specifications'!$I$9</f>
        <v>90</v>
      </c>
      <c r="D197" s="15" t="str">
        <f>'Interval Specifications'!$I$8</f>
        <v>mg</v>
      </c>
      <c r="E197" s="130" t="str">
        <f>'Interval Specifications'!$I$7</f>
        <v>Tablet</v>
      </c>
      <c r="F197" s="138">
        <f>'Interval Specifications'!I25</f>
        <v>0</v>
      </c>
      <c r="G197" s="139">
        <f>'Cumulative Specifications'!I24</f>
        <v>0</v>
      </c>
      <c r="H197" s="134">
        <f>F197*C197*'Interval Specifications'!$I$10</f>
        <v>0</v>
      </c>
      <c r="I197" s="134">
        <f>G197*C197*'Interval Specifications'!$D$10</f>
        <v>0</v>
      </c>
      <c r="J197" s="66">
        <f>IF('Interval Specifications'!$I$11="","N/A",H197/'Interval Specifications'!$I$11)</f>
        <v>0</v>
      </c>
      <c r="K197" s="67">
        <f>IF('Interval Specifications'!$I$11="","N/A",I197/'Interval Specifications'!$I$11)</f>
        <v>0</v>
      </c>
      <c r="L197" s="115">
        <f t="shared" si="52"/>
        <v>0</v>
      </c>
      <c r="M197" s="690">
        <f t="shared" si="53"/>
        <v>0</v>
      </c>
      <c r="N197" s="691"/>
    </row>
    <row r="198" spans="2:14">
      <c r="B198" s="74"/>
      <c r="C198" s="3">
        <f>'Interval Specifications'!$J$9</f>
        <v>25</v>
      </c>
      <c r="D198" s="15" t="str">
        <f>'Interval Specifications'!$J$8</f>
        <v>mg</v>
      </c>
      <c r="E198" s="130" t="str">
        <f>'Interval Specifications'!$J$7</f>
        <v xml:space="preserve">SR Capsule </v>
      </c>
      <c r="F198" s="138">
        <f>'Interval Specifications'!J25</f>
        <v>0</v>
      </c>
      <c r="G198" s="139">
        <f>'Cumulative Specifications'!J24</f>
        <v>0</v>
      </c>
      <c r="H198" s="134">
        <f>F198*C198*'Interval Specifications'!$J$10</f>
        <v>0</v>
      </c>
      <c r="I198" s="134">
        <f>G198*C198*'Interval Specifications'!$D$10</f>
        <v>0</v>
      </c>
      <c r="J198" s="66" t="str">
        <f>IF('Interval Specifications'!$J$11="","N/A",H198/'Interval Specifications'!$J$11)</f>
        <v>N/A</v>
      </c>
      <c r="K198" s="67" t="str">
        <f>IF('Interval Specifications'!$J$11="","N/A",I198/'Interval Specifications'!$J$11)</f>
        <v>N/A</v>
      </c>
      <c r="L198" s="115" t="str">
        <f t="shared" si="52"/>
        <v>N/A</v>
      </c>
      <c r="M198" s="690" t="str">
        <f t="shared" si="53"/>
        <v>N/A</v>
      </c>
      <c r="N198" s="691"/>
    </row>
    <row r="199" spans="2:14">
      <c r="B199" s="74"/>
      <c r="C199" s="2">
        <f>'Interval Specifications'!$K$9</f>
        <v>5</v>
      </c>
      <c r="D199" s="13" t="str">
        <f>'Interval Specifications'!$K$8</f>
        <v>mg/ml</v>
      </c>
      <c r="E199" s="130" t="str">
        <f>'Interval Specifications'!$K$7</f>
        <v>Liquid</v>
      </c>
      <c r="F199" s="138">
        <f>'Interval Specifications'!K25</f>
        <v>0</v>
      </c>
      <c r="G199" s="139">
        <f>'Cumulative Specifications'!K24</f>
        <v>0</v>
      </c>
      <c r="H199" s="134">
        <f>F199*C199*'Interval Specifications'!$K$10</f>
        <v>0</v>
      </c>
      <c r="I199" s="134">
        <f>G199*C199*'Interval Specifications'!$D$10</f>
        <v>0</v>
      </c>
      <c r="J199" s="66" t="str">
        <f>IF('Interval Specifications'!$K$11="","N/A",H199/'Interval Specifications'!$K$11)</f>
        <v>N/A</v>
      </c>
      <c r="K199" s="67" t="str">
        <f>IF('Interval Specifications'!$K$11="","N/A",I199/'Interval Specifications'!$K$11)</f>
        <v>N/A</v>
      </c>
      <c r="L199" s="115" t="str">
        <f t="shared" si="52"/>
        <v>N/A</v>
      </c>
      <c r="M199" s="690" t="str">
        <f t="shared" si="53"/>
        <v>N/A</v>
      </c>
      <c r="N199" s="691"/>
    </row>
    <row r="200" spans="2:14">
      <c r="B200" s="74"/>
      <c r="C200" s="18">
        <f>'Interval Specifications'!$L$9</f>
        <v>0.5</v>
      </c>
      <c r="D200" s="15" t="str">
        <f>'Interval Specifications'!$L$8</f>
        <v>G</v>
      </c>
      <c r="E200" s="130" t="str">
        <f>'Interval Specifications'!$L$7</f>
        <v>10% Powder</v>
      </c>
      <c r="F200" s="138">
        <f>'Interval Specifications'!L25</f>
        <v>0</v>
      </c>
      <c r="G200" s="139">
        <f>'Cumulative Specifications'!L24</f>
        <v>0</v>
      </c>
      <c r="H200" s="134">
        <f>F200*C200*'Interval Specifications'!$L$10</f>
        <v>0</v>
      </c>
      <c r="I200" s="134">
        <f>G200*C200*'Interval Specifications'!$D$10</f>
        <v>0</v>
      </c>
      <c r="J200" s="66" t="str">
        <f>IF('Interval Specifications'!$L$11="","N/A",H200/'Interval Specifications'!$L$11)</f>
        <v>N/A</v>
      </c>
      <c r="K200" s="67" t="str">
        <f>IF('Interval Specifications'!$L$11="","N/A",I200/'Interval Specifications'!$L$11)</f>
        <v>N/A</v>
      </c>
      <c r="L200" s="115" t="str">
        <f t="shared" si="52"/>
        <v>N/A</v>
      </c>
      <c r="M200" s="690" t="str">
        <f t="shared" si="53"/>
        <v>N/A</v>
      </c>
      <c r="N200" s="691"/>
    </row>
    <row r="201" spans="2:14" ht="15" thickBot="1">
      <c r="B201" s="74"/>
      <c r="C201" s="92">
        <f>'Interval Specifications'!$M$9</f>
        <v>1</v>
      </c>
      <c r="D201" s="93" t="str">
        <f>'Interval Specifications'!$M$8</f>
        <v>G</v>
      </c>
      <c r="E201" s="131" t="str">
        <f>'Interval Specifications'!$M$7</f>
        <v>20% Powder</v>
      </c>
      <c r="F201" s="140">
        <f>'Interval Specifications'!M25</f>
        <v>0</v>
      </c>
      <c r="G201" s="141">
        <f>'Cumulative Specifications'!M24</f>
        <v>0</v>
      </c>
      <c r="H201" s="134">
        <f>F201*C201*'Interval Specifications'!$M$10</f>
        <v>0</v>
      </c>
      <c r="I201" s="134">
        <f>G201*C201*'Interval Specifications'!$D$10</f>
        <v>0</v>
      </c>
      <c r="J201" s="149" t="str">
        <f>IF('Interval Specifications'!$M$11="","N/A",H201/'Interval Specifications'!$M$11)</f>
        <v>N/A</v>
      </c>
      <c r="K201" s="150" t="str">
        <f>IF('Interval Specifications'!$M$11="","N/A",I201/'Interval Specifications'!$M$11)</f>
        <v>N/A</v>
      </c>
      <c r="L201" s="115" t="str">
        <f t="shared" si="52"/>
        <v>N/A</v>
      </c>
      <c r="M201" s="690" t="str">
        <f t="shared" si="53"/>
        <v>N/A</v>
      </c>
      <c r="N201" s="691"/>
    </row>
    <row r="202" spans="2:14" ht="15" thickTop="1">
      <c r="B202" s="94" t="str">
        <f>'Interval Specifications'!C26</f>
        <v xml:space="preserve">Finland </v>
      </c>
      <c r="C202" s="692" t="s">
        <v>69</v>
      </c>
      <c r="D202" s="693"/>
      <c r="E202" s="693"/>
      <c r="F202" s="203">
        <f t="shared" ref="F202:L202" si="54">SUM(F203:F212)</f>
        <v>5182</v>
      </c>
      <c r="G202" s="133">
        <f t="shared" si="54"/>
        <v>3902</v>
      </c>
      <c r="H202" s="133">
        <f t="shared" si="54"/>
        <v>120150</v>
      </c>
      <c r="I202" s="143">
        <f t="shared" si="54"/>
        <v>84390</v>
      </c>
      <c r="J202" s="147">
        <f t="shared" si="54"/>
        <v>5182</v>
      </c>
      <c r="K202" s="148">
        <f t="shared" si="54"/>
        <v>3902</v>
      </c>
      <c r="L202" s="146">
        <f t="shared" si="54"/>
        <v>14.197260273972605</v>
      </c>
      <c r="M202" s="694">
        <f>SUM(M203:N212)</f>
        <v>10.690410958904112</v>
      </c>
      <c r="N202" s="695"/>
    </row>
    <row r="203" spans="2:14">
      <c r="B203" s="73"/>
      <c r="C203" s="202">
        <f>'Interval Specifications'!$D$9</f>
        <v>7.5</v>
      </c>
      <c r="D203" s="13" t="str">
        <f>'Interval Specifications'!$D$8</f>
        <v>mg</v>
      </c>
      <c r="E203" s="130" t="str">
        <f>'Interval Specifications'!$D$7</f>
        <v>Tablet</v>
      </c>
      <c r="F203" s="138">
        <f>'Interval Specifications'!D26</f>
        <v>0</v>
      </c>
      <c r="G203" s="139">
        <f>'Cumulative Specifications'!D25</f>
        <v>0</v>
      </c>
      <c r="H203" s="134">
        <f>F203*C203*'Interval Specifications'!$D$10</f>
        <v>0</v>
      </c>
      <c r="I203" s="134">
        <f>G203*C203*'Interval Specifications'!$D$10</f>
        <v>0</v>
      </c>
      <c r="J203" s="66">
        <f>IF('Interval Specifications'!$D$11="","N/A",H203/'Interval Specifications'!$D$11)</f>
        <v>0</v>
      </c>
      <c r="K203" s="67">
        <f>IF('Interval Specifications'!$D$11="","N/A",I203/'Interval Specifications'!$D$11)</f>
        <v>0</v>
      </c>
      <c r="L203" s="115">
        <f t="shared" ref="L203:L212" si="55">IF(J203="N/A","N/A",J203/365)</f>
        <v>0</v>
      </c>
      <c r="M203" s="690">
        <f t="shared" ref="M203:M212" si="56">IF(K203="N/A","N/A",K203/365)</f>
        <v>0</v>
      </c>
      <c r="N203" s="691"/>
    </row>
    <row r="204" spans="2:14">
      <c r="B204" s="74"/>
      <c r="C204" s="3">
        <f>'Interval Specifications'!$E$9</f>
        <v>15</v>
      </c>
      <c r="D204" s="15" t="str">
        <f>'Interval Specifications'!$E$8</f>
        <v>mg</v>
      </c>
      <c r="E204" s="130" t="str">
        <f>'Interval Specifications'!$E$7</f>
        <v>Tablet</v>
      </c>
      <c r="F204" s="138">
        <f>'Interval Specifications'!E26</f>
        <v>3138</v>
      </c>
      <c r="G204" s="139">
        <f>'Cumulative Specifications'!E25</f>
        <v>2962</v>
      </c>
      <c r="H204" s="134">
        <f>F204*C204*'Interval Specifications'!$E$10</f>
        <v>47070</v>
      </c>
      <c r="I204" s="134">
        <f>G204*C204*'Interval Specifications'!$D$10</f>
        <v>44430</v>
      </c>
      <c r="J204" s="66">
        <f>IF('Interval Specifications'!$E$11="","N/A",H204/'Interval Specifications'!$E$11)</f>
        <v>3138</v>
      </c>
      <c r="K204" s="67">
        <f>IF('Interval Specifications'!$E$11="","N/A",I204/'Interval Specifications'!$E$11)</f>
        <v>2962</v>
      </c>
      <c r="L204" s="115">
        <f t="shared" si="55"/>
        <v>8.5972602739726032</v>
      </c>
      <c r="M204" s="690">
        <f t="shared" si="56"/>
        <v>8.1150684931506856</v>
      </c>
      <c r="N204" s="691"/>
    </row>
    <row r="205" spans="2:14">
      <c r="B205" s="74"/>
      <c r="C205" s="2">
        <f>'Interval Specifications'!$F$9</f>
        <v>30</v>
      </c>
      <c r="D205" s="13" t="str">
        <f>'Interval Specifications'!$F$8</f>
        <v>mg</v>
      </c>
      <c r="E205" s="130" t="str">
        <f>'Interval Specifications'!$F$7</f>
        <v>Tablet</v>
      </c>
      <c r="F205" s="138">
        <f>'Interval Specifications'!F26</f>
        <v>1708</v>
      </c>
      <c r="G205" s="139">
        <f>'Cumulative Specifications'!F25</f>
        <v>604</v>
      </c>
      <c r="H205" s="134">
        <f>F205*C205*'Interval Specifications'!$F$10</f>
        <v>51240</v>
      </c>
      <c r="I205" s="134">
        <f>G205*C205*'Interval Specifications'!$D$10</f>
        <v>18120</v>
      </c>
      <c r="J205" s="66">
        <f>IF('Interval Specifications'!$F$11="","N/A",H205/'Interval Specifications'!$F$11)</f>
        <v>1708</v>
      </c>
      <c r="K205" s="67">
        <f>IF('Interval Specifications'!$F$11="","N/A",I205/'Interval Specifications'!$F$11)</f>
        <v>604</v>
      </c>
      <c r="L205" s="115">
        <f t="shared" si="55"/>
        <v>4.6794520547945204</v>
      </c>
      <c r="M205" s="690">
        <f t="shared" si="56"/>
        <v>1.6547945205479453</v>
      </c>
      <c r="N205" s="691"/>
    </row>
    <row r="206" spans="2:14">
      <c r="B206" s="74"/>
      <c r="C206" s="3">
        <f>'Interval Specifications'!$G$9</f>
        <v>45</v>
      </c>
      <c r="D206" s="15" t="str">
        <f>'Interval Specifications'!$G$8</f>
        <v>mg</v>
      </c>
      <c r="E206" s="130" t="str">
        <f>'Interval Specifications'!$G$7</f>
        <v>Tablet</v>
      </c>
      <c r="F206" s="138">
        <f>'Interval Specifications'!G26</f>
        <v>112</v>
      </c>
      <c r="G206" s="139">
        <f>'Cumulative Specifications'!G25</f>
        <v>112</v>
      </c>
      <c r="H206" s="134">
        <f>F206*C206*'Interval Specifications'!$G$10</f>
        <v>5040</v>
      </c>
      <c r="I206" s="134">
        <f>G206*C206*'Interval Specifications'!$D$10</f>
        <v>5040</v>
      </c>
      <c r="J206" s="66">
        <f>IF('Interval Specifications'!$G$11="","N/A",H206/'Interval Specifications'!$G$11)</f>
        <v>112</v>
      </c>
      <c r="K206" s="67">
        <f>IF('Interval Specifications'!$G$11="","N/A",I206/'Interval Specifications'!$G$11)</f>
        <v>112</v>
      </c>
      <c r="L206" s="115">
        <f t="shared" si="55"/>
        <v>0.30684931506849317</v>
      </c>
      <c r="M206" s="690">
        <f t="shared" si="56"/>
        <v>0.30684931506849317</v>
      </c>
      <c r="N206" s="691"/>
    </row>
    <row r="207" spans="2:14">
      <c r="B207" s="74"/>
      <c r="C207" s="2">
        <f>'Interval Specifications'!$H$9</f>
        <v>60</v>
      </c>
      <c r="D207" s="13" t="str">
        <f>'Interval Specifications'!$H$8</f>
        <v>mg</v>
      </c>
      <c r="E207" s="130" t="str">
        <f>'Interval Specifications'!$H$7</f>
        <v>Tablet</v>
      </c>
      <c r="F207" s="138">
        <f>'Interval Specifications'!H26</f>
        <v>112</v>
      </c>
      <c r="G207" s="139">
        <f>'Cumulative Specifications'!H25</f>
        <v>112</v>
      </c>
      <c r="H207" s="134">
        <f>F207*C207*'Interval Specifications'!$H$10</f>
        <v>6720</v>
      </c>
      <c r="I207" s="134">
        <f>G207*C207*'Interval Specifications'!$D$10</f>
        <v>6720</v>
      </c>
      <c r="J207" s="66">
        <f>IF('Interval Specifications'!$H$11="","N/A",H207/'Interval Specifications'!$H$11)</f>
        <v>112</v>
      </c>
      <c r="K207" s="67">
        <f>IF('Interval Specifications'!$H$11="","N/A",I207/'Interval Specifications'!$H$11)</f>
        <v>112</v>
      </c>
      <c r="L207" s="115">
        <f t="shared" si="55"/>
        <v>0.30684931506849317</v>
      </c>
      <c r="M207" s="690">
        <f t="shared" si="56"/>
        <v>0.30684931506849317</v>
      </c>
      <c r="N207" s="691"/>
    </row>
    <row r="208" spans="2:14">
      <c r="B208" s="74"/>
      <c r="C208" s="16">
        <f>'Interval Specifications'!$I$9</f>
        <v>90</v>
      </c>
      <c r="D208" s="15" t="str">
        <f>'Interval Specifications'!$I$8</f>
        <v>mg</v>
      </c>
      <c r="E208" s="130" t="str">
        <f>'Interval Specifications'!$I$7</f>
        <v>Tablet</v>
      </c>
      <c r="F208" s="138">
        <f>'Interval Specifications'!I26</f>
        <v>112</v>
      </c>
      <c r="G208" s="139">
        <f>'Cumulative Specifications'!I25</f>
        <v>112</v>
      </c>
      <c r="H208" s="134">
        <f>F208*C208*'Interval Specifications'!$I$10</f>
        <v>10080</v>
      </c>
      <c r="I208" s="134">
        <f>G208*C208*'Interval Specifications'!$D$10</f>
        <v>10080</v>
      </c>
      <c r="J208" s="66">
        <f>IF('Interval Specifications'!$I$11="","N/A",H208/'Interval Specifications'!$I$11)</f>
        <v>112</v>
      </c>
      <c r="K208" s="67">
        <f>IF('Interval Specifications'!$I$11="","N/A",I208/'Interval Specifications'!$I$11)</f>
        <v>112</v>
      </c>
      <c r="L208" s="115">
        <f t="shared" si="55"/>
        <v>0.30684931506849317</v>
      </c>
      <c r="M208" s="690">
        <f t="shared" si="56"/>
        <v>0.30684931506849317</v>
      </c>
      <c r="N208" s="691"/>
    </row>
    <row r="209" spans="2:14">
      <c r="B209" s="74"/>
      <c r="C209" s="3">
        <f>'Interval Specifications'!$J$9</f>
        <v>25</v>
      </c>
      <c r="D209" s="15" t="str">
        <f>'Interval Specifications'!$J$8</f>
        <v>mg</v>
      </c>
      <c r="E209" s="130" t="str">
        <f>'Interval Specifications'!$J$7</f>
        <v xml:space="preserve">SR Capsule </v>
      </c>
      <c r="F209" s="138">
        <f>'Interval Specifications'!J26</f>
        <v>0</v>
      </c>
      <c r="G209" s="139">
        <f>'Cumulative Specifications'!J25</f>
        <v>0</v>
      </c>
      <c r="H209" s="134">
        <f>F209*C209*'Interval Specifications'!$J$10</f>
        <v>0</v>
      </c>
      <c r="I209" s="134">
        <f>G209*C209*'Interval Specifications'!$D$10</f>
        <v>0</v>
      </c>
      <c r="J209" s="66" t="str">
        <f>IF('Interval Specifications'!$J$11="","N/A",H209/'Interval Specifications'!$J$11)</f>
        <v>N/A</v>
      </c>
      <c r="K209" s="67" t="str">
        <f>IF('Interval Specifications'!$J$11="","N/A",I209/'Interval Specifications'!$J$11)</f>
        <v>N/A</v>
      </c>
      <c r="L209" s="115" t="str">
        <f t="shared" si="55"/>
        <v>N/A</v>
      </c>
      <c r="M209" s="690" t="str">
        <f t="shared" si="56"/>
        <v>N/A</v>
      </c>
      <c r="N209" s="691"/>
    </row>
    <row r="210" spans="2:14">
      <c r="B210" s="74"/>
      <c r="C210" s="2">
        <f>'Interval Specifications'!$K$9</f>
        <v>5</v>
      </c>
      <c r="D210" s="13" t="str">
        <f>'Interval Specifications'!$K$8</f>
        <v>mg/ml</v>
      </c>
      <c r="E210" s="130" t="str">
        <f>'Interval Specifications'!$K$7</f>
        <v>Liquid</v>
      </c>
      <c r="F210" s="138">
        <f>'Interval Specifications'!K26</f>
        <v>0</v>
      </c>
      <c r="G210" s="139">
        <f>'Cumulative Specifications'!K25</f>
        <v>0</v>
      </c>
      <c r="H210" s="134">
        <f>F210*C210*'Interval Specifications'!$K$10</f>
        <v>0</v>
      </c>
      <c r="I210" s="134">
        <f>G210*C210*'Interval Specifications'!$D$10</f>
        <v>0</v>
      </c>
      <c r="J210" s="66" t="str">
        <f>IF('Interval Specifications'!$K$11="","N/A",H210/'Interval Specifications'!$K$11)</f>
        <v>N/A</v>
      </c>
      <c r="K210" s="67" t="str">
        <f>IF('Interval Specifications'!$K$11="","N/A",I210/'Interval Specifications'!$K$11)</f>
        <v>N/A</v>
      </c>
      <c r="L210" s="115" t="str">
        <f t="shared" si="55"/>
        <v>N/A</v>
      </c>
      <c r="M210" s="690" t="str">
        <f t="shared" si="56"/>
        <v>N/A</v>
      </c>
      <c r="N210" s="691"/>
    </row>
    <row r="211" spans="2:14">
      <c r="B211" s="74"/>
      <c r="C211" s="18">
        <f>'Interval Specifications'!$L$9</f>
        <v>0.5</v>
      </c>
      <c r="D211" s="15" t="str">
        <f>'Interval Specifications'!$L$8</f>
        <v>G</v>
      </c>
      <c r="E211" s="130" t="str">
        <f>'Interval Specifications'!$L$7</f>
        <v>10% Powder</v>
      </c>
      <c r="F211" s="138">
        <f>'Interval Specifications'!L26</f>
        <v>0</v>
      </c>
      <c r="G211" s="139">
        <f>'Cumulative Specifications'!L25</f>
        <v>0</v>
      </c>
      <c r="H211" s="134">
        <f>F211*C211*'Interval Specifications'!$L$10</f>
        <v>0</v>
      </c>
      <c r="I211" s="134">
        <f>G211*C211*'Interval Specifications'!$D$10</f>
        <v>0</v>
      </c>
      <c r="J211" s="66" t="str">
        <f>IF('Interval Specifications'!$L$11="","N/A",H211/'Interval Specifications'!$L$11)</f>
        <v>N/A</v>
      </c>
      <c r="K211" s="67" t="str">
        <f>IF('Interval Specifications'!$L$11="","N/A",I211/'Interval Specifications'!$L$11)</f>
        <v>N/A</v>
      </c>
      <c r="L211" s="115" t="str">
        <f t="shared" si="55"/>
        <v>N/A</v>
      </c>
      <c r="M211" s="690" t="str">
        <f t="shared" si="56"/>
        <v>N/A</v>
      </c>
      <c r="N211" s="691"/>
    </row>
    <row r="212" spans="2:14" ht="15" thickBot="1">
      <c r="B212" s="74"/>
      <c r="C212" s="92">
        <f>'Interval Specifications'!$M$9</f>
        <v>1</v>
      </c>
      <c r="D212" s="93" t="str">
        <f>'Interval Specifications'!$M$8</f>
        <v>G</v>
      </c>
      <c r="E212" s="131" t="str">
        <f>'Interval Specifications'!$M$7</f>
        <v>20% Powder</v>
      </c>
      <c r="F212" s="140">
        <f>'Interval Specifications'!M26</f>
        <v>0</v>
      </c>
      <c r="G212" s="139">
        <f>'Cumulative Specifications'!M25</f>
        <v>0</v>
      </c>
      <c r="H212" s="134">
        <f>F212*C212*'Interval Specifications'!$M$10</f>
        <v>0</v>
      </c>
      <c r="I212" s="134">
        <f>G212*C212*'Interval Specifications'!$D$10</f>
        <v>0</v>
      </c>
      <c r="J212" s="149" t="str">
        <f>IF('Interval Specifications'!$M$11="","N/A",H212/'Interval Specifications'!$M$11)</f>
        <v>N/A</v>
      </c>
      <c r="K212" s="150" t="str">
        <f>IF('Interval Specifications'!$M$11="","N/A",I212/'Interval Specifications'!$M$11)</f>
        <v>N/A</v>
      </c>
      <c r="L212" s="115" t="str">
        <f t="shared" si="55"/>
        <v>N/A</v>
      </c>
      <c r="M212" s="690" t="str">
        <f t="shared" si="56"/>
        <v>N/A</v>
      </c>
      <c r="N212" s="691"/>
    </row>
    <row r="213" spans="2:14" ht="15" thickTop="1">
      <c r="B213" s="94" t="str">
        <f>'Interval Specifications'!C27</f>
        <v>France</v>
      </c>
      <c r="C213" s="692" t="s">
        <v>69</v>
      </c>
      <c r="D213" s="693"/>
      <c r="E213" s="693"/>
      <c r="F213" s="203">
        <f t="shared" ref="F213:L213" si="57">SUM(F214:F223)</f>
        <v>16940</v>
      </c>
      <c r="G213" s="133">
        <f t="shared" si="57"/>
        <v>62300</v>
      </c>
      <c r="H213" s="133">
        <f t="shared" si="57"/>
        <v>254100</v>
      </c>
      <c r="I213" s="143">
        <f t="shared" si="57"/>
        <v>946650</v>
      </c>
      <c r="J213" s="147">
        <f t="shared" si="57"/>
        <v>16940</v>
      </c>
      <c r="K213" s="148">
        <f t="shared" si="57"/>
        <v>62300</v>
      </c>
      <c r="L213" s="146">
        <f t="shared" si="57"/>
        <v>46.410958904109592</v>
      </c>
      <c r="M213" s="694">
        <f>SUM(M214:N223)</f>
        <v>170.6849315068493</v>
      </c>
      <c r="N213" s="695"/>
    </row>
    <row r="214" spans="2:14">
      <c r="B214" s="73"/>
      <c r="C214" s="202">
        <f>'Interval Specifications'!$D$9</f>
        <v>7.5</v>
      </c>
      <c r="D214" s="13" t="str">
        <f>'Interval Specifications'!$D$8</f>
        <v>mg</v>
      </c>
      <c r="E214" s="130" t="str">
        <f>'Interval Specifications'!$D$7</f>
        <v>Tablet</v>
      </c>
      <c r="F214" s="138">
        <f>'Interval Specifications'!D27</f>
        <v>0</v>
      </c>
      <c r="G214" s="139">
        <f>'Cumulative Specifications'!D26</f>
        <v>0</v>
      </c>
      <c r="H214" s="134">
        <f>F214*C214*'Interval Specifications'!$D$10</f>
        <v>0</v>
      </c>
      <c r="I214" s="134">
        <f>G214*C214*'Interval Specifications'!$D$10</f>
        <v>0</v>
      </c>
      <c r="J214" s="66">
        <f>IF('Interval Specifications'!$D$11="","N/A",H214/'Interval Specifications'!$D$11)</f>
        <v>0</v>
      </c>
      <c r="K214" s="67">
        <f>IF('Interval Specifications'!$D$11="","N/A",I214/'Interval Specifications'!$D$11)</f>
        <v>0</v>
      </c>
      <c r="L214" s="115">
        <f t="shared" ref="L214:L223" si="58">IF(J214="N/A","N/A",J214/365)</f>
        <v>0</v>
      </c>
      <c r="M214" s="690">
        <f t="shared" ref="M214:M223" si="59">IF(K214="N/A","N/A",K214/365)</f>
        <v>0</v>
      </c>
      <c r="N214" s="691"/>
    </row>
    <row r="215" spans="2:14">
      <c r="B215" s="74"/>
      <c r="C215" s="3">
        <f>'Interval Specifications'!$E$9</f>
        <v>15</v>
      </c>
      <c r="D215" s="15" t="str">
        <f>'Interval Specifications'!$E$8</f>
        <v>mg</v>
      </c>
      <c r="E215" s="130" t="str">
        <f>'Interval Specifications'!$E$7</f>
        <v>Tablet</v>
      </c>
      <c r="F215" s="138">
        <f>'Interval Specifications'!E27</f>
        <v>16940</v>
      </c>
      <c r="G215" s="139">
        <f>'Cumulative Specifications'!E26</f>
        <v>61490</v>
      </c>
      <c r="H215" s="134">
        <f>F215*C215*'Interval Specifications'!$E$10</f>
        <v>254100</v>
      </c>
      <c r="I215" s="134">
        <f>G215*C215*'Interval Specifications'!$D$10</f>
        <v>922350</v>
      </c>
      <c r="J215" s="66">
        <f>IF('Interval Specifications'!$E$11="","N/A",H215/'Interval Specifications'!$E$11)</f>
        <v>16940</v>
      </c>
      <c r="K215" s="67">
        <f>IF('Interval Specifications'!$E$11="","N/A",I215/'Interval Specifications'!$E$11)</f>
        <v>61490</v>
      </c>
      <c r="L215" s="115">
        <f t="shared" si="58"/>
        <v>46.410958904109592</v>
      </c>
      <c r="M215" s="690">
        <f t="shared" si="59"/>
        <v>168.46575342465752</v>
      </c>
      <c r="N215" s="691"/>
    </row>
    <row r="216" spans="2:14">
      <c r="B216" s="74"/>
      <c r="C216" s="2">
        <f>'Interval Specifications'!$F$9</f>
        <v>30</v>
      </c>
      <c r="D216" s="13" t="str">
        <f>'Interval Specifications'!$F$8</f>
        <v>mg</v>
      </c>
      <c r="E216" s="130" t="str">
        <f>'Interval Specifications'!$F$7</f>
        <v>Tablet</v>
      </c>
      <c r="F216" s="138">
        <f>'Interval Specifications'!F27</f>
        <v>0</v>
      </c>
      <c r="G216" s="139">
        <f>'Cumulative Specifications'!F26</f>
        <v>810</v>
      </c>
      <c r="H216" s="134">
        <f>F216*C216*'Interval Specifications'!$F$10</f>
        <v>0</v>
      </c>
      <c r="I216" s="134">
        <f>G216*C216*'Interval Specifications'!$D$10</f>
        <v>24300</v>
      </c>
      <c r="J216" s="66">
        <f>IF('Interval Specifications'!$F$11="","N/A",H216/'Interval Specifications'!$F$11)</f>
        <v>0</v>
      </c>
      <c r="K216" s="67">
        <f>IF('Interval Specifications'!$F$11="","N/A",I216/'Interval Specifications'!$F$11)</f>
        <v>810</v>
      </c>
      <c r="L216" s="115">
        <f t="shared" si="58"/>
        <v>0</v>
      </c>
      <c r="M216" s="690">
        <f t="shared" si="59"/>
        <v>2.2191780821917808</v>
      </c>
      <c r="N216" s="691"/>
    </row>
    <row r="217" spans="2:14">
      <c r="B217" s="74"/>
      <c r="C217" s="3">
        <f>'Interval Specifications'!$G$9</f>
        <v>45</v>
      </c>
      <c r="D217" s="15" t="str">
        <f>'Interval Specifications'!$G$8</f>
        <v>mg</v>
      </c>
      <c r="E217" s="130" t="str">
        <f>'Interval Specifications'!$G$7</f>
        <v>Tablet</v>
      </c>
      <c r="F217" s="138">
        <f>'Interval Specifications'!G27</f>
        <v>0</v>
      </c>
      <c r="G217" s="139">
        <f>'Cumulative Specifications'!G26</f>
        <v>0</v>
      </c>
      <c r="H217" s="134">
        <f>F217*C217*'Interval Specifications'!$G$10</f>
        <v>0</v>
      </c>
      <c r="I217" s="134">
        <f>G217*C217*'Interval Specifications'!$D$10</f>
        <v>0</v>
      </c>
      <c r="J217" s="66">
        <f>IF('Interval Specifications'!$G$11="","N/A",H217/'Interval Specifications'!$G$11)</f>
        <v>0</v>
      </c>
      <c r="K217" s="67">
        <f>IF('Interval Specifications'!$G$11="","N/A",I217/'Interval Specifications'!$G$11)</f>
        <v>0</v>
      </c>
      <c r="L217" s="115">
        <f t="shared" si="58"/>
        <v>0</v>
      </c>
      <c r="M217" s="690">
        <f t="shared" si="59"/>
        <v>0</v>
      </c>
      <c r="N217" s="691"/>
    </row>
    <row r="218" spans="2:14">
      <c r="B218" s="74"/>
      <c r="C218" s="2">
        <f>'Interval Specifications'!$H$9</f>
        <v>60</v>
      </c>
      <c r="D218" s="13" t="str">
        <f>'Interval Specifications'!$H$8</f>
        <v>mg</v>
      </c>
      <c r="E218" s="130" t="str">
        <f>'Interval Specifications'!$H$7</f>
        <v>Tablet</v>
      </c>
      <c r="F218" s="138">
        <f>'Interval Specifications'!H27</f>
        <v>0</v>
      </c>
      <c r="G218" s="139">
        <f>'Cumulative Specifications'!H26</f>
        <v>0</v>
      </c>
      <c r="H218" s="134">
        <f>F218*C218*'Interval Specifications'!$H$10</f>
        <v>0</v>
      </c>
      <c r="I218" s="134">
        <f>G218*C218*'Interval Specifications'!$D$10</f>
        <v>0</v>
      </c>
      <c r="J218" s="66">
        <f>IF('Interval Specifications'!$H$11="","N/A",H218/'Interval Specifications'!$H$11)</f>
        <v>0</v>
      </c>
      <c r="K218" s="67">
        <f>IF('Interval Specifications'!$H$11="","N/A",I218/'Interval Specifications'!$H$11)</f>
        <v>0</v>
      </c>
      <c r="L218" s="115">
        <f t="shared" si="58"/>
        <v>0</v>
      </c>
      <c r="M218" s="690">
        <f t="shared" si="59"/>
        <v>0</v>
      </c>
      <c r="N218" s="691"/>
    </row>
    <row r="219" spans="2:14">
      <c r="B219" s="74"/>
      <c r="C219" s="16">
        <f>'Interval Specifications'!$I$9</f>
        <v>90</v>
      </c>
      <c r="D219" s="15" t="str">
        <f>'Interval Specifications'!$I$8</f>
        <v>mg</v>
      </c>
      <c r="E219" s="130" t="str">
        <f>'Interval Specifications'!$I$7</f>
        <v>Tablet</v>
      </c>
      <c r="F219" s="138">
        <f>'Interval Specifications'!I27</f>
        <v>0</v>
      </c>
      <c r="G219" s="139">
        <f>'Cumulative Specifications'!I26</f>
        <v>0</v>
      </c>
      <c r="H219" s="134">
        <f>F219*C219*'Interval Specifications'!$I$10</f>
        <v>0</v>
      </c>
      <c r="I219" s="134">
        <f>G219*C219*'Interval Specifications'!$D$10</f>
        <v>0</v>
      </c>
      <c r="J219" s="66">
        <f>IF('Interval Specifications'!$I$11="","N/A",H219/'Interval Specifications'!$I$11)</f>
        <v>0</v>
      </c>
      <c r="K219" s="67">
        <f>IF('Interval Specifications'!$I$11="","N/A",I219/'Interval Specifications'!$I$11)</f>
        <v>0</v>
      </c>
      <c r="L219" s="115">
        <f t="shared" si="58"/>
        <v>0</v>
      </c>
      <c r="M219" s="690">
        <f t="shared" si="59"/>
        <v>0</v>
      </c>
      <c r="N219" s="691"/>
    </row>
    <row r="220" spans="2:14">
      <c r="B220" s="74"/>
      <c r="C220" s="3">
        <f>'Interval Specifications'!$J$9</f>
        <v>25</v>
      </c>
      <c r="D220" s="15" t="str">
        <f>'Interval Specifications'!$J$8</f>
        <v>mg</v>
      </c>
      <c r="E220" s="130" t="str">
        <f>'Interval Specifications'!$J$7</f>
        <v xml:space="preserve">SR Capsule </v>
      </c>
      <c r="F220" s="138">
        <f>'Interval Specifications'!J27</f>
        <v>0</v>
      </c>
      <c r="G220" s="139">
        <f>'Cumulative Specifications'!J26</f>
        <v>0</v>
      </c>
      <c r="H220" s="134">
        <f>F220*C220*'Interval Specifications'!$J$10</f>
        <v>0</v>
      </c>
      <c r="I220" s="134">
        <f>G220*C220*'Interval Specifications'!$D$10</f>
        <v>0</v>
      </c>
      <c r="J220" s="66" t="str">
        <f>IF('Interval Specifications'!$J$11="","N/A",H220/'Interval Specifications'!$J$11)</f>
        <v>N/A</v>
      </c>
      <c r="K220" s="67" t="str">
        <f>IF('Interval Specifications'!$J$11="","N/A",I220/'Interval Specifications'!$J$11)</f>
        <v>N/A</v>
      </c>
      <c r="L220" s="115" t="str">
        <f t="shared" si="58"/>
        <v>N/A</v>
      </c>
      <c r="M220" s="690" t="str">
        <f t="shared" si="59"/>
        <v>N/A</v>
      </c>
      <c r="N220" s="691"/>
    </row>
    <row r="221" spans="2:14">
      <c r="B221" s="74"/>
      <c r="C221" s="2">
        <f>'Interval Specifications'!$K$9</f>
        <v>5</v>
      </c>
      <c r="D221" s="13" t="str">
        <f>'Interval Specifications'!$K$8</f>
        <v>mg/ml</v>
      </c>
      <c r="E221" s="130" t="str">
        <f>'Interval Specifications'!$K$7</f>
        <v>Liquid</v>
      </c>
      <c r="F221" s="138">
        <f>'Interval Specifications'!K27</f>
        <v>0</v>
      </c>
      <c r="G221" s="139">
        <f>'Cumulative Specifications'!K26</f>
        <v>0</v>
      </c>
      <c r="H221" s="134">
        <f>F221*C221*'Interval Specifications'!$K$10</f>
        <v>0</v>
      </c>
      <c r="I221" s="134">
        <f>G221*C221*'Interval Specifications'!$D$10</f>
        <v>0</v>
      </c>
      <c r="J221" s="66" t="str">
        <f>IF('Interval Specifications'!$K$11="","N/A",H221/'Interval Specifications'!$K$11)</f>
        <v>N/A</v>
      </c>
      <c r="K221" s="67" t="str">
        <f>IF('Interval Specifications'!$K$11="","N/A",I221/'Interval Specifications'!$K$11)</f>
        <v>N/A</v>
      </c>
      <c r="L221" s="115" t="str">
        <f t="shared" si="58"/>
        <v>N/A</v>
      </c>
      <c r="M221" s="690" t="str">
        <f t="shared" si="59"/>
        <v>N/A</v>
      </c>
      <c r="N221" s="691"/>
    </row>
    <row r="222" spans="2:14">
      <c r="B222" s="74"/>
      <c r="C222" s="18">
        <f>'Interval Specifications'!$L$9</f>
        <v>0.5</v>
      </c>
      <c r="D222" s="15" t="str">
        <f>'Interval Specifications'!$L$8</f>
        <v>G</v>
      </c>
      <c r="E222" s="130" t="str">
        <f>'Interval Specifications'!$L$7</f>
        <v>10% Powder</v>
      </c>
      <c r="F222" s="138">
        <f>'Interval Specifications'!L27</f>
        <v>0</v>
      </c>
      <c r="G222" s="139">
        <f>'Cumulative Specifications'!L26</f>
        <v>0</v>
      </c>
      <c r="H222" s="134">
        <f>F222*C222*'Interval Specifications'!$L$10</f>
        <v>0</v>
      </c>
      <c r="I222" s="134">
        <f>G222*C222*'Interval Specifications'!$D$10</f>
        <v>0</v>
      </c>
      <c r="J222" s="66" t="str">
        <f>IF('Interval Specifications'!$L$11="","N/A",H222/'Interval Specifications'!$L$11)</f>
        <v>N/A</v>
      </c>
      <c r="K222" s="67" t="str">
        <f>IF('Interval Specifications'!$L$11="","N/A",I222/'Interval Specifications'!$L$11)</f>
        <v>N/A</v>
      </c>
      <c r="L222" s="115" t="str">
        <f t="shared" si="58"/>
        <v>N/A</v>
      </c>
      <c r="M222" s="690" t="str">
        <f t="shared" si="59"/>
        <v>N/A</v>
      </c>
      <c r="N222" s="691"/>
    </row>
    <row r="223" spans="2:14" ht="15" thickBot="1">
      <c r="B223" s="74"/>
      <c r="C223" s="92">
        <f>'Interval Specifications'!$M$9</f>
        <v>1</v>
      </c>
      <c r="D223" s="93" t="str">
        <f>'Interval Specifications'!$M$8</f>
        <v>G</v>
      </c>
      <c r="E223" s="131" t="str">
        <f>'Interval Specifications'!$M$7</f>
        <v>20% Powder</v>
      </c>
      <c r="F223" s="140">
        <f>'Interval Specifications'!M27</f>
        <v>0</v>
      </c>
      <c r="G223" s="139">
        <f>'Cumulative Specifications'!M26</f>
        <v>0</v>
      </c>
      <c r="H223" s="134">
        <f>F223*C223*'Interval Specifications'!$M$10</f>
        <v>0</v>
      </c>
      <c r="I223" s="134">
        <f>G223*C223*'Interval Specifications'!$D$10</f>
        <v>0</v>
      </c>
      <c r="J223" s="149" t="str">
        <f>IF('Interval Specifications'!$M$11="","N/A",H223/'Interval Specifications'!$M$11)</f>
        <v>N/A</v>
      </c>
      <c r="K223" s="150" t="str">
        <f>IF('Interval Specifications'!$M$11="","N/A",I223/'Interval Specifications'!$M$11)</f>
        <v>N/A</v>
      </c>
      <c r="L223" s="115" t="str">
        <f t="shared" si="58"/>
        <v>N/A</v>
      </c>
      <c r="M223" s="690" t="str">
        <f t="shared" si="59"/>
        <v>N/A</v>
      </c>
      <c r="N223" s="691"/>
    </row>
    <row r="224" spans="2:14" ht="15" thickTop="1">
      <c r="B224" s="94" t="str">
        <f>'Interval Specifications'!C62</f>
        <v>Georgia</v>
      </c>
      <c r="C224" s="692" t="s">
        <v>69</v>
      </c>
      <c r="D224" s="693"/>
      <c r="E224" s="693"/>
      <c r="F224" s="203">
        <f t="shared" ref="F224:L224" si="60">SUM(F225:F234)</f>
        <v>0</v>
      </c>
      <c r="G224" s="133">
        <f t="shared" si="60"/>
        <v>0</v>
      </c>
      <c r="H224" s="133">
        <f t="shared" si="60"/>
        <v>0</v>
      </c>
      <c r="I224" s="143">
        <f t="shared" si="60"/>
        <v>0</v>
      </c>
      <c r="J224" s="147">
        <f t="shared" si="60"/>
        <v>0</v>
      </c>
      <c r="K224" s="148">
        <f t="shared" si="60"/>
        <v>0</v>
      </c>
      <c r="L224" s="146">
        <f t="shared" si="60"/>
        <v>0</v>
      </c>
      <c r="M224" s="694">
        <f>SUM(M225:N234)</f>
        <v>0</v>
      </c>
      <c r="N224" s="695"/>
    </row>
    <row r="225" spans="2:14">
      <c r="B225" s="73"/>
      <c r="C225" s="202">
        <f>'Interval Specifications'!$D$9</f>
        <v>7.5</v>
      </c>
      <c r="D225" s="13" t="str">
        <f>'Interval Specifications'!$D$8</f>
        <v>mg</v>
      </c>
      <c r="E225" s="130" t="str">
        <f>'Interval Specifications'!$D$7</f>
        <v>Tablet</v>
      </c>
      <c r="F225" s="138">
        <f>'Interval Specifications'!D62</f>
        <v>0</v>
      </c>
      <c r="G225" s="139">
        <f>'Cumulative Specifications'!D61</f>
        <v>0</v>
      </c>
      <c r="H225" s="134">
        <f>F225*C225*'Interval Specifications'!$D$10</f>
        <v>0</v>
      </c>
      <c r="I225" s="134">
        <f>G225*C225*'Interval Specifications'!$D$10</f>
        <v>0</v>
      </c>
      <c r="J225" s="66">
        <f>IF('Interval Specifications'!$D$11="","N/A",H225/'Interval Specifications'!$D$11)</f>
        <v>0</v>
      </c>
      <c r="K225" s="67">
        <f>IF('Interval Specifications'!$D$11="","N/A",I225/'Interval Specifications'!$D$11)</f>
        <v>0</v>
      </c>
      <c r="L225" s="115">
        <f t="shared" ref="L225:L234" si="61">IF(J225="N/A","N/A",J225/365)</f>
        <v>0</v>
      </c>
      <c r="M225" s="690">
        <f t="shared" ref="M225:M234" si="62">IF(K225="N/A","N/A",K225/365)</f>
        <v>0</v>
      </c>
      <c r="N225" s="691"/>
    </row>
    <row r="226" spans="2:14">
      <c r="B226" s="74"/>
      <c r="C226" s="3">
        <f>'Interval Specifications'!$E$9</f>
        <v>15</v>
      </c>
      <c r="D226" s="15" t="str">
        <f>'Interval Specifications'!$E$8</f>
        <v>mg</v>
      </c>
      <c r="E226" s="130" t="str">
        <f>'Interval Specifications'!$E$7</f>
        <v>Tablet</v>
      </c>
      <c r="F226" s="138">
        <f>'Interval Specifications'!E62</f>
        <v>0</v>
      </c>
      <c r="G226" s="139">
        <f>'Cumulative Specifications'!E61</f>
        <v>0</v>
      </c>
      <c r="H226" s="134">
        <f>F226*C226*'Interval Specifications'!$E$10</f>
        <v>0</v>
      </c>
      <c r="I226" s="134">
        <f>G226*C226*'Interval Specifications'!$D$10</f>
        <v>0</v>
      </c>
      <c r="J226" s="66">
        <f>IF('Interval Specifications'!$E$11="","N/A",H226/'Interval Specifications'!$E$11)</f>
        <v>0</v>
      </c>
      <c r="K226" s="67">
        <f>IF('Interval Specifications'!$E$11="","N/A",I226/'Interval Specifications'!$E$11)</f>
        <v>0</v>
      </c>
      <c r="L226" s="115">
        <f t="shared" si="61"/>
        <v>0</v>
      </c>
      <c r="M226" s="690">
        <f t="shared" si="62"/>
        <v>0</v>
      </c>
      <c r="N226" s="691"/>
    </row>
    <row r="227" spans="2:14">
      <c r="B227" s="74"/>
      <c r="C227" s="2">
        <f>'Interval Specifications'!$F$9</f>
        <v>30</v>
      </c>
      <c r="D227" s="13" t="str">
        <f>'Interval Specifications'!$F$8</f>
        <v>mg</v>
      </c>
      <c r="E227" s="130" t="str">
        <f>'Interval Specifications'!$F$7</f>
        <v>Tablet</v>
      </c>
      <c r="F227" s="138">
        <f>'Interval Specifications'!F62</f>
        <v>0</v>
      </c>
      <c r="G227" s="139">
        <f>'Cumulative Specifications'!F61</f>
        <v>0</v>
      </c>
      <c r="H227" s="134">
        <f>F227*C227*'Interval Specifications'!$F$10</f>
        <v>0</v>
      </c>
      <c r="I227" s="134">
        <f>G227*C227*'Interval Specifications'!$D$10</f>
        <v>0</v>
      </c>
      <c r="J227" s="66">
        <f>IF('Interval Specifications'!$F$11="","N/A",H227/'Interval Specifications'!$F$11)</f>
        <v>0</v>
      </c>
      <c r="K227" s="67">
        <f>IF('Interval Specifications'!$F$11="","N/A",I227/'Interval Specifications'!$F$11)</f>
        <v>0</v>
      </c>
      <c r="L227" s="115">
        <f t="shared" si="61"/>
        <v>0</v>
      </c>
      <c r="M227" s="690">
        <f t="shared" si="62"/>
        <v>0</v>
      </c>
      <c r="N227" s="691"/>
    </row>
    <row r="228" spans="2:14">
      <c r="B228" s="74"/>
      <c r="C228" s="3">
        <f>'Interval Specifications'!$G$9</f>
        <v>45</v>
      </c>
      <c r="D228" s="15" t="str">
        <f>'Interval Specifications'!$G$8</f>
        <v>mg</v>
      </c>
      <c r="E228" s="130" t="str">
        <f>'Interval Specifications'!$G$7</f>
        <v>Tablet</v>
      </c>
      <c r="F228" s="138">
        <f>'Interval Specifications'!G62</f>
        <v>0</v>
      </c>
      <c r="G228" s="139">
        <f>'Cumulative Specifications'!G61</f>
        <v>0</v>
      </c>
      <c r="H228" s="134">
        <f>F228*C228*'Interval Specifications'!$G$10</f>
        <v>0</v>
      </c>
      <c r="I228" s="134">
        <f>G228*C228*'Interval Specifications'!$D$10</f>
        <v>0</v>
      </c>
      <c r="J228" s="66">
        <f>IF('Interval Specifications'!$G$11="","N/A",H228/'Interval Specifications'!$G$11)</f>
        <v>0</v>
      </c>
      <c r="K228" s="67">
        <f>IF('Interval Specifications'!$G$11="","N/A",I228/'Interval Specifications'!$G$11)</f>
        <v>0</v>
      </c>
      <c r="L228" s="115">
        <f t="shared" si="61"/>
        <v>0</v>
      </c>
      <c r="M228" s="690">
        <f t="shared" si="62"/>
        <v>0</v>
      </c>
      <c r="N228" s="691"/>
    </row>
    <row r="229" spans="2:14">
      <c r="B229" s="74"/>
      <c r="C229" s="2">
        <f>'Interval Specifications'!$H$9</f>
        <v>60</v>
      </c>
      <c r="D229" s="13" t="str">
        <f>'Interval Specifications'!$H$8</f>
        <v>mg</v>
      </c>
      <c r="E229" s="130" t="str">
        <f>'Interval Specifications'!$H$7</f>
        <v>Tablet</v>
      </c>
      <c r="F229" s="138">
        <f>'Interval Specifications'!H62</f>
        <v>0</v>
      </c>
      <c r="G229" s="139">
        <f>'Cumulative Specifications'!H61</f>
        <v>0</v>
      </c>
      <c r="H229" s="134">
        <f>F229*C229*'Interval Specifications'!$H$10</f>
        <v>0</v>
      </c>
      <c r="I229" s="134">
        <f>G229*C229*'Interval Specifications'!$D$10</f>
        <v>0</v>
      </c>
      <c r="J229" s="66">
        <f>IF('Interval Specifications'!$H$11="","N/A",H229/'Interval Specifications'!$H$11)</f>
        <v>0</v>
      </c>
      <c r="K229" s="67">
        <f>IF('Interval Specifications'!$H$11="","N/A",I229/'Interval Specifications'!$H$11)</f>
        <v>0</v>
      </c>
      <c r="L229" s="115">
        <f t="shared" si="61"/>
        <v>0</v>
      </c>
      <c r="M229" s="690">
        <f t="shared" si="62"/>
        <v>0</v>
      </c>
      <c r="N229" s="691"/>
    </row>
    <row r="230" spans="2:14">
      <c r="B230" s="74"/>
      <c r="C230" s="16">
        <f>'Interval Specifications'!$I$9</f>
        <v>90</v>
      </c>
      <c r="D230" s="15" t="str">
        <f>'Interval Specifications'!$I$8</f>
        <v>mg</v>
      </c>
      <c r="E230" s="130" t="str">
        <f>'Interval Specifications'!$I$7</f>
        <v>Tablet</v>
      </c>
      <c r="F230" s="138">
        <f>'Interval Specifications'!I62</f>
        <v>0</v>
      </c>
      <c r="G230" s="139">
        <f>'Cumulative Specifications'!I61</f>
        <v>0</v>
      </c>
      <c r="H230" s="134">
        <f>F230*C230*'Interval Specifications'!$I$10</f>
        <v>0</v>
      </c>
      <c r="I230" s="134">
        <f>G230*C230*'Interval Specifications'!$D$10</f>
        <v>0</v>
      </c>
      <c r="J230" s="66">
        <f>IF('Interval Specifications'!$I$11="","N/A",H230/'Interval Specifications'!$I$11)</f>
        <v>0</v>
      </c>
      <c r="K230" s="67">
        <f>IF('Interval Specifications'!$I$11="","N/A",I230/'Interval Specifications'!$I$11)</f>
        <v>0</v>
      </c>
      <c r="L230" s="115">
        <f t="shared" si="61"/>
        <v>0</v>
      </c>
      <c r="M230" s="690">
        <f t="shared" si="62"/>
        <v>0</v>
      </c>
      <c r="N230" s="691"/>
    </row>
    <row r="231" spans="2:14">
      <c r="B231" s="74"/>
      <c r="C231" s="3">
        <f>'Interval Specifications'!$J$9</f>
        <v>25</v>
      </c>
      <c r="D231" s="15" t="str">
        <f>'Interval Specifications'!$J$8</f>
        <v>mg</v>
      </c>
      <c r="E231" s="130" t="str">
        <f>'Interval Specifications'!$J$7</f>
        <v xml:space="preserve">SR Capsule </v>
      </c>
      <c r="F231" s="138">
        <f>'Interval Specifications'!J62</f>
        <v>0</v>
      </c>
      <c r="G231" s="139">
        <f>'Cumulative Specifications'!J61</f>
        <v>0</v>
      </c>
      <c r="H231" s="134">
        <f>F231*C231*'Interval Specifications'!$J$10</f>
        <v>0</v>
      </c>
      <c r="I231" s="134">
        <f>G231*C231*'Interval Specifications'!$D$10</f>
        <v>0</v>
      </c>
      <c r="J231" s="66" t="str">
        <f>IF('Interval Specifications'!$J$11="","N/A",H231/'Interval Specifications'!$J$11)</f>
        <v>N/A</v>
      </c>
      <c r="K231" s="67" t="str">
        <f>IF('Interval Specifications'!$J$11="","N/A",I231/'Interval Specifications'!$J$11)</f>
        <v>N/A</v>
      </c>
      <c r="L231" s="115" t="str">
        <f t="shared" si="61"/>
        <v>N/A</v>
      </c>
      <c r="M231" s="690" t="str">
        <f t="shared" si="62"/>
        <v>N/A</v>
      </c>
      <c r="N231" s="691"/>
    </row>
    <row r="232" spans="2:14">
      <c r="B232" s="74"/>
      <c r="C232" s="2">
        <f>'Interval Specifications'!$K$9</f>
        <v>5</v>
      </c>
      <c r="D232" s="13" t="str">
        <f>'Interval Specifications'!$K$8</f>
        <v>mg/ml</v>
      </c>
      <c r="E232" s="130" t="str">
        <f>'Interval Specifications'!$K$7</f>
        <v>Liquid</v>
      </c>
      <c r="F232" s="138">
        <f>'Interval Specifications'!K62</f>
        <v>0</v>
      </c>
      <c r="G232" s="139">
        <f>'Cumulative Specifications'!K61</f>
        <v>0</v>
      </c>
      <c r="H232" s="134">
        <f>F232*C232*'Interval Specifications'!$K$10</f>
        <v>0</v>
      </c>
      <c r="I232" s="134">
        <f>G232*C232*'Interval Specifications'!$D$10</f>
        <v>0</v>
      </c>
      <c r="J232" s="66" t="str">
        <f>IF('Interval Specifications'!$K$11="","N/A",H232/'Interval Specifications'!$K$11)</f>
        <v>N/A</v>
      </c>
      <c r="K232" s="67" t="str">
        <f>IF('Interval Specifications'!$K$11="","N/A",I232/'Interval Specifications'!$K$11)</f>
        <v>N/A</v>
      </c>
      <c r="L232" s="115" t="str">
        <f t="shared" si="61"/>
        <v>N/A</v>
      </c>
      <c r="M232" s="690" t="str">
        <f t="shared" si="62"/>
        <v>N/A</v>
      </c>
      <c r="N232" s="691"/>
    </row>
    <row r="233" spans="2:14">
      <c r="B233" s="74"/>
      <c r="C233" s="18">
        <f>'Interval Specifications'!$L$9</f>
        <v>0.5</v>
      </c>
      <c r="D233" s="15" t="str">
        <f>'Interval Specifications'!$L$8</f>
        <v>G</v>
      </c>
      <c r="E233" s="130" t="str">
        <f>'Interval Specifications'!$L$7</f>
        <v>10% Powder</v>
      </c>
      <c r="F233" s="138">
        <f>'Interval Specifications'!L62</f>
        <v>0</v>
      </c>
      <c r="G233" s="139">
        <f>'Cumulative Specifications'!L61</f>
        <v>0</v>
      </c>
      <c r="H233" s="134">
        <f>F233*C233*'Interval Specifications'!$L$10</f>
        <v>0</v>
      </c>
      <c r="I233" s="134">
        <f>G233*C233*'Interval Specifications'!$D$10</f>
        <v>0</v>
      </c>
      <c r="J233" s="66" t="str">
        <f>IF('Interval Specifications'!$L$11="","N/A",H233/'Interval Specifications'!$L$11)</f>
        <v>N/A</v>
      </c>
      <c r="K233" s="67" t="str">
        <f>IF('Interval Specifications'!$L$11="","N/A",I233/'Interval Specifications'!$L$11)</f>
        <v>N/A</v>
      </c>
      <c r="L233" s="115" t="str">
        <f t="shared" si="61"/>
        <v>N/A</v>
      </c>
      <c r="M233" s="690" t="str">
        <f t="shared" si="62"/>
        <v>N/A</v>
      </c>
      <c r="N233" s="691"/>
    </row>
    <row r="234" spans="2:14" ht="15" thickBot="1">
      <c r="B234" s="74"/>
      <c r="C234" s="92">
        <f>'Interval Specifications'!$M$9</f>
        <v>1</v>
      </c>
      <c r="D234" s="93" t="str">
        <f>'Interval Specifications'!$M$8</f>
        <v>G</v>
      </c>
      <c r="E234" s="131" t="str">
        <f>'Interval Specifications'!$M$7</f>
        <v>20% Powder</v>
      </c>
      <c r="F234" s="140">
        <f>'Interval Specifications'!M62</f>
        <v>0</v>
      </c>
      <c r="G234" s="141">
        <f>'Cumulative Specifications'!M61</f>
        <v>0</v>
      </c>
      <c r="H234" s="134">
        <f>F234*C234*'Interval Specifications'!$M$10</f>
        <v>0</v>
      </c>
      <c r="I234" s="134">
        <f>G234*C234*'Interval Specifications'!$D$10</f>
        <v>0</v>
      </c>
      <c r="J234" s="149" t="str">
        <f>IF('Interval Specifications'!$M$11="","N/A",H234/'Interval Specifications'!$M$11)</f>
        <v>N/A</v>
      </c>
      <c r="K234" s="150" t="str">
        <f>IF('Interval Specifications'!$M$11="","N/A",I234/'Interval Specifications'!$M$11)</f>
        <v>N/A</v>
      </c>
      <c r="L234" s="115" t="str">
        <f t="shared" si="61"/>
        <v>N/A</v>
      </c>
      <c r="M234" s="690" t="str">
        <f t="shared" si="62"/>
        <v>N/A</v>
      </c>
      <c r="N234" s="691"/>
    </row>
    <row r="235" spans="2:14" ht="15" thickTop="1">
      <c r="B235" s="94" t="str">
        <f>'Interval Specifications'!C28</f>
        <v>Germany</v>
      </c>
      <c r="C235" s="692" t="s">
        <v>69</v>
      </c>
      <c r="D235" s="693"/>
      <c r="E235" s="693"/>
      <c r="F235" s="203">
        <f t="shared" ref="F235:L235" si="63">SUM(F236:F245)</f>
        <v>125078</v>
      </c>
      <c r="G235" s="133">
        <f t="shared" si="63"/>
        <v>587339</v>
      </c>
      <c r="H235" s="133">
        <f t="shared" si="63"/>
        <v>3519510</v>
      </c>
      <c r="I235" s="143">
        <f t="shared" si="63"/>
        <v>12374400</v>
      </c>
      <c r="J235" s="147">
        <f t="shared" si="63"/>
        <v>125078</v>
      </c>
      <c r="K235" s="148">
        <f t="shared" si="63"/>
        <v>587339</v>
      </c>
      <c r="L235" s="146">
        <f t="shared" si="63"/>
        <v>342.67945205479447</v>
      </c>
      <c r="M235" s="694">
        <f>SUM(M236:N245)</f>
        <v>1609.1479452054796</v>
      </c>
      <c r="N235" s="695"/>
    </row>
    <row r="236" spans="2:14">
      <c r="B236" s="73"/>
      <c r="C236" s="202">
        <f>'Interval Specifications'!$D$9</f>
        <v>7.5</v>
      </c>
      <c r="D236" s="13" t="str">
        <f>'Interval Specifications'!$D$8</f>
        <v>mg</v>
      </c>
      <c r="E236" s="130" t="str">
        <f>'Interval Specifications'!$D$7</f>
        <v>Tablet</v>
      </c>
      <c r="F236" s="138">
        <f>'Interval Specifications'!D28</f>
        <v>0</v>
      </c>
      <c r="G236" s="139">
        <f>'Cumulative Specifications'!D27</f>
        <v>0</v>
      </c>
      <c r="H236" s="134">
        <f>F236*C236*'Interval Specifications'!$D$10</f>
        <v>0</v>
      </c>
      <c r="I236" s="134">
        <f>G236*C236*'Interval Specifications'!$D$10</f>
        <v>0</v>
      </c>
      <c r="J236" s="66">
        <f>IF('Interval Specifications'!$D$11="","N/A",H236/'Interval Specifications'!$D$11)</f>
        <v>0</v>
      </c>
      <c r="K236" s="67">
        <f>IF('Interval Specifications'!$D$11="","N/A",I236/'Interval Specifications'!$D$11)</f>
        <v>0</v>
      </c>
      <c r="L236" s="115">
        <f t="shared" ref="L236:L245" si="64">IF(J236="N/A","N/A",J236/365)</f>
        <v>0</v>
      </c>
      <c r="M236" s="690">
        <f t="shared" ref="M236:M245" si="65">IF(K236="N/A","N/A",K236/365)</f>
        <v>0</v>
      </c>
      <c r="N236" s="691"/>
    </row>
    <row r="237" spans="2:14">
      <c r="B237" s="74"/>
      <c r="C237" s="3">
        <f>'Interval Specifications'!$E$9</f>
        <v>15</v>
      </c>
      <c r="D237" s="15" t="str">
        <f>'Interval Specifications'!$E$8</f>
        <v>mg</v>
      </c>
      <c r="E237" s="130" t="str">
        <f>'Interval Specifications'!$E$7</f>
        <v>Tablet</v>
      </c>
      <c r="F237" s="138">
        <f>'Interval Specifications'!E28</f>
        <v>68722</v>
      </c>
      <c r="G237" s="139">
        <f>'Cumulative Specifications'!E27</f>
        <v>406586</v>
      </c>
      <c r="H237" s="134">
        <f>F237*C237*'Interval Specifications'!$E$10</f>
        <v>1030830</v>
      </c>
      <c r="I237" s="134">
        <f>G237*C237*'Interval Specifications'!$D$10</f>
        <v>6098790</v>
      </c>
      <c r="J237" s="66">
        <f>IF('Interval Specifications'!$E$11="","N/A",H237/'Interval Specifications'!$E$11)</f>
        <v>68722</v>
      </c>
      <c r="K237" s="67">
        <f>IF('Interval Specifications'!$E$11="","N/A",I237/'Interval Specifications'!$E$11)</f>
        <v>406586</v>
      </c>
      <c r="L237" s="115">
        <f t="shared" si="64"/>
        <v>188.27945205479452</v>
      </c>
      <c r="M237" s="690">
        <f t="shared" si="65"/>
        <v>1113.9342465753425</v>
      </c>
      <c r="N237" s="691"/>
    </row>
    <row r="238" spans="2:14">
      <c r="B238" s="74"/>
      <c r="C238" s="2">
        <f>'Interval Specifications'!$F$9</f>
        <v>30</v>
      </c>
      <c r="D238" s="13" t="str">
        <f>'Interval Specifications'!$F$8</f>
        <v>mg</v>
      </c>
      <c r="E238" s="130" t="str">
        <f>'Interval Specifications'!$F$7</f>
        <v>Tablet</v>
      </c>
      <c r="F238" s="138">
        <f>'Interval Specifications'!F28</f>
        <v>31016</v>
      </c>
      <c r="G238" s="139">
        <f>'Cumulative Specifications'!F27</f>
        <v>152781</v>
      </c>
      <c r="H238" s="134">
        <f>F238*C238*'Interval Specifications'!$F$10</f>
        <v>930480</v>
      </c>
      <c r="I238" s="134">
        <f>G238*C238*'Interval Specifications'!$D$10</f>
        <v>4583430</v>
      </c>
      <c r="J238" s="66">
        <f>IF('Interval Specifications'!$F$11="","N/A",H238/'Interval Specifications'!$F$11)</f>
        <v>31016</v>
      </c>
      <c r="K238" s="67">
        <f>IF('Interval Specifications'!$F$11="","N/A",I238/'Interval Specifications'!$F$11)</f>
        <v>152781</v>
      </c>
      <c r="L238" s="115">
        <f t="shared" si="64"/>
        <v>84.975342465753428</v>
      </c>
      <c r="M238" s="690">
        <f t="shared" si="65"/>
        <v>418.57808219178082</v>
      </c>
      <c r="N238" s="691"/>
    </row>
    <row r="239" spans="2:14">
      <c r="B239" s="74"/>
      <c r="C239" s="3">
        <f>'Interval Specifications'!$G$9</f>
        <v>45</v>
      </c>
      <c r="D239" s="15" t="str">
        <f>'Interval Specifications'!$G$8</f>
        <v>mg</v>
      </c>
      <c r="E239" s="130" t="str">
        <f>'Interval Specifications'!$G$7</f>
        <v>Tablet</v>
      </c>
      <c r="F239" s="138">
        <f>'Interval Specifications'!G28</f>
        <v>11984</v>
      </c>
      <c r="G239" s="139">
        <f>'Cumulative Specifications'!G27</f>
        <v>14028</v>
      </c>
      <c r="H239" s="134">
        <f>F239*C239*'Interval Specifications'!$G$10</f>
        <v>539280</v>
      </c>
      <c r="I239" s="134">
        <f>G239*C239*'Interval Specifications'!$D$10</f>
        <v>631260</v>
      </c>
      <c r="J239" s="66">
        <f>IF('Interval Specifications'!$G$11="","N/A",H239/'Interval Specifications'!$G$11)</f>
        <v>11984</v>
      </c>
      <c r="K239" s="67">
        <f>IF('Interval Specifications'!$G$11="","N/A",I239/'Interval Specifications'!$G$11)</f>
        <v>14028</v>
      </c>
      <c r="L239" s="115">
        <f t="shared" si="64"/>
        <v>32.832876712328769</v>
      </c>
      <c r="M239" s="690">
        <f t="shared" si="65"/>
        <v>38.43287671232877</v>
      </c>
      <c r="N239" s="691"/>
    </row>
    <row r="240" spans="2:14">
      <c r="B240" s="74"/>
      <c r="C240" s="2">
        <f>'Interval Specifications'!$H$9</f>
        <v>60</v>
      </c>
      <c r="D240" s="13" t="str">
        <f>'Interval Specifications'!$H$8</f>
        <v>mg</v>
      </c>
      <c r="E240" s="130" t="str">
        <f>'Interval Specifications'!$H$7</f>
        <v>Tablet</v>
      </c>
      <c r="F240" s="138">
        <f>'Interval Specifications'!H28</f>
        <v>6104</v>
      </c>
      <c r="G240" s="139">
        <f>'Cumulative Specifications'!H27</f>
        <v>6468</v>
      </c>
      <c r="H240" s="134">
        <f>F240*C240*'Interval Specifications'!$H$10</f>
        <v>366240</v>
      </c>
      <c r="I240" s="134">
        <f>G240*C240*'Interval Specifications'!$D$10</f>
        <v>388080</v>
      </c>
      <c r="J240" s="66">
        <f>IF('Interval Specifications'!$H$11="","N/A",H240/'Interval Specifications'!$H$11)</f>
        <v>6104</v>
      </c>
      <c r="K240" s="67">
        <f>IF('Interval Specifications'!$H$11="","N/A",I240/'Interval Specifications'!$H$11)</f>
        <v>6468</v>
      </c>
      <c r="L240" s="115">
        <f t="shared" si="64"/>
        <v>16.723287671232878</v>
      </c>
      <c r="M240" s="690">
        <f t="shared" si="65"/>
        <v>17.720547945205478</v>
      </c>
      <c r="N240" s="691"/>
    </row>
    <row r="241" spans="2:14">
      <c r="B241" s="74"/>
      <c r="C241" s="16">
        <f>'Interval Specifications'!$I$9</f>
        <v>90</v>
      </c>
      <c r="D241" s="15" t="str">
        <f>'Interval Specifications'!$I$8</f>
        <v>mg</v>
      </c>
      <c r="E241" s="130" t="str">
        <f>'Interval Specifications'!$I$7</f>
        <v>Tablet</v>
      </c>
      <c r="F241" s="138">
        <f>'Interval Specifications'!I28</f>
        <v>7252</v>
      </c>
      <c r="G241" s="139">
        <f>'Cumulative Specifications'!I27</f>
        <v>7476</v>
      </c>
      <c r="H241" s="134">
        <f>F241*C241*'Interval Specifications'!$I$10</f>
        <v>652680</v>
      </c>
      <c r="I241" s="134">
        <f>G241*C241*'Interval Specifications'!$D$10</f>
        <v>672840</v>
      </c>
      <c r="J241" s="66">
        <f>IF('Interval Specifications'!$I$11="","N/A",H241/'Interval Specifications'!$I$11)</f>
        <v>7252</v>
      </c>
      <c r="K241" s="67">
        <f>IF('Interval Specifications'!$I$11="","N/A",I241/'Interval Specifications'!$I$11)</f>
        <v>7476</v>
      </c>
      <c r="L241" s="115">
        <f t="shared" si="64"/>
        <v>19.86849315068493</v>
      </c>
      <c r="M241" s="690">
        <f t="shared" si="65"/>
        <v>20.482191780821918</v>
      </c>
      <c r="N241" s="691"/>
    </row>
    <row r="242" spans="2:14">
      <c r="B242" s="74"/>
      <c r="C242" s="3">
        <f>'Interval Specifications'!$J$9</f>
        <v>25</v>
      </c>
      <c r="D242" s="15" t="str">
        <f>'Interval Specifications'!$J$8</f>
        <v>mg</v>
      </c>
      <c r="E242" s="130" t="str">
        <f>'Interval Specifications'!$J$7</f>
        <v xml:space="preserve">SR Capsule </v>
      </c>
      <c r="F242" s="138">
        <f>'Interval Specifications'!J28</f>
        <v>0</v>
      </c>
      <c r="G242" s="139">
        <f>'Cumulative Specifications'!J27</f>
        <v>0</v>
      </c>
      <c r="H242" s="134">
        <f>F242*C242*'Interval Specifications'!$J$10</f>
        <v>0</v>
      </c>
      <c r="I242" s="134">
        <f>G242*C242*'Interval Specifications'!$D$10</f>
        <v>0</v>
      </c>
      <c r="J242" s="66" t="str">
        <f>IF('Interval Specifications'!$J$11="","N/A",H242/'Interval Specifications'!$J$11)</f>
        <v>N/A</v>
      </c>
      <c r="K242" s="67" t="str">
        <f>IF('Interval Specifications'!$J$11="","N/A",I242/'Interval Specifications'!$J$11)</f>
        <v>N/A</v>
      </c>
      <c r="L242" s="115" t="str">
        <f t="shared" si="64"/>
        <v>N/A</v>
      </c>
      <c r="M242" s="690" t="str">
        <f t="shared" si="65"/>
        <v>N/A</v>
      </c>
      <c r="N242" s="691"/>
    </row>
    <row r="243" spans="2:14">
      <c r="B243" s="74"/>
      <c r="C243" s="2">
        <f>'Interval Specifications'!$K$9</f>
        <v>5</v>
      </c>
      <c r="D243" s="13" t="str">
        <f>'Interval Specifications'!$K$8</f>
        <v>mg/ml</v>
      </c>
      <c r="E243" s="130" t="str">
        <f>'Interval Specifications'!$K$7</f>
        <v>Liquid</v>
      </c>
      <c r="F243" s="138">
        <f>'Interval Specifications'!K28</f>
        <v>0</v>
      </c>
      <c r="G243" s="139">
        <f>'Cumulative Specifications'!K27</f>
        <v>0</v>
      </c>
      <c r="H243" s="134">
        <f>F243*C243*'Interval Specifications'!$K$10</f>
        <v>0</v>
      </c>
      <c r="I243" s="134">
        <f>G243*C243*'Interval Specifications'!$D$10</f>
        <v>0</v>
      </c>
      <c r="J243" s="66" t="str">
        <f>IF('Interval Specifications'!$K$11="","N/A",H243/'Interval Specifications'!$K$11)</f>
        <v>N/A</v>
      </c>
      <c r="K243" s="67" t="str">
        <f>IF('Interval Specifications'!$K$11="","N/A",I243/'Interval Specifications'!$K$11)</f>
        <v>N/A</v>
      </c>
      <c r="L243" s="115" t="str">
        <f t="shared" si="64"/>
        <v>N/A</v>
      </c>
      <c r="M243" s="690" t="str">
        <f t="shared" si="65"/>
        <v>N/A</v>
      </c>
      <c r="N243" s="691"/>
    </row>
    <row r="244" spans="2:14">
      <c r="B244" s="74"/>
      <c r="C244" s="18">
        <f>'Interval Specifications'!$L$9</f>
        <v>0.5</v>
      </c>
      <c r="D244" s="15" t="str">
        <f>'Interval Specifications'!$L$8</f>
        <v>G</v>
      </c>
      <c r="E244" s="130" t="str">
        <f>'Interval Specifications'!$L$7</f>
        <v>10% Powder</v>
      </c>
      <c r="F244" s="138">
        <f>'Interval Specifications'!L28</f>
        <v>0</v>
      </c>
      <c r="G244" s="139">
        <f>'Cumulative Specifications'!L27</f>
        <v>0</v>
      </c>
      <c r="H244" s="134">
        <f>F244*C244*'Interval Specifications'!$L$10</f>
        <v>0</v>
      </c>
      <c r="I244" s="134">
        <f>G244*C244*'Interval Specifications'!$D$10</f>
        <v>0</v>
      </c>
      <c r="J244" s="66" t="str">
        <f>IF('Interval Specifications'!$L$11="","N/A",H244/'Interval Specifications'!$L$11)</f>
        <v>N/A</v>
      </c>
      <c r="K244" s="67" t="str">
        <f>IF('Interval Specifications'!$L$11="","N/A",I244/'Interval Specifications'!$L$11)</f>
        <v>N/A</v>
      </c>
      <c r="L244" s="115" t="str">
        <f t="shared" si="64"/>
        <v>N/A</v>
      </c>
      <c r="M244" s="690" t="str">
        <f t="shared" si="65"/>
        <v>N/A</v>
      </c>
      <c r="N244" s="691"/>
    </row>
    <row r="245" spans="2:14" ht="15" thickBot="1">
      <c r="B245" s="74"/>
      <c r="C245" s="92">
        <f>'Interval Specifications'!$M$9</f>
        <v>1</v>
      </c>
      <c r="D245" s="93" t="str">
        <f>'Interval Specifications'!$M$8</f>
        <v>G</v>
      </c>
      <c r="E245" s="131" t="str">
        <f>'Interval Specifications'!$M$7</f>
        <v>20% Powder</v>
      </c>
      <c r="F245" s="140">
        <f>'Interval Specifications'!M28</f>
        <v>0</v>
      </c>
      <c r="G245" s="141">
        <f>'Cumulative Specifications'!M27</f>
        <v>0</v>
      </c>
      <c r="H245" s="134">
        <f>F245*C245*'Interval Specifications'!$M$10</f>
        <v>0</v>
      </c>
      <c r="I245" s="134">
        <f>G245*C245*'Interval Specifications'!$D$10</f>
        <v>0</v>
      </c>
      <c r="J245" s="149" t="str">
        <f>IF('Interval Specifications'!$M$11="","N/A",H245/'Interval Specifications'!$M$11)</f>
        <v>N/A</v>
      </c>
      <c r="K245" s="150" t="str">
        <f>IF('Interval Specifications'!$M$11="","N/A",I245/'Interval Specifications'!$M$11)</f>
        <v>N/A</v>
      </c>
      <c r="L245" s="115" t="str">
        <f t="shared" si="64"/>
        <v>N/A</v>
      </c>
      <c r="M245" s="690" t="str">
        <f t="shared" si="65"/>
        <v>N/A</v>
      </c>
      <c r="N245" s="691"/>
    </row>
    <row r="246" spans="2:14" ht="15" thickTop="1">
      <c r="B246" s="94" t="str">
        <f>'Interval Specifications'!C29</f>
        <v>Greece</v>
      </c>
      <c r="C246" s="692" t="s">
        <v>69</v>
      </c>
      <c r="D246" s="693"/>
      <c r="E246" s="693"/>
      <c r="F246" s="203">
        <f t="shared" ref="F246:L246" si="66">SUM(F247:F256)</f>
        <v>0</v>
      </c>
      <c r="G246" s="133">
        <f t="shared" si="66"/>
        <v>40</v>
      </c>
      <c r="H246" s="133">
        <f t="shared" si="66"/>
        <v>0</v>
      </c>
      <c r="I246" s="143">
        <f t="shared" si="66"/>
        <v>1200</v>
      </c>
      <c r="J246" s="147">
        <f t="shared" si="66"/>
        <v>0</v>
      </c>
      <c r="K246" s="148">
        <f t="shared" si="66"/>
        <v>40</v>
      </c>
      <c r="L246" s="146">
        <f t="shared" si="66"/>
        <v>0</v>
      </c>
      <c r="M246" s="694">
        <f>SUM(M247:N256)</f>
        <v>0.1095890410958904</v>
      </c>
      <c r="N246" s="695"/>
    </row>
    <row r="247" spans="2:14">
      <c r="B247" s="73"/>
      <c r="C247" s="202">
        <f>'Interval Specifications'!$D$9</f>
        <v>7.5</v>
      </c>
      <c r="D247" s="13" t="str">
        <f>'Interval Specifications'!$D$8</f>
        <v>mg</v>
      </c>
      <c r="E247" s="130" t="str">
        <f>'Interval Specifications'!$D$7</f>
        <v>Tablet</v>
      </c>
      <c r="F247" s="138">
        <f>'Interval Specifications'!D29</f>
        <v>0</v>
      </c>
      <c r="G247" s="139">
        <f>'Cumulative Specifications'!D28</f>
        <v>0</v>
      </c>
      <c r="H247" s="134">
        <f>F247*C247*'Interval Specifications'!$D$10</f>
        <v>0</v>
      </c>
      <c r="I247" s="134">
        <f>G247*C247*'Interval Specifications'!$D$10</f>
        <v>0</v>
      </c>
      <c r="J247" s="66">
        <f>IF('Interval Specifications'!$D$11="","N/A",H247/'Interval Specifications'!$D$11)</f>
        <v>0</v>
      </c>
      <c r="K247" s="67">
        <f>IF('Interval Specifications'!$D$11="","N/A",I247/'Interval Specifications'!$D$11)</f>
        <v>0</v>
      </c>
      <c r="L247" s="115">
        <f t="shared" ref="L247:L256" si="67">IF(J247="N/A","N/A",J247/365)</f>
        <v>0</v>
      </c>
      <c r="M247" s="690">
        <f t="shared" ref="M247:M256" si="68">IF(K247="N/A","N/A",K247/365)</f>
        <v>0</v>
      </c>
      <c r="N247" s="691"/>
    </row>
    <row r="248" spans="2:14">
      <c r="B248" s="74"/>
      <c r="C248" s="3">
        <f>'Interval Specifications'!$E$9</f>
        <v>15</v>
      </c>
      <c r="D248" s="15" t="str">
        <f>'Interval Specifications'!$E$8</f>
        <v>mg</v>
      </c>
      <c r="E248" s="130" t="str">
        <f>'Interval Specifications'!$E$7</f>
        <v>Tablet</v>
      </c>
      <c r="F248" s="138">
        <f>'Interval Specifications'!E29</f>
        <v>0</v>
      </c>
      <c r="G248" s="139">
        <f>'Cumulative Specifications'!E28</f>
        <v>0</v>
      </c>
      <c r="H248" s="134">
        <f>F248*C248*'Interval Specifications'!$E$10</f>
        <v>0</v>
      </c>
      <c r="I248" s="134">
        <f>G248*C248*'Interval Specifications'!$D$10</f>
        <v>0</v>
      </c>
      <c r="J248" s="66">
        <f>IF('Interval Specifications'!$E$11="","N/A",H248/'Interval Specifications'!$E$11)</f>
        <v>0</v>
      </c>
      <c r="K248" s="67">
        <f>IF('Interval Specifications'!$E$11="","N/A",I248/'Interval Specifications'!$E$11)</f>
        <v>0</v>
      </c>
      <c r="L248" s="115">
        <f t="shared" si="67"/>
        <v>0</v>
      </c>
      <c r="M248" s="690">
        <f t="shared" si="68"/>
        <v>0</v>
      </c>
      <c r="N248" s="691"/>
    </row>
    <row r="249" spans="2:14">
      <c r="B249" s="74"/>
      <c r="C249" s="2">
        <f>'Interval Specifications'!$F$9</f>
        <v>30</v>
      </c>
      <c r="D249" s="13" t="str">
        <f>'Interval Specifications'!$F$8</f>
        <v>mg</v>
      </c>
      <c r="E249" s="130" t="str">
        <f>'Interval Specifications'!$F$7</f>
        <v>Tablet</v>
      </c>
      <c r="F249" s="138">
        <f>'Interval Specifications'!F29</f>
        <v>0</v>
      </c>
      <c r="G249" s="139">
        <f>'Cumulative Specifications'!F28</f>
        <v>40</v>
      </c>
      <c r="H249" s="134">
        <f>F249*C249*'Interval Specifications'!$F$10</f>
        <v>0</v>
      </c>
      <c r="I249" s="134">
        <f>G249*C249*'Interval Specifications'!$D$10</f>
        <v>1200</v>
      </c>
      <c r="J249" s="66">
        <f>IF('Interval Specifications'!$F$11="","N/A",H249/'Interval Specifications'!$F$11)</f>
        <v>0</v>
      </c>
      <c r="K249" s="67">
        <f>IF('Interval Specifications'!$F$11="","N/A",I249/'Interval Specifications'!$F$11)</f>
        <v>40</v>
      </c>
      <c r="L249" s="115">
        <f t="shared" si="67"/>
        <v>0</v>
      </c>
      <c r="M249" s="690">
        <f t="shared" si="68"/>
        <v>0.1095890410958904</v>
      </c>
      <c r="N249" s="691"/>
    </row>
    <row r="250" spans="2:14">
      <c r="B250" s="74"/>
      <c r="C250" s="3">
        <f>'Interval Specifications'!$G$9</f>
        <v>45</v>
      </c>
      <c r="D250" s="15" t="str">
        <f>'Interval Specifications'!$G$8</f>
        <v>mg</v>
      </c>
      <c r="E250" s="130" t="str">
        <f>'Interval Specifications'!$G$7</f>
        <v>Tablet</v>
      </c>
      <c r="F250" s="138">
        <f>'Interval Specifications'!G29</f>
        <v>0</v>
      </c>
      <c r="G250" s="139">
        <f>'Cumulative Specifications'!G28</f>
        <v>0</v>
      </c>
      <c r="H250" s="134">
        <f>F250*C250*'Interval Specifications'!$G$10</f>
        <v>0</v>
      </c>
      <c r="I250" s="134">
        <f>G250*C250*'Interval Specifications'!$D$10</f>
        <v>0</v>
      </c>
      <c r="J250" s="66">
        <f>IF('Interval Specifications'!$G$11="","N/A",H250/'Interval Specifications'!$G$11)</f>
        <v>0</v>
      </c>
      <c r="K250" s="67">
        <f>IF('Interval Specifications'!$G$11="","N/A",I250/'Interval Specifications'!$G$11)</f>
        <v>0</v>
      </c>
      <c r="L250" s="115">
        <f t="shared" si="67"/>
        <v>0</v>
      </c>
      <c r="M250" s="690">
        <f t="shared" si="68"/>
        <v>0</v>
      </c>
      <c r="N250" s="691"/>
    </row>
    <row r="251" spans="2:14">
      <c r="B251" s="74"/>
      <c r="C251" s="2">
        <f>'Interval Specifications'!$H$9</f>
        <v>60</v>
      </c>
      <c r="D251" s="13" t="str">
        <f>'Interval Specifications'!$H$8</f>
        <v>mg</v>
      </c>
      <c r="E251" s="130" t="str">
        <f>'Interval Specifications'!$H$7</f>
        <v>Tablet</v>
      </c>
      <c r="F251" s="138">
        <f>'Interval Specifications'!H29</f>
        <v>0</v>
      </c>
      <c r="G251" s="139">
        <f>'Cumulative Specifications'!H28</f>
        <v>0</v>
      </c>
      <c r="H251" s="134">
        <f>F251*C251*'Interval Specifications'!$H$10</f>
        <v>0</v>
      </c>
      <c r="I251" s="134">
        <f>G251*C251*'Interval Specifications'!$D$10</f>
        <v>0</v>
      </c>
      <c r="J251" s="66">
        <f>IF('Interval Specifications'!$H$11="","N/A",H251/'Interval Specifications'!$H$11)</f>
        <v>0</v>
      </c>
      <c r="K251" s="67">
        <f>IF('Interval Specifications'!$H$11="","N/A",I251/'Interval Specifications'!$H$11)</f>
        <v>0</v>
      </c>
      <c r="L251" s="115">
        <f t="shared" si="67"/>
        <v>0</v>
      </c>
      <c r="M251" s="690">
        <f t="shared" si="68"/>
        <v>0</v>
      </c>
      <c r="N251" s="691"/>
    </row>
    <row r="252" spans="2:14">
      <c r="B252" s="74"/>
      <c r="C252" s="16">
        <f>'Interval Specifications'!$I$9</f>
        <v>90</v>
      </c>
      <c r="D252" s="15" t="str">
        <f>'Interval Specifications'!$I$8</f>
        <v>mg</v>
      </c>
      <c r="E252" s="130" t="str">
        <f>'Interval Specifications'!$I$7</f>
        <v>Tablet</v>
      </c>
      <c r="F252" s="138">
        <f>'Interval Specifications'!I29</f>
        <v>0</v>
      </c>
      <c r="G252" s="139">
        <f>'Cumulative Specifications'!I28</f>
        <v>0</v>
      </c>
      <c r="H252" s="134">
        <f>F252*C252*'Interval Specifications'!$I$10</f>
        <v>0</v>
      </c>
      <c r="I252" s="134">
        <f>G252*C252*'Interval Specifications'!$D$10</f>
        <v>0</v>
      </c>
      <c r="J252" s="66">
        <f>IF('Interval Specifications'!$I$11="","N/A",H252/'Interval Specifications'!$I$11)</f>
        <v>0</v>
      </c>
      <c r="K252" s="67">
        <f>IF('Interval Specifications'!$I$11="","N/A",I252/'Interval Specifications'!$I$11)</f>
        <v>0</v>
      </c>
      <c r="L252" s="115">
        <f t="shared" si="67"/>
        <v>0</v>
      </c>
      <c r="M252" s="690">
        <f t="shared" si="68"/>
        <v>0</v>
      </c>
      <c r="N252" s="691"/>
    </row>
    <row r="253" spans="2:14">
      <c r="B253" s="74"/>
      <c r="C253" s="3">
        <f>'Interval Specifications'!$J$9</f>
        <v>25</v>
      </c>
      <c r="D253" s="15" t="str">
        <f>'Interval Specifications'!$J$8</f>
        <v>mg</v>
      </c>
      <c r="E253" s="130" t="str">
        <f>'Interval Specifications'!$J$7</f>
        <v xml:space="preserve">SR Capsule </v>
      </c>
      <c r="F253" s="138">
        <f>'Interval Specifications'!J29</f>
        <v>0</v>
      </c>
      <c r="G253" s="139">
        <f>'Cumulative Specifications'!J28</f>
        <v>0</v>
      </c>
      <c r="H253" s="134">
        <f>F253*C253*'Interval Specifications'!$J$10</f>
        <v>0</v>
      </c>
      <c r="I253" s="134">
        <f>G253*C253*'Interval Specifications'!$D$10</f>
        <v>0</v>
      </c>
      <c r="J253" s="66" t="str">
        <f>IF('Interval Specifications'!$J$11="","N/A",H253/'Interval Specifications'!$J$11)</f>
        <v>N/A</v>
      </c>
      <c r="K253" s="67" t="str">
        <f>IF('Interval Specifications'!$J$11="","N/A",I253/'Interval Specifications'!$J$11)</f>
        <v>N/A</v>
      </c>
      <c r="L253" s="115" t="str">
        <f t="shared" si="67"/>
        <v>N/A</v>
      </c>
      <c r="M253" s="690" t="str">
        <f t="shared" si="68"/>
        <v>N/A</v>
      </c>
      <c r="N253" s="691"/>
    </row>
    <row r="254" spans="2:14">
      <c r="B254" s="74"/>
      <c r="C254" s="2">
        <f>'Interval Specifications'!$K$9</f>
        <v>5</v>
      </c>
      <c r="D254" s="13" t="str">
        <f>'Interval Specifications'!$K$8</f>
        <v>mg/ml</v>
      </c>
      <c r="E254" s="130" t="str">
        <f>'Interval Specifications'!$K$7</f>
        <v>Liquid</v>
      </c>
      <c r="F254" s="138">
        <f>'Interval Specifications'!K29</f>
        <v>0</v>
      </c>
      <c r="G254" s="139">
        <f>'Cumulative Specifications'!K28</f>
        <v>0</v>
      </c>
      <c r="H254" s="134">
        <f>F254*C254*'Interval Specifications'!$K$10</f>
        <v>0</v>
      </c>
      <c r="I254" s="134">
        <f>G254*C254*'Interval Specifications'!$D$10</f>
        <v>0</v>
      </c>
      <c r="J254" s="66" t="str">
        <f>IF('Interval Specifications'!$K$11="","N/A",H254/'Interval Specifications'!$K$11)</f>
        <v>N/A</v>
      </c>
      <c r="K254" s="67" t="str">
        <f>IF('Interval Specifications'!$K$11="","N/A",I254/'Interval Specifications'!$K$11)</f>
        <v>N/A</v>
      </c>
      <c r="L254" s="115" t="str">
        <f t="shared" si="67"/>
        <v>N/A</v>
      </c>
      <c r="M254" s="690" t="str">
        <f t="shared" si="68"/>
        <v>N/A</v>
      </c>
      <c r="N254" s="691"/>
    </row>
    <row r="255" spans="2:14">
      <c r="B255" s="74"/>
      <c r="C255" s="18">
        <f>'Interval Specifications'!$L$9</f>
        <v>0.5</v>
      </c>
      <c r="D255" s="15" t="str">
        <f>'Interval Specifications'!$L$8</f>
        <v>G</v>
      </c>
      <c r="E255" s="130" t="str">
        <f>'Interval Specifications'!$L$7</f>
        <v>10% Powder</v>
      </c>
      <c r="F255" s="138">
        <f>'Interval Specifications'!L29</f>
        <v>0</v>
      </c>
      <c r="G255" s="139">
        <f>'Cumulative Specifications'!L28</f>
        <v>0</v>
      </c>
      <c r="H255" s="134">
        <f>F255*C255*'Interval Specifications'!$L$10</f>
        <v>0</v>
      </c>
      <c r="I255" s="134">
        <f>G255*C255*'Interval Specifications'!$D$10</f>
        <v>0</v>
      </c>
      <c r="J255" s="66" t="str">
        <f>IF('Interval Specifications'!$L$11="","N/A",H255/'Interval Specifications'!$L$11)</f>
        <v>N/A</v>
      </c>
      <c r="K255" s="67" t="str">
        <f>IF('Interval Specifications'!$L$11="","N/A",I255/'Interval Specifications'!$L$11)</f>
        <v>N/A</v>
      </c>
      <c r="L255" s="115" t="str">
        <f t="shared" si="67"/>
        <v>N/A</v>
      </c>
      <c r="M255" s="690" t="str">
        <f t="shared" si="68"/>
        <v>N/A</v>
      </c>
      <c r="N255" s="691"/>
    </row>
    <row r="256" spans="2:14" ht="15" thickBot="1">
      <c r="B256" s="74"/>
      <c r="C256" s="92">
        <f>'Interval Specifications'!$M$9</f>
        <v>1</v>
      </c>
      <c r="D256" s="93" t="str">
        <f>'Interval Specifications'!$M$8</f>
        <v>G</v>
      </c>
      <c r="E256" s="131" t="str">
        <f>'Interval Specifications'!$M$7</f>
        <v>20% Powder</v>
      </c>
      <c r="F256" s="140">
        <f>'Interval Specifications'!M29</f>
        <v>0</v>
      </c>
      <c r="G256" s="141">
        <f>'Cumulative Specifications'!M28</f>
        <v>0</v>
      </c>
      <c r="H256" s="134">
        <f>F256*C256*'Interval Specifications'!$M$10</f>
        <v>0</v>
      </c>
      <c r="I256" s="134">
        <f>G256*C256*'Interval Specifications'!$D$10</f>
        <v>0</v>
      </c>
      <c r="J256" s="149" t="str">
        <f>IF('Interval Specifications'!$M$11="","N/A",H256/'Interval Specifications'!$M$11)</f>
        <v>N/A</v>
      </c>
      <c r="K256" s="150" t="str">
        <f>IF('Interval Specifications'!$M$11="","N/A",I256/'Interval Specifications'!$M$11)</f>
        <v>N/A</v>
      </c>
      <c r="L256" s="115" t="str">
        <f t="shared" si="67"/>
        <v>N/A</v>
      </c>
      <c r="M256" s="690" t="str">
        <f t="shared" si="68"/>
        <v>N/A</v>
      </c>
      <c r="N256" s="691"/>
    </row>
    <row r="257" spans="2:14" ht="15" thickTop="1">
      <c r="B257" s="94" t="str">
        <f>'Interval Specifications'!C30</f>
        <v>Hungary</v>
      </c>
      <c r="C257" s="692" t="s">
        <v>69</v>
      </c>
      <c r="D257" s="693"/>
      <c r="E257" s="693"/>
      <c r="F257" s="203">
        <f t="shared" ref="F257:L257" si="69">SUM(F258:F267)</f>
        <v>0</v>
      </c>
      <c r="G257" s="133">
        <f t="shared" si="69"/>
        <v>0</v>
      </c>
      <c r="H257" s="133">
        <f t="shared" si="69"/>
        <v>0</v>
      </c>
      <c r="I257" s="143">
        <f t="shared" si="69"/>
        <v>0</v>
      </c>
      <c r="J257" s="147">
        <f t="shared" si="69"/>
        <v>0</v>
      </c>
      <c r="K257" s="148">
        <f t="shared" si="69"/>
        <v>0</v>
      </c>
      <c r="L257" s="146">
        <f t="shared" si="69"/>
        <v>0</v>
      </c>
      <c r="M257" s="694">
        <f>SUM(M258:N267)</f>
        <v>0</v>
      </c>
      <c r="N257" s="695"/>
    </row>
    <row r="258" spans="2:14">
      <c r="B258" s="73"/>
      <c r="C258" s="202">
        <f>'Interval Specifications'!$D$9</f>
        <v>7.5</v>
      </c>
      <c r="D258" s="13" t="str">
        <f>'Interval Specifications'!$D$8</f>
        <v>mg</v>
      </c>
      <c r="E258" s="130" t="str">
        <f>'Interval Specifications'!$D$7</f>
        <v>Tablet</v>
      </c>
      <c r="F258" s="138">
        <f>'Interval Specifications'!D30</f>
        <v>0</v>
      </c>
      <c r="G258" s="139">
        <f>'Cumulative Specifications'!D29</f>
        <v>0</v>
      </c>
      <c r="H258" s="134">
        <f>F258*C258*'Interval Specifications'!$D$10</f>
        <v>0</v>
      </c>
      <c r="I258" s="134">
        <f>G258*C258*'Interval Specifications'!$D$10</f>
        <v>0</v>
      </c>
      <c r="J258" s="66">
        <f>IF('Interval Specifications'!$D$11="","N/A",H258/'Interval Specifications'!$D$11)</f>
        <v>0</v>
      </c>
      <c r="K258" s="67">
        <f>IF('Interval Specifications'!$D$11="","N/A",I258/'Interval Specifications'!$D$11)</f>
        <v>0</v>
      </c>
      <c r="L258" s="115">
        <f t="shared" ref="L258:L267" si="70">IF(J258="N/A","N/A",J258/365)</f>
        <v>0</v>
      </c>
      <c r="M258" s="690">
        <f t="shared" ref="M258:M267" si="71">IF(K258="N/A","N/A",K258/365)</f>
        <v>0</v>
      </c>
      <c r="N258" s="691"/>
    </row>
    <row r="259" spans="2:14">
      <c r="B259" s="74"/>
      <c r="C259" s="3">
        <f>'Interval Specifications'!$E$9</f>
        <v>15</v>
      </c>
      <c r="D259" s="15" t="str">
        <f>'Interval Specifications'!$E$8</f>
        <v>mg</v>
      </c>
      <c r="E259" s="130" t="str">
        <f>'Interval Specifications'!$E$7</f>
        <v>Tablet</v>
      </c>
      <c r="F259" s="138">
        <f>'Interval Specifications'!E30</f>
        <v>0</v>
      </c>
      <c r="G259" s="139">
        <f>'Cumulative Specifications'!E29</f>
        <v>0</v>
      </c>
      <c r="H259" s="134">
        <f>F259*C259*'Interval Specifications'!$E$10</f>
        <v>0</v>
      </c>
      <c r="I259" s="134">
        <f>G259*C259*'Interval Specifications'!$D$10</f>
        <v>0</v>
      </c>
      <c r="J259" s="66">
        <f>IF('Interval Specifications'!$E$11="","N/A",H259/'Interval Specifications'!$E$11)</f>
        <v>0</v>
      </c>
      <c r="K259" s="67">
        <f>IF('Interval Specifications'!$E$11="","N/A",I259/'Interval Specifications'!$E$11)</f>
        <v>0</v>
      </c>
      <c r="L259" s="115">
        <f t="shared" si="70"/>
        <v>0</v>
      </c>
      <c r="M259" s="690">
        <f t="shared" si="71"/>
        <v>0</v>
      </c>
      <c r="N259" s="691"/>
    </row>
    <row r="260" spans="2:14">
      <c r="B260" s="74"/>
      <c r="C260" s="2">
        <f>'Interval Specifications'!$F$9</f>
        <v>30</v>
      </c>
      <c r="D260" s="13" t="str">
        <f>'Interval Specifications'!$F$8</f>
        <v>mg</v>
      </c>
      <c r="E260" s="130" t="str">
        <f>'Interval Specifications'!$F$7</f>
        <v>Tablet</v>
      </c>
      <c r="F260" s="138">
        <f>'Interval Specifications'!F30</f>
        <v>0</v>
      </c>
      <c r="G260" s="139">
        <f>'Cumulative Specifications'!F29</f>
        <v>0</v>
      </c>
      <c r="H260" s="134">
        <f>F260*C260*'Interval Specifications'!$F$10</f>
        <v>0</v>
      </c>
      <c r="I260" s="134">
        <f>G260*C260*'Interval Specifications'!$D$10</f>
        <v>0</v>
      </c>
      <c r="J260" s="66">
        <f>IF('Interval Specifications'!$F$11="","N/A",H260/'Interval Specifications'!$F$11)</f>
        <v>0</v>
      </c>
      <c r="K260" s="67">
        <f>IF('Interval Specifications'!$F$11="","N/A",I260/'Interval Specifications'!$F$11)</f>
        <v>0</v>
      </c>
      <c r="L260" s="115">
        <f t="shared" si="70"/>
        <v>0</v>
      </c>
      <c r="M260" s="690">
        <f t="shared" si="71"/>
        <v>0</v>
      </c>
      <c r="N260" s="691"/>
    </row>
    <row r="261" spans="2:14">
      <c r="B261" s="74"/>
      <c r="C261" s="3">
        <f>'Interval Specifications'!$G$9</f>
        <v>45</v>
      </c>
      <c r="D261" s="15" t="str">
        <f>'Interval Specifications'!$G$8</f>
        <v>mg</v>
      </c>
      <c r="E261" s="130" t="str">
        <f>'Interval Specifications'!$G$7</f>
        <v>Tablet</v>
      </c>
      <c r="F261" s="138">
        <f>'Interval Specifications'!G30</f>
        <v>0</v>
      </c>
      <c r="G261" s="139">
        <f>'Cumulative Specifications'!G29</f>
        <v>0</v>
      </c>
      <c r="H261" s="134">
        <f>F261*C261*'Interval Specifications'!$G$10</f>
        <v>0</v>
      </c>
      <c r="I261" s="134">
        <f>G261*C261*'Interval Specifications'!$D$10</f>
        <v>0</v>
      </c>
      <c r="J261" s="66">
        <f>IF('Interval Specifications'!$G$11="","N/A",H261/'Interval Specifications'!$G$11)</f>
        <v>0</v>
      </c>
      <c r="K261" s="67">
        <f>IF('Interval Specifications'!$G$11="","N/A",I261/'Interval Specifications'!$G$11)</f>
        <v>0</v>
      </c>
      <c r="L261" s="115">
        <f t="shared" si="70"/>
        <v>0</v>
      </c>
      <c r="M261" s="690">
        <f t="shared" si="71"/>
        <v>0</v>
      </c>
      <c r="N261" s="691"/>
    </row>
    <row r="262" spans="2:14">
      <c r="B262" s="74"/>
      <c r="C262" s="2">
        <f>'Interval Specifications'!$H$9</f>
        <v>60</v>
      </c>
      <c r="D262" s="13" t="str">
        <f>'Interval Specifications'!$H$8</f>
        <v>mg</v>
      </c>
      <c r="E262" s="130" t="str">
        <f>'Interval Specifications'!$H$7</f>
        <v>Tablet</v>
      </c>
      <c r="F262" s="138">
        <f>'Interval Specifications'!H30</f>
        <v>0</v>
      </c>
      <c r="G262" s="139">
        <f>'Cumulative Specifications'!H29</f>
        <v>0</v>
      </c>
      <c r="H262" s="134">
        <f>F262*C262*'Interval Specifications'!$H$10</f>
        <v>0</v>
      </c>
      <c r="I262" s="134">
        <f>G262*C262*'Interval Specifications'!$D$10</f>
        <v>0</v>
      </c>
      <c r="J262" s="66">
        <f>IF('Interval Specifications'!$H$11="","N/A",H262/'Interval Specifications'!$H$11)</f>
        <v>0</v>
      </c>
      <c r="K262" s="67">
        <f>IF('Interval Specifications'!$H$11="","N/A",I262/'Interval Specifications'!$H$11)</f>
        <v>0</v>
      </c>
      <c r="L262" s="115">
        <f t="shared" si="70"/>
        <v>0</v>
      </c>
      <c r="M262" s="690">
        <f t="shared" si="71"/>
        <v>0</v>
      </c>
      <c r="N262" s="691"/>
    </row>
    <row r="263" spans="2:14">
      <c r="B263" s="74"/>
      <c r="C263" s="16">
        <f>'Interval Specifications'!$I$9</f>
        <v>90</v>
      </c>
      <c r="D263" s="15" t="str">
        <f>'Interval Specifications'!$I$8</f>
        <v>mg</v>
      </c>
      <c r="E263" s="130" t="str">
        <f>'Interval Specifications'!$I$7</f>
        <v>Tablet</v>
      </c>
      <c r="F263" s="138">
        <f>'Interval Specifications'!I30</f>
        <v>0</v>
      </c>
      <c r="G263" s="139">
        <f>'Cumulative Specifications'!I29</f>
        <v>0</v>
      </c>
      <c r="H263" s="134">
        <f>F263*C263*'Interval Specifications'!$I$10</f>
        <v>0</v>
      </c>
      <c r="I263" s="134">
        <f>G263*C263*'Interval Specifications'!$D$10</f>
        <v>0</v>
      </c>
      <c r="J263" s="66">
        <f>IF('Interval Specifications'!$I$11="","N/A",H263/'Interval Specifications'!$I$11)</f>
        <v>0</v>
      </c>
      <c r="K263" s="67">
        <f>IF('Interval Specifications'!$I$11="","N/A",I263/'Interval Specifications'!$I$11)</f>
        <v>0</v>
      </c>
      <c r="L263" s="115">
        <f t="shared" si="70"/>
        <v>0</v>
      </c>
      <c r="M263" s="690">
        <f t="shared" si="71"/>
        <v>0</v>
      </c>
      <c r="N263" s="691"/>
    </row>
    <row r="264" spans="2:14">
      <c r="B264" s="74"/>
      <c r="C264" s="3">
        <f>'Interval Specifications'!$J$9</f>
        <v>25</v>
      </c>
      <c r="D264" s="15" t="str">
        <f>'Interval Specifications'!$J$8</f>
        <v>mg</v>
      </c>
      <c r="E264" s="130" t="str">
        <f>'Interval Specifications'!$J$7</f>
        <v xml:space="preserve">SR Capsule </v>
      </c>
      <c r="F264" s="138">
        <f>'Interval Specifications'!J30</f>
        <v>0</v>
      </c>
      <c r="G264" s="139">
        <f>'Cumulative Specifications'!J29</f>
        <v>0</v>
      </c>
      <c r="H264" s="134">
        <f>F264*C264*'Interval Specifications'!$J$10</f>
        <v>0</v>
      </c>
      <c r="I264" s="134">
        <f>G264*C264*'Interval Specifications'!$D$10</f>
        <v>0</v>
      </c>
      <c r="J264" s="66" t="str">
        <f>IF('Interval Specifications'!$J$11="","N/A",H264/'Interval Specifications'!$J$11)</f>
        <v>N/A</v>
      </c>
      <c r="K264" s="67" t="str">
        <f>IF('Interval Specifications'!$J$11="","N/A",I264/'Interval Specifications'!$J$11)</f>
        <v>N/A</v>
      </c>
      <c r="L264" s="115" t="str">
        <f t="shared" si="70"/>
        <v>N/A</v>
      </c>
      <c r="M264" s="690" t="str">
        <f t="shared" si="71"/>
        <v>N/A</v>
      </c>
      <c r="N264" s="691"/>
    </row>
    <row r="265" spans="2:14">
      <c r="B265" s="74"/>
      <c r="C265" s="2">
        <f>'Interval Specifications'!$K$9</f>
        <v>5</v>
      </c>
      <c r="D265" s="13" t="str">
        <f>'Interval Specifications'!$K$8</f>
        <v>mg/ml</v>
      </c>
      <c r="E265" s="130" t="str">
        <f>'Interval Specifications'!$K$7</f>
        <v>Liquid</v>
      </c>
      <c r="F265" s="138">
        <f>'Interval Specifications'!K30</f>
        <v>0</v>
      </c>
      <c r="G265" s="139">
        <f>'Cumulative Specifications'!K29</f>
        <v>0</v>
      </c>
      <c r="H265" s="134">
        <f>F265*C265*'Interval Specifications'!$K$10</f>
        <v>0</v>
      </c>
      <c r="I265" s="134">
        <f>G265*C265*'Interval Specifications'!$D$10</f>
        <v>0</v>
      </c>
      <c r="J265" s="66" t="str">
        <f>IF('Interval Specifications'!$K$11="","N/A",H265/'Interval Specifications'!$K$11)</f>
        <v>N/A</v>
      </c>
      <c r="K265" s="67" t="str">
        <f>IF('Interval Specifications'!$K$11="","N/A",I265/'Interval Specifications'!$K$11)</f>
        <v>N/A</v>
      </c>
      <c r="L265" s="115" t="str">
        <f t="shared" si="70"/>
        <v>N/A</v>
      </c>
      <c r="M265" s="690" t="str">
        <f t="shared" si="71"/>
        <v>N/A</v>
      </c>
      <c r="N265" s="691"/>
    </row>
    <row r="266" spans="2:14">
      <c r="B266" s="74"/>
      <c r="C266" s="18">
        <f>'Interval Specifications'!$L$9</f>
        <v>0.5</v>
      </c>
      <c r="D266" s="15" t="str">
        <f>'Interval Specifications'!$L$8</f>
        <v>G</v>
      </c>
      <c r="E266" s="130" t="str">
        <f>'Interval Specifications'!$L$7</f>
        <v>10% Powder</v>
      </c>
      <c r="F266" s="138">
        <f>'Interval Specifications'!L30</f>
        <v>0</v>
      </c>
      <c r="G266" s="139">
        <f>'Cumulative Specifications'!L29</f>
        <v>0</v>
      </c>
      <c r="H266" s="134">
        <f>F266*C266*'Interval Specifications'!$L$10</f>
        <v>0</v>
      </c>
      <c r="I266" s="134">
        <f>G266*C266*'Interval Specifications'!$D$10</f>
        <v>0</v>
      </c>
      <c r="J266" s="66" t="str">
        <f>IF('Interval Specifications'!$L$11="","N/A",H266/'Interval Specifications'!$L$11)</f>
        <v>N/A</v>
      </c>
      <c r="K266" s="67" t="str">
        <f>IF('Interval Specifications'!$L$11="","N/A",I266/'Interval Specifications'!$L$11)</f>
        <v>N/A</v>
      </c>
      <c r="L266" s="115" t="str">
        <f t="shared" si="70"/>
        <v>N/A</v>
      </c>
      <c r="M266" s="690" t="str">
        <f t="shared" si="71"/>
        <v>N/A</v>
      </c>
      <c r="N266" s="691"/>
    </row>
    <row r="267" spans="2:14" ht="15" thickBot="1">
      <c r="B267" s="74"/>
      <c r="C267" s="92">
        <f>'Interval Specifications'!$M$9</f>
        <v>1</v>
      </c>
      <c r="D267" s="93" t="str">
        <f>'Interval Specifications'!$M$8</f>
        <v>G</v>
      </c>
      <c r="E267" s="131" t="str">
        <f>'Interval Specifications'!$M$7</f>
        <v>20% Powder</v>
      </c>
      <c r="F267" s="140">
        <f>'Interval Specifications'!M30</f>
        <v>0</v>
      </c>
      <c r="G267" s="141">
        <f>'Cumulative Specifications'!M29</f>
        <v>0</v>
      </c>
      <c r="H267" s="134">
        <f>F267*C267*'Interval Specifications'!$M$10</f>
        <v>0</v>
      </c>
      <c r="I267" s="134">
        <f>G267*C267*'Interval Specifications'!$D$10</f>
        <v>0</v>
      </c>
      <c r="J267" s="149" t="str">
        <f>IF('Interval Specifications'!$M$11="","N/A",H267/'Interval Specifications'!$M$11)</f>
        <v>N/A</v>
      </c>
      <c r="K267" s="150" t="str">
        <f>IF('Interval Specifications'!$M$11="","N/A",I267/'Interval Specifications'!$M$11)</f>
        <v>N/A</v>
      </c>
      <c r="L267" s="115" t="str">
        <f t="shared" si="70"/>
        <v>N/A</v>
      </c>
      <c r="M267" s="690" t="str">
        <f t="shared" si="71"/>
        <v>N/A</v>
      </c>
      <c r="N267" s="691"/>
    </row>
    <row r="268" spans="2:14" ht="15" thickTop="1">
      <c r="B268" s="94" t="str">
        <f>'Interval Specifications'!C63</f>
        <v>Hong Kong</v>
      </c>
      <c r="C268" s="692" t="s">
        <v>69</v>
      </c>
      <c r="D268" s="693"/>
      <c r="E268" s="693"/>
      <c r="F268" s="203">
        <f t="shared" ref="F268:L268" si="72">SUM(F269:F278)</f>
        <v>100</v>
      </c>
      <c r="G268" s="133">
        <f t="shared" si="72"/>
        <v>1041</v>
      </c>
      <c r="H268" s="133">
        <f t="shared" si="72"/>
        <v>1500</v>
      </c>
      <c r="I268" s="143">
        <f t="shared" si="72"/>
        <v>15615</v>
      </c>
      <c r="J268" s="147">
        <f t="shared" si="72"/>
        <v>100</v>
      </c>
      <c r="K268" s="148">
        <f t="shared" si="72"/>
        <v>1041</v>
      </c>
      <c r="L268" s="146">
        <f t="shared" si="72"/>
        <v>0.27397260273972601</v>
      </c>
      <c r="M268" s="694">
        <f>SUM(M269:N278)</f>
        <v>2.8520547945205479</v>
      </c>
      <c r="N268" s="695"/>
    </row>
    <row r="269" spans="2:14">
      <c r="B269" s="73"/>
      <c r="C269" s="202">
        <f>'Interval Specifications'!$D$9</f>
        <v>7.5</v>
      </c>
      <c r="D269" s="13" t="str">
        <f>'Interval Specifications'!$D$8</f>
        <v>mg</v>
      </c>
      <c r="E269" s="130" t="str">
        <f>'Interval Specifications'!$D$7</f>
        <v>Tablet</v>
      </c>
      <c r="F269" s="138">
        <f>'Interval Specifications'!D63</f>
        <v>0</v>
      </c>
      <c r="G269" s="139">
        <f>'Cumulative Specifications'!D62</f>
        <v>0</v>
      </c>
      <c r="H269" s="134">
        <f>F269*C269*'Interval Specifications'!$D$10</f>
        <v>0</v>
      </c>
      <c r="I269" s="134">
        <f>G269*C269*'Interval Specifications'!$D$10</f>
        <v>0</v>
      </c>
      <c r="J269" s="66">
        <f>IF('Interval Specifications'!$D$11="","N/A",H269/'Interval Specifications'!$D$11)</f>
        <v>0</v>
      </c>
      <c r="K269" s="67">
        <f>IF('Interval Specifications'!$D$11="","N/A",I269/'Interval Specifications'!$D$11)</f>
        <v>0</v>
      </c>
      <c r="L269" s="115">
        <f t="shared" ref="L269:L278" si="73">IF(J269="N/A","N/A",J269/365)</f>
        <v>0</v>
      </c>
      <c r="M269" s="690">
        <f t="shared" ref="M269:M278" si="74">IF(K269="N/A","N/A",K269/365)</f>
        <v>0</v>
      </c>
      <c r="N269" s="691"/>
    </row>
    <row r="270" spans="2:14">
      <c r="B270" s="74"/>
      <c r="C270" s="3">
        <f>'Interval Specifications'!$E$9</f>
        <v>15</v>
      </c>
      <c r="D270" s="15" t="str">
        <f>'Interval Specifications'!$E$8</f>
        <v>mg</v>
      </c>
      <c r="E270" s="130" t="str">
        <f>'Interval Specifications'!$E$7</f>
        <v>Tablet</v>
      </c>
      <c r="F270" s="138">
        <f>'Interval Specifications'!E63</f>
        <v>100</v>
      </c>
      <c r="G270" s="139">
        <f>'Cumulative Specifications'!E62</f>
        <v>1041</v>
      </c>
      <c r="H270" s="134">
        <f>F270*C270*'Interval Specifications'!$E$10</f>
        <v>1500</v>
      </c>
      <c r="I270" s="134">
        <f>G270*C270*'Interval Specifications'!$D$10</f>
        <v>15615</v>
      </c>
      <c r="J270" s="66">
        <f>IF('Interval Specifications'!$E$11="","N/A",H270/'Interval Specifications'!$E$11)</f>
        <v>100</v>
      </c>
      <c r="K270" s="67">
        <f>IF('Interval Specifications'!$E$11="","N/A",I270/'Interval Specifications'!$E$11)</f>
        <v>1041</v>
      </c>
      <c r="L270" s="115">
        <f t="shared" si="73"/>
        <v>0.27397260273972601</v>
      </c>
      <c r="M270" s="690">
        <f t="shared" si="74"/>
        <v>2.8520547945205479</v>
      </c>
      <c r="N270" s="691"/>
    </row>
    <row r="271" spans="2:14">
      <c r="B271" s="74"/>
      <c r="C271" s="2">
        <f>'Interval Specifications'!$F$9</f>
        <v>30</v>
      </c>
      <c r="D271" s="13" t="str">
        <f>'Interval Specifications'!$F$8</f>
        <v>mg</v>
      </c>
      <c r="E271" s="130" t="str">
        <f>'Interval Specifications'!$F$7</f>
        <v>Tablet</v>
      </c>
      <c r="F271" s="138">
        <f>'Interval Specifications'!F63</f>
        <v>0</v>
      </c>
      <c r="G271" s="139">
        <f>'Cumulative Specifications'!F62</f>
        <v>0</v>
      </c>
      <c r="H271" s="134">
        <f>F271*C271*'Interval Specifications'!$F$10</f>
        <v>0</v>
      </c>
      <c r="I271" s="134">
        <f>G271*C271*'Interval Specifications'!$D$10</f>
        <v>0</v>
      </c>
      <c r="J271" s="66">
        <f>IF('Interval Specifications'!$F$11="","N/A",H271/'Interval Specifications'!$F$11)</f>
        <v>0</v>
      </c>
      <c r="K271" s="67">
        <f>IF('Interval Specifications'!$F$11="","N/A",I271/'Interval Specifications'!$F$11)</f>
        <v>0</v>
      </c>
      <c r="L271" s="115">
        <f t="shared" si="73"/>
        <v>0</v>
      </c>
      <c r="M271" s="690">
        <f t="shared" si="74"/>
        <v>0</v>
      </c>
      <c r="N271" s="691"/>
    </row>
    <row r="272" spans="2:14">
      <c r="B272" s="74"/>
      <c r="C272" s="3">
        <f>'Interval Specifications'!$G$9</f>
        <v>45</v>
      </c>
      <c r="D272" s="15" t="str">
        <f>'Interval Specifications'!$G$8</f>
        <v>mg</v>
      </c>
      <c r="E272" s="130" t="str">
        <f>'Interval Specifications'!$G$7</f>
        <v>Tablet</v>
      </c>
      <c r="F272" s="138">
        <f>'Interval Specifications'!G63</f>
        <v>0</v>
      </c>
      <c r="G272" s="139">
        <f>'Cumulative Specifications'!G62</f>
        <v>0</v>
      </c>
      <c r="H272" s="134">
        <f>F272*C272*'Interval Specifications'!$G$10</f>
        <v>0</v>
      </c>
      <c r="I272" s="134">
        <f>G272*C272*'Interval Specifications'!$D$10</f>
        <v>0</v>
      </c>
      <c r="J272" s="66">
        <f>IF('Interval Specifications'!$G$11="","N/A",H272/'Interval Specifications'!$G$11)</f>
        <v>0</v>
      </c>
      <c r="K272" s="67">
        <f>IF('Interval Specifications'!$G$11="","N/A",I272/'Interval Specifications'!$G$11)</f>
        <v>0</v>
      </c>
      <c r="L272" s="115">
        <f t="shared" si="73"/>
        <v>0</v>
      </c>
      <c r="M272" s="690">
        <f t="shared" si="74"/>
        <v>0</v>
      </c>
      <c r="N272" s="691"/>
    </row>
    <row r="273" spans="2:14">
      <c r="B273" s="74"/>
      <c r="C273" s="2">
        <f>'Interval Specifications'!$H$9</f>
        <v>60</v>
      </c>
      <c r="D273" s="13" t="str">
        <f>'Interval Specifications'!$H$8</f>
        <v>mg</v>
      </c>
      <c r="E273" s="130" t="str">
        <f>'Interval Specifications'!$H$7</f>
        <v>Tablet</v>
      </c>
      <c r="F273" s="138">
        <f>'Interval Specifications'!H63</f>
        <v>0</v>
      </c>
      <c r="G273" s="139">
        <f>'Cumulative Specifications'!H62</f>
        <v>0</v>
      </c>
      <c r="H273" s="134">
        <f>F273*C273*'Interval Specifications'!$H$10</f>
        <v>0</v>
      </c>
      <c r="I273" s="134">
        <f>G273*C273*'Interval Specifications'!$D$10</f>
        <v>0</v>
      </c>
      <c r="J273" s="66">
        <f>IF('Interval Specifications'!$H$11="","N/A",H273/'Interval Specifications'!$H$11)</f>
        <v>0</v>
      </c>
      <c r="K273" s="67">
        <f>IF('Interval Specifications'!$H$11="","N/A",I273/'Interval Specifications'!$H$11)</f>
        <v>0</v>
      </c>
      <c r="L273" s="115">
        <f t="shared" si="73"/>
        <v>0</v>
      </c>
      <c r="M273" s="690">
        <f t="shared" si="74"/>
        <v>0</v>
      </c>
      <c r="N273" s="691"/>
    </row>
    <row r="274" spans="2:14">
      <c r="B274" s="74"/>
      <c r="C274" s="16">
        <f>'Interval Specifications'!$I$9</f>
        <v>90</v>
      </c>
      <c r="D274" s="15" t="str">
        <f>'Interval Specifications'!$I$8</f>
        <v>mg</v>
      </c>
      <c r="E274" s="130" t="str">
        <f>'Interval Specifications'!$I$7</f>
        <v>Tablet</v>
      </c>
      <c r="F274" s="138">
        <f>'Interval Specifications'!I63</f>
        <v>0</v>
      </c>
      <c r="G274" s="139">
        <f>'Cumulative Specifications'!I62</f>
        <v>0</v>
      </c>
      <c r="H274" s="134">
        <f>F274*C274*'Interval Specifications'!$I$10</f>
        <v>0</v>
      </c>
      <c r="I274" s="134">
        <f>G274*C274*'Interval Specifications'!$D$10</f>
        <v>0</v>
      </c>
      <c r="J274" s="66">
        <f>IF('Interval Specifications'!$I$11="","N/A",H274/'Interval Specifications'!$I$11)</f>
        <v>0</v>
      </c>
      <c r="K274" s="67">
        <f>IF('Interval Specifications'!$I$11="","N/A",I274/'Interval Specifications'!$I$11)</f>
        <v>0</v>
      </c>
      <c r="L274" s="115">
        <f t="shared" si="73"/>
        <v>0</v>
      </c>
      <c r="M274" s="690">
        <f t="shared" si="74"/>
        <v>0</v>
      </c>
      <c r="N274" s="691"/>
    </row>
    <row r="275" spans="2:14">
      <c r="B275" s="74"/>
      <c r="C275" s="3">
        <f>'Interval Specifications'!$J$9</f>
        <v>25</v>
      </c>
      <c r="D275" s="15" t="str">
        <f>'Interval Specifications'!$J$8</f>
        <v>mg</v>
      </c>
      <c r="E275" s="130" t="str">
        <f>'Interval Specifications'!$J$7</f>
        <v xml:space="preserve">SR Capsule </v>
      </c>
      <c r="F275" s="138">
        <f>'Interval Specifications'!J63</f>
        <v>0</v>
      </c>
      <c r="G275" s="139">
        <f>'Cumulative Specifications'!J62</f>
        <v>0</v>
      </c>
      <c r="H275" s="134">
        <f>F275*C275*'Interval Specifications'!$J$10</f>
        <v>0</v>
      </c>
      <c r="I275" s="134">
        <f>G275*C275*'Interval Specifications'!$D$10</f>
        <v>0</v>
      </c>
      <c r="J275" s="66" t="str">
        <f>IF('Interval Specifications'!$J$11="","N/A",H275/'Interval Specifications'!$J$11)</f>
        <v>N/A</v>
      </c>
      <c r="K275" s="67" t="str">
        <f>IF('Interval Specifications'!$J$11="","N/A",I275/'Interval Specifications'!$J$11)</f>
        <v>N/A</v>
      </c>
      <c r="L275" s="115" t="str">
        <f t="shared" si="73"/>
        <v>N/A</v>
      </c>
      <c r="M275" s="690" t="str">
        <f t="shared" si="74"/>
        <v>N/A</v>
      </c>
      <c r="N275" s="691"/>
    </row>
    <row r="276" spans="2:14">
      <c r="B276" s="74"/>
      <c r="C276" s="2">
        <f>'Interval Specifications'!$K$9</f>
        <v>5</v>
      </c>
      <c r="D276" s="13" t="str">
        <f>'Interval Specifications'!$K$8</f>
        <v>mg/ml</v>
      </c>
      <c r="E276" s="130" t="str">
        <f>'Interval Specifications'!$K$7</f>
        <v>Liquid</v>
      </c>
      <c r="F276" s="138">
        <f>'Interval Specifications'!K63</f>
        <v>0</v>
      </c>
      <c r="G276" s="139">
        <f>'Cumulative Specifications'!K62</f>
        <v>0</v>
      </c>
      <c r="H276" s="134">
        <f>F276*C276*'Interval Specifications'!$K$10</f>
        <v>0</v>
      </c>
      <c r="I276" s="134">
        <f>G276*C276*'Interval Specifications'!$D$10</f>
        <v>0</v>
      </c>
      <c r="J276" s="66" t="str">
        <f>IF('Interval Specifications'!$K$11="","N/A",H276/'Interval Specifications'!$K$11)</f>
        <v>N/A</v>
      </c>
      <c r="K276" s="67" t="str">
        <f>IF('Interval Specifications'!$K$11="","N/A",I276/'Interval Specifications'!$K$11)</f>
        <v>N/A</v>
      </c>
      <c r="L276" s="115" t="str">
        <f t="shared" si="73"/>
        <v>N/A</v>
      </c>
      <c r="M276" s="690" t="str">
        <f t="shared" si="74"/>
        <v>N/A</v>
      </c>
      <c r="N276" s="691"/>
    </row>
    <row r="277" spans="2:14">
      <c r="B277" s="74"/>
      <c r="C277" s="18">
        <f>'Interval Specifications'!$L$9</f>
        <v>0.5</v>
      </c>
      <c r="D277" s="15" t="str">
        <f>'Interval Specifications'!$L$8</f>
        <v>G</v>
      </c>
      <c r="E277" s="130" t="str">
        <f>'Interval Specifications'!$L$7</f>
        <v>10% Powder</v>
      </c>
      <c r="F277" s="138">
        <f>'Interval Specifications'!L63</f>
        <v>0</v>
      </c>
      <c r="G277" s="139">
        <f>'Cumulative Specifications'!L62</f>
        <v>0</v>
      </c>
      <c r="H277" s="134">
        <f>F277*C277*'Interval Specifications'!$L$10</f>
        <v>0</v>
      </c>
      <c r="I277" s="134">
        <f>G277*C277*'Interval Specifications'!$D$10</f>
        <v>0</v>
      </c>
      <c r="J277" s="66" t="str">
        <f>IF('Interval Specifications'!$L$11="","N/A",H277/'Interval Specifications'!$L$11)</f>
        <v>N/A</v>
      </c>
      <c r="K277" s="67" t="str">
        <f>IF('Interval Specifications'!$L$11="","N/A",I277/'Interval Specifications'!$L$11)</f>
        <v>N/A</v>
      </c>
      <c r="L277" s="115" t="str">
        <f t="shared" si="73"/>
        <v>N/A</v>
      </c>
      <c r="M277" s="690" t="str">
        <f t="shared" si="74"/>
        <v>N/A</v>
      </c>
      <c r="N277" s="691"/>
    </row>
    <row r="278" spans="2:14" ht="15" thickBot="1">
      <c r="B278" s="74"/>
      <c r="C278" s="92">
        <f>'Interval Specifications'!$M$9</f>
        <v>1</v>
      </c>
      <c r="D278" s="93" t="str">
        <f>'Interval Specifications'!$M$8</f>
        <v>G</v>
      </c>
      <c r="E278" s="131" t="str">
        <f>'Interval Specifications'!$M$7</f>
        <v>20% Powder</v>
      </c>
      <c r="F278" s="140">
        <f>'Interval Specifications'!M63</f>
        <v>0</v>
      </c>
      <c r="G278" s="141">
        <f>'Cumulative Specifications'!M62</f>
        <v>0</v>
      </c>
      <c r="H278" s="134">
        <f>F278*C278*'Interval Specifications'!$M$10</f>
        <v>0</v>
      </c>
      <c r="I278" s="134">
        <f>G278*C278*'Interval Specifications'!$D$10</f>
        <v>0</v>
      </c>
      <c r="J278" s="149" t="str">
        <f>IF('Interval Specifications'!$M$11="","N/A",H278/'Interval Specifications'!$M$11)</f>
        <v>N/A</v>
      </c>
      <c r="K278" s="150" t="str">
        <f>IF('Interval Specifications'!$M$11="","N/A",I278/'Interval Specifications'!$M$11)</f>
        <v>N/A</v>
      </c>
      <c r="L278" s="115" t="str">
        <f t="shared" si="73"/>
        <v>N/A</v>
      </c>
      <c r="M278" s="690" t="str">
        <f t="shared" si="74"/>
        <v>N/A</v>
      </c>
      <c r="N278" s="691"/>
    </row>
    <row r="279" spans="2:14" ht="15" thickTop="1">
      <c r="B279" s="94" t="str">
        <f>'Interval Specifications'!C31</f>
        <v>Iceland</v>
      </c>
      <c r="C279" s="692" t="s">
        <v>69</v>
      </c>
      <c r="D279" s="693"/>
      <c r="E279" s="693"/>
      <c r="F279" s="203">
        <f t="shared" ref="F279:L279" si="75">SUM(F280:F289)</f>
        <v>0</v>
      </c>
      <c r="G279" s="133">
        <f t="shared" si="75"/>
        <v>0</v>
      </c>
      <c r="H279" s="133">
        <f t="shared" si="75"/>
        <v>0</v>
      </c>
      <c r="I279" s="143">
        <f t="shared" si="75"/>
        <v>0</v>
      </c>
      <c r="J279" s="147">
        <f t="shared" si="75"/>
        <v>0</v>
      </c>
      <c r="K279" s="148">
        <f t="shared" si="75"/>
        <v>0</v>
      </c>
      <c r="L279" s="146">
        <f t="shared" si="75"/>
        <v>0</v>
      </c>
      <c r="M279" s="694">
        <f>SUM(M280:N289)</f>
        <v>0</v>
      </c>
      <c r="N279" s="695"/>
    </row>
    <row r="280" spans="2:14">
      <c r="B280" s="73"/>
      <c r="C280" s="202">
        <f>'Interval Specifications'!$D$9</f>
        <v>7.5</v>
      </c>
      <c r="D280" s="13" t="str">
        <f>'Interval Specifications'!$D$8</f>
        <v>mg</v>
      </c>
      <c r="E280" s="130" t="str">
        <f>'Interval Specifications'!$D$7</f>
        <v>Tablet</v>
      </c>
      <c r="F280" s="138">
        <f>'Interval Specifications'!D31</f>
        <v>0</v>
      </c>
      <c r="G280" s="139">
        <f>'Cumulative Specifications'!D30</f>
        <v>0</v>
      </c>
      <c r="H280" s="134">
        <f>F280*C280*'Interval Specifications'!$D$10</f>
        <v>0</v>
      </c>
      <c r="I280" s="134">
        <f>G280*C280*'Interval Specifications'!$D$10</f>
        <v>0</v>
      </c>
      <c r="J280" s="66">
        <f>IF('Interval Specifications'!$D$11="","N/A",H280/'Interval Specifications'!$D$11)</f>
        <v>0</v>
      </c>
      <c r="K280" s="67">
        <f>IF('Interval Specifications'!$D$11="","N/A",I280/'Interval Specifications'!$D$11)</f>
        <v>0</v>
      </c>
      <c r="L280" s="175">
        <f t="shared" ref="L280:L289" si="76">IF(J280="N/A","N/A",J280/365)</f>
        <v>0</v>
      </c>
      <c r="M280" s="690">
        <f t="shared" ref="M280:M289" si="77">IF(K280="N/A","N/A",K280/365)</f>
        <v>0</v>
      </c>
      <c r="N280" s="691"/>
    </row>
    <row r="281" spans="2:14">
      <c r="B281" s="174"/>
      <c r="C281" s="3">
        <f>'Interval Specifications'!$E$9</f>
        <v>15</v>
      </c>
      <c r="D281" s="15" t="str">
        <f>'Interval Specifications'!$E$8</f>
        <v>mg</v>
      </c>
      <c r="E281" s="130" t="str">
        <f>'Interval Specifications'!$E$7</f>
        <v>Tablet</v>
      </c>
      <c r="F281" s="138">
        <f>'Interval Specifications'!E31</f>
        <v>0</v>
      </c>
      <c r="G281" s="139">
        <f>'Cumulative Specifications'!E30</f>
        <v>0</v>
      </c>
      <c r="H281" s="134">
        <f>F281*C281*'Interval Specifications'!$E$10</f>
        <v>0</v>
      </c>
      <c r="I281" s="134">
        <f>G281*C281*'Interval Specifications'!$D$10</f>
        <v>0</v>
      </c>
      <c r="J281" s="66">
        <f>IF('Interval Specifications'!$E$11="","N/A",H281/'Interval Specifications'!$E$11)</f>
        <v>0</v>
      </c>
      <c r="K281" s="67">
        <f>IF('Interval Specifications'!$E$11="","N/A",I281/'Interval Specifications'!$E$11)</f>
        <v>0</v>
      </c>
      <c r="L281" s="175">
        <f t="shared" si="76"/>
        <v>0</v>
      </c>
      <c r="M281" s="690">
        <f t="shared" si="77"/>
        <v>0</v>
      </c>
      <c r="N281" s="691"/>
    </row>
    <row r="282" spans="2:14">
      <c r="B282" s="174"/>
      <c r="C282" s="2">
        <f>'Interval Specifications'!$F$9</f>
        <v>30</v>
      </c>
      <c r="D282" s="13" t="str">
        <f>'Interval Specifications'!$F$8</f>
        <v>mg</v>
      </c>
      <c r="E282" s="130" t="str">
        <f>'Interval Specifications'!$F$7</f>
        <v>Tablet</v>
      </c>
      <c r="F282" s="138">
        <f>'Interval Specifications'!F31</f>
        <v>0</v>
      </c>
      <c r="G282" s="139">
        <f>'Cumulative Specifications'!F30</f>
        <v>0</v>
      </c>
      <c r="H282" s="134">
        <f>F282*C282*'Interval Specifications'!$F$10</f>
        <v>0</v>
      </c>
      <c r="I282" s="134">
        <f>G282*C282*'Interval Specifications'!$D$10</f>
        <v>0</v>
      </c>
      <c r="J282" s="66">
        <f>IF('Interval Specifications'!$F$11="","N/A",H282/'Interval Specifications'!$F$11)</f>
        <v>0</v>
      </c>
      <c r="K282" s="67">
        <f>IF('Interval Specifications'!$F$11="","N/A",I282/'Interval Specifications'!$F$11)</f>
        <v>0</v>
      </c>
      <c r="L282" s="175">
        <f t="shared" si="76"/>
        <v>0</v>
      </c>
      <c r="M282" s="690">
        <f t="shared" si="77"/>
        <v>0</v>
      </c>
      <c r="N282" s="691"/>
    </row>
    <row r="283" spans="2:14">
      <c r="B283" s="174"/>
      <c r="C283" s="3">
        <f>'Interval Specifications'!$G$9</f>
        <v>45</v>
      </c>
      <c r="D283" s="15" t="str">
        <f>'Interval Specifications'!$G$8</f>
        <v>mg</v>
      </c>
      <c r="E283" s="130" t="str">
        <f>'Interval Specifications'!$G$7</f>
        <v>Tablet</v>
      </c>
      <c r="F283" s="138">
        <f>'Interval Specifications'!G31</f>
        <v>0</v>
      </c>
      <c r="G283" s="139">
        <f>'Cumulative Specifications'!G30</f>
        <v>0</v>
      </c>
      <c r="H283" s="134">
        <f>F283*C283*'Interval Specifications'!$G$10</f>
        <v>0</v>
      </c>
      <c r="I283" s="134">
        <f>G283*C283*'Interval Specifications'!$D$10</f>
        <v>0</v>
      </c>
      <c r="J283" s="66">
        <f>IF('Interval Specifications'!$G$11="","N/A",H283/'Interval Specifications'!$G$11)</f>
        <v>0</v>
      </c>
      <c r="K283" s="67">
        <f>IF('Interval Specifications'!$G$11="","N/A",I283/'Interval Specifications'!$G$11)</f>
        <v>0</v>
      </c>
      <c r="L283" s="175">
        <f t="shared" si="76"/>
        <v>0</v>
      </c>
      <c r="M283" s="690">
        <f t="shared" si="77"/>
        <v>0</v>
      </c>
      <c r="N283" s="691"/>
    </row>
    <row r="284" spans="2:14">
      <c r="B284" s="174"/>
      <c r="C284" s="2">
        <f>'Interval Specifications'!$H$9</f>
        <v>60</v>
      </c>
      <c r="D284" s="13" t="str">
        <f>'Interval Specifications'!$H$8</f>
        <v>mg</v>
      </c>
      <c r="E284" s="130" t="str">
        <f>'Interval Specifications'!$H$7</f>
        <v>Tablet</v>
      </c>
      <c r="F284" s="138">
        <f>'Interval Specifications'!H31</f>
        <v>0</v>
      </c>
      <c r="G284" s="139">
        <f>'Cumulative Specifications'!H30</f>
        <v>0</v>
      </c>
      <c r="H284" s="134">
        <f>F284*C284*'Interval Specifications'!$H$10</f>
        <v>0</v>
      </c>
      <c r="I284" s="134">
        <f>G284*C284*'Interval Specifications'!$D$10</f>
        <v>0</v>
      </c>
      <c r="J284" s="66">
        <f>IF('Interval Specifications'!$H$11="","N/A",H284/'Interval Specifications'!$H$11)</f>
        <v>0</v>
      </c>
      <c r="K284" s="67">
        <f>IF('Interval Specifications'!$H$11="","N/A",I284/'Interval Specifications'!$H$11)</f>
        <v>0</v>
      </c>
      <c r="L284" s="175">
        <f t="shared" si="76"/>
        <v>0</v>
      </c>
      <c r="M284" s="690">
        <f t="shared" si="77"/>
        <v>0</v>
      </c>
      <c r="N284" s="691"/>
    </row>
    <row r="285" spans="2:14">
      <c r="B285" s="174"/>
      <c r="C285" s="16">
        <f>'Interval Specifications'!$I$9</f>
        <v>90</v>
      </c>
      <c r="D285" s="15" t="str">
        <f>'Interval Specifications'!$I$8</f>
        <v>mg</v>
      </c>
      <c r="E285" s="130" t="str">
        <f>'Interval Specifications'!$I$7</f>
        <v>Tablet</v>
      </c>
      <c r="F285" s="138">
        <f>'Interval Specifications'!I31</f>
        <v>0</v>
      </c>
      <c r="G285" s="139">
        <f>'Cumulative Specifications'!I30</f>
        <v>0</v>
      </c>
      <c r="H285" s="134">
        <f>F285*C285*'Interval Specifications'!$I$10</f>
        <v>0</v>
      </c>
      <c r="I285" s="134">
        <f>G285*C285*'Interval Specifications'!$D$10</f>
        <v>0</v>
      </c>
      <c r="J285" s="66">
        <f>IF('Interval Specifications'!$I$11="","N/A",H285/'Interval Specifications'!$I$11)</f>
        <v>0</v>
      </c>
      <c r="K285" s="67">
        <f>IF('Interval Specifications'!$I$11="","N/A",I285/'Interval Specifications'!$I$11)</f>
        <v>0</v>
      </c>
      <c r="L285" s="175">
        <f t="shared" si="76"/>
        <v>0</v>
      </c>
      <c r="M285" s="690">
        <f t="shared" si="77"/>
        <v>0</v>
      </c>
      <c r="N285" s="691"/>
    </row>
    <row r="286" spans="2:14">
      <c r="B286" s="174"/>
      <c r="C286" s="3">
        <f>'Interval Specifications'!$J$9</f>
        <v>25</v>
      </c>
      <c r="D286" s="15" t="str">
        <f>'Interval Specifications'!$J$8</f>
        <v>mg</v>
      </c>
      <c r="E286" s="130" t="str">
        <f>'Interval Specifications'!$J$7</f>
        <v xml:space="preserve">SR Capsule </v>
      </c>
      <c r="F286" s="138">
        <f>'Interval Specifications'!J31</f>
        <v>0</v>
      </c>
      <c r="G286" s="139">
        <f>'Cumulative Specifications'!J30</f>
        <v>0</v>
      </c>
      <c r="H286" s="134">
        <f>F286*C286*'Interval Specifications'!$J$10</f>
        <v>0</v>
      </c>
      <c r="I286" s="134">
        <f>G286*C286*'Interval Specifications'!$D$10</f>
        <v>0</v>
      </c>
      <c r="J286" s="66" t="str">
        <f>IF('Interval Specifications'!$J$11="","N/A",H286/'Interval Specifications'!$J$11)</f>
        <v>N/A</v>
      </c>
      <c r="K286" s="67" t="str">
        <f>IF('Interval Specifications'!$J$11="","N/A",I286/'Interval Specifications'!$J$11)</f>
        <v>N/A</v>
      </c>
      <c r="L286" s="175" t="str">
        <f t="shared" si="76"/>
        <v>N/A</v>
      </c>
      <c r="M286" s="690" t="str">
        <f t="shared" si="77"/>
        <v>N/A</v>
      </c>
      <c r="N286" s="691"/>
    </row>
    <row r="287" spans="2:14">
      <c r="B287" s="174"/>
      <c r="C287" s="2">
        <f>'Interval Specifications'!$K$9</f>
        <v>5</v>
      </c>
      <c r="D287" s="13" t="str">
        <f>'Interval Specifications'!$K$8</f>
        <v>mg/ml</v>
      </c>
      <c r="E287" s="130" t="str">
        <f>'Interval Specifications'!$K$7</f>
        <v>Liquid</v>
      </c>
      <c r="F287" s="138">
        <f>'Interval Specifications'!K31</f>
        <v>0</v>
      </c>
      <c r="G287" s="139">
        <f>'Cumulative Specifications'!K30</f>
        <v>0</v>
      </c>
      <c r="H287" s="134">
        <f>F287*C287*'Interval Specifications'!$K$10</f>
        <v>0</v>
      </c>
      <c r="I287" s="134">
        <f>G287*C287*'Interval Specifications'!$D$10</f>
        <v>0</v>
      </c>
      <c r="J287" s="66" t="str">
        <f>IF('Interval Specifications'!$K$11="","N/A",H287/'Interval Specifications'!$K$11)</f>
        <v>N/A</v>
      </c>
      <c r="K287" s="67" t="str">
        <f>IF('Interval Specifications'!$K$11="","N/A",I287/'Interval Specifications'!$K$11)</f>
        <v>N/A</v>
      </c>
      <c r="L287" s="175" t="str">
        <f t="shared" si="76"/>
        <v>N/A</v>
      </c>
      <c r="M287" s="690" t="str">
        <f t="shared" si="77"/>
        <v>N/A</v>
      </c>
      <c r="N287" s="691"/>
    </row>
    <row r="288" spans="2:14">
      <c r="B288" s="174"/>
      <c r="C288" s="18">
        <f>'Interval Specifications'!$L$9</f>
        <v>0.5</v>
      </c>
      <c r="D288" s="15" t="str">
        <f>'Interval Specifications'!$L$8</f>
        <v>G</v>
      </c>
      <c r="E288" s="130" t="str">
        <f>'Interval Specifications'!$L$7</f>
        <v>10% Powder</v>
      </c>
      <c r="F288" s="138">
        <f>'Interval Specifications'!L31</f>
        <v>0</v>
      </c>
      <c r="G288" s="139">
        <f>'Cumulative Specifications'!L30</f>
        <v>0</v>
      </c>
      <c r="H288" s="134">
        <f>F288*C288*'Interval Specifications'!$L$10</f>
        <v>0</v>
      </c>
      <c r="I288" s="134">
        <f>G288*C288*'Interval Specifications'!$D$10</f>
        <v>0</v>
      </c>
      <c r="J288" s="66" t="str">
        <f>IF('Interval Specifications'!$L$11="","N/A",H288/'Interval Specifications'!$L$11)</f>
        <v>N/A</v>
      </c>
      <c r="K288" s="67" t="str">
        <f>IF('Interval Specifications'!$L$11="","N/A",I288/'Interval Specifications'!$L$11)</f>
        <v>N/A</v>
      </c>
      <c r="L288" s="175" t="str">
        <f t="shared" si="76"/>
        <v>N/A</v>
      </c>
      <c r="M288" s="690" t="str">
        <f t="shared" si="77"/>
        <v>N/A</v>
      </c>
      <c r="N288" s="691"/>
    </row>
    <row r="289" spans="2:14" ht="15" thickBot="1">
      <c r="B289" s="174"/>
      <c r="C289" s="92">
        <f>'Interval Specifications'!$M$9</f>
        <v>1</v>
      </c>
      <c r="D289" s="93" t="str">
        <f>'Interval Specifications'!$M$8</f>
        <v>G</v>
      </c>
      <c r="E289" s="131" t="str">
        <f>'Interval Specifications'!$M$7</f>
        <v>20% Powder</v>
      </c>
      <c r="F289" s="140">
        <f>'Interval Specifications'!M31</f>
        <v>0</v>
      </c>
      <c r="G289" s="141">
        <f>'Cumulative Specifications'!M30</f>
        <v>0</v>
      </c>
      <c r="H289" s="134">
        <f>F289*C289*'Interval Specifications'!$M$10</f>
        <v>0</v>
      </c>
      <c r="I289" s="134">
        <f>G289*C289*'Interval Specifications'!$D$10</f>
        <v>0</v>
      </c>
      <c r="J289" s="149" t="str">
        <f>IF('Interval Specifications'!$M$11="","N/A",H289/'Interval Specifications'!$M$11)</f>
        <v>N/A</v>
      </c>
      <c r="K289" s="150" t="str">
        <f>IF('Interval Specifications'!$M$11="","N/A",I289/'Interval Specifications'!$M$11)</f>
        <v>N/A</v>
      </c>
      <c r="L289" s="175" t="str">
        <f t="shared" si="76"/>
        <v>N/A</v>
      </c>
      <c r="M289" s="690" t="str">
        <f t="shared" si="77"/>
        <v>N/A</v>
      </c>
      <c r="N289" s="691"/>
    </row>
    <row r="290" spans="2:14" ht="15" thickTop="1">
      <c r="B290" s="94" t="str">
        <f>'Interval Specifications'!C64</f>
        <v>India</v>
      </c>
      <c r="C290" s="692" t="s">
        <v>69</v>
      </c>
      <c r="D290" s="693"/>
      <c r="E290" s="693"/>
      <c r="F290" s="203">
        <f t="shared" ref="F290:L290" si="78">SUM(F291:F300)</f>
        <v>0</v>
      </c>
      <c r="G290" s="133">
        <f t="shared" si="78"/>
        <v>0</v>
      </c>
      <c r="H290" s="133">
        <f t="shared" si="78"/>
        <v>0</v>
      </c>
      <c r="I290" s="143">
        <f t="shared" si="78"/>
        <v>0</v>
      </c>
      <c r="J290" s="147">
        <f t="shared" si="78"/>
        <v>0</v>
      </c>
      <c r="K290" s="148">
        <f t="shared" si="78"/>
        <v>0</v>
      </c>
      <c r="L290" s="146">
        <f t="shared" si="78"/>
        <v>0</v>
      </c>
      <c r="M290" s="694">
        <f>SUM(M291:N300)</f>
        <v>0</v>
      </c>
      <c r="N290" s="695"/>
    </row>
    <row r="291" spans="2:14">
      <c r="B291" s="73"/>
      <c r="C291" s="202">
        <f>'Interval Specifications'!$D$9</f>
        <v>7.5</v>
      </c>
      <c r="D291" s="13" t="str">
        <f>'Interval Specifications'!$D$8</f>
        <v>mg</v>
      </c>
      <c r="E291" s="130" t="str">
        <f>'Interval Specifications'!$D$7</f>
        <v>Tablet</v>
      </c>
      <c r="F291" s="138">
        <f>'Interval Specifications'!D64</f>
        <v>0</v>
      </c>
      <c r="G291" s="139">
        <f>'Cumulative Specifications'!D63</f>
        <v>0</v>
      </c>
      <c r="H291" s="134">
        <f>F291*C291*'Interval Specifications'!$D$10</f>
        <v>0</v>
      </c>
      <c r="I291" s="134">
        <f>G291*C291*'Interval Specifications'!$D$10</f>
        <v>0</v>
      </c>
      <c r="J291" s="66">
        <f>IF('Interval Specifications'!$D$11="","N/A",H291/'Interval Specifications'!$D$11)</f>
        <v>0</v>
      </c>
      <c r="K291" s="67">
        <f>IF('Interval Specifications'!$D$11="","N/A",I291/'Interval Specifications'!$D$11)</f>
        <v>0</v>
      </c>
      <c r="L291" s="115">
        <f t="shared" ref="L291:L300" si="79">IF(J291="N/A","N/A",J291/365)</f>
        <v>0</v>
      </c>
      <c r="M291" s="690">
        <f t="shared" ref="M291:M300" si="80">IF(K291="N/A","N/A",K291/365)</f>
        <v>0</v>
      </c>
      <c r="N291" s="691"/>
    </row>
    <row r="292" spans="2:14">
      <c r="B292" s="74"/>
      <c r="C292" s="3">
        <f>'Interval Specifications'!$E$9</f>
        <v>15</v>
      </c>
      <c r="D292" s="15" t="str">
        <f>'Interval Specifications'!$E$8</f>
        <v>mg</v>
      </c>
      <c r="E292" s="130" t="str">
        <f>'Interval Specifications'!$E$7</f>
        <v>Tablet</v>
      </c>
      <c r="F292" s="138">
        <f>'Interval Specifications'!E64</f>
        <v>0</v>
      </c>
      <c r="G292" s="139">
        <f>'Cumulative Specifications'!E63</f>
        <v>0</v>
      </c>
      <c r="H292" s="134">
        <f>F292*C292*'Interval Specifications'!$E$10</f>
        <v>0</v>
      </c>
      <c r="I292" s="134">
        <f>G292*C292*'Interval Specifications'!$D$10</f>
        <v>0</v>
      </c>
      <c r="J292" s="66">
        <f>IF('Interval Specifications'!$E$11="","N/A",H292/'Interval Specifications'!$E$11)</f>
        <v>0</v>
      </c>
      <c r="K292" s="67">
        <f>IF('Interval Specifications'!$E$11="","N/A",I292/'Interval Specifications'!$E$11)</f>
        <v>0</v>
      </c>
      <c r="L292" s="115">
        <f t="shared" si="79"/>
        <v>0</v>
      </c>
      <c r="M292" s="690">
        <f t="shared" si="80"/>
        <v>0</v>
      </c>
      <c r="N292" s="691"/>
    </row>
    <row r="293" spans="2:14">
      <c r="B293" s="74"/>
      <c r="C293" s="2">
        <f>'Interval Specifications'!$F$9</f>
        <v>30</v>
      </c>
      <c r="D293" s="13" t="str">
        <f>'Interval Specifications'!$F$8</f>
        <v>mg</v>
      </c>
      <c r="E293" s="130" t="str">
        <f>'Interval Specifications'!$F$7</f>
        <v>Tablet</v>
      </c>
      <c r="F293" s="138">
        <f>'Interval Specifications'!F64</f>
        <v>0</v>
      </c>
      <c r="G293" s="139">
        <f>'Cumulative Specifications'!F63</f>
        <v>0</v>
      </c>
      <c r="H293" s="134">
        <f>F293*C293*'Interval Specifications'!$F$10</f>
        <v>0</v>
      </c>
      <c r="I293" s="134">
        <f>G293*C293*'Interval Specifications'!$D$10</f>
        <v>0</v>
      </c>
      <c r="J293" s="66">
        <f>IF('Interval Specifications'!$F$11="","N/A",H293/'Interval Specifications'!$F$11)</f>
        <v>0</v>
      </c>
      <c r="K293" s="67">
        <f>IF('Interval Specifications'!$F$11="","N/A",I293/'Interval Specifications'!$F$11)</f>
        <v>0</v>
      </c>
      <c r="L293" s="115">
        <f t="shared" si="79"/>
        <v>0</v>
      </c>
      <c r="M293" s="690">
        <f t="shared" si="80"/>
        <v>0</v>
      </c>
      <c r="N293" s="691"/>
    </row>
    <row r="294" spans="2:14">
      <c r="B294" s="74"/>
      <c r="C294" s="3">
        <f>'Interval Specifications'!$G$9</f>
        <v>45</v>
      </c>
      <c r="D294" s="15" t="str">
        <f>'Interval Specifications'!$G$8</f>
        <v>mg</v>
      </c>
      <c r="E294" s="130" t="str">
        <f>'Interval Specifications'!$G$7</f>
        <v>Tablet</v>
      </c>
      <c r="F294" s="138">
        <f>'Interval Specifications'!G64</f>
        <v>0</v>
      </c>
      <c r="G294" s="139">
        <f>'Cumulative Specifications'!G63</f>
        <v>0</v>
      </c>
      <c r="H294" s="134">
        <f>F294*C294*'Interval Specifications'!$G$10</f>
        <v>0</v>
      </c>
      <c r="I294" s="134">
        <f>G294*C294*'Interval Specifications'!$D$10</f>
        <v>0</v>
      </c>
      <c r="J294" s="66">
        <f>IF('Interval Specifications'!$G$11="","N/A",H294/'Interval Specifications'!$G$11)</f>
        <v>0</v>
      </c>
      <c r="K294" s="67">
        <f>IF('Interval Specifications'!$G$11="","N/A",I294/'Interval Specifications'!$G$11)</f>
        <v>0</v>
      </c>
      <c r="L294" s="115">
        <f t="shared" si="79"/>
        <v>0</v>
      </c>
      <c r="M294" s="690">
        <f t="shared" si="80"/>
        <v>0</v>
      </c>
      <c r="N294" s="691"/>
    </row>
    <row r="295" spans="2:14">
      <c r="B295" s="74"/>
      <c r="C295" s="2">
        <f>'Interval Specifications'!$H$9</f>
        <v>60</v>
      </c>
      <c r="D295" s="13" t="str">
        <f>'Interval Specifications'!$H$8</f>
        <v>mg</v>
      </c>
      <c r="E295" s="130" t="str">
        <f>'Interval Specifications'!$H$7</f>
        <v>Tablet</v>
      </c>
      <c r="F295" s="138">
        <f>'Interval Specifications'!H64</f>
        <v>0</v>
      </c>
      <c r="G295" s="139">
        <f>'Cumulative Specifications'!H63</f>
        <v>0</v>
      </c>
      <c r="H295" s="134">
        <f>F295*C295*'Interval Specifications'!$H$10</f>
        <v>0</v>
      </c>
      <c r="I295" s="134">
        <f>G295*C295*'Interval Specifications'!$D$10</f>
        <v>0</v>
      </c>
      <c r="J295" s="66">
        <f>IF('Interval Specifications'!$H$11="","N/A",H295/'Interval Specifications'!$H$11)</f>
        <v>0</v>
      </c>
      <c r="K295" s="67">
        <f>IF('Interval Specifications'!$H$11="","N/A",I295/'Interval Specifications'!$H$11)</f>
        <v>0</v>
      </c>
      <c r="L295" s="115">
        <f t="shared" si="79"/>
        <v>0</v>
      </c>
      <c r="M295" s="690">
        <f t="shared" si="80"/>
        <v>0</v>
      </c>
      <c r="N295" s="691"/>
    </row>
    <row r="296" spans="2:14">
      <c r="B296" s="74"/>
      <c r="C296" s="16">
        <f>'Interval Specifications'!$I$9</f>
        <v>90</v>
      </c>
      <c r="D296" s="15" t="str">
        <f>'Interval Specifications'!$I$8</f>
        <v>mg</v>
      </c>
      <c r="E296" s="130" t="str">
        <f>'Interval Specifications'!$I$7</f>
        <v>Tablet</v>
      </c>
      <c r="F296" s="138">
        <f>'Interval Specifications'!I64</f>
        <v>0</v>
      </c>
      <c r="G296" s="139">
        <f>'Cumulative Specifications'!I63</f>
        <v>0</v>
      </c>
      <c r="H296" s="134">
        <f>F296*C296*'Interval Specifications'!$I$10</f>
        <v>0</v>
      </c>
      <c r="I296" s="134">
        <f>G296*C296*'Interval Specifications'!$D$10</f>
        <v>0</v>
      </c>
      <c r="J296" s="66">
        <f>IF('Interval Specifications'!$I$11="","N/A",H296/'Interval Specifications'!$I$11)</f>
        <v>0</v>
      </c>
      <c r="K296" s="67">
        <f>IF('Interval Specifications'!$I$11="","N/A",I296/'Interval Specifications'!$I$11)</f>
        <v>0</v>
      </c>
      <c r="L296" s="115">
        <f t="shared" si="79"/>
        <v>0</v>
      </c>
      <c r="M296" s="690">
        <f t="shared" si="80"/>
        <v>0</v>
      </c>
      <c r="N296" s="691"/>
    </row>
    <row r="297" spans="2:14">
      <c r="B297" s="74"/>
      <c r="C297" s="3">
        <f>'Interval Specifications'!$J$9</f>
        <v>25</v>
      </c>
      <c r="D297" s="15" t="str">
        <f>'Interval Specifications'!$J$8</f>
        <v>mg</v>
      </c>
      <c r="E297" s="130" t="str">
        <f>'Interval Specifications'!$J$7</f>
        <v xml:space="preserve">SR Capsule </v>
      </c>
      <c r="F297" s="138">
        <f>'Interval Specifications'!J64</f>
        <v>0</v>
      </c>
      <c r="G297" s="139">
        <f>'Cumulative Specifications'!J63</f>
        <v>0</v>
      </c>
      <c r="H297" s="134">
        <f>F297*C297*'Interval Specifications'!$J$10</f>
        <v>0</v>
      </c>
      <c r="I297" s="134">
        <f>G297*C297*'Interval Specifications'!$D$10</f>
        <v>0</v>
      </c>
      <c r="J297" s="66" t="str">
        <f>IF('Interval Specifications'!$J$11="","N/A",H297/'Interval Specifications'!$J$11)</f>
        <v>N/A</v>
      </c>
      <c r="K297" s="67" t="str">
        <f>IF('Interval Specifications'!$J$11="","N/A",I297/'Interval Specifications'!$J$11)</f>
        <v>N/A</v>
      </c>
      <c r="L297" s="115" t="str">
        <f t="shared" si="79"/>
        <v>N/A</v>
      </c>
      <c r="M297" s="690" t="str">
        <f t="shared" si="80"/>
        <v>N/A</v>
      </c>
      <c r="N297" s="691"/>
    </row>
    <row r="298" spans="2:14">
      <c r="B298" s="74"/>
      <c r="C298" s="2">
        <f>'Interval Specifications'!$K$9</f>
        <v>5</v>
      </c>
      <c r="D298" s="13" t="str">
        <f>'Interval Specifications'!$K$8</f>
        <v>mg/ml</v>
      </c>
      <c r="E298" s="130" t="str">
        <f>'Interval Specifications'!$K$7</f>
        <v>Liquid</v>
      </c>
      <c r="F298" s="138">
        <f>'Interval Specifications'!K64</f>
        <v>0</v>
      </c>
      <c r="G298" s="139">
        <f>'Cumulative Specifications'!K63</f>
        <v>0</v>
      </c>
      <c r="H298" s="134">
        <f>F298*C298*'Interval Specifications'!$K$10</f>
        <v>0</v>
      </c>
      <c r="I298" s="134">
        <f>G298*C298*'Interval Specifications'!$D$10</f>
        <v>0</v>
      </c>
      <c r="J298" s="66" t="str">
        <f>IF('Interval Specifications'!$K$11="","N/A",H298/'Interval Specifications'!$K$11)</f>
        <v>N/A</v>
      </c>
      <c r="K298" s="67" t="str">
        <f>IF('Interval Specifications'!$K$11="","N/A",I298/'Interval Specifications'!$K$11)</f>
        <v>N/A</v>
      </c>
      <c r="L298" s="115" t="str">
        <f t="shared" si="79"/>
        <v>N/A</v>
      </c>
      <c r="M298" s="690" t="str">
        <f t="shared" si="80"/>
        <v>N/A</v>
      </c>
      <c r="N298" s="691"/>
    </row>
    <row r="299" spans="2:14">
      <c r="B299" s="74"/>
      <c r="C299" s="18">
        <f>'Interval Specifications'!$L$9</f>
        <v>0.5</v>
      </c>
      <c r="D299" s="15" t="str">
        <f>'Interval Specifications'!$L$8</f>
        <v>G</v>
      </c>
      <c r="E299" s="130" t="str">
        <f>'Interval Specifications'!$L$7</f>
        <v>10% Powder</v>
      </c>
      <c r="F299" s="138">
        <f>'Interval Specifications'!L64</f>
        <v>0</v>
      </c>
      <c r="G299" s="139">
        <f>'Cumulative Specifications'!L63</f>
        <v>0</v>
      </c>
      <c r="H299" s="134">
        <f>F299*C299*'Interval Specifications'!$L$10</f>
        <v>0</v>
      </c>
      <c r="I299" s="134">
        <f>G299*C299*'Interval Specifications'!$D$10</f>
        <v>0</v>
      </c>
      <c r="J299" s="66" t="str">
        <f>IF('Interval Specifications'!$L$11="","N/A",H299/'Interval Specifications'!$L$11)</f>
        <v>N/A</v>
      </c>
      <c r="K299" s="67" t="str">
        <f>IF('Interval Specifications'!$L$11="","N/A",I299/'Interval Specifications'!$L$11)</f>
        <v>N/A</v>
      </c>
      <c r="L299" s="115" t="str">
        <f t="shared" si="79"/>
        <v>N/A</v>
      </c>
      <c r="M299" s="690" t="str">
        <f t="shared" si="80"/>
        <v>N/A</v>
      </c>
      <c r="N299" s="691"/>
    </row>
    <row r="300" spans="2:14" ht="15" thickBot="1">
      <c r="B300" s="74"/>
      <c r="C300" s="92">
        <f>'Interval Specifications'!$M$9</f>
        <v>1</v>
      </c>
      <c r="D300" s="93" t="str">
        <f>'Interval Specifications'!$M$8</f>
        <v>G</v>
      </c>
      <c r="E300" s="131" t="str">
        <f>'Interval Specifications'!$M$7</f>
        <v>20% Powder</v>
      </c>
      <c r="F300" s="140">
        <f>'Interval Specifications'!M64</f>
        <v>0</v>
      </c>
      <c r="G300" s="141">
        <f>'Cumulative Specifications'!M63</f>
        <v>0</v>
      </c>
      <c r="H300" s="134">
        <f>F300*C300*'Interval Specifications'!$M$10</f>
        <v>0</v>
      </c>
      <c r="I300" s="134">
        <f>G300*C300*'Interval Specifications'!$D$10</f>
        <v>0</v>
      </c>
      <c r="J300" s="149" t="str">
        <f>IF('Interval Specifications'!$M$11="","N/A",H300/'Interval Specifications'!$M$11)</f>
        <v>N/A</v>
      </c>
      <c r="K300" s="150" t="str">
        <f>IF('Interval Specifications'!$M$11="","N/A",I300/'Interval Specifications'!$M$11)</f>
        <v>N/A</v>
      </c>
      <c r="L300" s="115" t="str">
        <f t="shared" si="79"/>
        <v>N/A</v>
      </c>
      <c r="M300" s="690" t="str">
        <f t="shared" si="80"/>
        <v>N/A</v>
      </c>
      <c r="N300" s="691"/>
    </row>
    <row r="301" spans="2:14" ht="15" thickTop="1">
      <c r="B301" s="94" t="str">
        <f>'Interval Specifications'!C65</f>
        <v>Indonesia</v>
      </c>
      <c r="C301" s="692" t="s">
        <v>69</v>
      </c>
      <c r="D301" s="693"/>
      <c r="E301" s="693"/>
      <c r="F301" s="203">
        <f t="shared" ref="F301:L301" si="81">SUM(F302:F311)</f>
        <v>20550</v>
      </c>
      <c r="G301" s="133">
        <f t="shared" si="81"/>
        <v>49970</v>
      </c>
      <c r="H301" s="133">
        <f t="shared" si="81"/>
        <v>308250</v>
      </c>
      <c r="I301" s="143">
        <f t="shared" si="81"/>
        <v>749550</v>
      </c>
      <c r="J301" s="147">
        <f t="shared" si="81"/>
        <v>20550</v>
      </c>
      <c r="K301" s="148">
        <f t="shared" si="81"/>
        <v>49970</v>
      </c>
      <c r="L301" s="146">
        <f t="shared" si="81"/>
        <v>56.301369863013697</v>
      </c>
      <c r="M301" s="694">
        <f>SUM(M302:N311)</f>
        <v>136.9041095890411</v>
      </c>
      <c r="N301" s="695"/>
    </row>
    <row r="302" spans="2:14">
      <c r="B302" s="73"/>
      <c r="C302" s="202">
        <f>'Interval Specifications'!$D$9</f>
        <v>7.5</v>
      </c>
      <c r="D302" s="13" t="str">
        <f>'Interval Specifications'!$D$8</f>
        <v>mg</v>
      </c>
      <c r="E302" s="130" t="str">
        <f>'Interval Specifications'!$D$7</f>
        <v>Tablet</v>
      </c>
      <c r="F302" s="138">
        <f>'Interval Specifications'!D65</f>
        <v>0</v>
      </c>
      <c r="G302" s="139">
        <f>'Cumulative Specifications'!D64</f>
        <v>0</v>
      </c>
      <c r="H302" s="134">
        <f>F302*C302*'Interval Specifications'!$D$10</f>
        <v>0</v>
      </c>
      <c r="I302" s="134">
        <f>G302*C302*'Interval Specifications'!$D$10</f>
        <v>0</v>
      </c>
      <c r="J302" s="66">
        <f>IF('Interval Specifications'!$D$11="","N/A",H302/'Interval Specifications'!$D$11)</f>
        <v>0</v>
      </c>
      <c r="K302" s="67">
        <f>IF('Interval Specifications'!$D$11="","N/A",I302/'Interval Specifications'!$D$11)</f>
        <v>0</v>
      </c>
      <c r="L302" s="115">
        <f t="shared" ref="L302:L311" si="82">IF(J302="N/A","N/A",J302/365)</f>
        <v>0</v>
      </c>
      <c r="M302" s="690">
        <f t="shared" ref="M302:M311" si="83">IF(K302="N/A","N/A",K302/365)</f>
        <v>0</v>
      </c>
      <c r="N302" s="691"/>
    </row>
    <row r="303" spans="2:14">
      <c r="B303" s="74"/>
      <c r="C303" s="3">
        <f>'Interval Specifications'!$E$9</f>
        <v>15</v>
      </c>
      <c r="D303" s="15" t="str">
        <f>'Interval Specifications'!$E$8</f>
        <v>mg</v>
      </c>
      <c r="E303" s="130" t="str">
        <f>'Interval Specifications'!$E$7</f>
        <v>Tablet</v>
      </c>
      <c r="F303" s="138">
        <f>'Interval Specifications'!E65</f>
        <v>20550</v>
      </c>
      <c r="G303" s="139">
        <f>'Cumulative Specifications'!E64</f>
        <v>49970</v>
      </c>
      <c r="H303" s="134">
        <f>F303*C303*'Interval Specifications'!$E$10</f>
        <v>308250</v>
      </c>
      <c r="I303" s="134">
        <f>G303*C303*'Interval Specifications'!$D$10</f>
        <v>749550</v>
      </c>
      <c r="J303" s="66">
        <f>IF('Interval Specifications'!$E$11="","N/A",H303/'Interval Specifications'!$E$11)</f>
        <v>20550</v>
      </c>
      <c r="K303" s="67">
        <f>IF('Interval Specifications'!$E$11="","N/A",I303/'Interval Specifications'!$E$11)</f>
        <v>49970</v>
      </c>
      <c r="L303" s="115">
        <f t="shared" si="82"/>
        <v>56.301369863013697</v>
      </c>
      <c r="M303" s="690">
        <f t="shared" si="83"/>
        <v>136.9041095890411</v>
      </c>
      <c r="N303" s="691"/>
    </row>
    <row r="304" spans="2:14">
      <c r="B304" s="74"/>
      <c r="C304" s="2">
        <f>'Interval Specifications'!$F$9</f>
        <v>30</v>
      </c>
      <c r="D304" s="13" t="str">
        <f>'Interval Specifications'!$F$8</f>
        <v>mg</v>
      </c>
      <c r="E304" s="130" t="str">
        <f>'Interval Specifications'!$F$7</f>
        <v>Tablet</v>
      </c>
      <c r="F304" s="138">
        <f>'Interval Specifications'!F65</f>
        <v>0</v>
      </c>
      <c r="G304" s="139">
        <f>'Cumulative Specifications'!F64</f>
        <v>0</v>
      </c>
      <c r="H304" s="134">
        <f>F304*C304*'Interval Specifications'!$F$10</f>
        <v>0</v>
      </c>
      <c r="I304" s="134">
        <f>G304*C304*'Interval Specifications'!$D$10</f>
        <v>0</v>
      </c>
      <c r="J304" s="66">
        <f>IF('Interval Specifications'!$F$11="","N/A",H304/'Interval Specifications'!$F$11)</f>
        <v>0</v>
      </c>
      <c r="K304" s="67">
        <f>IF('Interval Specifications'!$F$11="","N/A",I304/'Interval Specifications'!$F$11)</f>
        <v>0</v>
      </c>
      <c r="L304" s="115">
        <f t="shared" si="82"/>
        <v>0</v>
      </c>
      <c r="M304" s="690">
        <f t="shared" si="83"/>
        <v>0</v>
      </c>
      <c r="N304" s="691"/>
    </row>
    <row r="305" spans="2:14">
      <c r="B305" s="74"/>
      <c r="C305" s="3">
        <f>'Interval Specifications'!$G$9</f>
        <v>45</v>
      </c>
      <c r="D305" s="15" t="str">
        <f>'Interval Specifications'!$G$8</f>
        <v>mg</v>
      </c>
      <c r="E305" s="130" t="str">
        <f>'Interval Specifications'!$G$7</f>
        <v>Tablet</v>
      </c>
      <c r="F305" s="138">
        <f>'Interval Specifications'!G65</f>
        <v>0</v>
      </c>
      <c r="G305" s="139">
        <f>'Cumulative Specifications'!G64</f>
        <v>0</v>
      </c>
      <c r="H305" s="134">
        <f>F305*C305*'Interval Specifications'!$G$10</f>
        <v>0</v>
      </c>
      <c r="I305" s="134">
        <f>G305*C305*'Interval Specifications'!$D$10</f>
        <v>0</v>
      </c>
      <c r="J305" s="66">
        <f>IF('Interval Specifications'!$G$11="","N/A",H305/'Interval Specifications'!$G$11)</f>
        <v>0</v>
      </c>
      <c r="K305" s="67">
        <f>IF('Interval Specifications'!$G$11="","N/A",I305/'Interval Specifications'!$G$11)</f>
        <v>0</v>
      </c>
      <c r="L305" s="115">
        <f t="shared" si="82"/>
        <v>0</v>
      </c>
      <c r="M305" s="690">
        <f t="shared" si="83"/>
        <v>0</v>
      </c>
      <c r="N305" s="691"/>
    </row>
    <row r="306" spans="2:14">
      <c r="B306" s="74"/>
      <c r="C306" s="2">
        <f>'Interval Specifications'!$H$9</f>
        <v>60</v>
      </c>
      <c r="D306" s="13" t="str">
        <f>'Interval Specifications'!$H$8</f>
        <v>mg</v>
      </c>
      <c r="E306" s="130" t="str">
        <f>'Interval Specifications'!$H$7</f>
        <v>Tablet</v>
      </c>
      <c r="F306" s="138">
        <f>'Interval Specifications'!H65</f>
        <v>0</v>
      </c>
      <c r="G306" s="139">
        <f>'Cumulative Specifications'!H64</f>
        <v>0</v>
      </c>
      <c r="H306" s="134">
        <f>F306*C306*'Interval Specifications'!$H$10</f>
        <v>0</v>
      </c>
      <c r="I306" s="134">
        <f>G306*C306*'Interval Specifications'!$D$10</f>
        <v>0</v>
      </c>
      <c r="J306" s="66">
        <f>IF('Interval Specifications'!$H$11="","N/A",H306/'Interval Specifications'!$H$11)</f>
        <v>0</v>
      </c>
      <c r="K306" s="67">
        <f>IF('Interval Specifications'!$H$11="","N/A",I306/'Interval Specifications'!$H$11)</f>
        <v>0</v>
      </c>
      <c r="L306" s="115">
        <f t="shared" si="82"/>
        <v>0</v>
      </c>
      <c r="M306" s="690">
        <f t="shared" si="83"/>
        <v>0</v>
      </c>
      <c r="N306" s="691"/>
    </row>
    <row r="307" spans="2:14">
      <c r="B307" s="74"/>
      <c r="C307" s="16">
        <f>'Interval Specifications'!$I$9</f>
        <v>90</v>
      </c>
      <c r="D307" s="15" t="str">
        <f>'Interval Specifications'!$I$8</f>
        <v>mg</v>
      </c>
      <c r="E307" s="130" t="str">
        <f>'Interval Specifications'!$I$7</f>
        <v>Tablet</v>
      </c>
      <c r="F307" s="138">
        <f>'Interval Specifications'!I65</f>
        <v>0</v>
      </c>
      <c r="G307" s="139">
        <f>'Cumulative Specifications'!I64</f>
        <v>0</v>
      </c>
      <c r="H307" s="134">
        <f>F307*C307*'Interval Specifications'!$I$10</f>
        <v>0</v>
      </c>
      <c r="I307" s="134">
        <f>G307*C307*'Interval Specifications'!$D$10</f>
        <v>0</v>
      </c>
      <c r="J307" s="66">
        <f>IF('Interval Specifications'!$I$11="","N/A",H307/'Interval Specifications'!$I$11)</f>
        <v>0</v>
      </c>
      <c r="K307" s="67">
        <f>IF('Interval Specifications'!$I$11="","N/A",I307/'Interval Specifications'!$I$11)</f>
        <v>0</v>
      </c>
      <c r="L307" s="115">
        <f t="shared" si="82"/>
        <v>0</v>
      </c>
      <c r="M307" s="690">
        <f t="shared" si="83"/>
        <v>0</v>
      </c>
      <c r="N307" s="691"/>
    </row>
    <row r="308" spans="2:14">
      <c r="B308" s="74"/>
      <c r="C308" s="3">
        <f>'Interval Specifications'!$J$9</f>
        <v>25</v>
      </c>
      <c r="D308" s="15" t="str">
        <f>'Interval Specifications'!$J$8</f>
        <v>mg</v>
      </c>
      <c r="E308" s="130" t="str">
        <f>'Interval Specifications'!$J$7</f>
        <v xml:space="preserve">SR Capsule </v>
      </c>
      <c r="F308" s="138">
        <f>'Interval Specifications'!J65</f>
        <v>0</v>
      </c>
      <c r="G308" s="139">
        <f>'Cumulative Specifications'!J64</f>
        <v>0</v>
      </c>
      <c r="H308" s="134">
        <f>F308*C308*'Interval Specifications'!$J$10</f>
        <v>0</v>
      </c>
      <c r="I308" s="134">
        <f>G308*C308*'Interval Specifications'!$D$10</f>
        <v>0</v>
      </c>
      <c r="J308" s="66" t="str">
        <f>IF('Interval Specifications'!$J$11="","N/A",H308/'Interval Specifications'!$J$11)</f>
        <v>N/A</v>
      </c>
      <c r="K308" s="67" t="str">
        <f>IF('Interval Specifications'!$J$11="","N/A",I308/'Interval Specifications'!$J$11)</f>
        <v>N/A</v>
      </c>
      <c r="L308" s="115" t="str">
        <f t="shared" si="82"/>
        <v>N/A</v>
      </c>
      <c r="M308" s="690" t="str">
        <f t="shared" si="83"/>
        <v>N/A</v>
      </c>
      <c r="N308" s="691"/>
    </row>
    <row r="309" spans="2:14">
      <c r="B309" s="74"/>
      <c r="C309" s="2">
        <f>'Interval Specifications'!$K$9</f>
        <v>5</v>
      </c>
      <c r="D309" s="13" t="str">
        <f>'Interval Specifications'!$K$8</f>
        <v>mg/ml</v>
      </c>
      <c r="E309" s="130" t="str">
        <f>'Interval Specifications'!$K$7</f>
        <v>Liquid</v>
      </c>
      <c r="F309" s="138">
        <f>'Interval Specifications'!K65</f>
        <v>0</v>
      </c>
      <c r="G309" s="139">
        <f>'Cumulative Specifications'!K64</f>
        <v>0</v>
      </c>
      <c r="H309" s="134">
        <f>F309*C309*'Interval Specifications'!$K$10</f>
        <v>0</v>
      </c>
      <c r="I309" s="134">
        <f>G309*C309*'Interval Specifications'!$D$10</f>
        <v>0</v>
      </c>
      <c r="J309" s="66" t="str">
        <f>IF('Interval Specifications'!$K$11="","N/A",H309/'Interval Specifications'!$K$11)</f>
        <v>N/A</v>
      </c>
      <c r="K309" s="67" t="str">
        <f>IF('Interval Specifications'!$K$11="","N/A",I309/'Interval Specifications'!$K$11)</f>
        <v>N/A</v>
      </c>
      <c r="L309" s="115" t="str">
        <f t="shared" si="82"/>
        <v>N/A</v>
      </c>
      <c r="M309" s="690" t="str">
        <f t="shared" si="83"/>
        <v>N/A</v>
      </c>
      <c r="N309" s="691"/>
    </row>
    <row r="310" spans="2:14">
      <c r="B310" s="74"/>
      <c r="C310" s="18">
        <f>'Interval Specifications'!$L$9</f>
        <v>0.5</v>
      </c>
      <c r="D310" s="15" t="str">
        <f>'Interval Specifications'!$L$8</f>
        <v>G</v>
      </c>
      <c r="E310" s="130" t="str">
        <f>'Interval Specifications'!$L$7</f>
        <v>10% Powder</v>
      </c>
      <c r="F310" s="138">
        <f>'Interval Specifications'!L65</f>
        <v>0</v>
      </c>
      <c r="G310" s="139">
        <f>'Cumulative Specifications'!L64</f>
        <v>0</v>
      </c>
      <c r="H310" s="134">
        <f>F310*C310*'Interval Specifications'!$L$10</f>
        <v>0</v>
      </c>
      <c r="I310" s="134">
        <f>G310*C310*'Interval Specifications'!$D$10</f>
        <v>0</v>
      </c>
      <c r="J310" s="66" t="str">
        <f>IF('Interval Specifications'!$L$11="","N/A",H310/'Interval Specifications'!$L$11)</f>
        <v>N/A</v>
      </c>
      <c r="K310" s="67" t="str">
        <f>IF('Interval Specifications'!$L$11="","N/A",I310/'Interval Specifications'!$L$11)</f>
        <v>N/A</v>
      </c>
      <c r="L310" s="115" t="str">
        <f t="shared" si="82"/>
        <v>N/A</v>
      </c>
      <c r="M310" s="690" t="str">
        <f t="shared" si="83"/>
        <v>N/A</v>
      </c>
      <c r="N310" s="691"/>
    </row>
    <row r="311" spans="2:14" ht="15" thickBot="1">
      <c r="B311" s="74"/>
      <c r="C311" s="92">
        <f>'Interval Specifications'!$M$9</f>
        <v>1</v>
      </c>
      <c r="D311" s="93" t="str">
        <f>'Interval Specifications'!$M$8</f>
        <v>G</v>
      </c>
      <c r="E311" s="131" t="str">
        <f>'Interval Specifications'!$M$7</f>
        <v>20% Powder</v>
      </c>
      <c r="F311" s="140">
        <f>'Interval Specifications'!M65</f>
        <v>0</v>
      </c>
      <c r="G311" s="141">
        <f>'Cumulative Specifications'!M64</f>
        <v>0</v>
      </c>
      <c r="H311" s="134">
        <f>F311*C311*'Interval Specifications'!$M$10</f>
        <v>0</v>
      </c>
      <c r="I311" s="134">
        <f>G311*C311*'Interval Specifications'!$D$10</f>
        <v>0</v>
      </c>
      <c r="J311" s="149" t="str">
        <f>IF('Interval Specifications'!$M$11="","N/A",H311/'Interval Specifications'!$M$11)</f>
        <v>N/A</v>
      </c>
      <c r="K311" s="150" t="str">
        <f>IF('Interval Specifications'!$M$11="","N/A",I311/'Interval Specifications'!$M$11)</f>
        <v>N/A</v>
      </c>
      <c r="L311" s="115" t="str">
        <f t="shared" si="82"/>
        <v>N/A</v>
      </c>
      <c r="M311" s="690" t="str">
        <f t="shared" si="83"/>
        <v>N/A</v>
      </c>
      <c r="N311" s="691"/>
    </row>
    <row r="312" spans="2:14" ht="15" thickTop="1">
      <c r="B312" s="94" t="str">
        <f>'Interval Specifications'!C32</f>
        <v>Ireland</v>
      </c>
      <c r="C312" s="692" t="s">
        <v>69</v>
      </c>
      <c r="D312" s="693"/>
      <c r="E312" s="693"/>
      <c r="F312" s="203">
        <f t="shared" ref="F312:L312" si="84">SUM(F313:F322)</f>
        <v>680</v>
      </c>
      <c r="G312" s="133">
        <f t="shared" si="84"/>
        <v>4520</v>
      </c>
      <c r="H312" s="133">
        <f t="shared" si="84"/>
        <v>11700</v>
      </c>
      <c r="I312" s="143">
        <f t="shared" si="84"/>
        <v>82650</v>
      </c>
      <c r="J312" s="147">
        <f t="shared" si="84"/>
        <v>680</v>
      </c>
      <c r="K312" s="148">
        <f t="shared" si="84"/>
        <v>4520</v>
      </c>
      <c r="L312" s="146">
        <f t="shared" si="84"/>
        <v>1.8630136986301369</v>
      </c>
      <c r="M312" s="694">
        <f>SUM(M313:N322)</f>
        <v>12.383561643835616</v>
      </c>
      <c r="N312" s="695"/>
    </row>
    <row r="313" spans="2:14">
      <c r="B313" s="73"/>
      <c r="C313" s="202">
        <f>'Interval Specifications'!$D$9</f>
        <v>7.5</v>
      </c>
      <c r="D313" s="13" t="str">
        <f>'Interval Specifications'!$D$8</f>
        <v>mg</v>
      </c>
      <c r="E313" s="130" t="str">
        <f>'Interval Specifications'!$D$7</f>
        <v>Tablet</v>
      </c>
      <c r="F313" s="138">
        <f>'Interval Specifications'!D32</f>
        <v>0</v>
      </c>
      <c r="G313" s="139">
        <f>'Cumulative Specifications'!D31</f>
        <v>0</v>
      </c>
      <c r="H313" s="134">
        <f>F313*C313*'Interval Specifications'!$D$10</f>
        <v>0</v>
      </c>
      <c r="I313" s="134">
        <f>G313*C313*'Interval Specifications'!$D$10</f>
        <v>0</v>
      </c>
      <c r="J313" s="66">
        <f>IF('Interval Specifications'!$D$11="","N/A",H313/'Interval Specifications'!$D$11)</f>
        <v>0</v>
      </c>
      <c r="K313" s="67">
        <f>IF('Interval Specifications'!$D$11="","N/A",I313/'Interval Specifications'!$D$11)</f>
        <v>0</v>
      </c>
      <c r="L313" s="115">
        <f t="shared" ref="L313:L322" si="85">IF(J313="N/A","N/A",J313/365)</f>
        <v>0</v>
      </c>
      <c r="M313" s="690">
        <f t="shared" ref="M313:M322" si="86">IF(K313="N/A","N/A",K313/365)</f>
        <v>0</v>
      </c>
      <c r="N313" s="691"/>
    </row>
    <row r="314" spans="2:14">
      <c r="B314" s="74"/>
      <c r="C314" s="3">
        <f>'Interval Specifications'!$E$9</f>
        <v>15</v>
      </c>
      <c r="D314" s="15" t="str">
        <f>'Interval Specifications'!$E$8</f>
        <v>mg</v>
      </c>
      <c r="E314" s="130" t="str">
        <f>'Interval Specifications'!$E$7</f>
        <v>Tablet</v>
      </c>
      <c r="F314" s="138">
        <f>'Interval Specifications'!E32</f>
        <v>580</v>
      </c>
      <c r="G314" s="139">
        <f>'Cumulative Specifications'!E31</f>
        <v>3530</v>
      </c>
      <c r="H314" s="134">
        <f>F314*C314*'Interval Specifications'!$E$10</f>
        <v>8700</v>
      </c>
      <c r="I314" s="134">
        <f>G314*C314*'Interval Specifications'!$D$10</f>
        <v>52950</v>
      </c>
      <c r="J314" s="66">
        <f>IF('Interval Specifications'!$E$11="","N/A",H314/'Interval Specifications'!$E$11)</f>
        <v>580</v>
      </c>
      <c r="K314" s="67">
        <f>IF('Interval Specifications'!$E$11="","N/A",I314/'Interval Specifications'!$E$11)</f>
        <v>3530</v>
      </c>
      <c r="L314" s="115">
        <f t="shared" si="85"/>
        <v>1.5890410958904109</v>
      </c>
      <c r="M314" s="690">
        <f t="shared" si="86"/>
        <v>9.6712328767123292</v>
      </c>
      <c r="N314" s="691"/>
    </row>
    <row r="315" spans="2:14">
      <c r="B315" s="74"/>
      <c r="C315" s="2">
        <f>'Interval Specifications'!$F$9</f>
        <v>30</v>
      </c>
      <c r="D315" s="13" t="str">
        <f>'Interval Specifications'!$F$8</f>
        <v>mg</v>
      </c>
      <c r="E315" s="130" t="str">
        <f>'Interval Specifications'!$F$7</f>
        <v>Tablet</v>
      </c>
      <c r="F315" s="138">
        <f>'Interval Specifications'!F32</f>
        <v>100</v>
      </c>
      <c r="G315" s="139">
        <f>'Cumulative Specifications'!F31</f>
        <v>990</v>
      </c>
      <c r="H315" s="134">
        <f>F315*C315*'Interval Specifications'!$F$10</f>
        <v>3000</v>
      </c>
      <c r="I315" s="134">
        <f>G315*C315*'Interval Specifications'!$D$10</f>
        <v>29700</v>
      </c>
      <c r="J315" s="66">
        <f>IF('Interval Specifications'!$F$11="","N/A",H315/'Interval Specifications'!$F$11)</f>
        <v>100</v>
      </c>
      <c r="K315" s="67">
        <f>IF('Interval Specifications'!$F$11="","N/A",I315/'Interval Specifications'!$F$11)</f>
        <v>990</v>
      </c>
      <c r="L315" s="115">
        <f t="shared" si="85"/>
        <v>0.27397260273972601</v>
      </c>
      <c r="M315" s="690">
        <f t="shared" si="86"/>
        <v>2.7123287671232879</v>
      </c>
      <c r="N315" s="691"/>
    </row>
    <row r="316" spans="2:14">
      <c r="B316" s="74"/>
      <c r="C316" s="3">
        <f>'Interval Specifications'!$G$9</f>
        <v>45</v>
      </c>
      <c r="D316" s="15" t="str">
        <f>'Interval Specifications'!$G$8</f>
        <v>mg</v>
      </c>
      <c r="E316" s="130" t="str">
        <f>'Interval Specifications'!$G$7</f>
        <v>Tablet</v>
      </c>
      <c r="F316" s="138">
        <f>'Interval Specifications'!G32</f>
        <v>0</v>
      </c>
      <c r="G316" s="139">
        <f>'Cumulative Specifications'!G31</f>
        <v>0</v>
      </c>
      <c r="H316" s="134">
        <f>F316*C316*'Interval Specifications'!$G$10</f>
        <v>0</v>
      </c>
      <c r="I316" s="134">
        <f>G316*C316*'Interval Specifications'!$D$10</f>
        <v>0</v>
      </c>
      <c r="J316" s="66">
        <f>IF('Interval Specifications'!$G$11="","N/A",H316/'Interval Specifications'!$G$11)</f>
        <v>0</v>
      </c>
      <c r="K316" s="67">
        <f>IF('Interval Specifications'!$G$11="","N/A",I316/'Interval Specifications'!$G$11)</f>
        <v>0</v>
      </c>
      <c r="L316" s="115">
        <f t="shared" si="85"/>
        <v>0</v>
      </c>
      <c r="M316" s="690">
        <f t="shared" si="86"/>
        <v>0</v>
      </c>
      <c r="N316" s="691"/>
    </row>
    <row r="317" spans="2:14">
      <c r="B317" s="74"/>
      <c r="C317" s="2">
        <f>'Interval Specifications'!$H$9</f>
        <v>60</v>
      </c>
      <c r="D317" s="13" t="str">
        <f>'Interval Specifications'!$H$8</f>
        <v>mg</v>
      </c>
      <c r="E317" s="130" t="str">
        <f>'Interval Specifications'!$H$7</f>
        <v>Tablet</v>
      </c>
      <c r="F317" s="138">
        <f>'Interval Specifications'!H32</f>
        <v>0</v>
      </c>
      <c r="G317" s="139">
        <f>'Cumulative Specifications'!H31</f>
        <v>0</v>
      </c>
      <c r="H317" s="134">
        <f>F317*C317*'Interval Specifications'!$H$10</f>
        <v>0</v>
      </c>
      <c r="I317" s="134">
        <f>G317*C317*'Interval Specifications'!$D$10</f>
        <v>0</v>
      </c>
      <c r="J317" s="66">
        <f>IF('Interval Specifications'!$H$11="","N/A",H317/'Interval Specifications'!$H$11)</f>
        <v>0</v>
      </c>
      <c r="K317" s="67">
        <f>IF('Interval Specifications'!$H$11="","N/A",I317/'Interval Specifications'!$H$11)</f>
        <v>0</v>
      </c>
      <c r="L317" s="115">
        <f t="shared" si="85"/>
        <v>0</v>
      </c>
      <c r="M317" s="690">
        <f t="shared" si="86"/>
        <v>0</v>
      </c>
      <c r="N317" s="691"/>
    </row>
    <row r="318" spans="2:14">
      <c r="B318" s="74"/>
      <c r="C318" s="16">
        <f>'Interval Specifications'!$I$9</f>
        <v>90</v>
      </c>
      <c r="D318" s="15" t="str">
        <f>'Interval Specifications'!$I$8</f>
        <v>mg</v>
      </c>
      <c r="E318" s="130" t="str">
        <f>'Interval Specifications'!$I$7</f>
        <v>Tablet</v>
      </c>
      <c r="F318" s="138">
        <f>'Interval Specifications'!I32</f>
        <v>0</v>
      </c>
      <c r="G318" s="139">
        <f>'Cumulative Specifications'!I31</f>
        <v>0</v>
      </c>
      <c r="H318" s="134">
        <f>F318*C318*'Interval Specifications'!$I$10</f>
        <v>0</v>
      </c>
      <c r="I318" s="134">
        <f>G318*C318*'Interval Specifications'!$D$10</f>
        <v>0</v>
      </c>
      <c r="J318" s="66">
        <f>IF('Interval Specifications'!$I$11="","N/A",H318/'Interval Specifications'!$I$11)</f>
        <v>0</v>
      </c>
      <c r="K318" s="67">
        <f>IF('Interval Specifications'!$I$11="","N/A",I318/'Interval Specifications'!$I$11)</f>
        <v>0</v>
      </c>
      <c r="L318" s="115">
        <f t="shared" si="85"/>
        <v>0</v>
      </c>
      <c r="M318" s="690">
        <f t="shared" si="86"/>
        <v>0</v>
      </c>
      <c r="N318" s="691"/>
    </row>
    <row r="319" spans="2:14">
      <c r="B319" s="74"/>
      <c r="C319" s="3">
        <f>'Interval Specifications'!$J$9</f>
        <v>25</v>
      </c>
      <c r="D319" s="15" t="str">
        <f>'Interval Specifications'!$J$8</f>
        <v>mg</v>
      </c>
      <c r="E319" s="130" t="str">
        <f>'Interval Specifications'!$J$7</f>
        <v xml:space="preserve">SR Capsule </v>
      </c>
      <c r="F319" s="138">
        <f>'Interval Specifications'!J32</f>
        <v>0</v>
      </c>
      <c r="G319" s="139">
        <f>'Cumulative Specifications'!J31</f>
        <v>0</v>
      </c>
      <c r="H319" s="134">
        <f>F319*C319*'Interval Specifications'!$J$10</f>
        <v>0</v>
      </c>
      <c r="I319" s="134">
        <f>G319*C319*'Interval Specifications'!$D$10</f>
        <v>0</v>
      </c>
      <c r="J319" s="66" t="str">
        <f>IF('Interval Specifications'!$J$11="","N/A",H319/'Interval Specifications'!$J$11)</f>
        <v>N/A</v>
      </c>
      <c r="K319" s="67" t="str">
        <f>IF('Interval Specifications'!$J$11="","N/A",I319/'Interval Specifications'!$J$11)</f>
        <v>N/A</v>
      </c>
      <c r="L319" s="115" t="str">
        <f t="shared" si="85"/>
        <v>N/A</v>
      </c>
      <c r="M319" s="690" t="str">
        <f t="shared" si="86"/>
        <v>N/A</v>
      </c>
      <c r="N319" s="691"/>
    </row>
    <row r="320" spans="2:14">
      <c r="B320" s="74"/>
      <c r="C320" s="2">
        <f>'Interval Specifications'!$K$9</f>
        <v>5</v>
      </c>
      <c r="D320" s="13" t="str">
        <f>'Interval Specifications'!$K$8</f>
        <v>mg/ml</v>
      </c>
      <c r="E320" s="130" t="str">
        <f>'Interval Specifications'!$K$7</f>
        <v>Liquid</v>
      </c>
      <c r="F320" s="138">
        <f>'Interval Specifications'!K32</f>
        <v>0</v>
      </c>
      <c r="G320" s="139">
        <f>'Cumulative Specifications'!K31</f>
        <v>0</v>
      </c>
      <c r="H320" s="134">
        <f>F320*C320*'Interval Specifications'!$K$10</f>
        <v>0</v>
      </c>
      <c r="I320" s="134">
        <f>G320*C320*'Interval Specifications'!$D$10</f>
        <v>0</v>
      </c>
      <c r="J320" s="66" t="str">
        <f>IF('Interval Specifications'!$K$11="","N/A",H320/'Interval Specifications'!$K$11)</f>
        <v>N/A</v>
      </c>
      <c r="K320" s="67" t="str">
        <f>IF('Interval Specifications'!$K$11="","N/A",I320/'Interval Specifications'!$K$11)</f>
        <v>N/A</v>
      </c>
      <c r="L320" s="115" t="str">
        <f t="shared" si="85"/>
        <v>N/A</v>
      </c>
      <c r="M320" s="690" t="str">
        <f t="shared" si="86"/>
        <v>N/A</v>
      </c>
      <c r="N320" s="691"/>
    </row>
    <row r="321" spans="2:14">
      <c r="B321" s="74"/>
      <c r="C321" s="18">
        <f>'Interval Specifications'!$L$9</f>
        <v>0.5</v>
      </c>
      <c r="D321" s="15" t="str">
        <f>'Interval Specifications'!$L$8</f>
        <v>G</v>
      </c>
      <c r="E321" s="130" t="str">
        <f>'Interval Specifications'!$L$7</f>
        <v>10% Powder</v>
      </c>
      <c r="F321" s="138">
        <f>'Interval Specifications'!L32</f>
        <v>0</v>
      </c>
      <c r="G321" s="139">
        <f>'Cumulative Specifications'!L31</f>
        <v>0</v>
      </c>
      <c r="H321" s="134">
        <f>F321*C321*'Interval Specifications'!$L$10</f>
        <v>0</v>
      </c>
      <c r="I321" s="134">
        <f>G321*C321*'Interval Specifications'!$D$10</f>
        <v>0</v>
      </c>
      <c r="J321" s="66" t="str">
        <f>IF('Interval Specifications'!$L$11="","N/A",H321/'Interval Specifications'!$L$11)</f>
        <v>N/A</v>
      </c>
      <c r="K321" s="67" t="str">
        <f>IF('Interval Specifications'!$L$11="","N/A",I321/'Interval Specifications'!$L$11)</f>
        <v>N/A</v>
      </c>
      <c r="L321" s="115" t="str">
        <f t="shared" si="85"/>
        <v>N/A</v>
      </c>
      <c r="M321" s="690" t="str">
        <f t="shared" si="86"/>
        <v>N/A</v>
      </c>
      <c r="N321" s="691"/>
    </row>
    <row r="322" spans="2:14" ht="15" thickBot="1">
      <c r="B322" s="74"/>
      <c r="C322" s="92">
        <f>'Interval Specifications'!$M$9</f>
        <v>1</v>
      </c>
      <c r="D322" s="93" t="str">
        <f>'Interval Specifications'!$M$8</f>
        <v>G</v>
      </c>
      <c r="E322" s="131" t="str">
        <f>'Interval Specifications'!$M$7</f>
        <v>20% Powder</v>
      </c>
      <c r="F322" s="140">
        <f>'Interval Specifications'!M32</f>
        <v>0</v>
      </c>
      <c r="G322" s="141">
        <f>'Cumulative Specifications'!M31</f>
        <v>0</v>
      </c>
      <c r="H322" s="134">
        <f>F322*C322*'Interval Specifications'!$M$10</f>
        <v>0</v>
      </c>
      <c r="I322" s="134">
        <f>G322*C322*'Interval Specifications'!$D$10</f>
        <v>0</v>
      </c>
      <c r="J322" s="149" t="str">
        <f>IF('Interval Specifications'!$M$11="","N/A",H322/'Interval Specifications'!$M$11)</f>
        <v>N/A</v>
      </c>
      <c r="K322" s="150" t="str">
        <f>IF('Interval Specifications'!$M$11="","N/A",I322/'Interval Specifications'!$M$11)</f>
        <v>N/A</v>
      </c>
      <c r="L322" s="115" t="str">
        <f t="shared" si="85"/>
        <v>N/A</v>
      </c>
      <c r="M322" s="690" t="str">
        <f t="shared" si="86"/>
        <v>N/A</v>
      </c>
      <c r="N322" s="691"/>
    </row>
    <row r="323" spans="2:14" ht="15" thickTop="1">
      <c r="B323" s="94" t="str">
        <f>'Interval Specifications'!C33</f>
        <v>Italy</v>
      </c>
      <c r="C323" s="692" t="s">
        <v>69</v>
      </c>
      <c r="D323" s="693"/>
      <c r="E323" s="693"/>
      <c r="F323" s="203">
        <f t="shared" ref="F323:L323" si="87">SUM(F324:F333)</f>
        <v>11000</v>
      </c>
      <c r="G323" s="133">
        <f t="shared" si="87"/>
        <v>66000</v>
      </c>
      <c r="H323" s="133">
        <f t="shared" si="87"/>
        <v>199350</v>
      </c>
      <c r="I323" s="143">
        <f t="shared" si="87"/>
        <v>1243350</v>
      </c>
      <c r="J323" s="147">
        <f t="shared" si="87"/>
        <v>11000</v>
      </c>
      <c r="K323" s="148">
        <f t="shared" si="87"/>
        <v>66000</v>
      </c>
      <c r="L323" s="146">
        <f t="shared" si="87"/>
        <v>30.136986301369863</v>
      </c>
      <c r="M323" s="694">
        <f>SUM(M324:N333)</f>
        <v>180.82191780821918</v>
      </c>
      <c r="N323" s="695"/>
    </row>
    <row r="324" spans="2:14">
      <c r="B324" s="73"/>
      <c r="C324" s="202">
        <f>'Interval Specifications'!$D$9</f>
        <v>7.5</v>
      </c>
      <c r="D324" s="13" t="str">
        <f>'Interval Specifications'!$D$8</f>
        <v>mg</v>
      </c>
      <c r="E324" s="130" t="str">
        <f>'Interval Specifications'!$D$7</f>
        <v>Tablet</v>
      </c>
      <c r="F324" s="138">
        <f>'Interval Specifications'!D33</f>
        <v>0</v>
      </c>
      <c r="G324" s="139">
        <f>'Cumulative Specifications'!D32</f>
        <v>0</v>
      </c>
      <c r="H324" s="134">
        <f>F324*C324*'Interval Specifications'!$D$10</f>
        <v>0</v>
      </c>
      <c r="I324" s="134">
        <f>G324*C324*'Interval Specifications'!$D$10</f>
        <v>0</v>
      </c>
      <c r="J324" s="66">
        <f>IF('Interval Specifications'!$D$11="","N/A",H324/'Interval Specifications'!$D$11)</f>
        <v>0</v>
      </c>
      <c r="K324" s="67">
        <f>IF('Interval Specifications'!$D$11="","N/A",I324/'Interval Specifications'!$D$11)</f>
        <v>0</v>
      </c>
      <c r="L324" s="115">
        <f t="shared" ref="L324:L333" si="88">IF(J324="N/A","N/A",J324/365)</f>
        <v>0</v>
      </c>
      <c r="M324" s="690">
        <f t="shared" ref="M324:M333" si="89">IF(K324="N/A","N/A",K324/365)</f>
        <v>0</v>
      </c>
      <c r="N324" s="691"/>
    </row>
    <row r="325" spans="2:14">
      <c r="B325" s="74"/>
      <c r="C325" s="3">
        <f>'Interval Specifications'!$E$9</f>
        <v>15</v>
      </c>
      <c r="D325" s="15" t="str">
        <f>'Interval Specifications'!$E$8</f>
        <v>mg</v>
      </c>
      <c r="E325" s="130" t="str">
        <f>'Interval Specifications'!$E$7</f>
        <v>Tablet</v>
      </c>
      <c r="F325" s="138">
        <f>'Interval Specifications'!E33</f>
        <v>8710</v>
      </c>
      <c r="G325" s="139">
        <f>'Cumulative Specifications'!E32</f>
        <v>49110</v>
      </c>
      <c r="H325" s="134">
        <f>F325*C325*'Interval Specifications'!$E$10</f>
        <v>130650</v>
      </c>
      <c r="I325" s="134">
        <f>G325*C325*'Interval Specifications'!$D$10</f>
        <v>736650</v>
      </c>
      <c r="J325" s="66">
        <f>IF('Interval Specifications'!$E$11="","N/A",H325/'Interval Specifications'!$E$11)</f>
        <v>8710</v>
      </c>
      <c r="K325" s="67">
        <f>IF('Interval Specifications'!$E$11="","N/A",I325/'Interval Specifications'!$E$11)</f>
        <v>49110</v>
      </c>
      <c r="L325" s="115">
        <f t="shared" si="88"/>
        <v>23.863013698630137</v>
      </c>
      <c r="M325" s="690">
        <f t="shared" si="89"/>
        <v>134.54794520547946</v>
      </c>
      <c r="N325" s="691"/>
    </row>
    <row r="326" spans="2:14">
      <c r="B326" s="74"/>
      <c r="C326" s="2">
        <f>'Interval Specifications'!$F$9</f>
        <v>30</v>
      </c>
      <c r="D326" s="13" t="str">
        <f>'Interval Specifications'!$F$8</f>
        <v>mg</v>
      </c>
      <c r="E326" s="130" t="str">
        <f>'Interval Specifications'!$F$7</f>
        <v>Tablet</v>
      </c>
      <c r="F326" s="138">
        <f>'Interval Specifications'!F33</f>
        <v>2290</v>
      </c>
      <c r="G326" s="139">
        <f>'Cumulative Specifications'!F32</f>
        <v>16890</v>
      </c>
      <c r="H326" s="134">
        <f>F326*C326*'Interval Specifications'!$F$10</f>
        <v>68700</v>
      </c>
      <c r="I326" s="134">
        <f>G326*C326*'Interval Specifications'!$D$10</f>
        <v>506700</v>
      </c>
      <c r="J326" s="66">
        <f>IF('Interval Specifications'!$F$11="","N/A",H326/'Interval Specifications'!$F$11)</f>
        <v>2290</v>
      </c>
      <c r="K326" s="67">
        <f>IF('Interval Specifications'!$F$11="","N/A",I326/'Interval Specifications'!$F$11)</f>
        <v>16890</v>
      </c>
      <c r="L326" s="115">
        <f t="shared" si="88"/>
        <v>6.2739726027397262</v>
      </c>
      <c r="M326" s="690">
        <f t="shared" si="89"/>
        <v>46.273972602739725</v>
      </c>
      <c r="N326" s="691"/>
    </row>
    <row r="327" spans="2:14">
      <c r="B327" s="74"/>
      <c r="C327" s="3">
        <f>'Interval Specifications'!$G$9</f>
        <v>45</v>
      </c>
      <c r="D327" s="15" t="str">
        <f>'Interval Specifications'!$G$8</f>
        <v>mg</v>
      </c>
      <c r="E327" s="130" t="str">
        <f>'Interval Specifications'!$G$7</f>
        <v>Tablet</v>
      </c>
      <c r="F327" s="138">
        <f>'Interval Specifications'!G33</f>
        <v>0</v>
      </c>
      <c r="G327" s="139">
        <f>'Cumulative Specifications'!G32</f>
        <v>0</v>
      </c>
      <c r="H327" s="134">
        <f>F327*C327*'Interval Specifications'!$G$10</f>
        <v>0</v>
      </c>
      <c r="I327" s="134">
        <f>G327*C327*'Interval Specifications'!$D$10</f>
        <v>0</v>
      </c>
      <c r="J327" s="66">
        <f>IF('Interval Specifications'!$G$11="","N/A",H327/'Interval Specifications'!$G$11)</f>
        <v>0</v>
      </c>
      <c r="K327" s="67">
        <f>IF('Interval Specifications'!$G$11="","N/A",I327/'Interval Specifications'!$G$11)</f>
        <v>0</v>
      </c>
      <c r="L327" s="115">
        <f t="shared" si="88"/>
        <v>0</v>
      </c>
      <c r="M327" s="690">
        <f t="shared" si="89"/>
        <v>0</v>
      </c>
      <c r="N327" s="691"/>
    </row>
    <row r="328" spans="2:14">
      <c r="B328" s="74"/>
      <c r="C328" s="2">
        <f>'Interval Specifications'!$H$9</f>
        <v>60</v>
      </c>
      <c r="D328" s="13" t="str">
        <f>'Interval Specifications'!$H$8</f>
        <v>mg</v>
      </c>
      <c r="E328" s="130" t="str">
        <f>'Interval Specifications'!$H$7</f>
        <v>Tablet</v>
      </c>
      <c r="F328" s="138">
        <f>'Interval Specifications'!H33</f>
        <v>0</v>
      </c>
      <c r="G328" s="139">
        <f>'Cumulative Specifications'!H32</f>
        <v>0</v>
      </c>
      <c r="H328" s="134">
        <f>F328*C328*'Interval Specifications'!$H$10</f>
        <v>0</v>
      </c>
      <c r="I328" s="134">
        <f>G328*C328*'Interval Specifications'!$D$10</f>
        <v>0</v>
      </c>
      <c r="J328" s="66">
        <f>IF('Interval Specifications'!$H$11="","N/A",H328/'Interval Specifications'!$H$11)</f>
        <v>0</v>
      </c>
      <c r="K328" s="67">
        <f>IF('Interval Specifications'!$H$11="","N/A",I328/'Interval Specifications'!$H$11)</f>
        <v>0</v>
      </c>
      <c r="L328" s="115">
        <f t="shared" si="88"/>
        <v>0</v>
      </c>
      <c r="M328" s="690">
        <f t="shared" si="89"/>
        <v>0</v>
      </c>
      <c r="N328" s="691"/>
    </row>
    <row r="329" spans="2:14">
      <c r="B329" s="74"/>
      <c r="C329" s="16">
        <f>'Interval Specifications'!$I$9</f>
        <v>90</v>
      </c>
      <c r="D329" s="15" t="str">
        <f>'Interval Specifications'!$I$8</f>
        <v>mg</v>
      </c>
      <c r="E329" s="130" t="str">
        <f>'Interval Specifications'!$I$7</f>
        <v>Tablet</v>
      </c>
      <c r="F329" s="138">
        <f>'Interval Specifications'!I33</f>
        <v>0</v>
      </c>
      <c r="G329" s="139">
        <f>'Cumulative Specifications'!I32</f>
        <v>0</v>
      </c>
      <c r="H329" s="134">
        <f>F329*C329*'Interval Specifications'!$I$10</f>
        <v>0</v>
      </c>
      <c r="I329" s="134">
        <f>G329*C329*'Interval Specifications'!$D$10</f>
        <v>0</v>
      </c>
      <c r="J329" s="66">
        <f>IF('Interval Specifications'!$I$11="","N/A",H329/'Interval Specifications'!$I$11)</f>
        <v>0</v>
      </c>
      <c r="K329" s="67">
        <f>IF('Interval Specifications'!$I$11="","N/A",I329/'Interval Specifications'!$I$11)</f>
        <v>0</v>
      </c>
      <c r="L329" s="115">
        <f t="shared" si="88"/>
        <v>0</v>
      </c>
      <c r="M329" s="690">
        <f t="shared" si="89"/>
        <v>0</v>
      </c>
      <c r="N329" s="691"/>
    </row>
    <row r="330" spans="2:14">
      <c r="B330" s="74"/>
      <c r="C330" s="3">
        <f>'Interval Specifications'!$J$9</f>
        <v>25</v>
      </c>
      <c r="D330" s="15" t="str">
        <f>'Interval Specifications'!$J$8</f>
        <v>mg</v>
      </c>
      <c r="E330" s="130" t="str">
        <f>'Interval Specifications'!$J$7</f>
        <v xml:space="preserve">SR Capsule </v>
      </c>
      <c r="F330" s="138">
        <f>'Interval Specifications'!J33</f>
        <v>0</v>
      </c>
      <c r="G330" s="139">
        <f>'Cumulative Specifications'!J32</f>
        <v>0</v>
      </c>
      <c r="H330" s="134">
        <f>F330*C330*'Interval Specifications'!$J$10</f>
        <v>0</v>
      </c>
      <c r="I330" s="134">
        <f>G330*C330*'Interval Specifications'!$D$10</f>
        <v>0</v>
      </c>
      <c r="J330" s="66" t="str">
        <f>IF('Interval Specifications'!$J$11="","N/A",H330/'Interval Specifications'!$J$11)</f>
        <v>N/A</v>
      </c>
      <c r="K330" s="67" t="str">
        <f>IF('Interval Specifications'!$J$11="","N/A",I330/'Interval Specifications'!$J$11)</f>
        <v>N/A</v>
      </c>
      <c r="L330" s="115" t="str">
        <f t="shared" si="88"/>
        <v>N/A</v>
      </c>
      <c r="M330" s="690" t="str">
        <f t="shared" si="89"/>
        <v>N/A</v>
      </c>
      <c r="N330" s="691"/>
    </row>
    <row r="331" spans="2:14">
      <c r="B331" s="74"/>
      <c r="C331" s="2">
        <f>'Interval Specifications'!$K$9</f>
        <v>5</v>
      </c>
      <c r="D331" s="13" t="str">
        <f>'Interval Specifications'!$K$8</f>
        <v>mg/ml</v>
      </c>
      <c r="E331" s="130" t="str">
        <f>'Interval Specifications'!$K$7</f>
        <v>Liquid</v>
      </c>
      <c r="F331" s="138">
        <f>'Interval Specifications'!K33</f>
        <v>0</v>
      </c>
      <c r="G331" s="139">
        <f>'Cumulative Specifications'!K32</f>
        <v>0</v>
      </c>
      <c r="H331" s="134">
        <f>F331*C331*'Interval Specifications'!$K$10</f>
        <v>0</v>
      </c>
      <c r="I331" s="134">
        <f>G331*C331*'Interval Specifications'!$D$10</f>
        <v>0</v>
      </c>
      <c r="J331" s="66" t="str">
        <f>IF('Interval Specifications'!$K$11="","N/A",H331/'Interval Specifications'!$K$11)</f>
        <v>N/A</v>
      </c>
      <c r="K331" s="67" t="str">
        <f>IF('Interval Specifications'!$K$11="","N/A",I331/'Interval Specifications'!$K$11)</f>
        <v>N/A</v>
      </c>
      <c r="L331" s="115" t="str">
        <f t="shared" si="88"/>
        <v>N/A</v>
      </c>
      <c r="M331" s="690" t="str">
        <f t="shared" si="89"/>
        <v>N/A</v>
      </c>
      <c r="N331" s="691"/>
    </row>
    <row r="332" spans="2:14">
      <c r="B332" s="74"/>
      <c r="C332" s="18">
        <f>'Interval Specifications'!$L$9</f>
        <v>0.5</v>
      </c>
      <c r="D332" s="15" t="str">
        <f>'Interval Specifications'!$L$8</f>
        <v>G</v>
      </c>
      <c r="E332" s="130" t="str">
        <f>'Interval Specifications'!$L$7</f>
        <v>10% Powder</v>
      </c>
      <c r="F332" s="138">
        <f>'Interval Specifications'!L33</f>
        <v>0</v>
      </c>
      <c r="G332" s="139">
        <f>'Cumulative Specifications'!L32</f>
        <v>0</v>
      </c>
      <c r="H332" s="134">
        <f>F332*C332*'Interval Specifications'!$L$10</f>
        <v>0</v>
      </c>
      <c r="I332" s="134">
        <f>G332*C332*'Interval Specifications'!$D$10</f>
        <v>0</v>
      </c>
      <c r="J332" s="66" t="str">
        <f>IF('Interval Specifications'!$L$11="","N/A",H332/'Interval Specifications'!$L$11)</f>
        <v>N/A</v>
      </c>
      <c r="K332" s="67" t="str">
        <f>IF('Interval Specifications'!$L$11="","N/A",I332/'Interval Specifications'!$L$11)</f>
        <v>N/A</v>
      </c>
      <c r="L332" s="115" t="str">
        <f t="shared" si="88"/>
        <v>N/A</v>
      </c>
      <c r="M332" s="690" t="str">
        <f t="shared" si="89"/>
        <v>N/A</v>
      </c>
      <c r="N332" s="691"/>
    </row>
    <row r="333" spans="2:14" ht="15" thickBot="1">
      <c r="B333" s="74"/>
      <c r="C333" s="92">
        <f>'Interval Specifications'!$M$9</f>
        <v>1</v>
      </c>
      <c r="D333" s="93" t="str">
        <f>'Interval Specifications'!$M$8</f>
        <v>G</v>
      </c>
      <c r="E333" s="131" t="str">
        <f>'Interval Specifications'!$M$7</f>
        <v>20% Powder</v>
      </c>
      <c r="F333" s="140">
        <f>'Interval Specifications'!M33</f>
        <v>0</v>
      </c>
      <c r="G333" s="141">
        <f>'Cumulative Specifications'!M32</f>
        <v>0</v>
      </c>
      <c r="H333" s="134">
        <f>F333*C333*'Interval Specifications'!$M$10</f>
        <v>0</v>
      </c>
      <c r="I333" s="134">
        <f>G333*C333*'Interval Specifications'!$D$10</f>
        <v>0</v>
      </c>
      <c r="J333" s="149" t="str">
        <f>IF('Interval Specifications'!$M$11="","N/A",H333/'Interval Specifications'!$M$11)</f>
        <v>N/A</v>
      </c>
      <c r="K333" s="150" t="str">
        <f>IF('Interval Specifications'!$M$11="","N/A",I333/'Interval Specifications'!$M$11)</f>
        <v>N/A</v>
      </c>
      <c r="L333" s="115" t="str">
        <f t="shared" si="88"/>
        <v>N/A</v>
      </c>
      <c r="M333" s="690" t="str">
        <f t="shared" si="89"/>
        <v>N/A</v>
      </c>
      <c r="N333" s="691"/>
    </row>
    <row r="334" spans="2:14" ht="15" thickTop="1">
      <c r="B334" s="94" t="str">
        <f>'Interval Specifications'!C15</f>
        <v>Japan</v>
      </c>
      <c r="C334" s="692" t="s">
        <v>69</v>
      </c>
      <c r="D334" s="693"/>
      <c r="E334" s="693"/>
      <c r="F334" s="203">
        <f t="shared" ref="F334:L334" si="90">SUM(F335:F344)</f>
        <v>10034270</v>
      </c>
      <c r="G334" s="133">
        <f t="shared" si="90"/>
        <v>37338460</v>
      </c>
      <c r="H334" s="133">
        <f t="shared" si="90"/>
        <v>102115650</v>
      </c>
      <c r="I334" s="143">
        <f t="shared" si="90"/>
        <v>398776500</v>
      </c>
      <c r="J334" s="147">
        <f t="shared" si="90"/>
        <v>10034270</v>
      </c>
      <c r="K334" s="148">
        <f t="shared" si="90"/>
        <v>37338460</v>
      </c>
      <c r="L334" s="146">
        <f t="shared" si="90"/>
        <v>27491.150684931508</v>
      </c>
      <c r="M334" s="694">
        <f>SUM(M335:N344)</f>
        <v>102297.1506849315</v>
      </c>
      <c r="N334" s="695"/>
    </row>
    <row r="335" spans="2:14">
      <c r="B335" s="73"/>
      <c r="C335" s="202">
        <f>'Interval Specifications'!$D$9</f>
        <v>7.5</v>
      </c>
      <c r="D335" s="13" t="str">
        <f>'Interval Specifications'!$D$8</f>
        <v>mg</v>
      </c>
      <c r="E335" s="130" t="str">
        <f>'Interval Specifications'!$D$7</f>
        <v>Tablet</v>
      </c>
      <c r="F335" s="138">
        <f>'Interval Specifications'!D15</f>
        <v>7228620</v>
      </c>
      <c r="G335" s="139">
        <f>'Cumulative Specifications'!D14</f>
        <v>23176040</v>
      </c>
      <c r="H335" s="134">
        <f>F335*C335*'Interval Specifications'!$D$10</f>
        <v>54214650</v>
      </c>
      <c r="I335" s="134">
        <f>G335*C335*'Interval Specifications'!$D$10</f>
        <v>173820300</v>
      </c>
      <c r="J335" s="66">
        <f>IF('Interval Specifications'!$D$11="","N/A",H335/'Interval Specifications'!$D$11)</f>
        <v>7228620</v>
      </c>
      <c r="K335" s="67">
        <f>IF('Interval Specifications'!$D$11="","N/A",I335/'Interval Specifications'!$D$11)</f>
        <v>23176040</v>
      </c>
      <c r="L335" s="115">
        <f t="shared" ref="L335:L344" si="91">IF(J335="N/A","N/A",J335/365)</f>
        <v>19804.438356164384</v>
      </c>
      <c r="M335" s="690">
        <f t="shared" ref="M335:M344" si="92">IF(K335="N/A","N/A",K335/365)</f>
        <v>63496</v>
      </c>
      <c r="N335" s="691"/>
    </row>
    <row r="336" spans="2:14">
      <c r="B336" s="74"/>
      <c r="C336" s="3">
        <f>'Interval Specifications'!$E$9</f>
        <v>15</v>
      </c>
      <c r="D336" s="15" t="str">
        <f>'Interval Specifications'!$E$8</f>
        <v>mg</v>
      </c>
      <c r="E336" s="130" t="str">
        <f>'Interval Specifications'!$E$7</f>
        <v>Tablet</v>
      </c>
      <c r="F336" s="138">
        <f>'Interval Specifications'!E15</f>
        <v>2417900</v>
      </c>
      <c r="G336" s="139">
        <f>'Cumulative Specifications'!E14</f>
        <v>13327760</v>
      </c>
      <c r="H336" s="134">
        <f>F336*C336*'Interval Specifications'!$E$10</f>
        <v>36268500</v>
      </c>
      <c r="I336" s="134">
        <f>G336*C336*'Interval Specifications'!$D$10</f>
        <v>199916400</v>
      </c>
      <c r="J336" s="66">
        <f>IF('Interval Specifications'!$E$11="","N/A",H336/'Interval Specifications'!$E$11)</f>
        <v>2417900</v>
      </c>
      <c r="K336" s="67">
        <f>IF('Interval Specifications'!$E$11="","N/A",I336/'Interval Specifications'!$E$11)</f>
        <v>13327760</v>
      </c>
      <c r="L336" s="115">
        <f t="shared" si="91"/>
        <v>6624.3835616438355</v>
      </c>
      <c r="M336" s="690">
        <f t="shared" si="92"/>
        <v>36514.410958904111</v>
      </c>
      <c r="N336" s="691"/>
    </row>
    <row r="337" spans="2:14">
      <c r="B337" s="74"/>
      <c r="C337" s="2">
        <f>'Interval Specifications'!$F$9</f>
        <v>30</v>
      </c>
      <c r="D337" s="13" t="str">
        <f>'Interval Specifications'!$F$8</f>
        <v>mg</v>
      </c>
      <c r="E337" s="130" t="str">
        <f>'Interval Specifications'!$F$7</f>
        <v>Tablet</v>
      </c>
      <c r="F337" s="138">
        <f>'Interval Specifications'!F15</f>
        <v>387750</v>
      </c>
      <c r="G337" s="139">
        <f>'Cumulative Specifications'!F14</f>
        <v>834660</v>
      </c>
      <c r="H337" s="134">
        <f>F337*C337*'Interval Specifications'!$F$10</f>
        <v>11632500</v>
      </c>
      <c r="I337" s="134">
        <f>G337*C337*'Interval Specifications'!$D$10</f>
        <v>25039800</v>
      </c>
      <c r="J337" s="66">
        <f>IF('Interval Specifications'!$F$11="","N/A",H337/'Interval Specifications'!$F$11)</f>
        <v>387750</v>
      </c>
      <c r="K337" s="67">
        <f>IF('Interval Specifications'!$F$11="","N/A",I337/'Interval Specifications'!$F$11)</f>
        <v>834660</v>
      </c>
      <c r="L337" s="115">
        <f t="shared" si="91"/>
        <v>1062.3287671232877</v>
      </c>
      <c r="M337" s="690">
        <f t="shared" si="92"/>
        <v>2286.7397260273974</v>
      </c>
      <c r="N337" s="691"/>
    </row>
    <row r="338" spans="2:14">
      <c r="B338" s="74"/>
      <c r="C338" s="3">
        <f>'Interval Specifications'!$G$9</f>
        <v>45</v>
      </c>
      <c r="D338" s="15" t="str">
        <f>'Interval Specifications'!$G$8</f>
        <v>mg</v>
      </c>
      <c r="E338" s="130" t="str">
        <f>'Interval Specifications'!$G$7</f>
        <v>Tablet</v>
      </c>
      <c r="F338" s="138">
        <f>'Interval Specifications'!G15</f>
        <v>0</v>
      </c>
      <c r="G338" s="139">
        <f>'Cumulative Specifications'!G14</f>
        <v>0</v>
      </c>
      <c r="H338" s="134">
        <f>F338*C338*'Interval Specifications'!$G$10</f>
        <v>0</v>
      </c>
      <c r="I338" s="134">
        <f>G338*C338*'Interval Specifications'!$D$10</f>
        <v>0</v>
      </c>
      <c r="J338" s="66">
        <f>IF('Interval Specifications'!$G$11="","N/A",H338/'Interval Specifications'!$G$11)</f>
        <v>0</v>
      </c>
      <c r="K338" s="67">
        <f>IF('Interval Specifications'!$G$11="","N/A",I338/'Interval Specifications'!$G$11)</f>
        <v>0</v>
      </c>
      <c r="L338" s="115">
        <f t="shared" si="91"/>
        <v>0</v>
      </c>
      <c r="M338" s="690">
        <f t="shared" si="92"/>
        <v>0</v>
      </c>
      <c r="N338" s="691"/>
    </row>
    <row r="339" spans="2:14">
      <c r="B339" s="74"/>
      <c r="C339" s="2">
        <f>'Interval Specifications'!$H$9</f>
        <v>60</v>
      </c>
      <c r="D339" s="13" t="str">
        <f>'Interval Specifications'!$H$8</f>
        <v>mg</v>
      </c>
      <c r="E339" s="130" t="str">
        <f>'Interval Specifications'!$H$7</f>
        <v>Tablet</v>
      </c>
      <c r="F339" s="138">
        <f>'Interval Specifications'!H15</f>
        <v>0</v>
      </c>
      <c r="G339" s="139">
        <f>'Cumulative Specifications'!H14</f>
        <v>0</v>
      </c>
      <c r="H339" s="134">
        <f>F339*C339*'Interval Specifications'!$H$10</f>
        <v>0</v>
      </c>
      <c r="I339" s="134">
        <f>G339*C339*'Interval Specifications'!$D$10</f>
        <v>0</v>
      </c>
      <c r="J339" s="66">
        <f>IF('Interval Specifications'!$H$11="","N/A",H339/'Interval Specifications'!$H$11)</f>
        <v>0</v>
      </c>
      <c r="K339" s="67">
        <f>IF('Interval Specifications'!$H$11="","N/A",I339/'Interval Specifications'!$H$11)</f>
        <v>0</v>
      </c>
      <c r="L339" s="115">
        <f t="shared" si="91"/>
        <v>0</v>
      </c>
      <c r="M339" s="690">
        <f t="shared" si="92"/>
        <v>0</v>
      </c>
      <c r="N339" s="691"/>
    </row>
    <row r="340" spans="2:14">
      <c r="B340" s="74"/>
      <c r="C340" s="16">
        <f>'Interval Specifications'!$I$9</f>
        <v>90</v>
      </c>
      <c r="D340" s="15" t="str">
        <f>'Interval Specifications'!$I$8</f>
        <v>mg</v>
      </c>
      <c r="E340" s="130" t="str">
        <f>'Interval Specifications'!$I$7</f>
        <v>Tablet</v>
      </c>
      <c r="F340" s="138">
        <f>'Interval Specifications'!I15</f>
        <v>0</v>
      </c>
      <c r="G340" s="139">
        <f>'Cumulative Specifications'!I14</f>
        <v>0</v>
      </c>
      <c r="H340" s="134">
        <f>F340*C340*'Interval Specifications'!$I$10</f>
        <v>0</v>
      </c>
      <c r="I340" s="134">
        <f>G340*C340*'Interval Specifications'!$D$10</f>
        <v>0</v>
      </c>
      <c r="J340" s="66">
        <f>IF('Interval Specifications'!$I$11="","N/A",H340/'Interval Specifications'!$I$11)</f>
        <v>0</v>
      </c>
      <c r="K340" s="67">
        <f>IF('Interval Specifications'!$I$11="","N/A",I340/'Interval Specifications'!$I$11)</f>
        <v>0</v>
      </c>
      <c r="L340" s="115">
        <f t="shared" si="91"/>
        <v>0</v>
      </c>
      <c r="M340" s="690">
        <f t="shared" si="92"/>
        <v>0</v>
      </c>
      <c r="N340" s="691"/>
    </row>
    <row r="341" spans="2:14">
      <c r="B341" s="74"/>
      <c r="C341" s="3">
        <f>'Interval Specifications'!$J$9</f>
        <v>25</v>
      </c>
      <c r="D341" s="15" t="str">
        <f>'Interval Specifications'!$J$8</f>
        <v>mg</v>
      </c>
      <c r="E341" s="130" t="str">
        <f>'Interval Specifications'!$J$7</f>
        <v xml:space="preserve">SR Capsule </v>
      </c>
      <c r="F341" s="138">
        <f>'Interval Specifications'!J15</f>
        <v>0</v>
      </c>
      <c r="G341" s="139">
        <f>'Cumulative Specifications'!J14</f>
        <v>0</v>
      </c>
      <c r="H341" s="134">
        <f>F341*C341*'Interval Specifications'!$J$10</f>
        <v>0</v>
      </c>
      <c r="I341" s="134">
        <f>G341*C341*'Interval Specifications'!$D$10</f>
        <v>0</v>
      </c>
      <c r="J341" s="66" t="str">
        <f>IF('Interval Specifications'!$J$11="","N/A",H341/'Interval Specifications'!$J$11)</f>
        <v>N/A</v>
      </c>
      <c r="K341" s="67" t="str">
        <f>IF('Interval Specifications'!$J$11="","N/A",I341/'Interval Specifications'!$J$11)</f>
        <v>N/A</v>
      </c>
      <c r="L341" s="115" t="str">
        <f t="shared" si="91"/>
        <v>N/A</v>
      </c>
      <c r="M341" s="690" t="str">
        <f t="shared" si="92"/>
        <v>N/A</v>
      </c>
      <c r="N341" s="691"/>
    </row>
    <row r="342" spans="2:14">
      <c r="B342" s="74"/>
      <c r="C342" s="2">
        <f>'Interval Specifications'!$K$9</f>
        <v>5</v>
      </c>
      <c r="D342" s="13" t="str">
        <f>'Interval Specifications'!$K$8</f>
        <v>mg/ml</v>
      </c>
      <c r="E342" s="130" t="str">
        <f>'Interval Specifications'!$K$7</f>
        <v>Liquid</v>
      </c>
      <c r="F342" s="138">
        <f>'Interval Specifications'!K15</f>
        <v>0</v>
      </c>
      <c r="G342" s="139">
        <f>'Cumulative Specifications'!K14</f>
        <v>0</v>
      </c>
      <c r="H342" s="134">
        <f>F342*C342*'Interval Specifications'!$K$10</f>
        <v>0</v>
      </c>
      <c r="I342" s="134">
        <f>G342*C342*'Interval Specifications'!$D$10</f>
        <v>0</v>
      </c>
      <c r="J342" s="66" t="str">
        <f>IF('Interval Specifications'!$K$11="","N/A",H342/'Interval Specifications'!$K$11)</f>
        <v>N/A</v>
      </c>
      <c r="K342" s="67" t="str">
        <f>IF('Interval Specifications'!$K$11="","N/A",I342/'Interval Specifications'!$K$11)</f>
        <v>N/A</v>
      </c>
      <c r="L342" s="115" t="str">
        <f t="shared" si="91"/>
        <v>N/A</v>
      </c>
      <c r="M342" s="690" t="str">
        <f t="shared" si="92"/>
        <v>N/A</v>
      </c>
      <c r="N342" s="691"/>
    </row>
    <row r="343" spans="2:14">
      <c r="B343" s="74"/>
      <c r="C343" s="18">
        <f>'Interval Specifications'!$L$9</f>
        <v>0.5</v>
      </c>
      <c r="D343" s="15" t="str">
        <f>'Interval Specifications'!$L$8</f>
        <v>G</v>
      </c>
      <c r="E343" s="130" t="str">
        <f>'Interval Specifications'!$L$7</f>
        <v>10% Powder</v>
      </c>
      <c r="F343" s="138">
        <f>'Interval Specifications'!L15</f>
        <v>0</v>
      </c>
      <c r="G343" s="139">
        <f>'Cumulative Specifications'!L14</f>
        <v>0</v>
      </c>
      <c r="H343" s="134">
        <f>F343*C343*'Interval Specifications'!$L$10</f>
        <v>0</v>
      </c>
      <c r="I343" s="134">
        <f>G343*C343*'Interval Specifications'!$D$10</f>
        <v>0</v>
      </c>
      <c r="J343" s="66" t="str">
        <f>IF('Interval Specifications'!$L$11="","N/A",H343/'Interval Specifications'!$L$11)</f>
        <v>N/A</v>
      </c>
      <c r="K343" s="67" t="str">
        <f>IF('Interval Specifications'!$L$11="","N/A",I343/'Interval Specifications'!$L$11)</f>
        <v>N/A</v>
      </c>
      <c r="L343" s="115" t="str">
        <f t="shared" si="91"/>
        <v>N/A</v>
      </c>
      <c r="M343" s="690" t="str">
        <f t="shared" si="92"/>
        <v>N/A</v>
      </c>
      <c r="N343" s="691"/>
    </row>
    <row r="344" spans="2:14" ht="15" thickBot="1">
      <c r="B344" s="74"/>
      <c r="C344" s="92">
        <f>'Interval Specifications'!$M$9</f>
        <v>1</v>
      </c>
      <c r="D344" s="93" t="str">
        <f>'Interval Specifications'!$M$8</f>
        <v>G</v>
      </c>
      <c r="E344" s="131" t="str">
        <f>'Interval Specifications'!$M$7</f>
        <v>20% Powder</v>
      </c>
      <c r="F344" s="140">
        <f>'Interval Specifications'!M15</f>
        <v>0</v>
      </c>
      <c r="G344" s="141">
        <f>'Cumulative Specifications'!M14</f>
        <v>0</v>
      </c>
      <c r="H344" s="134">
        <f>F344*C344*'Interval Specifications'!$M$10</f>
        <v>0</v>
      </c>
      <c r="I344" s="134">
        <f>G344*C344*'Interval Specifications'!$D$10</f>
        <v>0</v>
      </c>
      <c r="J344" s="149" t="str">
        <f>IF('Interval Specifications'!$M$11="","N/A",H344/'Interval Specifications'!$M$11)</f>
        <v>N/A</v>
      </c>
      <c r="K344" s="150" t="str">
        <f>IF('Interval Specifications'!$M$11="","N/A",I344/'Interval Specifications'!$M$11)</f>
        <v>N/A</v>
      </c>
      <c r="L344" s="115" t="str">
        <f t="shared" si="91"/>
        <v>N/A</v>
      </c>
      <c r="M344" s="690" t="str">
        <f t="shared" si="92"/>
        <v>N/A</v>
      </c>
      <c r="N344" s="691"/>
    </row>
    <row r="345" spans="2:14" ht="15" thickTop="1">
      <c r="B345" s="95" t="str">
        <f>'Interval Specifications'!C66</f>
        <v>Korea</v>
      </c>
      <c r="C345" s="692" t="s">
        <v>69</v>
      </c>
      <c r="D345" s="693"/>
      <c r="E345" s="693"/>
      <c r="F345" s="203">
        <f t="shared" ref="F345:L345" si="93">SUM(F346:F355)</f>
        <v>28370</v>
      </c>
      <c r="G345" s="133">
        <f t="shared" si="93"/>
        <v>158130</v>
      </c>
      <c r="H345" s="133">
        <f t="shared" si="93"/>
        <v>542100</v>
      </c>
      <c r="I345" s="143">
        <f t="shared" si="93"/>
        <v>3134700</v>
      </c>
      <c r="J345" s="147">
        <f t="shared" si="93"/>
        <v>28370</v>
      </c>
      <c r="K345" s="148">
        <f t="shared" si="93"/>
        <v>158130</v>
      </c>
      <c r="L345" s="146">
        <f t="shared" si="93"/>
        <v>77.726027397260282</v>
      </c>
      <c r="M345" s="694">
        <f>SUM(M346:N355)</f>
        <v>433.23287671232879</v>
      </c>
      <c r="N345" s="695"/>
    </row>
    <row r="346" spans="2:14">
      <c r="B346" s="73"/>
      <c r="C346" s="202">
        <f>'Interval Specifications'!$D$9</f>
        <v>7.5</v>
      </c>
      <c r="D346" s="13" t="str">
        <f>'Interval Specifications'!$D$8</f>
        <v>mg</v>
      </c>
      <c r="E346" s="130" t="str">
        <f>'Interval Specifications'!$D$7</f>
        <v>Tablet</v>
      </c>
      <c r="F346" s="138">
        <f>'Interval Specifications'!D66</f>
        <v>0</v>
      </c>
      <c r="G346" s="139">
        <f>'Cumulative Specifications'!D65</f>
        <v>0</v>
      </c>
      <c r="H346" s="134">
        <f>F346*C346*'Interval Specifications'!$D$10</f>
        <v>0</v>
      </c>
      <c r="I346" s="134">
        <f>G346*C346*'Interval Specifications'!$D$10</f>
        <v>0</v>
      </c>
      <c r="J346" s="66">
        <f>IF('Interval Specifications'!$D$11="","N/A",H346/'Interval Specifications'!$D$11)</f>
        <v>0</v>
      </c>
      <c r="K346" s="67">
        <f>IF('Interval Specifications'!$D$11="","N/A",I346/'Interval Specifications'!$D$11)</f>
        <v>0</v>
      </c>
      <c r="L346" s="115">
        <f t="shared" ref="L346:L355" si="94">IF(J346="N/A","N/A",J346/365)</f>
        <v>0</v>
      </c>
      <c r="M346" s="690">
        <f t="shared" ref="M346:M355" si="95">IF(K346="N/A","N/A",K346/365)</f>
        <v>0</v>
      </c>
      <c r="N346" s="691"/>
    </row>
    <row r="347" spans="2:14">
      <c r="B347" s="74"/>
      <c r="C347" s="3">
        <f>'Interval Specifications'!$E$9</f>
        <v>15</v>
      </c>
      <c r="D347" s="15" t="str">
        <f>'Interval Specifications'!$E$8</f>
        <v>mg</v>
      </c>
      <c r="E347" s="130" t="str">
        <f>'Interval Specifications'!$E$7</f>
        <v>Tablet</v>
      </c>
      <c r="F347" s="138">
        <f>'Interval Specifications'!E66</f>
        <v>20600</v>
      </c>
      <c r="G347" s="139">
        <f>'Cumulative Specifications'!E65</f>
        <v>107280</v>
      </c>
      <c r="H347" s="134">
        <f>F347*C347*'Interval Specifications'!$E$10</f>
        <v>309000</v>
      </c>
      <c r="I347" s="134">
        <f>G347*C347*'Interval Specifications'!$D$10</f>
        <v>1609200</v>
      </c>
      <c r="J347" s="66">
        <f>IF('Interval Specifications'!$E$11="","N/A",H347/'Interval Specifications'!$E$11)</f>
        <v>20600</v>
      </c>
      <c r="K347" s="67">
        <f>IF('Interval Specifications'!$E$11="","N/A",I347/'Interval Specifications'!$E$11)</f>
        <v>107280</v>
      </c>
      <c r="L347" s="115">
        <f t="shared" si="94"/>
        <v>56.438356164383563</v>
      </c>
      <c r="M347" s="690">
        <f t="shared" si="95"/>
        <v>293.91780821917808</v>
      </c>
      <c r="N347" s="691"/>
    </row>
    <row r="348" spans="2:14">
      <c r="B348" s="74"/>
      <c r="C348" s="2">
        <f>'Interval Specifications'!$F$9</f>
        <v>30</v>
      </c>
      <c r="D348" s="13" t="str">
        <f>'Interval Specifications'!$F$8</f>
        <v>mg</v>
      </c>
      <c r="E348" s="130" t="str">
        <f>'Interval Specifications'!$F$7</f>
        <v>Tablet</v>
      </c>
      <c r="F348" s="138">
        <f>'Interval Specifications'!F66</f>
        <v>7770</v>
      </c>
      <c r="G348" s="139">
        <f>'Cumulative Specifications'!F65</f>
        <v>50850</v>
      </c>
      <c r="H348" s="134">
        <f>F348*C348*'Interval Specifications'!$F$10</f>
        <v>233100</v>
      </c>
      <c r="I348" s="134">
        <f>G348*C348*'Interval Specifications'!$D$10</f>
        <v>1525500</v>
      </c>
      <c r="J348" s="66">
        <f>IF('Interval Specifications'!$F$11="","N/A",H348/'Interval Specifications'!$F$11)</f>
        <v>7770</v>
      </c>
      <c r="K348" s="67">
        <f>IF('Interval Specifications'!$F$11="","N/A",I348/'Interval Specifications'!$F$11)</f>
        <v>50850</v>
      </c>
      <c r="L348" s="115">
        <f t="shared" si="94"/>
        <v>21.287671232876711</v>
      </c>
      <c r="M348" s="690">
        <f t="shared" si="95"/>
        <v>139.31506849315068</v>
      </c>
      <c r="N348" s="691"/>
    </row>
    <row r="349" spans="2:14">
      <c r="B349" s="74"/>
      <c r="C349" s="3">
        <f>'Interval Specifications'!$G$9</f>
        <v>45</v>
      </c>
      <c r="D349" s="15" t="str">
        <f>'Interval Specifications'!$G$8</f>
        <v>mg</v>
      </c>
      <c r="E349" s="130" t="str">
        <f>'Interval Specifications'!$G$7</f>
        <v>Tablet</v>
      </c>
      <c r="F349" s="138">
        <f>'Interval Specifications'!G66</f>
        <v>0</v>
      </c>
      <c r="G349" s="139">
        <f>'Cumulative Specifications'!G65</f>
        <v>0</v>
      </c>
      <c r="H349" s="134">
        <f>F349*C349*'Interval Specifications'!$G$10</f>
        <v>0</v>
      </c>
      <c r="I349" s="134">
        <f>G349*C349*'Interval Specifications'!$D$10</f>
        <v>0</v>
      </c>
      <c r="J349" s="66">
        <f>IF('Interval Specifications'!$G$11="","N/A",H349/'Interval Specifications'!$G$11)</f>
        <v>0</v>
      </c>
      <c r="K349" s="67">
        <f>IF('Interval Specifications'!$G$11="","N/A",I349/'Interval Specifications'!$G$11)</f>
        <v>0</v>
      </c>
      <c r="L349" s="115">
        <f t="shared" si="94"/>
        <v>0</v>
      </c>
      <c r="M349" s="690">
        <f t="shared" si="95"/>
        <v>0</v>
      </c>
      <c r="N349" s="691"/>
    </row>
    <row r="350" spans="2:14">
      <c r="B350" s="74"/>
      <c r="C350" s="2">
        <f>'Interval Specifications'!$H$9</f>
        <v>60</v>
      </c>
      <c r="D350" s="13" t="str">
        <f>'Interval Specifications'!$H$8</f>
        <v>mg</v>
      </c>
      <c r="E350" s="130" t="str">
        <f>'Interval Specifications'!$H$7</f>
        <v>Tablet</v>
      </c>
      <c r="F350" s="138">
        <f>'Interval Specifications'!H66</f>
        <v>0</v>
      </c>
      <c r="G350" s="139">
        <f>'Cumulative Specifications'!H65</f>
        <v>0</v>
      </c>
      <c r="H350" s="134">
        <f>F350*C350*'Interval Specifications'!$H$10</f>
        <v>0</v>
      </c>
      <c r="I350" s="134">
        <f>G350*C350*'Interval Specifications'!$D$10</f>
        <v>0</v>
      </c>
      <c r="J350" s="66">
        <f>IF('Interval Specifications'!$H$11="","N/A",H350/'Interval Specifications'!$H$11)</f>
        <v>0</v>
      </c>
      <c r="K350" s="67">
        <f>IF('Interval Specifications'!$H$11="","N/A",I350/'Interval Specifications'!$H$11)</f>
        <v>0</v>
      </c>
      <c r="L350" s="115">
        <f t="shared" si="94"/>
        <v>0</v>
      </c>
      <c r="M350" s="690">
        <f t="shared" si="95"/>
        <v>0</v>
      </c>
      <c r="N350" s="691"/>
    </row>
    <row r="351" spans="2:14">
      <c r="B351" s="74"/>
      <c r="C351" s="16">
        <f>'Interval Specifications'!$I$9</f>
        <v>90</v>
      </c>
      <c r="D351" s="15" t="str">
        <f>'Interval Specifications'!$I$8</f>
        <v>mg</v>
      </c>
      <c r="E351" s="130" t="str">
        <f>'Interval Specifications'!$I$7</f>
        <v>Tablet</v>
      </c>
      <c r="F351" s="138">
        <f>'Interval Specifications'!I66</f>
        <v>0</v>
      </c>
      <c r="G351" s="139">
        <f>'Cumulative Specifications'!I65</f>
        <v>0</v>
      </c>
      <c r="H351" s="134">
        <f>F351*C351*'Interval Specifications'!$I$10</f>
        <v>0</v>
      </c>
      <c r="I351" s="134">
        <f>G351*C351*'Interval Specifications'!$D$10</f>
        <v>0</v>
      </c>
      <c r="J351" s="66">
        <f>IF('Interval Specifications'!$I$11="","N/A",H351/'Interval Specifications'!$I$11)</f>
        <v>0</v>
      </c>
      <c r="K351" s="67">
        <f>IF('Interval Specifications'!$I$11="","N/A",I351/'Interval Specifications'!$I$11)</f>
        <v>0</v>
      </c>
      <c r="L351" s="115">
        <f t="shared" si="94"/>
        <v>0</v>
      </c>
      <c r="M351" s="690">
        <f t="shared" si="95"/>
        <v>0</v>
      </c>
      <c r="N351" s="691"/>
    </row>
    <row r="352" spans="2:14">
      <c r="B352" s="74"/>
      <c r="C352" s="3">
        <f>'Interval Specifications'!$J$9</f>
        <v>25</v>
      </c>
      <c r="D352" s="15" t="str">
        <f>'Interval Specifications'!$J$8</f>
        <v>mg</v>
      </c>
      <c r="E352" s="130" t="str">
        <f>'Interval Specifications'!$J$7</f>
        <v xml:space="preserve">SR Capsule </v>
      </c>
      <c r="F352" s="138">
        <f>'Interval Specifications'!J66</f>
        <v>0</v>
      </c>
      <c r="G352" s="139">
        <f>'Cumulative Specifications'!J65</f>
        <v>0</v>
      </c>
      <c r="H352" s="134">
        <f>F352*C352*'Interval Specifications'!$J$10</f>
        <v>0</v>
      </c>
      <c r="I352" s="134">
        <f>G352*C352*'Interval Specifications'!$D$10</f>
        <v>0</v>
      </c>
      <c r="J352" s="66" t="str">
        <f>IF('Interval Specifications'!$J$11="","N/A",H352/'Interval Specifications'!$J$11)</f>
        <v>N/A</v>
      </c>
      <c r="K352" s="67" t="str">
        <f>IF('Interval Specifications'!$J$11="","N/A",I352/'Interval Specifications'!$J$11)</f>
        <v>N/A</v>
      </c>
      <c r="L352" s="115" t="str">
        <f t="shared" si="94"/>
        <v>N/A</v>
      </c>
      <c r="M352" s="690" t="str">
        <f t="shared" si="95"/>
        <v>N/A</v>
      </c>
      <c r="N352" s="691"/>
    </row>
    <row r="353" spans="2:14">
      <c r="B353" s="74"/>
      <c r="C353" s="2">
        <f>'Interval Specifications'!$K$9</f>
        <v>5</v>
      </c>
      <c r="D353" s="13" t="str">
        <f>'Interval Specifications'!$K$8</f>
        <v>mg/ml</v>
      </c>
      <c r="E353" s="130" t="str">
        <f>'Interval Specifications'!$K$7</f>
        <v>Liquid</v>
      </c>
      <c r="F353" s="138">
        <f>'Interval Specifications'!K66</f>
        <v>0</v>
      </c>
      <c r="G353" s="139">
        <f>'Cumulative Specifications'!K65</f>
        <v>0</v>
      </c>
      <c r="H353" s="134">
        <f>F353*C353*'Interval Specifications'!$K$10</f>
        <v>0</v>
      </c>
      <c r="I353" s="134">
        <f>G353*C353*'Interval Specifications'!$D$10</f>
        <v>0</v>
      </c>
      <c r="J353" s="66" t="str">
        <f>IF('Interval Specifications'!$K$11="","N/A",H353/'Interval Specifications'!$K$11)</f>
        <v>N/A</v>
      </c>
      <c r="K353" s="67" t="str">
        <f>IF('Interval Specifications'!$K$11="","N/A",I353/'Interval Specifications'!$K$11)</f>
        <v>N/A</v>
      </c>
      <c r="L353" s="115" t="str">
        <f t="shared" si="94"/>
        <v>N/A</v>
      </c>
      <c r="M353" s="690" t="str">
        <f t="shared" si="95"/>
        <v>N/A</v>
      </c>
      <c r="N353" s="691"/>
    </row>
    <row r="354" spans="2:14">
      <c r="B354" s="74"/>
      <c r="C354" s="18">
        <f>'Interval Specifications'!$L$9</f>
        <v>0.5</v>
      </c>
      <c r="D354" s="15" t="str">
        <f>'Interval Specifications'!$L$8</f>
        <v>G</v>
      </c>
      <c r="E354" s="130" t="str">
        <f>'Interval Specifications'!$L$7</f>
        <v>10% Powder</v>
      </c>
      <c r="F354" s="138">
        <f>'Interval Specifications'!L66</f>
        <v>0</v>
      </c>
      <c r="G354" s="139">
        <f>'Cumulative Specifications'!L65</f>
        <v>0</v>
      </c>
      <c r="H354" s="134">
        <f>F354*C354*'Interval Specifications'!$L$10</f>
        <v>0</v>
      </c>
      <c r="I354" s="134">
        <f>G354*C354*'Interval Specifications'!$D$10</f>
        <v>0</v>
      </c>
      <c r="J354" s="66" t="str">
        <f>IF('Interval Specifications'!$L$11="","N/A",H354/'Interval Specifications'!$L$11)</f>
        <v>N/A</v>
      </c>
      <c r="K354" s="67" t="str">
        <f>IF('Interval Specifications'!$L$11="","N/A",I354/'Interval Specifications'!$L$11)</f>
        <v>N/A</v>
      </c>
      <c r="L354" s="115" t="str">
        <f t="shared" si="94"/>
        <v>N/A</v>
      </c>
      <c r="M354" s="690" t="str">
        <f t="shared" si="95"/>
        <v>N/A</v>
      </c>
      <c r="N354" s="691"/>
    </row>
    <row r="355" spans="2:14" ht="15" thickBot="1">
      <c r="B355" s="74"/>
      <c r="C355" s="92">
        <f>'Interval Specifications'!$M$9</f>
        <v>1</v>
      </c>
      <c r="D355" s="93" t="str">
        <f>'Interval Specifications'!$M$8</f>
        <v>G</v>
      </c>
      <c r="E355" s="131" t="str">
        <f>'Interval Specifications'!$M$7</f>
        <v>20% Powder</v>
      </c>
      <c r="F355" s="140">
        <f>'Interval Specifications'!M66</f>
        <v>0</v>
      </c>
      <c r="G355" s="141">
        <f>'Cumulative Specifications'!M65</f>
        <v>0</v>
      </c>
      <c r="H355" s="134">
        <f>F355*C355*'Interval Specifications'!$M$10</f>
        <v>0</v>
      </c>
      <c r="I355" s="134">
        <f>G355*C355*'Interval Specifications'!$D$10</f>
        <v>0</v>
      </c>
      <c r="J355" s="149" t="str">
        <f>IF('Interval Specifications'!$M$11="","N/A",H355/'Interval Specifications'!$M$11)</f>
        <v>N/A</v>
      </c>
      <c r="K355" s="150" t="str">
        <f>IF('Interval Specifications'!$M$11="","N/A",I355/'Interval Specifications'!$M$11)</f>
        <v>N/A</v>
      </c>
      <c r="L355" s="115" t="str">
        <f t="shared" si="94"/>
        <v>N/A</v>
      </c>
      <c r="M355" s="690" t="str">
        <f t="shared" si="95"/>
        <v>N/A</v>
      </c>
      <c r="N355" s="691"/>
    </row>
    <row r="356" spans="2:14" ht="15" thickTop="1">
      <c r="B356" s="95" t="str">
        <f>'Interval Specifications'!C34</f>
        <v>Kosovo</v>
      </c>
      <c r="C356" s="692" t="s">
        <v>69</v>
      </c>
      <c r="D356" s="693"/>
      <c r="E356" s="693"/>
      <c r="F356" s="203">
        <f t="shared" ref="F356:L356" si="96">SUM(F357:F366)</f>
        <v>0</v>
      </c>
      <c r="G356" s="133">
        <f t="shared" si="96"/>
        <v>0</v>
      </c>
      <c r="H356" s="133">
        <f t="shared" si="96"/>
        <v>0</v>
      </c>
      <c r="I356" s="143">
        <f t="shared" si="96"/>
        <v>0</v>
      </c>
      <c r="J356" s="147">
        <f t="shared" si="96"/>
        <v>0</v>
      </c>
      <c r="K356" s="148">
        <f t="shared" si="96"/>
        <v>0</v>
      </c>
      <c r="L356" s="146">
        <f t="shared" si="96"/>
        <v>0</v>
      </c>
      <c r="M356" s="694">
        <f>SUM(M357:N366)</f>
        <v>0</v>
      </c>
      <c r="N356" s="695"/>
    </row>
    <row r="357" spans="2:14">
      <c r="B357" s="73"/>
      <c r="C357" s="202">
        <f>'Interval Specifications'!$D$9</f>
        <v>7.5</v>
      </c>
      <c r="D357" s="13" t="str">
        <f>'Interval Specifications'!$D$8</f>
        <v>mg</v>
      </c>
      <c r="E357" s="130" t="str">
        <f>'Interval Specifications'!$D$7</f>
        <v>Tablet</v>
      </c>
      <c r="F357" s="138">
        <f>'Interval Specifications'!D34</f>
        <v>0</v>
      </c>
      <c r="G357" s="139">
        <f>'Cumulative Specifications'!D33</f>
        <v>0</v>
      </c>
      <c r="H357" s="134">
        <f>F357*C357*'Interval Specifications'!$D$10</f>
        <v>0</v>
      </c>
      <c r="I357" s="134">
        <f>G357*C357*'Interval Specifications'!$D$10</f>
        <v>0</v>
      </c>
      <c r="J357" s="66">
        <f>IF('Interval Specifications'!$D$11="","N/A",H357/'Interval Specifications'!$D$11)</f>
        <v>0</v>
      </c>
      <c r="K357" s="67">
        <f>IF('Interval Specifications'!$D$11="","N/A",I357/'Interval Specifications'!$D$11)</f>
        <v>0</v>
      </c>
      <c r="L357" s="175">
        <f t="shared" ref="L357:L366" si="97">IF(J357="N/A","N/A",J357/365)</f>
        <v>0</v>
      </c>
      <c r="M357" s="690">
        <f t="shared" ref="M357:M366" si="98">IF(K357="N/A","N/A",K357/365)</f>
        <v>0</v>
      </c>
      <c r="N357" s="691"/>
    </row>
    <row r="358" spans="2:14">
      <c r="B358" s="174"/>
      <c r="C358" s="3">
        <f>'Interval Specifications'!$E$9</f>
        <v>15</v>
      </c>
      <c r="D358" s="15" t="str">
        <f>'Interval Specifications'!$E$8</f>
        <v>mg</v>
      </c>
      <c r="E358" s="130" t="str">
        <f>'Interval Specifications'!$E$7</f>
        <v>Tablet</v>
      </c>
      <c r="F358" s="138">
        <f>'Interval Specifications'!E34</f>
        <v>0</v>
      </c>
      <c r="G358" s="139">
        <f>'Cumulative Specifications'!E33</f>
        <v>0</v>
      </c>
      <c r="H358" s="134">
        <f>F358*C358*'Interval Specifications'!$E$10</f>
        <v>0</v>
      </c>
      <c r="I358" s="134">
        <f>G358*C358*'Interval Specifications'!$D$10</f>
        <v>0</v>
      </c>
      <c r="J358" s="66">
        <f>IF('Interval Specifications'!$E$11="","N/A",H358/'Interval Specifications'!$E$11)</f>
        <v>0</v>
      </c>
      <c r="K358" s="67">
        <f>IF('Interval Specifications'!$E$11="","N/A",I358/'Interval Specifications'!$E$11)</f>
        <v>0</v>
      </c>
      <c r="L358" s="175">
        <f t="shared" si="97"/>
        <v>0</v>
      </c>
      <c r="M358" s="690">
        <f t="shared" si="98"/>
        <v>0</v>
      </c>
      <c r="N358" s="691"/>
    </row>
    <row r="359" spans="2:14">
      <c r="B359" s="174"/>
      <c r="C359" s="2">
        <f>'Interval Specifications'!$F$9</f>
        <v>30</v>
      </c>
      <c r="D359" s="13" t="str">
        <f>'Interval Specifications'!$F$8</f>
        <v>mg</v>
      </c>
      <c r="E359" s="130" t="str">
        <f>'Interval Specifications'!$F$7</f>
        <v>Tablet</v>
      </c>
      <c r="F359" s="138">
        <f>'Interval Specifications'!F34</f>
        <v>0</v>
      </c>
      <c r="G359" s="139">
        <f>'Cumulative Specifications'!F33</f>
        <v>0</v>
      </c>
      <c r="H359" s="134">
        <f>F359*C359*'Interval Specifications'!$F$10</f>
        <v>0</v>
      </c>
      <c r="I359" s="134">
        <f>G359*C359*'Interval Specifications'!$D$10</f>
        <v>0</v>
      </c>
      <c r="J359" s="66">
        <f>IF('Interval Specifications'!$F$11="","N/A",H359/'Interval Specifications'!$F$11)</f>
        <v>0</v>
      </c>
      <c r="K359" s="67">
        <f>IF('Interval Specifications'!$F$11="","N/A",I359/'Interval Specifications'!$F$11)</f>
        <v>0</v>
      </c>
      <c r="L359" s="175">
        <f t="shared" si="97"/>
        <v>0</v>
      </c>
      <c r="M359" s="690">
        <f t="shared" si="98"/>
        <v>0</v>
      </c>
      <c r="N359" s="691"/>
    </row>
    <row r="360" spans="2:14">
      <c r="B360" s="174"/>
      <c r="C360" s="3">
        <f>'Interval Specifications'!$G$9</f>
        <v>45</v>
      </c>
      <c r="D360" s="15" t="str">
        <f>'Interval Specifications'!$G$8</f>
        <v>mg</v>
      </c>
      <c r="E360" s="130" t="str">
        <f>'Interval Specifications'!$G$7</f>
        <v>Tablet</v>
      </c>
      <c r="F360" s="138">
        <f>'Interval Specifications'!G34</f>
        <v>0</v>
      </c>
      <c r="G360" s="139">
        <f>'Cumulative Specifications'!G33</f>
        <v>0</v>
      </c>
      <c r="H360" s="134">
        <f>F360*C360*'Interval Specifications'!$G$10</f>
        <v>0</v>
      </c>
      <c r="I360" s="134">
        <f>G360*C360*'Interval Specifications'!$D$10</f>
        <v>0</v>
      </c>
      <c r="J360" s="66">
        <f>IF('Interval Specifications'!$G$11="","N/A",H360/'Interval Specifications'!$G$11)</f>
        <v>0</v>
      </c>
      <c r="K360" s="67">
        <f>IF('Interval Specifications'!$G$11="","N/A",I360/'Interval Specifications'!$G$11)</f>
        <v>0</v>
      </c>
      <c r="L360" s="175">
        <f t="shared" si="97"/>
        <v>0</v>
      </c>
      <c r="M360" s="690">
        <f t="shared" si="98"/>
        <v>0</v>
      </c>
      <c r="N360" s="691"/>
    </row>
    <row r="361" spans="2:14">
      <c r="B361" s="174"/>
      <c r="C361" s="2">
        <f>'Interval Specifications'!$H$9</f>
        <v>60</v>
      </c>
      <c r="D361" s="13" t="str">
        <f>'Interval Specifications'!$H$8</f>
        <v>mg</v>
      </c>
      <c r="E361" s="130" t="str">
        <f>'Interval Specifications'!$H$7</f>
        <v>Tablet</v>
      </c>
      <c r="F361" s="138">
        <f>'Interval Specifications'!H34</f>
        <v>0</v>
      </c>
      <c r="G361" s="139">
        <f>'Cumulative Specifications'!H33</f>
        <v>0</v>
      </c>
      <c r="H361" s="134">
        <f>F361*C361*'Interval Specifications'!$H$10</f>
        <v>0</v>
      </c>
      <c r="I361" s="134">
        <f>G361*C361*'Interval Specifications'!$D$10</f>
        <v>0</v>
      </c>
      <c r="J361" s="66">
        <f>IF('Interval Specifications'!$H$11="","N/A",H361/'Interval Specifications'!$H$11)</f>
        <v>0</v>
      </c>
      <c r="K361" s="67">
        <f>IF('Interval Specifications'!$H$11="","N/A",I361/'Interval Specifications'!$H$11)</f>
        <v>0</v>
      </c>
      <c r="L361" s="175">
        <f t="shared" si="97"/>
        <v>0</v>
      </c>
      <c r="M361" s="690">
        <f t="shared" si="98"/>
        <v>0</v>
      </c>
      <c r="N361" s="691"/>
    </row>
    <row r="362" spans="2:14">
      <c r="B362" s="174"/>
      <c r="C362" s="16">
        <f>'Interval Specifications'!$I$9</f>
        <v>90</v>
      </c>
      <c r="D362" s="15" t="str">
        <f>'Interval Specifications'!$I$8</f>
        <v>mg</v>
      </c>
      <c r="E362" s="130" t="str">
        <f>'Interval Specifications'!$I$7</f>
        <v>Tablet</v>
      </c>
      <c r="F362" s="138">
        <f>'Interval Specifications'!I34</f>
        <v>0</v>
      </c>
      <c r="G362" s="139">
        <f>'Cumulative Specifications'!I33</f>
        <v>0</v>
      </c>
      <c r="H362" s="134">
        <f>F362*C362*'Interval Specifications'!$I$10</f>
        <v>0</v>
      </c>
      <c r="I362" s="134">
        <f>G362*C362*'Interval Specifications'!$D$10</f>
        <v>0</v>
      </c>
      <c r="J362" s="66">
        <f>IF('Interval Specifications'!$I$11="","N/A",H362/'Interval Specifications'!$I$11)</f>
        <v>0</v>
      </c>
      <c r="K362" s="67">
        <f>IF('Interval Specifications'!$I$11="","N/A",I362/'Interval Specifications'!$I$11)</f>
        <v>0</v>
      </c>
      <c r="L362" s="175">
        <f t="shared" si="97"/>
        <v>0</v>
      </c>
      <c r="M362" s="690">
        <f t="shared" si="98"/>
        <v>0</v>
      </c>
      <c r="N362" s="691"/>
    </row>
    <row r="363" spans="2:14">
      <c r="B363" s="174"/>
      <c r="C363" s="3">
        <f>'Interval Specifications'!$J$9</f>
        <v>25</v>
      </c>
      <c r="D363" s="15" t="str">
        <f>'Interval Specifications'!$J$8</f>
        <v>mg</v>
      </c>
      <c r="E363" s="130" t="str">
        <f>'Interval Specifications'!$J$7</f>
        <v xml:space="preserve">SR Capsule </v>
      </c>
      <c r="F363" s="138">
        <f>'Interval Specifications'!J34</f>
        <v>0</v>
      </c>
      <c r="G363" s="139">
        <f>'Cumulative Specifications'!J33</f>
        <v>0</v>
      </c>
      <c r="H363" s="134">
        <f>F363*C363*'Interval Specifications'!$J$10</f>
        <v>0</v>
      </c>
      <c r="I363" s="134">
        <f>G363*C363*'Interval Specifications'!$D$10</f>
        <v>0</v>
      </c>
      <c r="J363" s="66" t="str">
        <f>IF('Interval Specifications'!$J$11="","N/A",H363/'Interval Specifications'!$J$11)</f>
        <v>N/A</v>
      </c>
      <c r="K363" s="67" t="str">
        <f>IF('Interval Specifications'!$J$11="","N/A",I363/'Interval Specifications'!$J$11)</f>
        <v>N/A</v>
      </c>
      <c r="L363" s="175" t="str">
        <f t="shared" si="97"/>
        <v>N/A</v>
      </c>
      <c r="M363" s="690" t="str">
        <f t="shared" si="98"/>
        <v>N/A</v>
      </c>
      <c r="N363" s="691"/>
    </row>
    <row r="364" spans="2:14">
      <c r="B364" s="174"/>
      <c r="C364" s="2">
        <f>'Interval Specifications'!$K$9</f>
        <v>5</v>
      </c>
      <c r="D364" s="13" t="str">
        <f>'Interval Specifications'!$K$8</f>
        <v>mg/ml</v>
      </c>
      <c r="E364" s="130" t="str">
        <f>'Interval Specifications'!$K$7</f>
        <v>Liquid</v>
      </c>
      <c r="F364" s="138">
        <f>'Interval Specifications'!K34</f>
        <v>0</v>
      </c>
      <c r="G364" s="139">
        <f>'Cumulative Specifications'!K33</f>
        <v>0</v>
      </c>
      <c r="H364" s="134">
        <f>F364*C364*'Interval Specifications'!$K$10</f>
        <v>0</v>
      </c>
      <c r="I364" s="134">
        <f>G364*C364*'Interval Specifications'!$D$10</f>
        <v>0</v>
      </c>
      <c r="J364" s="66" t="str">
        <f>IF('Interval Specifications'!$K$11="","N/A",H364/'Interval Specifications'!$K$11)</f>
        <v>N/A</v>
      </c>
      <c r="K364" s="67" t="str">
        <f>IF('Interval Specifications'!$K$11="","N/A",I364/'Interval Specifications'!$K$11)</f>
        <v>N/A</v>
      </c>
      <c r="L364" s="175" t="str">
        <f t="shared" si="97"/>
        <v>N/A</v>
      </c>
      <c r="M364" s="690" t="str">
        <f t="shared" si="98"/>
        <v>N/A</v>
      </c>
      <c r="N364" s="691"/>
    </row>
    <row r="365" spans="2:14">
      <c r="B365" s="174"/>
      <c r="C365" s="18">
        <f>'Interval Specifications'!$L$9</f>
        <v>0.5</v>
      </c>
      <c r="D365" s="15" t="str">
        <f>'Interval Specifications'!$L$8</f>
        <v>G</v>
      </c>
      <c r="E365" s="130" t="str">
        <f>'Interval Specifications'!$L$7</f>
        <v>10% Powder</v>
      </c>
      <c r="F365" s="138">
        <f>'Interval Specifications'!L34</f>
        <v>0</v>
      </c>
      <c r="G365" s="139">
        <f>'Cumulative Specifications'!L33</f>
        <v>0</v>
      </c>
      <c r="H365" s="134">
        <f>F365*C365*'Interval Specifications'!$L$10</f>
        <v>0</v>
      </c>
      <c r="I365" s="134">
        <f>G365*C365*'Interval Specifications'!$D$10</f>
        <v>0</v>
      </c>
      <c r="J365" s="66" t="str">
        <f>IF('Interval Specifications'!$L$11="","N/A",H365/'Interval Specifications'!$L$11)</f>
        <v>N/A</v>
      </c>
      <c r="K365" s="67" t="str">
        <f>IF('Interval Specifications'!$L$11="","N/A",I365/'Interval Specifications'!$L$11)</f>
        <v>N/A</v>
      </c>
      <c r="L365" s="175" t="str">
        <f t="shared" si="97"/>
        <v>N/A</v>
      </c>
      <c r="M365" s="690" t="str">
        <f t="shared" si="98"/>
        <v>N/A</v>
      </c>
      <c r="N365" s="691"/>
    </row>
    <row r="366" spans="2:14" ht="15" thickBot="1">
      <c r="B366" s="174"/>
      <c r="C366" s="92">
        <f>'Interval Specifications'!$M$9</f>
        <v>1</v>
      </c>
      <c r="D366" s="93" t="str">
        <f>'Interval Specifications'!$M$8</f>
        <v>G</v>
      </c>
      <c r="E366" s="131" t="str">
        <f>'Interval Specifications'!$M$7</f>
        <v>20% Powder</v>
      </c>
      <c r="F366" s="140">
        <f>'Interval Specifications'!M34</f>
        <v>0</v>
      </c>
      <c r="G366" s="141">
        <f>'Cumulative Specifications'!M33</f>
        <v>0</v>
      </c>
      <c r="H366" s="134">
        <f>F366*C366*'Interval Specifications'!$M$10</f>
        <v>0</v>
      </c>
      <c r="I366" s="134">
        <f>G366*C366*'Interval Specifications'!$D$10</f>
        <v>0</v>
      </c>
      <c r="J366" s="149" t="str">
        <f>IF('Interval Specifications'!$M$11="","N/A",H366/'Interval Specifications'!$M$11)</f>
        <v>N/A</v>
      </c>
      <c r="K366" s="150" t="str">
        <f>IF('Interval Specifications'!$M$11="","N/A",I366/'Interval Specifications'!$M$11)</f>
        <v>N/A</v>
      </c>
      <c r="L366" s="175" t="str">
        <f t="shared" si="97"/>
        <v>N/A</v>
      </c>
      <c r="M366" s="690" t="str">
        <f t="shared" si="98"/>
        <v>N/A</v>
      </c>
      <c r="N366" s="691"/>
    </row>
    <row r="367" spans="2:14" ht="15" thickTop="1">
      <c r="B367" s="94" t="str">
        <f>'Interval Specifications'!C35</f>
        <v>Latvia</v>
      </c>
      <c r="C367" s="692" t="s">
        <v>69</v>
      </c>
      <c r="D367" s="693"/>
      <c r="E367" s="693"/>
      <c r="F367" s="203">
        <f t="shared" ref="F367:L367" si="99">SUM(F368:F377)</f>
        <v>0</v>
      </c>
      <c r="G367" s="133">
        <f t="shared" si="99"/>
        <v>0</v>
      </c>
      <c r="H367" s="133">
        <f t="shared" si="99"/>
        <v>0</v>
      </c>
      <c r="I367" s="143">
        <f t="shared" si="99"/>
        <v>0</v>
      </c>
      <c r="J367" s="147">
        <f t="shared" si="99"/>
        <v>0</v>
      </c>
      <c r="K367" s="148">
        <f t="shared" si="99"/>
        <v>0</v>
      </c>
      <c r="L367" s="146">
        <f t="shared" si="99"/>
        <v>0</v>
      </c>
      <c r="M367" s="694">
        <f>SUM(M368:N377)</f>
        <v>0</v>
      </c>
      <c r="N367" s="695"/>
    </row>
    <row r="368" spans="2:14">
      <c r="B368" s="73"/>
      <c r="C368" s="202">
        <f>'Interval Specifications'!$D$9</f>
        <v>7.5</v>
      </c>
      <c r="D368" s="13" t="str">
        <f>'Interval Specifications'!$D$8</f>
        <v>mg</v>
      </c>
      <c r="E368" s="130" t="str">
        <f>'Interval Specifications'!$D$7</f>
        <v>Tablet</v>
      </c>
      <c r="F368" s="138">
        <f>'Interval Specifications'!D35</f>
        <v>0</v>
      </c>
      <c r="G368" s="139">
        <f>'Cumulative Specifications'!D34</f>
        <v>0</v>
      </c>
      <c r="H368" s="134">
        <f>F368*C368*'Interval Specifications'!$D$10</f>
        <v>0</v>
      </c>
      <c r="I368" s="134">
        <f>G368*C368*'Interval Specifications'!$D$10</f>
        <v>0</v>
      </c>
      <c r="J368" s="66">
        <f>IF('Interval Specifications'!$D$11="","N/A",H368/'Interval Specifications'!$D$11)</f>
        <v>0</v>
      </c>
      <c r="K368" s="67">
        <f>IF('Interval Specifications'!$D$11="","N/A",I368/'Interval Specifications'!$D$11)</f>
        <v>0</v>
      </c>
      <c r="L368" s="115">
        <f t="shared" ref="L368:L377" si="100">IF(J368="N/A","N/A",J368/365)</f>
        <v>0</v>
      </c>
      <c r="M368" s="690">
        <f t="shared" ref="M368:M377" si="101">IF(K368="N/A","N/A",K368/365)</f>
        <v>0</v>
      </c>
      <c r="N368" s="691"/>
    </row>
    <row r="369" spans="2:14">
      <c r="B369" s="74"/>
      <c r="C369" s="3">
        <f>'Interval Specifications'!$E$9</f>
        <v>15</v>
      </c>
      <c r="D369" s="15" t="str">
        <f>'Interval Specifications'!$E$8</f>
        <v>mg</v>
      </c>
      <c r="E369" s="130" t="str">
        <f>'Interval Specifications'!$E$7</f>
        <v>Tablet</v>
      </c>
      <c r="F369" s="138">
        <f>'Interval Specifications'!E35</f>
        <v>0</v>
      </c>
      <c r="G369" s="139">
        <f>'Cumulative Specifications'!E34</f>
        <v>0</v>
      </c>
      <c r="H369" s="134">
        <f>F369*C369*'Interval Specifications'!$E$10</f>
        <v>0</v>
      </c>
      <c r="I369" s="134">
        <f>G369*C369*'Interval Specifications'!$D$10</f>
        <v>0</v>
      </c>
      <c r="J369" s="66">
        <f>IF('Interval Specifications'!$E$11="","N/A",H369/'Interval Specifications'!$E$11)</f>
        <v>0</v>
      </c>
      <c r="K369" s="67">
        <f>IF('Interval Specifications'!$E$11="","N/A",I369/'Interval Specifications'!$E$11)</f>
        <v>0</v>
      </c>
      <c r="L369" s="115">
        <f t="shared" si="100"/>
        <v>0</v>
      </c>
      <c r="M369" s="690">
        <f t="shared" si="101"/>
        <v>0</v>
      </c>
      <c r="N369" s="691"/>
    </row>
    <row r="370" spans="2:14">
      <c r="B370" s="74"/>
      <c r="C370" s="2">
        <f>'Interval Specifications'!$F$9</f>
        <v>30</v>
      </c>
      <c r="D370" s="13" t="str">
        <f>'Interval Specifications'!$F$8</f>
        <v>mg</v>
      </c>
      <c r="E370" s="130" t="str">
        <f>'Interval Specifications'!$F$7</f>
        <v>Tablet</v>
      </c>
      <c r="F370" s="138">
        <f>'Interval Specifications'!F35</f>
        <v>0</v>
      </c>
      <c r="G370" s="139">
        <f>'Cumulative Specifications'!F34</f>
        <v>0</v>
      </c>
      <c r="H370" s="134">
        <f>F370*C370*'Interval Specifications'!$F$10</f>
        <v>0</v>
      </c>
      <c r="I370" s="134">
        <f>G370*C370*'Interval Specifications'!$D$10</f>
        <v>0</v>
      </c>
      <c r="J370" s="66">
        <f>IF('Interval Specifications'!$F$11="","N/A",H370/'Interval Specifications'!$F$11)</f>
        <v>0</v>
      </c>
      <c r="K370" s="67">
        <f>IF('Interval Specifications'!$F$11="","N/A",I370/'Interval Specifications'!$F$11)</f>
        <v>0</v>
      </c>
      <c r="L370" s="115">
        <f t="shared" si="100"/>
        <v>0</v>
      </c>
      <c r="M370" s="690">
        <f t="shared" si="101"/>
        <v>0</v>
      </c>
      <c r="N370" s="691"/>
    </row>
    <row r="371" spans="2:14">
      <c r="B371" s="74"/>
      <c r="C371" s="3">
        <f>'Interval Specifications'!$G$9</f>
        <v>45</v>
      </c>
      <c r="D371" s="15" t="str">
        <f>'Interval Specifications'!$G$8</f>
        <v>mg</v>
      </c>
      <c r="E371" s="130" t="str">
        <f>'Interval Specifications'!$G$7</f>
        <v>Tablet</v>
      </c>
      <c r="F371" s="138">
        <f>'Interval Specifications'!G35</f>
        <v>0</v>
      </c>
      <c r="G371" s="139">
        <f>'Cumulative Specifications'!G34</f>
        <v>0</v>
      </c>
      <c r="H371" s="134">
        <f>F371*C371*'Interval Specifications'!$G$10</f>
        <v>0</v>
      </c>
      <c r="I371" s="134">
        <f>G371*C371*'Interval Specifications'!$D$10</f>
        <v>0</v>
      </c>
      <c r="J371" s="66">
        <f>IF('Interval Specifications'!$G$11="","N/A",H371/'Interval Specifications'!$G$11)</f>
        <v>0</v>
      </c>
      <c r="K371" s="67">
        <f>IF('Interval Specifications'!$G$11="","N/A",I371/'Interval Specifications'!$G$11)</f>
        <v>0</v>
      </c>
      <c r="L371" s="115">
        <f t="shared" si="100"/>
        <v>0</v>
      </c>
      <c r="M371" s="690">
        <f t="shared" si="101"/>
        <v>0</v>
      </c>
      <c r="N371" s="691"/>
    </row>
    <row r="372" spans="2:14">
      <c r="B372" s="74"/>
      <c r="C372" s="2">
        <f>'Interval Specifications'!$H$9</f>
        <v>60</v>
      </c>
      <c r="D372" s="13" t="str">
        <f>'Interval Specifications'!$H$8</f>
        <v>mg</v>
      </c>
      <c r="E372" s="130" t="str">
        <f>'Interval Specifications'!$H$7</f>
        <v>Tablet</v>
      </c>
      <c r="F372" s="138">
        <f>'Interval Specifications'!H35</f>
        <v>0</v>
      </c>
      <c r="G372" s="139">
        <f>'Cumulative Specifications'!H34</f>
        <v>0</v>
      </c>
      <c r="H372" s="134">
        <f>F372*C372*'Interval Specifications'!$H$10</f>
        <v>0</v>
      </c>
      <c r="I372" s="134">
        <f>G372*C372*'Interval Specifications'!$D$10</f>
        <v>0</v>
      </c>
      <c r="J372" s="66">
        <f>IF('Interval Specifications'!$H$11="","N/A",H372/'Interval Specifications'!$H$11)</f>
        <v>0</v>
      </c>
      <c r="K372" s="67">
        <f>IF('Interval Specifications'!$H$11="","N/A",I372/'Interval Specifications'!$H$11)</f>
        <v>0</v>
      </c>
      <c r="L372" s="115">
        <f t="shared" si="100"/>
        <v>0</v>
      </c>
      <c r="M372" s="690">
        <f t="shared" si="101"/>
        <v>0</v>
      </c>
      <c r="N372" s="691"/>
    </row>
    <row r="373" spans="2:14">
      <c r="B373" s="74"/>
      <c r="C373" s="16">
        <f>'Interval Specifications'!$I$9</f>
        <v>90</v>
      </c>
      <c r="D373" s="15" t="str">
        <f>'Interval Specifications'!$I$8</f>
        <v>mg</v>
      </c>
      <c r="E373" s="130" t="str">
        <f>'Interval Specifications'!$I$7</f>
        <v>Tablet</v>
      </c>
      <c r="F373" s="138">
        <f>'Interval Specifications'!I35</f>
        <v>0</v>
      </c>
      <c r="G373" s="139">
        <f>'Cumulative Specifications'!I34</f>
        <v>0</v>
      </c>
      <c r="H373" s="134">
        <f>F373*C373*'Interval Specifications'!$I$10</f>
        <v>0</v>
      </c>
      <c r="I373" s="134">
        <f>G373*C373*'Interval Specifications'!$D$10</f>
        <v>0</v>
      </c>
      <c r="J373" s="66">
        <f>IF('Interval Specifications'!$I$11="","N/A",H373/'Interval Specifications'!$I$11)</f>
        <v>0</v>
      </c>
      <c r="K373" s="67">
        <f>IF('Interval Specifications'!$I$11="","N/A",I373/'Interval Specifications'!$I$11)</f>
        <v>0</v>
      </c>
      <c r="L373" s="115">
        <f t="shared" si="100"/>
        <v>0</v>
      </c>
      <c r="M373" s="690">
        <f t="shared" si="101"/>
        <v>0</v>
      </c>
      <c r="N373" s="691"/>
    </row>
    <row r="374" spans="2:14" ht="13.2" customHeight="1">
      <c r="B374" s="74"/>
      <c r="C374" s="3">
        <f>'Interval Specifications'!$J$9</f>
        <v>25</v>
      </c>
      <c r="D374" s="15" t="str">
        <f>'Interval Specifications'!$J$8</f>
        <v>mg</v>
      </c>
      <c r="E374" s="130" t="str">
        <f>'Interval Specifications'!$J$7</f>
        <v xml:space="preserve">SR Capsule </v>
      </c>
      <c r="F374" s="138">
        <f>'Interval Specifications'!J35</f>
        <v>0</v>
      </c>
      <c r="G374" s="139">
        <f>'Cumulative Specifications'!J34</f>
        <v>0</v>
      </c>
      <c r="H374" s="134">
        <f>F374*C374*'Interval Specifications'!$J$10</f>
        <v>0</v>
      </c>
      <c r="I374" s="134">
        <f>G374*C374*'Interval Specifications'!$D$10</f>
        <v>0</v>
      </c>
      <c r="J374" s="66" t="str">
        <f>IF('Interval Specifications'!$J$11="","N/A",H374/'Interval Specifications'!$J$11)</f>
        <v>N/A</v>
      </c>
      <c r="K374" s="67" t="str">
        <f>IF('Interval Specifications'!$J$11="","N/A",I374/'Interval Specifications'!$J$11)</f>
        <v>N/A</v>
      </c>
      <c r="L374" s="115" t="str">
        <f t="shared" si="100"/>
        <v>N/A</v>
      </c>
      <c r="M374" s="690" t="str">
        <f t="shared" si="101"/>
        <v>N/A</v>
      </c>
      <c r="N374" s="691"/>
    </row>
    <row r="375" spans="2:14" ht="13.2" customHeight="1">
      <c r="B375" s="74"/>
      <c r="C375" s="2">
        <f>'Interval Specifications'!$K$9</f>
        <v>5</v>
      </c>
      <c r="D375" s="13" t="str">
        <f>'Interval Specifications'!$K$8</f>
        <v>mg/ml</v>
      </c>
      <c r="E375" s="130" t="str">
        <f>'Interval Specifications'!$K$7</f>
        <v>Liquid</v>
      </c>
      <c r="F375" s="138">
        <f>'Interval Specifications'!K35</f>
        <v>0</v>
      </c>
      <c r="G375" s="139">
        <f>'Cumulative Specifications'!K34</f>
        <v>0</v>
      </c>
      <c r="H375" s="134">
        <f>F375*C375*'Interval Specifications'!$K$10</f>
        <v>0</v>
      </c>
      <c r="I375" s="134">
        <f>G375*C375*'Interval Specifications'!$D$10</f>
        <v>0</v>
      </c>
      <c r="J375" s="66" t="str">
        <f>IF('Interval Specifications'!$K$11="","N/A",H375/'Interval Specifications'!$K$11)</f>
        <v>N/A</v>
      </c>
      <c r="K375" s="67" t="str">
        <f>IF('Interval Specifications'!$K$11="","N/A",I375/'Interval Specifications'!$K$11)</f>
        <v>N/A</v>
      </c>
      <c r="L375" s="115" t="str">
        <f t="shared" si="100"/>
        <v>N/A</v>
      </c>
      <c r="M375" s="690" t="str">
        <f t="shared" si="101"/>
        <v>N/A</v>
      </c>
      <c r="N375" s="691"/>
    </row>
    <row r="376" spans="2:14">
      <c r="B376" s="74"/>
      <c r="C376" s="18">
        <f>'Interval Specifications'!$L$9</f>
        <v>0.5</v>
      </c>
      <c r="D376" s="15" t="str">
        <f>'Interval Specifications'!$L$8</f>
        <v>G</v>
      </c>
      <c r="E376" s="130" t="str">
        <f>'Interval Specifications'!$L$7</f>
        <v>10% Powder</v>
      </c>
      <c r="F376" s="138">
        <f>'Interval Specifications'!L35</f>
        <v>0</v>
      </c>
      <c r="G376" s="139">
        <f>'Cumulative Specifications'!L34</f>
        <v>0</v>
      </c>
      <c r="H376" s="134">
        <f>F376*C376*'Interval Specifications'!$L$10</f>
        <v>0</v>
      </c>
      <c r="I376" s="134">
        <f>G376*C376*'Interval Specifications'!$D$10</f>
        <v>0</v>
      </c>
      <c r="J376" s="66" t="str">
        <f>IF('Interval Specifications'!$L$11="","N/A",H376/'Interval Specifications'!$L$11)</f>
        <v>N/A</v>
      </c>
      <c r="K376" s="67" t="str">
        <f>IF('Interval Specifications'!$L$11="","N/A",I376/'Interval Specifications'!$L$11)</f>
        <v>N/A</v>
      </c>
      <c r="L376" s="115" t="str">
        <f t="shared" si="100"/>
        <v>N/A</v>
      </c>
      <c r="M376" s="690" t="str">
        <f t="shared" si="101"/>
        <v>N/A</v>
      </c>
      <c r="N376" s="691"/>
    </row>
    <row r="377" spans="2:14" ht="15" thickBot="1">
      <c r="B377" s="74"/>
      <c r="C377" s="92">
        <f>'Interval Specifications'!$M$9</f>
        <v>1</v>
      </c>
      <c r="D377" s="93" t="str">
        <f>'Interval Specifications'!$M$8</f>
        <v>G</v>
      </c>
      <c r="E377" s="131" t="str">
        <f>'Interval Specifications'!$M$7</f>
        <v>20% Powder</v>
      </c>
      <c r="F377" s="140">
        <f>'Interval Specifications'!M35</f>
        <v>0</v>
      </c>
      <c r="G377" s="141">
        <f>'Cumulative Specifications'!M34</f>
        <v>0</v>
      </c>
      <c r="H377" s="134">
        <f>F377*C377*'Interval Specifications'!$M$10</f>
        <v>0</v>
      </c>
      <c r="I377" s="134">
        <f>G377*C377*'Interval Specifications'!$D$10</f>
        <v>0</v>
      </c>
      <c r="J377" s="149" t="str">
        <f>IF('Interval Specifications'!$M$11="","N/A",H377/'Interval Specifications'!$M$11)</f>
        <v>N/A</v>
      </c>
      <c r="K377" s="150" t="str">
        <f>IF('Interval Specifications'!$M$11="","N/A",I377/'Interval Specifications'!$M$11)</f>
        <v>N/A</v>
      </c>
      <c r="L377" s="115" t="str">
        <f t="shared" si="100"/>
        <v>N/A</v>
      </c>
      <c r="M377" s="690" t="str">
        <f t="shared" si="101"/>
        <v>N/A</v>
      </c>
      <c r="N377" s="691"/>
    </row>
    <row r="378" spans="2:14" ht="15" thickTop="1">
      <c r="B378" s="94" t="str">
        <f>'Interval Specifications'!C36</f>
        <v>Liechtenstein</v>
      </c>
      <c r="C378" s="692" t="s">
        <v>69</v>
      </c>
      <c r="D378" s="693"/>
      <c r="E378" s="693"/>
      <c r="F378" s="203">
        <f t="shared" ref="F378:L378" si="102">SUM(F379:F388)</f>
        <v>0</v>
      </c>
      <c r="G378" s="133">
        <f t="shared" si="102"/>
        <v>0</v>
      </c>
      <c r="H378" s="133">
        <f t="shared" si="102"/>
        <v>0</v>
      </c>
      <c r="I378" s="143">
        <f t="shared" si="102"/>
        <v>0</v>
      </c>
      <c r="J378" s="147">
        <f t="shared" si="102"/>
        <v>0</v>
      </c>
      <c r="K378" s="148">
        <f t="shared" si="102"/>
        <v>0</v>
      </c>
      <c r="L378" s="146">
        <f t="shared" si="102"/>
        <v>0</v>
      </c>
      <c r="M378" s="694">
        <f>SUM(M379:N388)</f>
        <v>0</v>
      </c>
      <c r="N378" s="695"/>
    </row>
    <row r="379" spans="2:14">
      <c r="B379" s="73"/>
      <c r="C379" s="202">
        <f>'Interval Specifications'!$D$9</f>
        <v>7.5</v>
      </c>
      <c r="D379" s="13" t="str">
        <f>'Interval Specifications'!$D$8</f>
        <v>mg</v>
      </c>
      <c r="E379" s="130" t="str">
        <f>'Interval Specifications'!$D$7</f>
        <v>Tablet</v>
      </c>
      <c r="F379" s="138">
        <f>'Interval Specifications'!D36</f>
        <v>0</v>
      </c>
      <c r="G379" s="139">
        <f>'Cumulative Specifications'!D35</f>
        <v>0</v>
      </c>
      <c r="H379" s="134">
        <f>F379*C379*'Interval Specifications'!$D$10</f>
        <v>0</v>
      </c>
      <c r="I379" s="134">
        <f>G379*C379*'Interval Specifications'!$D$10</f>
        <v>0</v>
      </c>
      <c r="J379" s="66">
        <f>IF('Interval Specifications'!$D$11="","N/A",H379/'Interval Specifications'!$D$11)</f>
        <v>0</v>
      </c>
      <c r="K379" s="67">
        <f>IF('Interval Specifications'!$D$11="","N/A",I379/'Interval Specifications'!$D$11)</f>
        <v>0</v>
      </c>
      <c r="L379" s="175">
        <f t="shared" ref="L379:L388" si="103">IF(J379="N/A","N/A",J379/365)</f>
        <v>0</v>
      </c>
      <c r="M379" s="690">
        <f t="shared" ref="M379:M388" si="104">IF(K379="N/A","N/A",K379/365)</f>
        <v>0</v>
      </c>
      <c r="N379" s="691"/>
    </row>
    <row r="380" spans="2:14">
      <c r="B380" s="174"/>
      <c r="C380" s="3">
        <f>'Interval Specifications'!$E$9</f>
        <v>15</v>
      </c>
      <c r="D380" s="15" t="str">
        <f>'Interval Specifications'!$E$8</f>
        <v>mg</v>
      </c>
      <c r="E380" s="130" t="str">
        <f>'Interval Specifications'!$E$7</f>
        <v>Tablet</v>
      </c>
      <c r="F380" s="138">
        <f>'Interval Specifications'!E36</f>
        <v>0</v>
      </c>
      <c r="G380" s="139">
        <f>'Cumulative Specifications'!E35</f>
        <v>0</v>
      </c>
      <c r="H380" s="134">
        <f>F380*C380*'Interval Specifications'!$E$10</f>
        <v>0</v>
      </c>
      <c r="I380" s="134">
        <f>G380*C380*'Interval Specifications'!$D$10</f>
        <v>0</v>
      </c>
      <c r="J380" s="66">
        <f>IF('Interval Specifications'!$E$11="","N/A",H380/'Interval Specifications'!$E$11)</f>
        <v>0</v>
      </c>
      <c r="K380" s="67">
        <f>IF('Interval Specifications'!$E$11="","N/A",I380/'Interval Specifications'!$E$11)</f>
        <v>0</v>
      </c>
      <c r="L380" s="175">
        <f t="shared" si="103"/>
        <v>0</v>
      </c>
      <c r="M380" s="690">
        <f t="shared" si="104"/>
        <v>0</v>
      </c>
      <c r="N380" s="691"/>
    </row>
    <row r="381" spans="2:14">
      <c r="B381" s="174"/>
      <c r="C381" s="2">
        <f>'Interval Specifications'!$F$9</f>
        <v>30</v>
      </c>
      <c r="D381" s="13" t="str">
        <f>'Interval Specifications'!$F$8</f>
        <v>mg</v>
      </c>
      <c r="E381" s="130" t="str">
        <f>'Interval Specifications'!$F$7</f>
        <v>Tablet</v>
      </c>
      <c r="F381" s="138">
        <f>'Interval Specifications'!F36</f>
        <v>0</v>
      </c>
      <c r="G381" s="139">
        <f>'Cumulative Specifications'!F35</f>
        <v>0</v>
      </c>
      <c r="H381" s="134">
        <f>F381*C381*'Interval Specifications'!$F$10</f>
        <v>0</v>
      </c>
      <c r="I381" s="134">
        <f>G381*C381*'Interval Specifications'!$D$10</f>
        <v>0</v>
      </c>
      <c r="J381" s="66">
        <f>IF('Interval Specifications'!$F$11="","N/A",H381/'Interval Specifications'!$F$11)</f>
        <v>0</v>
      </c>
      <c r="K381" s="67">
        <f>IF('Interval Specifications'!$F$11="","N/A",I381/'Interval Specifications'!$F$11)</f>
        <v>0</v>
      </c>
      <c r="L381" s="175">
        <f t="shared" si="103"/>
        <v>0</v>
      </c>
      <c r="M381" s="690">
        <f t="shared" si="104"/>
        <v>0</v>
      </c>
      <c r="N381" s="691"/>
    </row>
    <row r="382" spans="2:14">
      <c r="B382" s="174"/>
      <c r="C382" s="3">
        <f>'Interval Specifications'!$G$9</f>
        <v>45</v>
      </c>
      <c r="D382" s="15" t="str">
        <f>'Interval Specifications'!$G$8</f>
        <v>mg</v>
      </c>
      <c r="E382" s="130" t="str">
        <f>'Interval Specifications'!$G$7</f>
        <v>Tablet</v>
      </c>
      <c r="F382" s="138">
        <f>'Interval Specifications'!G36</f>
        <v>0</v>
      </c>
      <c r="G382" s="139">
        <f>'Cumulative Specifications'!G35</f>
        <v>0</v>
      </c>
      <c r="H382" s="134">
        <f>F382*C382*'Interval Specifications'!$G$10</f>
        <v>0</v>
      </c>
      <c r="I382" s="134">
        <f>G382*C382*'Interval Specifications'!$D$10</f>
        <v>0</v>
      </c>
      <c r="J382" s="66">
        <f>IF('Interval Specifications'!$G$11="","N/A",H382/'Interval Specifications'!$G$11)</f>
        <v>0</v>
      </c>
      <c r="K382" s="67">
        <f>IF('Interval Specifications'!$G$11="","N/A",I382/'Interval Specifications'!$G$11)</f>
        <v>0</v>
      </c>
      <c r="L382" s="175">
        <f t="shared" si="103"/>
        <v>0</v>
      </c>
      <c r="M382" s="690">
        <f t="shared" si="104"/>
        <v>0</v>
      </c>
      <c r="N382" s="691"/>
    </row>
    <row r="383" spans="2:14">
      <c r="B383" s="174"/>
      <c r="C383" s="2">
        <f>'Interval Specifications'!$H$9</f>
        <v>60</v>
      </c>
      <c r="D383" s="13" t="str">
        <f>'Interval Specifications'!$H$8</f>
        <v>mg</v>
      </c>
      <c r="E383" s="130" t="str">
        <f>'Interval Specifications'!$H$7</f>
        <v>Tablet</v>
      </c>
      <c r="F383" s="138">
        <f>'Interval Specifications'!H36</f>
        <v>0</v>
      </c>
      <c r="G383" s="139">
        <f>'Cumulative Specifications'!H35</f>
        <v>0</v>
      </c>
      <c r="H383" s="134">
        <f>F383*C383*'Interval Specifications'!$H$10</f>
        <v>0</v>
      </c>
      <c r="I383" s="134">
        <f>G383*C383*'Interval Specifications'!$D$10</f>
        <v>0</v>
      </c>
      <c r="J383" s="66">
        <f>IF('Interval Specifications'!$H$11="","N/A",H383/'Interval Specifications'!$H$11)</f>
        <v>0</v>
      </c>
      <c r="K383" s="67">
        <f>IF('Interval Specifications'!$H$11="","N/A",I383/'Interval Specifications'!$H$11)</f>
        <v>0</v>
      </c>
      <c r="L383" s="175">
        <f t="shared" si="103"/>
        <v>0</v>
      </c>
      <c r="M383" s="690">
        <f t="shared" si="104"/>
        <v>0</v>
      </c>
      <c r="N383" s="691"/>
    </row>
    <row r="384" spans="2:14">
      <c r="B384" s="174"/>
      <c r="C384" s="16">
        <f>'Interval Specifications'!$I$9</f>
        <v>90</v>
      </c>
      <c r="D384" s="15" t="str">
        <f>'Interval Specifications'!$I$8</f>
        <v>mg</v>
      </c>
      <c r="E384" s="130" t="str">
        <f>'Interval Specifications'!$I$7</f>
        <v>Tablet</v>
      </c>
      <c r="F384" s="138">
        <f>'Interval Specifications'!I36</f>
        <v>0</v>
      </c>
      <c r="G384" s="139">
        <f>'Cumulative Specifications'!I35</f>
        <v>0</v>
      </c>
      <c r="H384" s="134">
        <f>F384*C384*'Interval Specifications'!$I$10</f>
        <v>0</v>
      </c>
      <c r="I384" s="134">
        <f>G384*C384*'Interval Specifications'!$D$10</f>
        <v>0</v>
      </c>
      <c r="J384" s="66">
        <f>IF('Interval Specifications'!$I$11="","N/A",H384/'Interval Specifications'!$I$11)</f>
        <v>0</v>
      </c>
      <c r="K384" s="67">
        <f>IF('Interval Specifications'!$I$11="","N/A",I384/'Interval Specifications'!$I$11)</f>
        <v>0</v>
      </c>
      <c r="L384" s="175">
        <f t="shared" si="103"/>
        <v>0</v>
      </c>
      <c r="M384" s="690">
        <f t="shared" si="104"/>
        <v>0</v>
      </c>
      <c r="N384" s="691"/>
    </row>
    <row r="385" spans="2:14">
      <c r="B385" s="174"/>
      <c r="C385" s="3">
        <f>'Interval Specifications'!$J$9</f>
        <v>25</v>
      </c>
      <c r="D385" s="15" t="str">
        <f>'Interval Specifications'!$J$8</f>
        <v>mg</v>
      </c>
      <c r="E385" s="130" t="str">
        <f>'Interval Specifications'!$J$7</f>
        <v xml:space="preserve">SR Capsule </v>
      </c>
      <c r="F385" s="138">
        <f>'Interval Specifications'!J36</f>
        <v>0</v>
      </c>
      <c r="G385" s="139">
        <f>'Cumulative Specifications'!J35</f>
        <v>0</v>
      </c>
      <c r="H385" s="134">
        <f>F385*C385*'Interval Specifications'!$J$10</f>
        <v>0</v>
      </c>
      <c r="I385" s="134">
        <f>G385*C385*'Interval Specifications'!$D$10</f>
        <v>0</v>
      </c>
      <c r="J385" s="66" t="str">
        <f>IF('Interval Specifications'!$J$11="","N/A",H385/'Interval Specifications'!$J$11)</f>
        <v>N/A</v>
      </c>
      <c r="K385" s="67" t="str">
        <f>IF('Interval Specifications'!$J$11="","N/A",I385/'Interval Specifications'!$J$11)</f>
        <v>N/A</v>
      </c>
      <c r="L385" s="175" t="str">
        <f t="shared" si="103"/>
        <v>N/A</v>
      </c>
      <c r="M385" s="690" t="str">
        <f t="shared" si="104"/>
        <v>N/A</v>
      </c>
      <c r="N385" s="691"/>
    </row>
    <row r="386" spans="2:14">
      <c r="B386" s="174"/>
      <c r="C386" s="2">
        <f>'Interval Specifications'!$K$9</f>
        <v>5</v>
      </c>
      <c r="D386" s="13" t="str">
        <f>'Interval Specifications'!$K$8</f>
        <v>mg/ml</v>
      </c>
      <c r="E386" s="130" t="str">
        <f>'Interval Specifications'!$K$7</f>
        <v>Liquid</v>
      </c>
      <c r="F386" s="138">
        <f>'Interval Specifications'!K36</f>
        <v>0</v>
      </c>
      <c r="G386" s="139">
        <f>'Cumulative Specifications'!K35</f>
        <v>0</v>
      </c>
      <c r="H386" s="134">
        <f>F386*C386*'Interval Specifications'!$K$10</f>
        <v>0</v>
      </c>
      <c r="I386" s="134">
        <f>G386*C386*'Interval Specifications'!$D$10</f>
        <v>0</v>
      </c>
      <c r="J386" s="66" t="str">
        <f>IF('Interval Specifications'!$K$11="","N/A",H386/'Interval Specifications'!$K$11)</f>
        <v>N/A</v>
      </c>
      <c r="K386" s="67" t="str">
        <f>IF('Interval Specifications'!$K$11="","N/A",I386/'Interval Specifications'!$K$11)</f>
        <v>N/A</v>
      </c>
      <c r="L386" s="175" t="str">
        <f t="shared" si="103"/>
        <v>N/A</v>
      </c>
      <c r="M386" s="690" t="str">
        <f t="shared" si="104"/>
        <v>N/A</v>
      </c>
      <c r="N386" s="691"/>
    </row>
    <row r="387" spans="2:14">
      <c r="B387" s="174"/>
      <c r="C387" s="18">
        <f>'Interval Specifications'!$L$9</f>
        <v>0.5</v>
      </c>
      <c r="D387" s="15" t="str">
        <f>'Interval Specifications'!$L$8</f>
        <v>G</v>
      </c>
      <c r="E387" s="130" t="str">
        <f>'Interval Specifications'!$L$7</f>
        <v>10% Powder</v>
      </c>
      <c r="F387" s="138">
        <f>'Interval Specifications'!L36</f>
        <v>0</v>
      </c>
      <c r="G387" s="139">
        <f>'Cumulative Specifications'!L35</f>
        <v>0</v>
      </c>
      <c r="H387" s="134">
        <f>F387*C387*'Interval Specifications'!$L$10</f>
        <v>0</v>
      </c>
      <c r="I387" s="134">
        <f>G387*C387*'Interval Specifications'!$D$10</f>
        <v>0</v>
      </c>
      <c r="J387" s="66" t="str">
        <f>IF('Interval Specifications'!$L$11="","N/A",H387/'Interval Specifications'!$L$11)</f>
        <v>N/A</v>
      </c>
      <c r="K387" s="67" t="str">
        <f>IF('Interval Specifications'!$L$11="","N/A",I387/'Interval Specifications'!$L$11)</f>
        <v>N/A</v>
      </c>
      <c r="L387" s="175" t="str">
        <f t="shared" si="103"/>
        <v>N/A</v>
      </c>
      <c r="M387" s="690" t="str">
        <f t="shared" si="104"/>
        <v>N/A</v>
      </c>
      <c r="N387" s="691"/>
    </row>
    <row r="388" spans="2:14" ht="15" thickBot="1">
      <c r="B388" s="174"/>
      <c r="C388" s="92">
        <f>'Interval Specifications'!$M$9</f>
        <v>1</v>
      </c>
      <c r="D388" s="93" t="str">
        <f>'Interval Specifications'!$M$8</f>
        <v>G</v>
      </c>
      <c r="E388" s="131" t="str">
        <f>'Interval Specifications'!$M$7</f>
        <v>20% Powder</v>
      </c>
      <c r="F388" s="140">
        <f>'Interval Specifications'!M36</f>
        <v>0</v>
      </c>
      <c r="G388" s="141">
        <f>'Cumulative Specifications'!M35</f>
        <v>0</v>
      </c>
      <c r="H388" s="134">
        <f>F388*C388*'Interval Specifications'!$M$10</f>
        <v>0</v>
      </c>
      <c r="I388" s="134">
        <f>G388*C388*'Interval Specifications'!$D$10</f>
        <v>0</v>
      </c>
      <c r="J388" s="149" t="str">
        <f>IF('Interval Specifications'!$M$11="","N/A",H388/'Interval Specifications'!$M$11)</f>
        <v>N/A</v>
      </c>
      <c r="K388" s="150" t="str">
        <f>IF('Interval Specifications'!$M$11="","N/A",I388/'Interval Specifications'!$M$11)</f>
        <v>N/A</v>
      </c>
      <c r="L388" s="175" t="str">
        <f t="shared" si="103"/>
        <v>N/A</v>
      </c>
      <c r="M388" s="690" t="str">
        <f t="shared" si="104"/>
        <v>N/A</v>
      </c>
      <c r="N388" s="691"/>
    </row>
    <row r="389" spans="2:14" ht="15" thickTop="1">
      <c r="B389" s="94" t="str">
        <f>'Interval Specifications'!C37</f>
        <v>Lithuania</v>
      </c>
      <c r="C389" s="692" t="s">
        <v>69</v>
      </c>
      <c r="D389" s="693"/>
      <c r="E389" s="693"/>
      <c r="F389" s="203">
        <f t="shared" ref="F389:L389" si="105">SUM(F390:F399)</f>
        <v>0</v>
      </c>
      <c r="G389" s="133">
        <f t="shared" si="105"/>
        <v>0</v>
      </c>
      <c r="H389" s="133">
        <f t="shared" si="105"/>
        <v>0</v>
      </c>
      <c r="I389" s="143">
        <f t="shared" si="105"/>
        <v>0</v>
      </c>
      <c r="J389" s="147">
        <f t="shared" si="105"/>
        <v>0</v>
      </c>
      <c r="K389" s="148">
        <f t="shared" si="105"/>
        <v>0</v>
      </c>
      <c r="L389" s="146">
        <f t="shared" si="105"/>
        <v>0</v>
      </c>
      <c r="M389" s="694">
        <f>SUM(M390:N399)</f>
        <v>0</v>
      </c>
      <c r="N389" s="695"/>
    </row>
    <row r="390" spans="2:14">
      <c r="B390" s="73"/>
      <c r="C390" s="202">
        <f>'Interval Specifications'!$D$9</f>
        <v>7.5</v>
      </c>
      <c r="D390" s="13" t="str">
        <f>'Interval Specifications'!$D$8</f>
        <v>mg</v>
      </c>
      <c r="E390" s="130" t="str">
        <f>'Interval Specifications'!$D$7</f>
        <v>Tablet</v>
      </c>
      <c r="F390" s="138">
        <f>'Interval Specifications'!D37</f>
        <v>0</v>
      </c>
      <c r="G390" s="139">
        <f>'Cumulative Specifications'!D36</f>
        <v>0</v>
      </c>
      <c r="H390" s="134">
        <f>F390*C390*'Interval Specifications'!$D$10</f>
        <v>0</v>
      </c>
      <c r="I390" s="134">
        <f>G390*C390*'Interval Specifications'!$D$10</f>
        <v>0</v>
      </c>
      <c r="J390" s="66">
        <f>IF('Interval Specifications'!$D$11="","N/A",H390/'Interval Specifications'!$D$11)</f>
        <v>0</v>
      </c>
      <c r="K390" s="67">
        <f>IF('Interval Specifications'!$D$11="","N/A",I390/'Interval Specifications'!$D$11)</f>
        <v>0</v>
      </c>
      <c r="L390" s="115">
        <f t="shared" ref="L390:L399" si="106">IF(J390="N/A","N/A",J390/365)</f>
        <v>0</v>
      </c>
      <c r="M390" s="690">
        <f t="shared" ref="M390:M399" si="107">IF(K390="N/A","N/A",K390/365)</f>
        <v>0</v>
      </c>
      <c r="N390" s="691"/>
    </row>
    <row r="391" spans="2:14">
      <c r="B391" s="74"/>
      <c r="C391" s="3">
        <f>'Interval Specifications'!$E$9</f>
        <v>15</v>
      </c>
      <c r="D391" s="15" t="str">
        <f>'Interval Specifications'!$E$8</f>
        <v>mg</v>
      </c>
      <c r="E391" s="130" t="str">
        <f>'Interval Specifications'!$E$7</f>
        <v>Tablet</v>
      </c>
      <c r="F391" s="138">
        <f>'Interval Specifications'!E37</f>
        <v>0</v>
      </c>
      <c r="G391" s="139">
        <f>'Cumulative Specifications'!E36</f>
        <v>0</v>
      </c>
      <c r="H391" s="134">
        <f>F391*C391*'Interval Specifications'!$E$10</f>
        <v>0</v>
      </c>
      <c r="I391" s="134">
        <f>G391*C391*'Interval Specifications'!$D$10</f>
        <v>0</v>
      </c>
      <c r="J391" s="66">
        <f>IF('Interval Specifications'!$E$11="","N/A",H391/'Interval Specifications'!$E$11)</f>
        <v>0</v>
      </c>
      <c r="K391" s="67">
        <f>IF('Interval Specifications'!$E$11="","N/A",I391/'Interval Specifications'!$E$11)</f>
        <v>0</v>
      </c>
      <c r="L391" s="115">
        <f t="shared" si="106"/>
        <v>0</v>
      </c>
      <c r="M391" s="690">
        <f t="shared" si="107"/>
        <v>0</v>
      </c>
      <c r="N391" s="691"/>
    </row>
    <row r="392" spans="2:14">
      <c r="B392" s="74"/>
      <c r="C392" s="2">
        <f>'Interval Specifications'!$F$9</f>
        <v>30</v>
      </c>
      <c r="D392" s="13" t="str">
        <f>'Interval Specifications'!$F$8</f>
        <v>mg</v>
      </c>
      <c r="E392" s="130" t="str">
        <f>'Interval Specifications'!$F$7</f>
        <v>Tablet</v>
      </c>
      <c r="F392" s="138">
        <f>'Interval Specifications'!F37</f>
        <v>0</v>
      </c>
      <c r="G392" s="139">
        <f>'Cumulative Specifications'!F36</f>
        <v>0</v>
      </c>
      <c r="H392" s="134">
        <f>F392*C392*'Interval Specifications'!$F$10</f>
        <v>0</v>
      </c>
      <c r="I392" s="134">
        <f>G392*C392*'Interval Specifications'!$D$10</f>
        <v>0</v>
      </c>
      <c r="J392" s="66">
        <f>IF('Interval Specifications'!$F$11="","N/A",H392/'Interval Specifications'!$F$11)</f>
        <v>0</v>
      </c>
      <c r="K392" s="67">
        <f>IF('Interval Specifications'!$F$11="","N/A",I392/'Interval Specifications'!$F$11)</f>
        <v>0</v>
      </c>
      <c r="L392" s="115">
        <f t="shared" si="106"/>
        <v>0</v>
      </c>
      <c r="M392" s="690">
        <f t="shared" si="107"/>
        <v>0</v>
      </c>
      <c r="N392" s="691"/>
    </row>
    <row r="393" spans="2:14">
      <c r="B393" s="74"/>
      <c r="C393" s="3">
        <f>'Interval Specifications'!$G$9</f>
        <v>45</v>
      </c>
      <c r="D393" s="15" t="str">
        <f>'Interval Specifications'!$G$8</f>
        <v>mg</v>
      </c>
      <c r="E393" s="130" t="str">
        <f>'Interval Specifications'!$G$7</f>
        <v>Tablet</v>
      </c>
      <c r="F393" s="138">
        <f>'Interval Specifications'!G37</f>
        <v>0</v>
      </c>
      <c r="G393" s="139">
        <f>'Cumulative Specifications'!G36</f>
        <v>0</v>
      </c>
      <c r="H393" s="134">
        <f>F393*C393*'Interval Specifications'!$G$10</f>
        <v>0</v>
      </c>
      <c r="I393" s="134">
        <f>G393*C393*'Interval Specifications'!$D$10</f>
        <v>0</v>
      </c>
      <c r="J393" s="66">
        <f>IF('Interval Specifications'!$G$11="","N/A",H393/'Interval Specifications'!$G$11)</f>
        <v>0</v>
      </c>
      <c r="K393" s="67">
        <f>IF('Interval Specifications'!$G$11="","N/A",I393/'Interval Specifications'!$G$11)</f>
        <v>0</v>
      </c>
      <c r="L393" s="115">
        <f t="shared" si="106"/>
        <v>0</v>
      </c>
      <c r="M393" s="690">
        <f t="shared" si="107"/>
        <v>0</v>
      </c>
      <c r="N393" s="691"/>
    </row>
    <row r="394" spans="2:14">
      <c r="B394" s="74"/>
      <c r="C394" s="2">
        <f>'Interval Specifications'!$H$9</f>
        <v>60</v>
      </c>
      <c r="D394" s="13" t="str">
        <f>'Interval Specifications'!$H$8</f>
        <v>mg</v>
      </c>
      <c r="E394" s="130" t="str">
        <f>'Interval Specifications'!$H$7</f>
        <v>Tablet</v>
      </c>
      <c r="F394" s="138">
        <f>'Interval Specifications'!H37</f>
        <v>0</v>
      </c>
      <c r="G394" s="139">
        <f>'Cumulative Specifications'!H36</f>
        <v>0</v>
      </c>
      <c r="H394" s="134">
        <f>F394*C394*'Interval Specifications'!$H$10</f>
        <v>0</v>
      </c>
      <c r="I394" s="134">
        <f>G394*C394*'Interval Specifications'!$D$10</f>
        <v>0</v>
      </c>
      <c r="J394" s="66">
        <f>IF('Interval Specifications'!$H$11="","N/A",H394/'Interval Specifications'!$H$11)</f>
        <v>0</v>
      </c>
      <c r="K394" s="67">
        <f>IF('Interval Specifications'!$H$11="","N/A",I394/'Interval Specifications'!$H$11)</f>
        <v>0</v>
      </c>
      <c r="L394" s="115">
        <f t="shared" si="106"/>
        <v>0</v>
      </c>
      <c r="M394" s="690">
        <f t="shared" si="107"/>
        <v>0</v>
      </c>
      <c r="N394" s="691"/>
    </row>
    <row r="395" spans="2:14">
      <c r="B395" s="74"/>
      <c r="C395" s="16">
        <f>'Interval Specifications'!$I$9</f>
        <v>90</v>
      </c>
      <c r="D395" s="15" t="str">
        <f>'Interval Specifications'!$I$8</f>
        <v>mg</v>
      </c>
      <c r="E395" s="130" t="str">
        <f>'Interval Specifications'!$I$7</f>
        <v>Tablet</v>
      </c>
      <c r="F395" s="138">
        <f>'Interval Specifications'!I37</f>
        <v>0</v>
      </c>
      <c r="G395" s="139">
        <f>'Cumulative Specifications'!I36</f>
        <v>0</v>
      </c>
      <c r="H395" s="134">
        <f>F395*C395*'Interval Specifications'!$I$10</f>
        <v>0</v>
      </c>
      <c r="I395" s="134">
        <f>G395*C395*'Interval Specifications'!$D$10</f>
        <v>0</v>
      </c>
      <c r="J395" s="66">
        <f>IF('Interval Specifications'!$I$11="","N/A",H395/'Interval Specifications'!$I$11)</f>
        <v>0</v>
      </c>
      <c r="K395" s="67">
        <f>IF('Interval Specifications'!$I$11="","N/A",I395/'Interval Specifications'!$I$11)</f>
        <v>0</v>
      </c>
      <c r="L395" s="115">
        <f t="shared" si="106"/>
        <v>0</v>
      </c>
      <c r="M395" s="690">
        <f t="shared" si="107"/>
        <v>0</v>
      </c>
      <c r="N395" s="691"/>
    </row>
    <row r="396" spans="2:14">
      <c r="B396" s="74"/>
      <c r="C396" s="3">
        <f>'Interval Specifications'!$J$9</f>
        <v>25</v>
      </c>
      <c r="D396" s="15" t="str">
        <f>'Interval Specifications'!$J$8</f>
        <v>mg</v>
      </c>
      <c r="E396" s="130" t="str">
        <f>'Interval Specifications'!$J$7</f>
        <v xml:space="preserve">SR Capsule </v>
      </c>
      <c r="F396" s="138">
        <f>'Interval Specifications'!J37</f>
        <v>0</v>
      </c>
      <c r="G396" s="139">
        <f>'Cumulative Specifications'!J36</f>
        <v>0</v>
      </c>
      <c r="H396" s="134">
        <f>F396*C396*'Interval Specifications'!$J$10</f>
        <v>0</v>
      </c>
      <c r="I396" s="134">
        <f>G396*C396*'Interval Specifications'!$D$10</f>
        <v>0</v>
      </c>
      <c r="J396" s="66" t="str">
        <f>IF('Interval Specifications'!$J$11="","N/A",H396/'Interval Specifications'!$J$11)</f>
        <v>N/A</v>
      </c>
      <c r="K396" s="67" t="str">
        <f>IF('Interval Specifications'!$J$11="","N/A",I396/'Interval Specifications'!$J$11)</f>
        <v>N/A</v>
      </c>
      <c r="L396" s="115" t="str">
        <f t="shared" si="106"/>
        <v>N/A</v>
      </c>
      <c r="M396" s="690" t="str">
        <f t="shared" si="107"/>
        <v>N/A</v>
      </c>
      <c r="N396" s="691"/>
    </row>
    <row r="397" spans="2:14">
      <c r="B397" s="74"/>
      <c r="C397" s="2">
        <f>'Interval Specifications'!$K$9</f>
        <v>5</v>
      </c>
      <c r="D397" s="13" t="str">
        <f>'Interval Specifications'!$K$8</f>
        <v>mg/ml</v>
      </c>
      <c r="E397" s="130" t="str">
        <f>'Interval Specifications'!$K$7</f>
        <v>Liquid</v>
      </c>
      <c r="F397" s="138">
        <f>'Interval Specifications'!K37</f>
        <v>0</v>
      </c>
      <c r="G397" s="139">
        <f>'Cumulative Specifications'!K36</f>
        <v>0</v>
      </c>
      <c r="H397" s="134">
        <f>F397*C397*'Interval Specifications'!$K$10</f>
        <v>0</v>
      </c>
      <c r="I397" s="134">
        <f>G397*C397*'Interval Specifications'!$D$10</f>
        <v>0</v>
      </c>
      <c r="J397" s="66" t="str">
        <f>IF('Interval Specifications'!$K$11="","N/A",H397/'Interval Specifications'!$K$11)</f>
        <v>N/A</v>
      </c>
      <c r="K397" s="67" t="str">
        <f>IF('Interval Specifications'!$K$11="","N/A",I397/'Interval Specifications'!$K$11)</f>
        <v>N/A</v>
      </c>
      <c r="L397" s="115" t="str">
        <f t="shared" si="106"/>
        <v>N/A</v>
      </c>
      <c r="M397" s="690" t="str">
        <f t="shared" si="107"/>
        <v>N/A</v>
      </c>
      <c r="N397" s="691"/>
    </row>
    <row r="398" spans="2:14">
      <c r="B398" s="74"/>
      <c r="C398" s="18">
        <f>'Interval Specifications'!$L$9</f>
        <v>0.5</v>
      </c>
      <c r="D398" s="15" t="str">
        <f>'Interval Specifications'!$L$8</f>
        <v>G</v>
      </c>
      <c r="E398" s="130" t="str">
        <f>'Interval Specifications'!$L$7</f>
        <v>10% Powder</v>
      </c>
      <c r="F398" s="138">
        <f>'Interval Specifications'!L37</f>
        <v>0</v>
      </c>
      <c r="G398" s="141">
        <f>'Cumulative Specifications'!L36</f>
        <v>0</v>
      </c>
      <c r="H398" s="134">
        <f>F398*C398*'Interval Specifications'!$L$10</f>
        <v>0</v>
      </c>
      <c r="I398" s="134">
        <f>G398*C398*'Interval Specifications'!$D$10</f>
        <v>0</v>
      </c>
      <c r="J398" s="66" t="str">
        <f>IF('Interval Specifications'!$L$11="","N/A",H398/'Interval Specifications'!$L$11)</f>
        <v>N/A</v>
      </c>
      <c r="K398" s="67" t="str">
        <f>IF('Interval Specifications'!$L$11="","N/A",I398/'Interval Specifications'!$L$11)</f>
        <v>N/A</v>
      </c>
      <c r="L398" s="115" t="str">
        <f t="shared" si="106"/>
        <v>N/A</v>
      </c>
      <c r="M398" s="690" t="str">
        <f t="shared" si="107"/>
        <v>N/A</v>
      </c>
      <c r="N398" s="691"/>
    </row>
    <row r="399" spans="2:14" ht="15" thickBot="1">
      <c r="B399" s="74"/>
      <c r="C399" s="92">
        <f>'Interval Specifications'!$M$9</f>
        <v>1</v>
      </c>
      <c r="D399" s="93" t="str">
        <f>'Interval Specifications'!$M$8</f>
        <v>G</v>
      </c>
      <c r="E399" s="131" t="str">
        <f>'Interval Specifications'!$M$7</f>
        <v>20% Powder</v>
      </c>
      <c r="F399" s="140">
        <f>'Interval Specifications'!M37</f>
        <v>0</v>
      </c>
      <c r="G399" s="141">
        <f>'Cumulative Specifications'!M36</f>
        <v>0</v>
      </c>
      <c r="H399" s="134">
        <f>F399*C399*'Interval Specifications'!$M$10</f>
        <v>0</v>
      </c>
      <c r="I399" s="134">
        <f>G399*C399*'Interval Specifications'!$D$10</f>
        <v>0</v>
      </c>
      <c r="J399" s="149" t="str">
        <f>IF('Interval Specifications'!$M$11="","N/A",H399/'Interval Specifications'!$M$11)</f>
        <v>N/A</v>
      </c>
      <c r="K399" s="150" t="str">
        <f>IF('Interval Specifications'!$M$11="","N/A",I399/'Interval Specifications'!$M$11)</f>
        <v>N/A</v>
      </c>
      <c r="L399" s="115" t="str">
        <f t="shared" si="106"/>
        <v>N/A</v>
      </c>
      <c r="M399" s="690" t="str">
        <f t="shared" si="107"/>
        <v>N/A</v>
      </c>
      <c r="N399" s="691"/>
    </row>
    <row r="400" spans="2:14" ht="15" thickTop="1">
      <c r="B400" s="94" t="str">
        <f>'Interval Specifications'!C38</f>
        <v>Luxembourg</v>
      </c>
      <c r="C400" s="692" t="s">
        <v>69</v>
      </c>
      <c r="D400" s="693"/>
      <c r="E400" s="693"/>
      <c r="F400" s="203">
        <f t="shared" ref="F400:L400" si="108">SUM(F401:F410)</f>
        <v>796</v>
      </c>
      <c r="G400" s="133">
        <f t="shared" si="108"/>
        <v>4144</v>
      </c>
      <c r="H400" s="133">
        <f t="shared" si="108"/>
        <v>18810</v>
      </c>
      <c r="I400" s="143">
        <f t="shared" si="108"/>
        <v>80850</v>
      </c>
      <c r="J400" s="147">
        <f t="shared" si="108"/>
        <v>796</v>
      </c>
      <c r="K400" s="148">
        <f t="shared" si="108"/>
        <v>4144</v>
      </c>
      <c r="L400" s="146">
        <f t="shared" si="108"/>
        <v>2.1808219178082187</v>
      </c>
      <c r="M400" s="694">
        <f>SUM(M401:N410)</f>
        <v>11.353424657534248</v>
      </c>
      <c r="N400" s="695"/>
    </row>
    <row r="401" spans="2:14">
      <c r="B401" s="73"/>
      <c r="C401" s="202">
        <f>'Interval Specifications'!$D$9</f>
        <v>7.5</v>
      </c>
      <c r="D401" s="13" t="str">
        <f>'Interval Specifications'!$D$8</f>
        <v>mg</v>
      </c>
      <c r="E401" s="130" t="str">
        <f>'Interval Specifications'!$D$7</f>
        <v>Tablet</v>
      </c>
      <c r="F401" s="138">
        <f>'Interval Specifications'!D38</f>
        <v>0</v>
      </c>
      <c r="G401" s="139">
        <f>'Cumulative Specifications'!D37</f>
        <v>0</v>
      </c>
      <c r="H401" s="134">
        <f>F401*C401*'Interval Specifications'!$D$10</f>
        <v>0</v>
      </c>
      <c r="I401" s="144">
        <f>G401*C401*'Interval Specifications'!$D$10</f>
        <v>0</v>
      </c>
      <c r="J401" s="66">
        <f>IF('Interval Specifications'!$D$11="","N/A",H401/'Interval Specifications'!$D$11)</f>
        <v>0</v>
      </c>
      <c r="K401" s="67">
        <f>IF('Interval Specifications'!$D$11="","N/A",I401/'Interval Specifications'!$D$11)</f>
        <v>0</v>
      </c>
      <c r="L401" s="115">
        <f t="shared" ref="L401:L410" si="109">IF(J401="N/A","N/A",J401/365)</f>
        <v>0</v>
      </c>
      <c r="M401" s="690">
        <f t="shared" ref="M401:M410" si="110">IF(K401="N/A","N/A",K401/365)</f>
        <v>0</v>
      </c>
      <c r="N401" s="691"/>
    </row>
    <row r="402" spans="2:14">
      <c r="B402" s="74"/>
      <c r="C402" s="3">
        <f>'Interval Specifications'!$E$9</f>
        <v>15</v>
      </c>
      <c r="D402" s="15" t="str">
        <f>'Interval Specifications'!$E$8</f>
        <v>mg</v>
      </c>
      <c r="E402" s="130" t="str">
        <f>'Interval Specifications'!$E$7</f>
        <v>Tablet</v>
      </c>
      <c r="F402" s="138">
        <f>'Interval Specifications'!E38</f>
        <v>562</v>
      </c>
      <c r="G402" s="139">
        <f>'Cumulative Specifications'!E37</f>
        <v>3206</v>
      </c>
      <c r="H402" s="134">
        <f>F402*C402*'Interval Specifications'!$E$10</f>
        <v>8430</v>
      </c>
      <c r="I402" s="144">
        <f>G402*C402*'Interval Specifications'!$E$10</f>
        <v>48090</v>
      </c>
      <c r="J402" s="66">
        <f>IF('Interval Specifications'!$E$11="","N/A",H402/'Interval Specifications'!$E$11)</f>
        <v>562</v>
      </c>
      <c r="K402" s="67">
        <f>IF('Interval Specifications'!$E$11="","N/A",I402/'Interval Specifications'!$E$11)</f>
        <v>3206</v>
      </c>
      <c r="L402" s="115">
        <f t="shared" si="109"/>
        <v>1.5397260273972602</v>
      </c>
      <c r="M402" s="690">
        <f t="shared" si="110"/>
        <v>8.7835616438356166</v>
      </c>
      <c r="N402" s="691"/>
    </row>
    <row r="403" spans="2:14">
      <c r="B403" s="74"/>
      <c r="C403" s="2">
        <f>'Interval Specifications'!$F$9</f>
        <v>30</v>
      </c>
      <c r="D403" s="13" t="str">
        <f>'Interval Specifications'!$F$8</f>
        <v>mg</v>
      </c>
      <c r="E403" s="130" t="str">
        <f>'Interval Specifications'!$F$7</f>
        <v>Tablet</v>
      </c>
      <c r="F403" s="138">
        <f>'Interval Specifications'!F38</f>
        <v>66</v>
      </c>
      <c r="G403" s="139">
        <f>'Cumulative Specifications'!F37</f>
        <v>686</v>
      </c>
      <c r="H403" s="134">
        <f>F403*C403*'Interval Specifications'!$F$10</f>
        <v>1980</v>
      </c>
      <c r="I403" s="144">
        <f>G403*C403*'Interval Specifications'!$F$10</f>
        <v>20580</v>
      </c>
      <c r="J403" s="66">
        <f>IF('Interval Specifications'!$F$11="","N/A",H403/'Interval Specifications'!$F$11)</f>
        <v>66</v>
      </c>
      <c r="K403" s="67">
        <f>IF('Interval Specifications'!$F$11="","N/A",I403/'Interval Specifications'!$F$11)</f>
        <v>686</v>
      </c>
      <c r="L403" s="115">
        <f t="shared" si="109"/>
        <v>0.18082191780821918</v>
      </c>
      <c r="M403" s="690">
        <f t="shared" si="110"/>
        <v>1.8794520547945206</v>
      </c>
      <c r="N403" s="691"/>
    </row>
    <row r="404" spans="2:14">
      <c r="B404" s="74"/>
      <c r="C404" s="3">
        <f>'Interval Specifications'!$G$9</f>
        <v>45</v>
      </c>
      <c r="D404" s="15" t="str">
        <f>'Interval Specifications'!$G$8</f>
        <v>mg</v>
      </c>
      <c r="E404" s="130" t="str">
        <f>'Interval Specifications'!$G$7</f>
        <v>Tablet</v>
      </c>
      <c r="F404" s="138">
        <f>'Interval Specifications'!G38</f>
        <v>112</v>
      </c>
      <c r="G404" s="139">
        <f>'Cumulative Specifications'!G37</f>
        <v>196</v>
      </c>
      <c r="H404" s="134">
        <f>F404*C404*'Interval Specifications'!$G$10</f>
        <v>5040</v>
      </c>
      <c r="I404" s="144">
        <f>G404*C404*'Interval Specifications'!$G$10</f>
        <v>8820</v>
      </c>
      <c r="J404" s="66">
        <f>IF('Interval Specifications'!$G$11="","N/A",H404/'Interval Specifications'!$G$11)</f>
        <v>112</v>
      </c>
      <c r="K404" s="67">
        <f>IF('Interval Specifications'!$G$11="","N/A",I404/'Interval Specifications'!$G$11)</f>
        <v>196</v>
      </c>
      <c r="L404" s="115">
        <f t="shared" si="109"/>
        <v>0.30684931506849317</v>
      </c>
      <c r="M404" s="690">
        <f t="shared" si="110"/>
        <v>0.53698630136986303</v>
      </c>
      <c r="N404" s="691"/>
    </row>
    <row r="405" spans="2:14">
      <c r="B405" s="74"/>
      <c r="C405" s="2">
        <f>'Interval Specifications'!$H$9</f>
        <v>60</v>
      </c>
      <c r="D405" s="13" t="str">
        <f>'Interval Specifications'!$H$8</f>
        <v>mg</v>
      </c>
      <c r="E405" s="130" t="str">
        <f>'Interval Specifications'!$H$7</f>
        <v>Tablet</v>
      </c>
      <c r="F405" s="138">
        <f>'Interval Specifications'!H38</f>
        <v>56</v>
      </c>
      <c r="G405" s="139">
        <f>'Cumulative Specifications'!H37</f>
        <v>56</v>
      </c>
      <c r="H405" s="134">
        <f>F405*C405*'Interval Specifications'!$H$10</f>
        <v>3360</v>
      </c>
      <c r="I405" s="144">
        <f>G405*C405*'Interval Specifications'!$H$10</f>
        <v>3360</v>
      </c>
      <c r="J405" s="66">
        <f>IF('Interval Specifications'!$H$11="","N/A",H405/'Interval Specifications'!$H$11)</f>
        <v>56</v>
      </c>
      <c r="K405" s="67">
        <f>IF('Interval Specifications'!$H$11="","N/A",I405/'Interval Specifications'!$H$11)</f>
        <v>56</v>
      </c>
      <c r="L405" s="115">
        <f t="shared" si="109"/>
        <v>0.15342465753424658</v>
      </c>
      <c r="M405" s="690">
        <f t="shared" si="110"/>
        <v>0.15342465753424658</v>
      </c>
      <c r="N405" s="691"/>
    </row>
    <row r="406" spans="2:14">
      <c r="B406" s="74"/>
      <c r="C406" s="16">
        <f>'Interval Specifications'!$I$9</f>
        <v>90</v>
      </c>
      <c r="D406" s="15" t="str">
        <f>'Interval Specifications'!$I$8</f>
        <v>mg</v>
      </c>
      <c r="E406" s="130" t="str">
        <f>'Interval Specifications'!$I$7</f>
        <v>Tablet</v>
      </c>
      <c r="F406" s="138">
        <f>'Interval Specifications'!I38</f>
        <v>0</v>
      </c>
      <c r="G406" s="139">
        <f>'Cumulative Specifications'!I37</f>
        <v>0</v>
      </c>
      <c r="H406" s="134">
        <f>F406*C406*'Interval Specifications'!$I$10</f>
        <v>0</v>
      </c>
      <c r="I406" s="144">
        <f>G406*C406*'Interval Specifications'!$I$10</f>
        <v>0</v>
      </c>
      <c r="J406" s="66">
        <f>IF('Interval Specifications'!$I$11="","N/A",H406/'Interval Specifications'!$I$11)</f>
        <v>0</v>
      </c>
      <c r="K406" s="67">
        <f>IF('Interval Specifications'!$I$11="","N/A",I406/'Interval Specifications'!$I$11)</f>
        <v>0</v>
      </c>
      <c r="L406" s="115">
        <f t="shared" si="109"/>
        <v>0</v>
      </c>
      <c r="M406" s="690">
        <f t="shared" si="110"/>
        <v>0</v>
      </c>
      <c r="N406" s="691"/>
    </row>
    <row r="407" spans="2:14">
      <c r="B407" s="74"/>
      <c r="C407" s="3">
        <f>'Interval Specifications'!$J$9</f>
        <v>25</v>
      </c>
      <c r="D407" s="15" t="str">
        <f>'Interval Specifications'!$J$8</f>
        <v>mg</v>
      </c>
      <c r="E407" s="130" t="str">
        <f>'Interval Specifications'!$J$7</f>
        <v xml:space="preserve">SR Capsule </v>
      </c>
      <c r="F407" s="138">
        <f>'Interval Specifications'!J38</f>
        <v>0</v>
      </c>
      <c r="G407" s="139">
        <f>'Cumulative Specifications'!J37</f>
        <v>0</v>
      </c>
      <c r="H407" s="134">
        <f>F407*C407*'Interval Specifications'!$J$10</f>
        <v>0</v>
      </c>
      <c r="I407" s="144">
        <f>G407*C407*'Interval Specifications'!$J$10</f>
        <v>0</v>
      </c>
      <c r="J407" s="66" t="str">
        <f>IF('Interval Specifications'!$J$11="","N/A",H407/'Interval Specifications'!$J$11)</f>
        <v>N/A</v>
      </c>
      <c r="K407" s="67" t="str">
        <f>IF('Interval Specifications'!$J$11="","N/A",I407/'Interval Specifications'!$J$11)</f>
        <v>N/A</v>
      </c>
      <c r="L407" s="115" t="str">
        <f t="shared" si="109"/>
        <v>N/A</v>
      </c>
      <c r="M407" s="690" t="str">
        <f t="shared" si="110"/>
        <v>N/A</v>
      </c>
      <c r="N407" s="691"/>
    </row>
    <row r="408" spans="2:14">
      <c r="B408" s="74"/>
      <c r="C408" s="2">
        <f>'Interval Specifications'!$K$9</f>
        <v>5</v>
      </c>
      <c r="D408" s="13" t="str">
        <f>'Interval Specifications'!$K$8</f>
        <v>mg/ml</v>
      </c>
      <c r="E408" s="130" t="str">
        <f>'Interval Specifications'!$K$7</f>
        <v>Liquid</v>
      </c>
      <c r="F408" s="138">
        <f>'Interval Specifications'!K38</f>
        <v>0</v>
      </c>
      <c r="G408" s="139">
        <f>'Cumulative Specifications'!K37</f>
        <v>0</v>
      </c>
      <c r="H408" s="134">
        <f>F408*C408*'Interval Specifications'!$K$10</f>
        <v>0</v>
      </c>
      <c r="I408" s="144">
        <f>G408*C408*'Interval Specifications'!$K$10</f>
        <v>0</v>
      </c>
      <c r="J408" s="66" t="str">
        <f>IF('Interval Specifications'!$K$11="","N/A",H408/'Interval Specifications'!$K$11)</f>
        <v>N/A</v>
      </c>
      <c r="K408" s="67" t="str">
        <f>IF('Interval Specifications'!$K$11="","N/A",I408/'Interval Specifications'!$K$11)</f>
        <v>N/A</v>
      </c>
      <c r="L408" s="115" t="str">
        <f t="shared" si="109"/>
        <v>N/A</v>
      </c>
      <c r="M408" s="690" t="str">
        <f t="shared" si="110"/>
        <v>N/A</v>
      </c>
      <c r="N408" s="691"/>
    </row>
    <row r="409" spans="2:14">
      <c r="B409" s="74"/>
      <c r="C409" s="18">
        <f>'Interval Specifications'!$L$9</f>
        <v>0.5</v>
      </c>
      <c r="D409" s="15" t="str">
        <f>'Interval Specifications'!$L$8</f>
        <v>G</v>
      </c>
      <c r="E409" s="130" t="str">
        <f>'Interval Specifications'!$L$7</f>
        <v>10% Powder</v>
      </c>
      <c r="F409" s="138">
        <f>'Interval Specifications'!L38</f>
        <v>0</v>
      </c>
      <c r="G409" s="139">
        <f>'Cumulative Specifications'!L37</f>
        <v>0</v>
      </c>
      <c r="H409" s="134">
        <f>F409*C409*'Interval Specifications'!$L$10</f>
        <v>0</v>
      </c>
      <c r="I409" s="144">
        <f>G409*C409*'Interval Specifications'!$L$10</f>
        <v>0</v>
      </c>
      <c r="J409" s="66" t="str">
        <f>IF('Interval Specifications'!$L$11="","N/A",H409/'Interval Specifications'!$L$11)</f>
        <v>N/A</v>
      </c>
      <c r="K409" s="67" t="str">
        <f>IF('Interval Specifications'!$L$11="","N/A",I409/'Interval Specifications'!$L$11)</f>
        <v>N/A</v>
      </c>
      <c r="L409" s="115" t="str">
        <f t="shared" si="109"/>
        <v>N/A</v>
      </c>
      <c r="M409" s="690" t="str">
        <f t="shared" si="110"/>
        <v>N/A</v>
      </c>
      <c r="N409" s="691"/>
    </row>
    <row r="410" spans="2:14" ht="15" thickBot="1">
      <c r="B410" s="74"/>
      <c r="C410" s="92">
        <f>'Interval Specifications'!$M$9</f>
        <v>1</v>
      </c>
      <c r="D410" s="93" t="str">
        <f>'Interval Specifications'!$M$8</f>
        <v>G</v>
      </c>
      <c r="E410" s="131" t="str">
        <f>'Interval Specifications'!$M$7</f>
        <v>20% Powder</v>
      </c>
      <c r="F410" s="140">
        <f>'Interval Specifications'!M38</f>
        <v>0</v>
      </c>
      <c r="G410" s="141">
        <f>'Cumulative Specifications'!M37</f>
        <v>0</v>
      </c>
      <c r="H410" s="135">
        <f>F410*C410*'Interval Specifications'!$M$10</f>
        <v>0</v>
      </c>
      <c r="I410" s="145">
        <f>G410*C410*'Interval Specifications'!$M$10</f>
        <v>0</v>
      </c>
      <c r="J410" s="149" t="str">
        <f>IF('Interval Specifications'!$M$11="","N/A",H410/'Interval Specifications'!$M$11)</f>
        <v>N/A</v>
      </c>
      <c r="K410" s="150" t="str">
        <f>IF('Interval Specifications'!$M$11="","N/A",I410/'Interval Specifications'!$M$11)</f>
        <v>N/A</v>
      </c>
      <c r="L410" s="115" t="str">
        <f t="shared" si="109"/>
        <v>N/A</v>
      </c>
      <c r="M410" s="690" t="str">
        <f t="shared" si="110"/>
        <v>N/A</v>
      </c>
      <c r="N410" s="691"/>
    </row>
    <row r="411" spans="2:14" ht="15" thickTop="1">
      <c r="B411" s="94" t="str">
        <f>'Interval Specifications'!C39</f>
        <v>Macedonia</v>
      </c>
      <c r="C411" s="692" t="s">
        <v>69</v>
      </c>
      <c r="D411" s="693"/>
      <c r="E411" s="693"/>
      <c r="F411" s="203">
        <f t="shared" ref="F411:L411" si="111">SUM(F412:F421)</f>
        <v>0</v>
      </c>
      <c r="G411" s="133">
        <f t="shared" si="111"/>
        <v>0</v>
      </c>
      <c r="H411" s="133">
        <f t="shared" si="111"/>
        <v>0</v>
      </c>
      <c r="I411" s="143">
        <f t="shared" si="111"/>
        <v>0</v>
      </c>
      <c r="J411" s="147">
        <f t="shared" si="111"/>
        <v>0</v>
      </c>
      <c r="K411" s="148">
        <f t="shared" si="111"/>
        <v>0</v>
      </c>
      <c r="L411" s="146">
        <f t="shared" si="111"/>
        <v>0</v>
      </c>
      <c r="M411" s="694">
        <f>SUM(M412:N421)</f>
        <v>0</v>
      </c>
      <c r="N411" s="695"/>
    </row>
    <row r="412" spans="2:14">
      <c r="B412" s="73"/>
      <c r="C412" s="202">
        <f>'Interval Specifications'!$D$9</f>
        <v>7.5</v>
      </c>
      <c r="D412" s="13" t="str">
        <f>'Interval Specifications'!$D$8</f>
        <v>mg</v>
      </c>
      <c r="E412" s="130" t="str">
        <f>'Interval Specifications'!$D$7</f>
        <v>Tablet</v>
      </c>
      <c r="F412" s="138">
        <f>'Interval Specifications'!D39</f>
        <v>0</v>
      </c>
      <c r="G412" s="139">
        <f>'Cumulative Specifications'!D38</f>
        <v>0</v>
      </c>
      <c r="H412" s="134">
        <f>F412*C412*'Interval Specifications'!$D$10</f>
        <v>0</v>
      </c>
      <c r="I412" s="144">
        <f>G412*C412*'Interval Specifications'!$D$10</f>
        <v>0</v>
      </c>
      <c r="J412" s="66">
        <f>IF('Interval Specifications'!$D$11="","N/A",H412/'Interval Specifications'!$D$11)</f>
        <v>0</v>
      </c>
      <c r="K412" s="67">
        <f>IF('Interval Specifications'!$D$11="","N/A",I412/'Interval Specifications'!$D$11)</f>
        <v>0</v>
      </c>
      <c r="L412" s="175">
        <f t="shared" ref="L412:L421" si="112">IF(J412="N/A","N/A",J412/365)</f>
        <v>0</v>
      </c>
      <c r="M412" s="690">
        <f t="shared" ref="M412:M421" si="113">IF(K412="N/A","N/A",K412/365)</f>
        <v>0</v>
      </c>
      <c r="N412" s="691"/>
    </row>
    <row r="413" spans="2:14">
      <c r="B413" s="176"/>
      <c r="C413" s="3">
        <f>'Interval Specifications'!$E$9</f>
        <v>15</v>
      </c>
      <c r="D413" s="15" t="str">
        <f>'Interval Specifications'!$E$8</f>
        <v>mg</v>
      </c>
      <c r="E413" s="130" t="str">
        <f>'Interval Specifications'!$E$7</f>
        <v>Tablet</v>
      </c>
      <c r="F413" s="138">
        <f>'Interval Specifications'!E39</f>
        <v>0</v>
      </c>
      <c r="G413" s="139">
        <f>'Cumulative Specifications'!E38</f>
        <v>0</v>
      </c>
      <c r="H413" s="134">
        <f>F413*C413*'Interval Specifications'!$E$10</f>
        <v>0</v>
      </c>
      <c r="I413" s="144">
        <f>G413*C413*'Interval Specifications'!$E$10</f>
        <v>0</v>
      </c>
      <c r="J413" s="66">
        <f>IF('Interval Specifications'!$E$11="","N/A",H413/'Interval Specifications'!$E$11)</f>
        <v>0</v>
      </c>
      <c r="K413" s="67">
        <f>IF('Interval Specifications'!$E$11="","N/A",I413/'Interval Specifications'!$E$11)</f>
        <v>0</v>
      </c>
      <c r="L413" s="175">
        <f t="shared" si="112"/>
        <v>0</v>
      </c>
      <c r="M413" s="690">
        <f t="shared" si="113"/>
        <v>0</v>
      </c>
      <c r="N413" s="691"/>
    </row>
    <row r="414" spans="2:14">
      <c r="B414" s="176"/>
      <c r="C414" s="2">
        <f>'Interval Specifications'!$F$9</f>
        <v>30</v>
      </c>
      <c r="D414" s="13" t="str">
        <f>'Interval Specifications'!$F$8</f>
        <v>mg</v>
      </c>
      <c r="E414" s="130" t="str">
        <f>'Interval Specifications'!$F$7</f>
        <v>Tablet</v>
      </c>
      <c r="F414" s="138">
        <f>'Interval Specifications'!F39</f>
        <v>0</v>
      </c>
      <c r="G414" s="139">
        <f>'Cumulative Specifications'!F38</f>
        <v>0</v>
      </c>
      <c r="H414" s="134">
        <f>F414*C414*'Interval Specifications'!$F$10</f>
        <v>0</v>
      </c>
      <c r="I414" s="144">
        <f>G414*C414*'Interval Specifications'!$F$10</f>
        <v>0</v>
      </c>
      <c r="J414" s="66">
        <f>IF('Interval Specifications'!$F$11="","N/A",H414/'Interval Specifications'!$F$11)</f>
        <v>0</v>
      </c>
      <c r="K414" s="67">
        <f>IF('Interval Specifications'!$F$11="","N/A",I414/'Interval Specifications'!$F$11)</f>
        <v>0</v>
      </c>
      <c r="L414" s="175">
        <f t="shared" si="112"/>
        <v>0</v>
      </c>
      <c r="M414" s="690">
        <f t="shared" si="113"/>
        <v>0</v>
      </c>
      <c r="N414" s="691"/>
    </row>
    <row r="415" spans="2:14">
      <c r="B415" s="176"/>
      <c r="C415" s="3">
        <f>'Interval Specifications'!$G$9</f>
        <v>45</v>
      </c>
      <c r="D415" s="15" t="str">
        <f>'Interval Specifications'!$G$8</f>
        <v>mg</v>
      </c>
      <c r="E415" s="130" t="str">
        <f>'Interval Specifications'!$G$7</f>
        <v>Tablet</v>
      </c>
      <c r="F415" s="138">
        <f>'Interval Specifications'!G39</f>
        <v>0</v>
      </c>
      <c r="G415" s="139">
        <f>'Cumulative Specifications'!G38</f>
        <v>0</v>
      </c>
      <c r="H415" s="134">
        <f>F415*C415*'Interval Specifications'!$G$10</f>
        <v>0</v>
      </c>
      <c r="I415" s="144">
        <f>G415*C415*'Interval Specifications'!$G$10</f>
        <v>0</v>
      </c>
      <c r="J415" s="66">
        <f>IF('Interval Specifications'!$G$11="","N/A",H415/'Interval Specifications'!$G$11)</f>
        <v>0</v>
      </c>
      <c r="K415" s="67">
        <f>IF('Interval Specifications'!$G$11="","N/A",I415/'Interval Specifications'!$G$11)</f>
        <v>0</v>
      </c>
      <c r="L415" s="175">
        <f t="shared" si="112"/>
        <v>0</v>
      </c>
      <c r="M415" s="690">
        <f t="shared" si="113"/>
        <v>0</v>
      </c>
      <c r="N415" s="691"/>
    </row>
    <row r="416" spans="2:14">
      <c r="B416" s="176"/>
      <c r="C416" s="2">
        <f>'Interval Specifications'!$H$9</f>
        <v>60</v>
      </c>
      <c r="D416" s="13" t="str">
        <f>'Interval Specifications'!$H$8</f>
        <v>mg</v>
      </c>
      <c r="E416" s="130" t="str">
        <f>'Interval Specifications'!$H$7</f>
        <v>Tablet</v>
      </c>
      <c r="F416" s="138">
        <f>'Interval Specifications'!H39</f>
        <v>0</v>
      </c>
      <c r="G416" s="139">
        <f>'Cumulative Specifications'!H38</f>
        <v>0</v>
      </c>
      <c r="H416" s="134">
        <f>F416*C416*'Interval Specifications'!$H$10</f>
        <v>0</v>
      </c>
      <c r="I416" s="144">
        <f>G416*C416*'Interval Specifications'!$H$10</f>
        <v>0</v>
      </c>
      <c r="J416" s="66">
        <f>IF('Interval Specifications'!$H$11="","N/A",H416/'Interval Specifications'!$H$11)</f>
        <v>0</v>
      </c>
      <c r="K416" s="67">
        <f>IF('Interval Specifications'!$H$11="","N/A",I416/'Interval Specifications'!$H$11)</f>
        <v>0</v>
      </c>
      <c r="L416" s="175">
        <f t="shared" si="112"/>
        <v>0</v>
      </c>
      <c r="M416" s="690">
        <f t="shared" si="113"/>
        <v>0</v>
      </c>
      <c r="N416" s="691"/>
    </row>
    <row r="417" spans="2:14">
      <c r="B417" s="176"/>
      <c r="C417" s="16">
        <f>'Interval Specifications'!$I$9</f>
        <v>90</v>
      </c>
      <c r="D417" s="15" t="str">
        <f>'Interval Specifications'!$I$8</f>
        <v>mg</v>
      </c>
      <c r="E417" s="130" t="str">
        <f>'Interval Specifications'!$I$7</f>
        <v>Tablet</v>
      </c>
      <c r="F417" s="138">
        <f>'Interval Specifications'!I39</f>
        <v>0</v>
      </c>
      <c r="G417" s="139">
        <f>'Cumulative Specifications'!I38</f>
        <v>0</v>
      </c>
      <c r="H417" s="134">
        <f>F417*C417*'Interval Specifications'!$I$10</f>
        <v>0</v>
      </c>
      <c r="I417" s="144">
        <f>G417*C417*'Interval Specifications'!$I$10</f>
        <v>0</v>
      </c>
      <c r="J417" s="66">
        <f>IF('Interval Specifications'!$I$11="","N/A",H417/'Interval Specifications'!$I$11)</f>
        <v>0</v>
      </c>
      <c r="K417" s="67">
        <f>IF('Interval Specifications'!$I$11="","N/A",I417/'Interval Specifications'!$I$11)</f>
        <v>0</v>
      </c>
      <c r="L417" s="175">
        <f t="shared" si="112"/>
        <v>0</v>
      </c>
      <c r="M417" s="690">
        <f t="shared" si="113"/>
        <v>0</v>
      </c>
      <c r="N417" s="691"/>
    </row>
    <row r="418" spans="2:14">
      <c r="B418" s="176"/>
      <c r="C418" s="3">
        <f>'Interval Specifications'!$J$9</f>
        <v>25</v>
      </c>
      <c r="D418" s="15" t="str">
        <f>'Interval Specifications'!$J$8</f>
        <v>mg</v>
      </c>
      <c r="E418" s="130" t="str">
        <f>'Interval Specifications'!$J$7</f>
        <v xml:space="preserve">SR Capsule </v>
      </c>
      <c r="F418" s="138">
        <f>'Interval Specifications'!J39</f>
        <v>0</v>
      </c>
      <c r="G418" s="139">
        <f>'Cumulative Specifications'!J38</f>
        <v>0</v>
      </c>
      <c r="H418" s="134">
        <f>F418*C418*'Interval Specifications'!$J$10</f>
        <v>0</v>
      </c>
      <c r="I418" s="144">
        <f>G418*C418*'Interval Specifications'!$J$10</f>
        <v>0</v>
      </c>
      <c r="J418" s="66" t="str">
        <f>IF('Interval Specifications'!$J$11="","N/A",H418/'Interval Specifications'!$J$11)</f>
        <v>N/A</v>
      </c>
      <c r="K418" s="67" t="str">
        <f>IF('Interval Specifications'!$J$11="","N/A",I418/'Interval Specifications'!$J$11)</f>
        <v>N/A</v>
      </c>
      <c r="L418" s="175" t="str">
        <f t="shared" si="112"/>
        <v>N/A</v>
      </c>
      <c r="M418" s="690" t="str">
        <f t="shared" si="113"/>
        <v>N/A</v>
      </c>
      <c r="N418" s="691"/>
    </row>
    <row r="419" spans="2:14">
      <c r="B419" s="176"/>
      <c r="C419" s="2">
        <f>'Interval Specifications'!$K$9</f>
        <v>5</v>
      </c>
      <c r="D419" s="13" t="str">
        <f>'Interval Specifications'!$K$8</f>
        <v>mg/ml</v>
      </c>
      <c r="E419" s="130" t="str">
        <f>'Interval Specifications'!$K$7</f>
        <v>Liquid</v>
      </c>
      <c r="F419" s="138">
        <f>'Interval Specifications'!K39</f>
        <v>0</v>
      </c>
      <c r="G419" s="139">
        <f>'Cumulative Specifications'!K38</f>
        <v>0</v>
      </c>
      <c r="H419" s="134">
        <f>F419*C419*'Interval Specifications'!$K$10</f>
        <v>0</v>
      </c>
      <c r="I419" s="144">
        <f>G419*C419*'Interval Specifications'!$K$10</f>
        <v>0</v>
      </c>
      <c r="J419" s="66" t="str">
        <f>IF('Interval Specifications'!$K$11="","N/A",H419/'Interval Specifications'!$K$11)</f>
        <v>N/A</v>
      </c>
      <c r="K419" s="67" t="str">
        <f>IF('Interval Specifications'!$K$11="","N/A",I419/'Interval Specifications'!$K$11)</f>
        <v>N/A</v>
      </c>
      <c r="L419" s="175" t="str">
        <f t="shared" si="112"/>
        <v>N/A</v>
      </c>
      <c r="M419" s="690" t="str">
        <f t="shared" si="113"/>
        <v>N/A</v>
      </c>
      <c r="N419" s="691"/>
    </row>
    <row r="420" spans="2:14">
      <c r="B420" s="176"/>
      <c r="C420" s="18">
        <f>'Interval Specifications'!$L$9</f>
        <v>0.5</v>
      </c>
      <c r="D420" s="15" t="str">
        <f>'Interval Specifications'!$L$8</f>
        <v>G</v>
      </c>
      <c r="E420" s="130" t="str">
        <f>'Interval Specifications'!$L$7</f>
        <v>10% Powder</v>
      </c>
      <c r="F420" s="138">
        <f>'Interval Specifications'!L39</f>
        <v>0</v>
      </c>
      <c r="G420" s="139">
        <f>'Cumulative Specifications'!L38</f>
        <v>0</v>
      </c>
      <c r="H420" s="134">
        <f>F420*C420*'Interval Specifications'!$L$10</f>
        <v>0</v>
      </c>
      <c r="I420" s="144">
        <f>G420*C420*'Interval Specifications'!$L$10</f>
        <v>0</v>
      </c>
      <c r="J420" s="66" t="str">
        <f>IF('Interval Specifications'!$L$11="","N/A",H420/'Interval Specifications'!$L$11)</f>
        <v>N/A</v>
      </c>
      <c r="K420" s="67" t="str">
        <f>IF('Interval Specifications'!$L$11="","N/A",I420/'Interval Specifications'!$L$11)</f>
        <v>N/A</v>
      </c>
      <c r="L420" s="175" t="str">
        <f t="shared" si="112"/>
        <v>N/A</v>
      </c>
      <c r="M420" s="690" t="str">
        <f t="shared" si="113"/>
        <v>N/A</v>
      </c>
      <c r="N420" s="691"/>
    </row>
    <row r="421" spans="2:14" ht="15" thickBot="1">
      <c r="B421" s="176"/>
      <c r="C421" s="92">
        <f>'Interval Specifications'!$M$9</f>
        <v>1</v>
      </c>
      <c r="D421" s="93" t="str">
        <f>'Interval Specifications'!$M$8</f>
        <v>G</v>
      </c>
      <c r="E421" s="131" t="str">
        <f>'Interval Specifications'!$M$7</f>
        <v>20% Powder</v>
      </c>
      <c r="F421" s="140">
        <f>'Interval Specifications'!M39</f>
        <v>0</v>
      </c>
      <c r="G421" s="141">
        <f>'Cumulative Specifications'!M38</f>
        <v>0</v>
      </c>
      <c r="H421" s="135">
        <f>F421*C421*'Interval Specifications'!$M$10</f>
        <v>0</v>
      </c>
      <c r="I421" s="145">
        <f>G421*C421*'Interval Specifications'!$M$10</f>
        <v>0</v>
      </c>
      <c r="J421" s="149" t="str">
        <f>IF('Interval Specifications'!$M$11="","N/A",H421/'Interval Specifications'!$M$11)</f>
        <v>N/A</v>
      </c>
      <c r="K421" s="150" t="str">
        <f>IF('Interval Specifications'!$M$11="","N/A",I421/'Interval Specifications'!$M$11)</f>
        <v>N/A</v>
      </c>
      <c r="L421" s="175" t="str">
        <f t="shared" si="112"/>
        <v>N/A</v>
      </c>
      <c r="M421" s="690" t="str">
        <f t="shared" si="113"/>
        <v>N/A</v>
      </c>
      <c r="N421" s="691"/>
    </row>
    <row r="422" spans="2:14" ht="15" thickTop="1">
      <c r="B422" s="94" t="str">
        <f>'Interval Specifications'!C67</f>
        <v>Malaysia</v>
      </c>
      <c r="C422" s="692" t="s">
        <v>69</v>
      </c>
      <c r="D422" s="693"/>
      <c r="E422" s="693"/>
      <c r="F422" s="203">
        <f t="shared" ref="F422:L422" si="114">SUM(F423:F432)</f>
        <v>0</v>
      </c>
      <c r="G422" s="133">
        <f t="shared" si="114"/>
        <v>0</v>
      </c>
      <c r="H422" s="133">
        <f t="shared" si="114"/>
        <v>0</v>
      </c>
      <c r="I422" s="143">
        <f t="shared" si="114"/>
        <v>0</v>
      </c>
      <c r="J422" s="147">
        <f t="shared" si="114"/>
        <v>0</v>
      </c>
      <c r="K422" s="148">
        <f t="shared" si="114"/>
        <v>0</v>
      </c>
      <c r="L422" s="146">
        <f t="shared" si="114"/>
        <v>0</v>
      </c>
      <c r="M422" s="694">
        <f>SUM(M423:N432)</f>
        <v>0</v>
      </c>
      <c r="N422" s="695"/>
    </row>
    <row r="423" spans="2:14">
      <c r="B423" s="73"/>
      <c r="C423" s="202">
        <f>'Interval Specifications'!$D$9</f>
        <v>7.5</v>
      </c>
      <c r="D423" s="13" t="str">
        <f>'Interval Specifications'!$D$8</f>
        <v>mg</v>
      </c>
      <c r="E423" s="130" t="str">
        <f>'Interval Specifications'!$D$7</f>
        <v>Tablet</v>
      </c>
      <c r="F423" s="138">
        <f>'Interval Specifications'!D67</f>
        <v>0</v>
      </c>
      <c r="G423" s="139">
        <f>'Cumulative Specifications'!D66</f>
        <v>0</v>
      </c>
      <c r="H423" s="134">
        <f>F423*C423*'Interval Specifications'!$D$10</f>
        <v>0</v>
      </c>
      <c r="I423" s="144">
        <f>G423*C423*'Interval Specifications'!$D$10</f>
        <v>0</v>
      </c>
      <c r="J423" s="66">
        <f>IF('Interval Specifications'!$D$11="","N/A",H423/'Interval Specifications'!$D$11)</f>
        <v>0</v>
      </c>
      <c r="K423" s="67">
        <f>IF('Interval Specifications'!$D$11="","N/A",I423/'Interval Specifications'!$D$11)</f>
        <v>0</v>
      </c>
      <c r="L423" s="115">
        <f t="shared" ref="L423:L432" si="115">IF(J423="N/A","N/A",J423/365)</f>
        <v>0</v>
      </c>
      <c r="M423" s="690">
        <f t="shared" ref="M423:M432" si="116">IF(K423="N/A","N/A",K423/365)</f>
        <v>0</v>
      </c>
      <c r="N423" s="691"/>
    </row>
    <row r="424" spans="2:14">
      <c r="B424" s="74"/>
      <c r="C424" s="3">
        <f>'Interval Specifications'!$E$9</f>
        <v>15</v>
      </c>
      <c r="D424" s="15" t="str">
        <f>'Interval Specifications'!$E$8</f>
        <v>mg</v>
      </c>
      <c r="E424" s="130" t="str">
        <f>'Interval Specifications'!$E$7</f>
        <v>Tablet</v>
      </c>
      <c r="F424" s="138">
        <f>'Interval Specifications'!E67</f>
        <v>0</v>
      </c>
      <c r="G424" s="139">
        <f>'Cumulative Specifications'!E66</f>
        <v>0</v>
      </c>
      <c r="H424" s="134">
        <f>F424*C424*'Interval Specifications'!$E$10</f>
        <v>0</v>
      </c>
      <c r="I424" s="144">
        <f>G424*C424*'Interval Specifications'!$E$10</f>
        <v>0</v>
      </c>
      <c r="J424" s="66">
        <f>IF('Interval Specifications'!$E$11="","N/A",H424/'Interval Specifications'!$E$11)</f>
        <v>0</v>
      </c>
      <c r="K424" s="67">
        <f>IF('Interval Specifications'!$E$11="","N/A",I424/'Interval Specifications'!$E$11)</f>
        <v>0</v>
      </c>
      <c r="L424" s="115">
        <f t="shared" si="115"/>
        <v>0</v>
      </c>
      <c r="M424" s="690">
        <f t="shared" si="116"/>
        <v>0</v>
      </c>
      <c r="N424" s="691"/>
    </row>
    <row r="425" spans="2:14">
      <c r="B425" s="74"/>
      <c r="C425" s="2">
        <f>'Interval Specifications'!$F$9</f>
        <v>30</v>
      </c>
      <c r="D425" s="13" t="str">
        <f>'Interval Specifications'!$F$8</f>
        <v>mg</v>
      </c>
      <c r="E425" s="130" t="str">
        <f>'Interval Specifications'!$F$7</f>
        <v>Tablet</v>
      </c>
      <c r="F425" s="138">
        <f>'Interval Specifications'!F67</f>
        <v>0</v>
      </c>
      <c r="G425" s="139">
        <f>'Cumulative Specifications'!F66</f>
        <v>0</v>
      </c>
      <c r="H425" s="134">
        <f>F425*C425*'Interval Specifications'!$F$10</f>
        <v>0</v>
      </c>
      <c r="I425" s="144">
        <f>G425*C425*'Interval Specifications'!$F$10</f>
        <v>0</v>
      </c>
      <c r="J425" s="66">
        <f>IF('Interval Specifications'!$F$11="","N/A",H425/'Interval Specifications'!$F$11)</f>
        <v>0</v>
      </c>
      <c r="K425" s="67">
        <f>IF('Interval Specifications'!$F$11="","N/A",I425/'Interval Specifications'!$F$11)</f>
        <v>0</v>
      </c>
      <c r="L425" s="115">
        <f t="shared" si="115"/>
        <v>0</v>
      </c>
      <c r="M425" s="690">
        <f t="shared" si="116"/>
        <v>0</v>
      </c>
      <c r="N425" s="691"/>
    </row>
    <row r="426" spans="2:14">
      <c r="B426" s="74"/>
      <c r="C426" s="3">
        <f>'Interval Specifications'!$G$9</f>
        <v>45</v>
      </c>
      <c r="D426" s="15" t="str">
        <f>'Interval Specifications'!$G$8</f>
        <v>mg</v>
      </c>
      <c r="E426" s="130" t="str">
        <f>'Interval Specifications'!$G$7</f>
        <v>Tablet</v>
      </c>
      <c r="F426" s="138">
        <f>'Interval Specifications'!G67</f>
        <v>0</v>
      </c>
      <c r="G426" s="139">
        <f>'Cumulative Specifications'!G66</f>
        <v>0</v>
      </c>
      <c r="H426" s="134">
        <f>F426*C426*'Interval Specifications'!$G$10</f>
        <v>0</v>
      </c>
      <c r="I426" s="144">
        <f>G426*C426*'Interval Specifications'!$G$10</f>
        <v>0</v>
      </c>
      <c r="J426" s="66">
        <f>IF('Interval Specifications'!$G$11="","N/A",H426/'Interval Specifications'!$G$11)</f>
        <v>0</v>
      </c>
      <c r="K426" s="67">
        <f>IF('Interval Specifications'!$G$11="","N/A",I426/'Interval Specifications'!$G$11)</f>
        <v>0</v>
      </c>
      <c r="L426" s="115">
        <f t="shared" si="115"/>
        <v>0</v>
      </c>
      <c r="M426" s="690">
        <f t="shared" si="116"/>
        <v>0</v>
      </c>
      <c r="N426" s="691"/>
    </row>
    <row r="427" spans="2:14">
      <c r="B427" s="74"/>
      <c r="C427" s="2">
        <f>'Interval Specifications'!$H$9</f>
        <v>60</v>
      </c>
      <c r="D427" s="13" t="str">
        <f>'Interval Specifications'!$H$8</f>
        <v>mg</v>
      </c>
      <c r="E427" s="130" t="str">
        <f>'Interval Specifications'!$H$7</f>
        <v>Tablet</v>
      </c>
      <c r="F427" s="138">
        <f>'Interval Specifications'!H67</f>
        <v>0</v>
      </c>
      <c r="G427" s="139">
        <f>'Cumulative Specifications'!H66</f>
        <v>0</v>
      </c>
      <c r="H427" s="134">
        <f>F427*C427*'Interval Specifications'!$H$10</f>
        <v>0</v>
      </c>
      <c r="I427" s="144">
        <f>G427*C427*'Interval Specifications'!$H$10</f>
        <v>0</v>
      </c>
      <c r="J427" s="66">
        <f>IF('Interval Specifications'!$H$11="","N/A",H427/'Interval Specifications'!$H$11)</f>
        <v>0</v>
      </c>
      <c r="K427" s="67">
        <f>IF('Interval Specifications'!$H$11="","N/A",I427/'Interval Specifications'!$H$11)</f>
        <v>0</v>
      </c>
      <c r="L427" s="115">
        <f t="shared" si="115"/>
        <v>0</v>
      </c>
      <c r="M427" s="690">
        <f t="shared" si="116"/>
        <v>0</v>
      </c>
      <c r="N427" s="691"/>
    </row>
    <row r="428" spans="2:14">
      <c r="B428" s="74"/>
      <c r="C428" s="16">
        <f>'Interval Specifications'!$I$9</f>
        <v>90</v>
      </c>
      <c r="D428" s="15" t="str">
        <f>'Interval Specifications'!$I$8</f>
        <v>mg</v>
      </c>
      <c r="E428" s="130" t="str">
        <f>'Interval Specifications'!$I$7</f>
        <v>Tablet</v>
      </c>
      <c r="F428" s="138">
        <f>'Interval Specifications'!I67</f>
        <v>0</v>
      </c>
      <c r="G428" s="139">
        <f>'Cumulative Specifications'!I66</f>
        <v>0</v>
      </c>
      <c r="H428" s="134">
        <f>F428*C428*'Interval Specifications'!$I$10</f>
        <v>0</v>
      </c>
      <c r="I428" s="144">
        <f>G428*C428*'Interval Specifications'!$I$10</f>
        <v>0</v>
      </c>
      <c r="J428" s="66">
        <f>IF('Interval Specifications'!$I$11="","N/A",H428/'Interval Specifications'!$I$11)</f>
        <v>0</v>
      </c>
      <c r="K428" s="67">
        <f>IF('Interval Specifications'!$I$11="","N/A",I428/'Interval Specifications'!$I$11)</f>
        <v>0</v>
      </c>
      <c r="L428" s="115">
        <f t="shared" si="115"/>
        <v>0</v>
      </c>
      <c r="M428" s="690">
        <f t="shared" si="116"/>
        <v>0</v>
      </c>
      <c r="N428" s="691"/>
    </row>
    <row r="429" spans="2:14">
      <c r="B429" s="74"/>
      <c r="C429" s="3">
        <f>'Interval Specifications'!$J$9</f>
        <v>25</v>
      </c>
      <c r="D429" s="15" t="str">
        <f>'Interval Specifications'!$J$8</f>
        <v>mg</v>
      </c>
      <c r="E429" s="130" t="str">
        <f>'Interval Specifications'!$J$7</f>
        <v xml:space="preserve">SR Capsule </v>
      </c>
      <c r="F429" s="138">
        <f>'Interval Specifications'!J67</f>
        <v>0</v>
      </c>
      <c r="G429" s="139">
        <f>'Cumulative Specifications'!J66</f>
        <v>0</v>
      </c>
      <c r="H429" s="134">
        <f>F429*C429*'Interval Specifications'!$J$10</f>
        <v>0</v>
      </c>
      <c r="I429" s="144">
        <f>G429*C429*'Interval Specifications'!$J$10</f>
        <v>0</v>
      </c>
      <c r="J429" s="66" t="str">
        <f>IF('Interval Specifications'!$J$11="","N/A",H429/'Interval Specifications'!$J$11)</f>
        <v>N/A</v>
      </c>
      <c r="K429" s="67" t="str">
        <f>IF('Interval Specifications'!$J$11="","N/A",I429/'Interval Specifications'!$J$11)</f>
        <v>N/A</v>
      </c>
      <c r="L429" s="115" t="str">
        <f t="shared" si="115"/>
        <v>N/A</v>
      </c>
      <c r="M429" s="690" t="str">
        <f t="shared" si="116"/>
        <v>N/A</v>
      </c>
      <c r="N429" s="691"/>
    </row>
    <row r="430" spans="2:14">
      <c r="B430" s="74"/>
      <c r="C430" s="2">
        <f>'Interval Specifications'!$K$9</f>
        <v>5</v>
      </c>
      <c r="D430" s="13" t="str">
        <f>'Interval Specifications'!$K$8</f>
        <v>mg/ml</v>
      </c>
      <c r="E430" s="130" t="str">
        <f>'Interval Specifications'!$K$7</f>
        <v>Liquid</v>
      </c>
      <c r="F430" s="138">
        <f>'Interval Specifications'!K67</f>
        <v>0</v>
      </c>
      <c r="G430" s="139">
        <f>'Cumulative Specifications'!K66</f>
        <v>0</v>
      </c>
      <c r="H430" s="134">
        <f>F430*C430*'Interval Specifications'!$K$10</f>
        <v>0</v>
      </c>
      <c r="I430" s="144">
        <f>G430*C430*'Interval Specifications'!$K$10</f>
        <v>0</v>
      </c>
      <c r="J430" s="66" t="str">
        <f>IF('Interval Specifications'!$K$11="","N/A",H430/'Interval Specifications'!$K$11)</f>
        <v>N/A</v>
      </c>
      <c r="K430" s="67" t="str">
        <f>IF('Interval Specifications'!$K$11="","N/A",I430/'Interval Specifications'!$K$11)</f>
        <v>N/A</v>
      </c>
      <c r="L430" s="115" t="str">
        <f t="shared" si="115"/>
        <v>N/A</v>
      </c>
      <c r="M430" s="690" t="str">
        <f t="shared" si="116"/>
        <v>N/A</v>
      </c>
      <c r="N430" s="691"/>
    </row>
    <row r="431" spans="2:14">
      <c r="B431" s="74"/>
      <c r="C431" s="18">
        <f>'Interval Specifications'!$L$9</f>
        <v>0.5</v>
      </c>
      <c r="D431" s="15" t="str">
        <f>'Interval Specifications'!$L$8</f>
        <v>G</v>
      </c>
      <c r="E431" s="130" t="str">
        <f>'Interval Specifications'!$L$7</f>
        <v>10% Powder</v>
      </c>
      <c r="F431" s="138">
        <f>'Interval Specifications'!L67</f>
        <v>0</v>
      </c>
      <c r="G431" s="139">
        <f>'Cumulative Specifications'!L66</f>
        <v>0</v>
      </c>
      <c r="H431" s="134">
        <f>F431*C431*'Interval Specifications'!$L$10</f>
        <v>0</v>
      </c>
      <c r="I431" s="144">
        <f>G431*C431*'Interval Specifications'!$L$10</f>
        <v>0</v>
      </c>
      <c r="J431" s="66" t="str">
        <f>IF('Interval Specifications'!$L$11="","N/A",H431/'Interval Specifications'!$L$11)</f>
        <v>N/A</v>
      </c>
      <c r="K431" s="67" t="str">
        <f>IF('Interval Specifications'!$L$11="","N/A",I431/'Interval Specifications'!$L$11)</f>
        <v>N/A</v>
      </c>
      <c r="L431" s="115" t="str">
        <f t="shared" si="115"/>
        <v>N/A</v>
      </c>
      <c r="M431" s="690" t="str">
        <f t="shared" si="116"/>
        <v>N/A</v>
      </c>
      <c r="N431" s="691"/>
    </row>
    <row r="432" spans="2:14" ht="15" thickBot="1">
      <c r="B432" s="74"/>
      <c r="C432" s="92">
        <f>'Interval Specifications'!$M$9</f>
        <v>1</v>
      </c>
      <c r="D432" s="93" t="str">
        <f>'Interval Specifications'!$M$8</f>
        <v>G</v>
      </c>
      <c r="E432" s="131" t="str">
        <f>'Interval Specifications'!$M$7</f>
        <v>20% Powder</v>
      </c>
      <c r="F432" s="140">
        <f>'Interval Specifications'!M67</f>
        <v>0</v>
      </c>
      <c r="G432" s="141">
        <f>'Cumulative Specifications'!M66</f>
        <v>0</v>
      </c>
      <c r="H432" s="135">
        <f>F432*C432*'Interval Specifications'!$M$10</f>
        <v>0</v>
      </c>
      <c r="I432" s="145">
        <f>G432*C432*'Interval Specifications'!$M$10</f>
        <v>0</v>
      </c>
      <c r="J432" s="149" t="str">
        <f>IF('Interval Specifications'!$M$11="","N/A",H432/'Interval Specifications'!$M$11)</f>
        <v>N/A</v>
      </c>
      <c r="K432" s="150" t="str">
        <f>IF('Interval Specifications'!$M$11="","N/A",I432/'Interval Specifications'!$M$11)</f>
        <v>N/A</v>
      </c>
      <c r="L432" s="115" t="str">
        <f t="shared" si="115"/>
        <v>N/A</v>
      </c>
      <c r="M432" s="690" t="str">
        <f t="shared" si="116"/>
        <v>N/A</v>
      </c>
      <c r="N432" s="691"/>
    </row>
    <row r="433" spans="2:14" ht="15" thickTop="1">
      <c r="B433" s="94" t="str">
        <f>'Interval Specifications'!C40</f>
        <v>Malta</v>
      </c>
      <c r="C433" s="692" t="s">
        <v>69</v>
      </c>
      <c r="D433" s="693"/>
      <c r="E433" s="693"/>
      <c r="F433" s="203">
        <f t="shared" ref="F433:L433" si="117">SUM(F434:F443)</f>
        <v>0</v>
      </c>
      <c r="G433" s="133">
        <f t="shared" si="117"/>
        <v>0</v>
      </c>
      <c r="H433" s="133">
        <f t="shared" si="117"/>
        <v>0</v>
      </c>
      <c r="I433" s="143">
        <f t="shared" si="117"/>
        <v>0</v>
      </c>
      <c r="J433" s="147">
        <f t="shared" si="117"/>
        <v>0</v>
      </c>
      <c r="K433" s="148">
        <f t="shared" si="117"/>
        <v>0</v>
      </c>
      <c r="L433" s="146">
        <f t="shared" si="117"/>
        <v>0</v>
      </c>
      <c r="M433" s="694">
        <f>SUM(M434:N443)</f>
        <v>0</v>
      </c>
      <c r="N433" s="695"/>
    </row>
    <row r="434" spans="2:14">
      <c r="B434" s="73"/>
      <c r="C434" s="202">
        <f>'Interval Specifications'!$D$9</f>
        <v>7.5</v>
      </c>
      <c r="D434" s="13" t="str">
        <f>'Interval Specifications'!$D$8</f>
        <v>mg</v>
      </c>
      <c r="E434" s="130" t="str">
        <f>'Interval Specifications'!$D$7</f>
        <v>Tablet</v>
      </c>
      <c r="F434" s="138">
        <f>'Interval Specifications'!D40</f>
        <v>0</v>
      </c>
      <c r="G434" s="139">
        <f>'Cumulative Specifications'!D39</f>
        <v>0</v>
      </c>
      <c r="H434" s="134">
        <f>F434*C434*'Interval Specifications'!$D$10</f>
        <v>0</v>
      </c>
      <c r="I434" s="144">
        <f>G434*C434*'Interval Specifications'!$D$10</f>
        <v>0</v>
      </c>
      <c r="J434" s="66">
        <f>IF('Interval Specifications'!$D$11="","N/A",H434/'Interval Specifications'!$D$11)</f>
        <v>0</v>
      </c>
      <c r="K434" s="67">
        <f>IF('Interval Specifications'!$D$11="","N/A",I434/'Interval Specifications'!$D$11)</f>
        <v>0</v>
      </c>
      <c r="L434" s="115">
        <f t="shared" ref="L434:L443" si="118">IF(J434="N/A","N/A",J434/365)</f>
        <v>0</v>
      </c>
      <c r="M434" s="690">
        <f t="shared" ref="M434:M443" si="119">IF(K434="N/A","N/A",K434/365)</f>
        <v>0</v>
      </c>
      <c r="N434" s="691"/>
    </row>
    <row r="435" spans="2:14">
      <c r="B435" s="74"/>
      <c r="C435" s="3">
        <f>'Interval Specifications'!$E$9</f>
        <v>15</v>
      </c>
      <c r="D435" s="15" t="str">
        <f>'Interval Specifications'!$E$8</f>
        <v>mg</v>
      </c>
      <c r="E435" s="130" t="str">
        <f>'Interval Specifications'!$E$7</f>
        <v>Tablet</v>
      </c>
      <c r="F435" s="138">
        <f>'Interval Specifications'!E40</f>
        <v>0</v>
      </c>
      <c r="G435" s="139">
        <f>'Cumulative Specifications'!E39</f>
        <v>0</v>
      </c>
      <c r="H435" s="134">
        <f>F435*C435*'Interval Specifications'!$E$10</f>
        <v>0</v>
      </c>
      <c r="I435" s="144">
        <f>G435*C435*'Interval Specifications'!$E$10</f>
        <v>0</v>
      </c>
      <c r="J435" s="66">
        <f>IF('Interval Specifications'!$E$11="","N/A",H435/'Interval Specifications'!$E$11)</f>
        <v>0</v>
      </c>
      <c r="K435" s="67">
        <f>IF('Interval Specifications'!$E$11="","N/A",I435/'Interval Specifications'!$E$11)</f>
        <v>0</v>
      </c>
      <c r="L435" s="115">
        <f t="shared" si="118"/>
        <v>0</v>
      </c>
      <c r="M435" s="690">
        <f t="shared" si="119"/>
        <v>0</v>
      </c>
      <c r="N435" s="691"/>
    </row>
    <row r="436" spans="2:14">
      <c r="B436" s="74"/>
      <c r="C436" s="2">
        <f>'Interval Specifications'!$F$9</f>
        <v>30</v>
      </c>
      <c r="D436" s="13" t="str">
        <f>'Interval Specifications'!$F$8</f>
        <v>mg</v>
      </c>
      <c r="E436" s="130" t="str">
        <f>'Interval Specifications'!$F$7</f>
        <v>Tablet</v>
      </c>
      <c r="F436" s="138">
        <f>'Interval Specifications'!F40</f>
        <v>0</v>
      </c>
      <c r="G436" s="139">
        <f>'Cumulative Specifications'!F39</f>
        <v>0</v>
      </c>
      <c r="H436" s="134">
        <f>F436*C436*'Interval Specifications'!$F$10</f>
        <v>0</v>
      </c>
      <c r="I436" s="144">
        <f>G436*C436*'Interval Specifications'!$F$10</f>
        <v>0</v>
      </c>
      <c r="J436" s="66">
        <f>IF('Interval Specifications'!$F$11="","N/A",H436/'Interval Specifications'!$F$11)</f>
        <v>0</v>
      </c>
      <c r="K436" s="67">
        <f>IF('Interval Specifications'!$F$11="","N/A",I436/'Interval Specifications'!$F$11)</f>
        <v>0</v>
      </c>
      <c r="L436" s="115">
        <f t="shared" si="118"/>
        <v>0</v>
      </c>
      <c r="M436" s="690">
        <f t="shared" si="119"/>
        <v>0</v>
      </c>
      <c r="N436" s="691"/>
    </row>
    <row r="437" spans="2:14">
      <c r="B437" s="74"/>
      <c r="C437" s="3">
        <f>'Interval Specifications'!$G$9</f>
        <v>45</v>
      </c>
      <c r="D437" s="15" t="str">
        <f>'Interval Specifications'!$G$8</f>
        <v>mg</v>
      </c>
      <c r="E437" s="130" t="str">
        <f>'Interval Specifications'!$G$7</f>
        <v>Tablet</v>
      </c>
      <c r="F437" s="138">
        <f>'Interval Specifications'!G40</f>
        <v>0</v>
      </c>
      <c r="G437" s="139">
        <f>'Cumulative Specifications'!G39</f>
        <v>0</v>
      </c>
      <c r="H437" s="134">
        <f>F437*C437*'Interval Specifications'!$G$10</f>
        <v>0</v>
      </c>
      <c r="I437" s="144">
        <f>G437*C437*'Interval Specifications'!$G$10</f>
        <v>0</v>
      </c>
      <c r="J437" s="66">
        <f>IF('Interval Specifications'!$G$11="","N/A",H437/'Interval Specifications'!$G$11)</f>
        <v>0</v>
      </c>
      <c r="K437" s="67">
        <f>IF('Interval Specifications'!$G$11="","N/A",I437/'Interval Specifications'!$G$11)</f>
        <v>0</v>
      </c>
      <c r="L437" s="115">
        <f t="shared" si="118"/>
        <v>0</v>
      </c>
      <c r="M437" s="690">
        <f t="shared" si="119"/>
        <v>0</v>
      </c>
      <c r="N437" s="691"/>
    </row>
    <row r="438" spans="2:14">
      <c r="B438" s="74"/>
      <c r="C438" s="2">
        <f>'Interval Specifications'!$H$9</f>
        <v>60</v>
      </c>
      <c r="D438" s="13" t="str">
        <f>'Interval Specifications'!$H$8</f>
        <v>mg</v>
      </c>
      <c r="E438" s="130" t="str">
        <f>'Interval Specifications'!$H$7</f>
        <v>Tablet</v>
      </c>
      <c r="F438" s="138">
        <f>'Interval Specifications'!H40</f>
        <v>0</v>
      </c>
      <c r="G438" s="139">
        <f>'Cumulative Specifications'!H39</f>
        <v>0</v>
      </c>
      <c r="H438" s="134">
        <f>F438*C438*'Interval Specifications'!$H$10</f>
        <v>0</v>
      </c>
      <c r="I438" s="144">
        <f>G438*C438*'Interval Specifications'!$H$10</f>
        <v>0</v>
      </c>
      <c r="J438" s="66">
        <f>IF('Interval Specifications'!$H$11="","N/A",H438/'Interval Specifications'!$H$11)</f>
        <v>0</v>
      </c>
      <c r="K438" s="67">
        <f>IF('Interval Specifications'!$H$11="","N/A",I438/'Interval Specifications'!$H$11)</f>
        <v>0</v>
      </c>
      <c r="L438" s="115">
        <f t="shared" si="118"/>
        <v>0</v>
      </c>
      <c r="M438" s="690">
        <f t="shared" si="119"/>
        <v>0</v>
      </c>
      <c r="N438" s="691"/>
    </row>
    <row r="439" spans="2:14">
      <c r="B439" s="74"/>
      <c r="C439" s="16">
        <f>'Interval Specifications'!$I$9</f>
        <v>90</v>
      </c>
      <c r="D439" s="15" t="str">
        <f>'Interval Specifications'!$I$8</f>
        <v>mg</v>
      </c>
      <c r="E439" s="130" t="str">
        <f>'Interval Specifications'!$I$7</f>
        <v>Tablet</v>
      </c>
      <c r="F439" s="138">
        <f>'Interval Specifications'!I40</f>
        <v>0</v>
      </c>
      <c r="G439" s="139">
        <f>'Cumulative Specifications'!I39</f>
        <v>0</v>
      </c>
      <c r="H439" s="134">
        <f>F439*C439*'Interval Specifications'!$I$10</f>
        <v>0</v>
      </c>
      <c r="I439" s="144">
        <f>G439*C439*'Interval Specifications'!$I$10</f>
        <v>0</v>
      </c>
      <c r="J439" s="66">
        <f>IF('Interval Specifications'!$I$11="","N/A",H439/'Interval Specifications'!$I$11)</f>
        <v>0</v>
      </c>
      <c r="K439" s="67">
        <f>IF('Interval Specifications'!$I$11="","N/A",I439/'Interval Specifications'!$I$11)</f>
        <v>0</v>
      </c>
      <c r="L439" s="115">
        <f t="shared" si="118"/>
        <v>0</v>
      </c>
      <c r="M439" s="690">
        <f t="shared" si="119"/>
        <v>0</v>
      </c>
      <c r="N439" s="691"/>
    </row>
    <row r="440" spans="2:14">
      <c r="B440" s="74"/>
      <c r="C440" s="3">
        <f>'Interval Specifications'!$J$9</f>
        <v>25</v>
      </c>
      <c r="D440" s="15" t="str">
        <f>'Interval Specifications'!$J$8</f>
        <v>mg</v>
      </c>
      <c r="E440" s="130" t="str">
        <f>'Interval Specifications'!$J$7</f>
        <v xml:space="preserve">SR Capsule </v>
      </c>
      <c r="F440" s="138">
        <f>'Interval Specifications'!J40</f>
        <v>0</v>
      </c>
      <c r="G440" s="139">
        <f>'Cumulative Specifications'!J39</f>
        <v>0</v>
      </c>
      <c r="H440" s="134">
        <f>F440*C440*'Interval Specifications'!$J$10</f>
        <v>0</v>
      </c>
      <c r="I440" s="144">
        <f>G440*C440*'Interval Specifications'!$J$10</f>
        <v>0</v>
      </c>
      <c r="J440" s="66" t="str">
        <f>IF('Interval Specifications'!$J$11="","N/A",H440/'Interval Specifications'!$J$11)</f>
        <v>N/A</v>
      </c>
      <c r="K440" s="67" t="str">
        <f>IF('Interval Specifications'!$J$11="","N/A",I440/'Interval Specifications'!$J$11)</f>
        <v>N/A</v>
      </c>
      <c r="L440" s="115" t="str">
        <f t="shared" si="118"/>
        <v>N/A</v>
      </c>
      <c r="M440" s="690" t="str">
        <f t="shared" si="119"/>
        <v>N/A</v>
      </c>
      <c r="N440" s="691"/>
    </row>
    <row r="441" spans="2:14">
      <c r="B441" s="74"/>
      <c r="C441" s="2">
        <f>'Interval Specifications'!$K$9</f>
        <v>5</v>
      </c>
      <c r="D441" s="13" t="str">
        <f>'Interval Specifications'!$K$8</f>
        <v>mg/ml</v>
      </c>
      <c r="E441" s="130" t="str">
        <f>'Interval Specifications'!$K$7</f>
        <v>Liquid</v>
      </c>
      <c r="F441" s="138">
        <f>'Interval Specifications'!K40</f>
        <v>0</v>
      </c>
      <c r="G441" s="139">
        <f>'Cumulative Specifications'!K39</f>
        <v>0</v>
      </c>
      <c r="H441" s="134">
        <f>F441*C441*'Interval Specifications'!$K$10</f>
        <v>0</v>
      </c>
      <c r="I441" s="144">
        <f>G441*C441*'Interval Specifications'!$K$10</f>
        <v>0</v>
      </c>
      <c r="J441" s="66" t="str">
        <f>IF('Interval Specifications'!$K$11="","N/A",H441/'Interval Specifications'!$K$11)</f>
        <v>N/A</v>
      </c>
      <c r="K441" s="67" t="str">
        <f>IF('Interval Specifications'!$K$11="","N/A",I441/'Interval Specifications'!$K$11)</f>
        <v>N/A</v>
      </c>
      <c r="L441" s="115" t="str">
        <f t="shared" si="118"/>
        <v>N/A</v>
      </c>
      <c r="M441" s="690" t="str">
        <f t="shared" si="119"/>
        <v>N/A</v>
      </c>
      <c r="N441" s="691"/>
    </row>
    <row r="442" spans="2:14">
      <c r="B442" s="74"/>
      <c r="C442" s="18">
        <f>'Interval Specifications'!$L$9</f>
        <v>0.5</v>
      </c>
      <c r="D442" s="15" t="str">
        <f>'Interval Specifications'!$L$8</f>
        <v>G</v>
      </c>
      <c r="E442" s="130" t="str">
        <f>'Interval Specifications'!$L$7</f>
        <v>10% Powder</v>
      </c>
      <c r="F442" s="138">
        <f>'Interval Specifications'!L40</f>
        <v>0</v>
      </c>
      <c r="G442" s="139">
        <f>'Cumulative Specifications'!L39</f>
        <v>0</v>
      </c>
      <c r="H442" s="134">
        <f>F442*C442*'Interval Specifications'!$L$10</f>
        <v>0</v>
      </c>
      <c r="I442" s="144">
        <f>G442*C442*'Interval Specifications'!$L$10</f>
        <v>0</v>
      </c>
      <c r="J442" s="66" t="str">
        <f>IF('Interval Specifications'!$L$11="","N/A",H442/'Interval Specifications'!$L$11)</f>
        <v>N/A</v>
      </c>
      <c r="K442" s="67" t="str">
        <f>IF('Interval Specifications'!$L$11="","N/A",I442/'Interval Specifications'!$L$11)</f>
        <v>N/A</v>
      </c>
      <c r="L442" s="115" t="str">
        <f t="shared" si="118"/>
        <v>N/A</v>
      </c>
      <c r="M442" s="690" t="str">
        <f t="shared" si="119"/>
        <v>N/A</v>
      </c>
      <c r="N442" s="691"/>
    </row>
    <row r="443" spans="2:14" ht="15" thickBot="1">
      <c r="B443" s="74"/>
      <c r="C443" s="92">
        <f>'Interval Specifications'!$M$9</f>
        <v>1</v>
      </c>
      <c r="D443" s="93" t="str">
        <f>'Interval Specifications'!$M$8</f>
        <v>G</v>
      </c>
      <c r="E443" s="131" t="str">
        <f>'Interval Specifications'!$M$7</f>
        <v>20% Powder</v>
      </c>
      <c r="F443" s="140">
        <f>'Interval Specifications'!M40</f>
        <v>0</v>
      </c>
      <c r="G443" s="141">
        <f>'Cumulative Specifications'!M39</f>
        <v>0</v>
      </c>
      <c r="H443" s="135">
        <f>F443*C443*'Interval Specifications'!$M$10</f>
        <v>0</v>
      </c>
      <c r="I443" s="145">
        <f>G443*C443*'Interval Specifications'!$M$10</f>
        <v>0</v>
      </c>
      <c r="J443" s="149" t="str">
        <f>IF('Interval Specifications'!$M$11="","N/A",H443/'Interval Specifications'!$M$11)</f>
        <v>N/A</v>
      </c>
      <c r="K443" s="150" t="str">
        <f>IF('Interval Specifications'!$M$11="","N/A",I443/'Interval Specifications'!$M$11)</f>
        <v>N/A</v>
      </c>
      <c r="L443" s="115" t="str">
        <f t="shared" si="118"/>
        <v>N/A</v>
      </c>
      <c r="M443" s="690" t="str">
        <f t="shared" si="119"/>
        <v>N/A</v>
      </c>
      <c r="N443" s="691"/>
    </row>
    <row r="444" spans="2:14" ht="15" thickTop="1">
      <c r="B444" s="94" t="str">
        <f>'Interval Specifications'!C68</f>
        <v>Mexico</v>
      </c>
      <c r="C444" s="692" t="s">
        <v>69</v>
      </c>
      <c r="D444" s="693"/>
      <c r="E444" s="693"/>
      <c r="F444" s="203">
        <f t="shared" ref="F444:L444" si="120">SUM(F445:F454)</f>
        <v>0</v>
      </c>
      <c r="G444" s="133">
        <f t="shared" si="120"/>
        <v>0</v>
      </c>
      <c r="H444" s="133">
        <f t="shared" si="120"/>
        <v>0</v>
      </c>
      <c r="I444" s="143">
        <f t="shared" si="120"/>
        <v>0</v>
      </c>
      <c r="J444" s="147">
        <f t="shared" si="120"/>
        <v>0</v>
      </c>
      <c r="K444" s="148">
        <f t="shared" si="120"/>
        <v>0</v>
      </c>
      <c r="L444" s="146">
        <f t="shared" si="120"/>
        <v>0</v>
      </c>
      <c r="M444" s="694">
        <f>SUM(M445:N454)</f>
        <v>0</v>
      </c>
      <c r="N444" s="695"/>
    </row>
    <row r="445" spans="2:14">
      <c r="B445" s="73"/>
      <c r="C445" s="202">
        <f>'Interval Specifications'!$D$9</f>
        <v>7.5</v>
      </c>
      <c r="D445" s="13" t="str">
        <f>'Interval Specifications'!$D$8</f>
        <v>mg</v>
      </c>
      <c r="E445" s="130" t="str">
        <f>'Interval Specifications'!$D$7</f>
        <v>Tablet</v>
      </c>
      <c r="F445" s="138">
        <f>'Interval Specifications'!D68</f>
        <v>0</v>
      </c>
      <c r="G445" s="139">
        <f>'Cumulative Specifications'!D67</f>
        <v>0</v>
      </c>
      <c r="H445" s="134">
        <f>F445*C445*'Interval Specifications'!$D$10</f>
        <v>0</v>
      </c>
      <c r="I445" s="144">
        <f>G445*C445*'Interval Specifications'!$D$10</f>
        <v>0</v>
      </c>
      <c r="J445" s="66">
        <f>IF('Interval Specifications'!$D$11="","N/A",H445/'Interval Specifications'!$D$11)</f>
        <v>0</v>
      </c>
      <c r="K445" s="67">
        <f>IF('Interval Specifications'!$D$11="","N/A",I445/'Interval Specifications'!$D$11)</f>
        <v>0</v>
      </c>
      <c r="L445" s="115">
        <f t="shared" ref="L445:L454" si="121">IF(J445="N/A","N/A",J445/365)</f>
        <v>0</v>
      </c>
      <c r="M445" s="690">
        <f t="shared" ref="M445:M454" si="122">IF(K445="N/A","N/A",K445/365)</f>
        <v>0</v>
      </c>
      <c r="N445" s="691"/>
    </row>
    <row r="446" spans="2:14">
      <c r="B446" s="74"/>
      <c r="C446" s="3">
        <f>'Interval Specifications'!$E$9</f>
        <v>15</v>
      </c>
      <c r="D446" s="15" t="str">
        <f>'Interval Specifications'!$E$8</f>
        <v>mg</v>
      </c>
      <c r="E446" s="130" t="str">
        <f>'Interval Specifications'!$E$7</f>
        <v>Tablet</v>
      </c>
      <c r="F446" s="138">
        <f>'Interval Specifications'!E68</f>
        <v>0</v>
      </c>
      <c r="G446" s="139">
        <f>'Cumulative Specifications'!E67</f>
        <v>0</v>
      </c>
      <c r="H446" s="134">
        <f>F446*C446*'Interval Specifications'!$E$10</f>
        <v>0</v>
      </c>
      <c r="I446" s="144">
        <f>G446*C446*'Interval Specifications'!$E$10</f>
        <v>0</v>
      </c>
      <c r="J446" s="66">
        <f>IF('Interval Specifications'!$E$11="","N/A",H446/'Interval Specifications'!$E$11)</f>
        <v>0</v>
      </c>
      <c r="K446" s="67">
        <f>IF('Interval Specifications'!$E$11="","N/A",I446/'Interval Specifications'!$E$11)</f>
        <v>0</v>
      </c>
      <c r="L446" s="115">
        <f t="shared" si="121"/>
        <v>0</v>
      </c>
      <c r="M446" s="690">
        <f t="shared" si="122"/>
        <v>0</v>
      </c>
      <c r="N446" s="691"/>
    </row>
    <row r="447" spans="2:14">
      <c r="B447" s="74"/>
      <c r="C447" s="2">
        <f>'Interval Specifications'!$F$9</f>
        <v>30</v>
      </c>
      <c r="D447" s="13" t="str">
        <f>'Interval Specifications'!$F$8</f>
        <v>mg</v>
      </c>
      <c r="E447" s="130" t="str">
        <f>'Interval Specifications'!$F$7</f>
        <v>Tablet</v>
      </c>
      <c r="F447" s="138">
        <f>'Interval Specifications'!F68</f>
        <v>0</v>
      </c>
      <c r="G447" s="139">
        <f>'Cumulative Specifications'!F67</f>
        <v>0</v>
      </c>
      <c r="H447" s="134">
        <f>F447*C447*'Interval Specifications'!$F$10</f>
        <v>0</v>
      </c>
      <c r="I447" s="144">
        <f>G447*C447*'Interval Specifications'!$F$10</f>
        <v>0</v>
      </c>
      <c r="J447" s="66">
        <f>IF('Interval Specifications'!$F$11="","N/A",H447/'Interval Specifications'!$F$11)</f>
        <v>0</v>
      </c>
      <c r="K447" s="67">
        <f>IF('Interval Specifications'!$F$11="","N/A",I447/'Interval Specifications'!$F$11)</f>
        <v>0</v>
      </c>
      <c r="L447" s="115">
        <f t="shared" si="121"/>
        <v>0</v>
      </c>
      <c r="M447" s="690">
        <f t="shared" si="122"/>
        <v>0</v>
      </c>
      <c r="N447" s="691"/>
    </row>
    <row r="448" spans="2:14">
      <c r="B448" s="74"/>
      <c r="C448" s="3">
        <f>'Interval Specifications'!$G$9</f>
        <v>45</v>
      </c>
      <c r="D448" s="15" t="str">
        <f>'Interval Specifications'!$G$8</f>
        <v>mg</v>
      </c>
      <c r="E448" s="130" t="str">
        <f>'Interval Specifications'!$G$7</f>
        <v>Tablet</v>
      </c>
      <c r="F448" s="138">
        <f>'Interval Specifications'!G68</f>
        <v>0</v>
      </c>
      <c r="G448" s="139">
        <f>'Cumulative Specifications'!G67</f>
        <v>0</v>
      </c>
      <c r="H448" s="134">
        <f>F448*C448*'Interval Specifications'!$G$10</f>
        <v>0</v>
      </c>
      <c r="I448" s="144">
        <f>G448*C448*'Interval Specifications'!$G$10</f>
        <v>0</v>
      </c>
      <c r="J448" s="66">
        <f>IF('Interval Specifications'!$G$11="","N/A",H448/'Interval Specifications'!$G$11)</f>
        <v>0</v>
      </c>
      <c r="K448" s="67">
        <f>IF('Interval Specifications'!$G$11="","N/A",I448/'Interval Specifications'!$G$11)</f>
        <v>0</v>
      </c>
      <c r="L448" s="115">
        <f t="shared" si="121"/>
        <v>0</v>
      </c>
      <c r="M448" s="690">
        <f t="shared" si="122"/>
        <v>0</v>
      </c>
      <c r="N448" s="691"/>
    </row>
    <row r="449" spans="2:14">
      <c r="B449" s="74"/>
      <c r="C449" s="2">
        <f>'Interval Specifications'!$H$9</f>
        <v>60</v>
      </c>
      <c r="D449" s="13" t="str">
        <f>'Interval Specifications'!$H$8</f>
        <v>mg</v>
      </c>
      <c r="E449" s="130" t="str">
        <f>'Interval Specifications'!$H$7</f>
        <v>Tablet</v>
      </c>
      <c r="F449" s="138">
        <f>'Interval Specifications'!H68</f>
        <v>0</v>
      </c>
      <c r="G449" s="139">
        <f>'Cumulative Specifications'!H67</f>
        <v>0</v>
      </c>
      <c r="H449" s="134">
        <f>F449*C449*'Interval Specifications'!$H$10</f>
        <v>0</v>
      </c>
      <c r="I449" s="144">
        <f>G449*C449*'Interval Specifications'!$H$10</f>
        <v>0</v>
      </c>
      <c r="J449" s="66">
        <f>IF('Interval Specifications'!$H$11="","N/A",H449/'Interval Specifications'!$H$11)</f>
        <v>0</v>
      </c>
      <c r="K449" s="67">
        <f>IF('Interval Specifications'!$H$11="","N/A",I449/'Interval Specifications'!$H$11)</f>
        <v>0</v>
      </c>
      <c r="L449" s="115">
        <f t="shared" si="121"/>
        <v>0</v>
      </c>
      <c r="M449" s="690">
        <f t="shared" si="122"/>
        <v>0</v>
      </c>
      <c r="N449" s="691"/>
    </row>
    <row r="450" spans="2:14">
      <c r="B450" s="74"/>
      <c r="C450" s="16">
        <f>'Interval Specifications'!$I$9</f>
        <v>90</v>
      </c>
      <c r="D450" s="15" t="str">
        <f>'Interval Specifications'!$I$8</f>
        <v>mg</v>
      </c>
      <c r="E450" s="130" t="str">
        <f>'Interval Specifications'!$I$7</f>
        <v>Tablet</v>
      </c>
      <c r="F450" s="138">
        <f>'Interval Specifications'!I68</f>
        <v>0</v>
      </c>
      <c r="G450" s="139">
        <f>'Cumulative Specifications'!I67</f>
        <v>0</v>
      </c>
      <c r="H450" s="134">
        <f>F450*C450*'Interval Specifications'!$I$10</f>
        <v>0</v>
      </c>
      <c r="I450" s="144">
        <f>G450*C450*'Interval Specifications'!$I$10</f>
        <v>0</v>
      </c>
      <c r="J450" s="66">
        <f>IF('Interval Specifications'!$I$11="","N/A",H450/'Interval Specifications'!$I$11)</f>
        <v>0</v>
      </c>
      <c r="K450" s="67">
        <f>IF('Interval Specifications'!$I$11="","N/A",I450/'Interval Specifications'!$I$11)</f>
        <v>0</v>
      </c>
      <c r="L450" s="115">
        <f t="shared" si="121"/>
        <v>0</v>
      </c>
      <c r="M450" s="690">
        <f t="shared" si="122"/>
        <v>0</v>
      </c>
      <c r="N450" s="691"/>
    </row>
    <row r="451" spans="2:14">
      <c r="B451" s="74"/>
      <c r="C451" s="3">
        <f>'Interval Specifications'!$J$9</f>
        <v>25</v>
      </c>
      <c r="D451" s="15" t="str">
        <f>'Interval Specifications'!$J$8</f>
        <v>mg</v>
      </c>
      <c r="E451" s="130" t="str">
        <f>'Interval Specifications'!$J$7</f>
        <v xml:space="preserve">SR Capsule </v>
      </c>
      <c r="F451" s="138">
        <f>'Interval Specifications'!J68</f>
        <v>0</v>
      </c>
      <c r="G451" s="139">
        <f>'Cumulative Specifications'!J67</f>
        <v>0</v>
      </c>
      <c r="H451" s="134">
        <f>F451*C451*'Interval Specifications'!$J$10</f>
        <v>0</v>
      </c>
      <c r="I451" s="144">
        <f>G451*C451*'Interval Specifications'!$J$10</f>
        <v>0</v>
      </c>
      <c r="J451" s="66" t="str">
        <f>IF('Interval Specifications'!$J$11="","N/A",H451/'Interval Specifications'!$J$11)</f>
        <v>N/A</v>
      </c>
      <c r="K451" s="67" t="str">
        <f>IF('Interval Specifications'!$J$11="","N/A",I451/'Interval Specifications'!$J$11)</f>
        <v>N/A</v>
      </c>
      <c r="L451" s="115" t="str">
        <f t="shared" si="121"/>
        <v>N/A</v>
      </c>
      <c r="M451" s="690" t="str">
        <f t="shared" si="122"/>
        <v>N/A</v>
      </c>
      <c r="N451" s="691"/>
    </row>
    <row r="452" spans="2:14">
      <c r="B452" s="74"/>
      <c r="C452" s="2">
        <f>'Interval Specifications'!$K$9</f>
        <v>5</v>
      </c>
      <c r="D452" s="13" t="str">
        <f>'Interval Specifications'!$K$8</f>
        <v>mg/ml</v>
      </c>
      <c r="E452" s="130" t="str">
        <f>'Interval Specifications'!$K$7</f>
        <v>Liquid</v>
      </c>
      <c r="F452" s="138">
        <f>'Interval Specifications'!K68</f>
        <v>0</v>
      </c>
      <c r="G452" s="139">
        <f>'Cumulative Specifications'!K67</f>
        <v>0</v>
      </c>
      <c r="H452" s="134">
        <f>F452*C452*'Interval Specifications'!$K$10</f>
        <v>0</v>
      </c>
      <c r="I452" s="144">
        <f>G452*C452*'Interval Specifications'!$K$10</f>
        <v>0</v>
      </c>
      <c r="J452" s="66" t="str">
        <f>IF('Interval Specifications'!$K$11="","N/A",H452/'Interval Specifications'!$K$11)</f>
        <v>N/A</v>
      </c>
      <c r="K452" s="67" t="str">
        <f>IF('Interval Specifications'!$K$11="","N/A",I452/'Interval Specifications'!$K$11)</f>
        <v>N/A</v>
      </c>
      <c r="L452" s="115" t="str">
        <f t="shared" si="121"/>
        <v>N/A</v>
      </c>
      <c r="M452" s="690" t="str">
        <f t="shared" si="122"/>
        <v>N/A</v>
      </c>
      <c r="N452" s="691"/>
    </row>
    <row r="453" spans="2:14">
      <c r="B453" s="74"/>
      <c r="C453" s="18">
        <f>'Interval Specifications'!$L$9</f>
        <v>0.5</v>
      </c>
      <c r="D453" s="15" t="str">
        <f>'Interval Specifications'!$L$8</f>
        <v>G</v>
      </c>
      <c r="E453" s="130" t="str">
        <f>'Interval Specifications'!$L$7</f>
        <v>10% Powder</v>
      </c>
      <c r="F453" s="138">
        <f>'Interval Specifications'!L68</f>
        <v>0</v>
      </c>
      <c r="G453" s="139">
        <f>'Cumulative Specifications'!L67</f>
        <v>0</v>
      </c>
      <c r="H453" s="134">
        <f>F453*C453*'Interval Specifications'!$L$10</f>
        <v>0</v>
      </c>
      <c r="I453" s="144">
        <f>G453*C453*'Interval Specifications'!$L$10</f>
        <v>0</v>
      </c>
      <c r="J453" s="66" t="str">
        <f>IF('Interval Specifications'!$L$11="","N/A",H453/'Interval Specifications'!$L$11)</f>
        <v>N/A</v>
      </c>
      <c r="K453" s="67" t="str">
        <f>IF('Interval Specifications'!$L$11="","N/A",I453/'Interval Specifications'!$L$11)</f>
        <v>N/A</v>
      </c>
      <c r="L453" s="115" t="str">
        <f t="shared" si="121"/>
        <v>N/A</v>
      </c>
      <c r="M453" s="690" t="str">
        <f t="shared" si="122"/>
        <v>N/A</v>
      </c>
      <c r="N453" s="691"/>
    </row>
    <row r="454" spans="2:14" ht="15" thickBot="1">
      <c r="B454" s="74"/>
      <c r="C454" s="92">
        <f>'Interval Specifications'!$M$9</f>
        <v>1</v>
      </c>
      <c r="D454" s="93" t="str">
        <f>'Interval Specifications'!$M$8</f>
        <v>G</v>
      </c>
      <c r="E454" s="131" t="str">
        <f>'Interval Specifications'!$M$7</f>
        <v>20% Powder</v>
      </c>
      <c r="F454" s="140">
        <f>'Interval Specifications'!M68</f>
        <v>0</v>
      </c>
      <c r="G454" s="141">
        <f>'Cumulative Specifications'!M67</f>
        <v>0</v>
      </c>
      <c r="H454" s="135">
        <f>F454*C454*'Interval Specifications'!$M$10</f>
        <v>0</v>
      </c>
      <c r="I454" s="145">
        <f>G454*C454*'Interval Specifications'!$M$10</f>
        <v>0</v>
      </c>
      <c r="J454" s="149" t="str">
        <f>IF('Interval Specifications'!$M$11="","N/A",H454/'Interval Specifications'!$M$11)</f>
        <v>N/A</v>
      </c>
      <c r="K454" s="150" t="str">
        <f>IF('Interval Specifications'!$M$11="","N/A",I454/'Interval Specifications'!$M$11)</f>
        <v>N/A</v>
      </c>
      <c r="L454" s="115" t="str">
        <f t="shared" si="121"/>
        <v>N/A</v>
      </c>
      <c r="M454" s="690" t="str">
        <f t="shared" si="122"/>
        <v>N/A</v>
      </c>
      <c r="N454" s="691"/>
    </row>
    <row r="455" spans="2:14" ht="15" thickTop="1">
      <c r="B455" s="94" t="str">
        <f>'Interval Specifications'!C41</f>
        <v>Montenegro</v>
      </c>
      <c r="C455" s="692" t="s">
        <v>69</v>
      </c>
      <c r="D455" s="693"/>
      <c r="E455" s="693"/>
      <c r="F455" s="203">
        <f t="shared" ref="F455:L455" si="123">SUM(F456:F465)</f>
        <v>0</v>
      </c>
      <c r="G455" s="133">
        <f t="shared" si="123"/>
        <v>0</v>
      </c>
      <c r="H455" s="133">
        <f t="shared" si="123"/>
        <v>0</v>
      </c>
      <c r="I455" s="143">
        <f t="shared" si="123"/>
        <v>0</v>
      </c>
      <c r="J455" s="147">
        <f t="shared" si="123"/>
        <v>0</v>
      </c>
      <c r="K455" s="148">
        <f t="shared" si="123"/>
        <v>0</v>
      </c>
      <c r="L455" s="146">
        <f t="shared" si="123"/>
        <v>0</v>
      </c>
      <c r="M455" s="694">
        <f>SUM(M456:N465)</f>
        <v>0</v>
      </c>
      <c r="N455" s="695"/>
    </row>
    <row r="456" spans="2:14">
      <c r="B456" s="73"/>
      <c r="C456" s="202">
        <f>'Interval Specifications'!$D$9</f>
        <v>7.5</v>
      </c>
      <c r="D456" s="13" t="str">
        <f>'Interval Specifications'!$D$8</f>
        <v>mg</v>
      </c>
      <c r="E456" s="130" t="str">
        <f>'Interval Specifications'!$D$7</f>
        <v>Tablet</v>
      </c>
      <c r="F456" s="138">
        <f>'Interval Specifications'!D41</f>
        <v>0</v>
      </c>
      <c r="G456" s="139">
        <f>'Cumulative Specifications'!D40</f>
        <v>0</v>
      </c>
      <c r="H456" s="134">
        <f>F456*C456*'Interval Specifications'!$D$10</f>
        <v>0</v>
      </c>
      <c r="I456" s="144">
        <f>G456*C456*'Interval Specifications'!$D$10</f>
        <v>0</v>
      </c>
      <c r="J456" s="66">
        <f>IF('Interval Specifications'!$D$11="","N/A",H456/'Interval Specifications'!$D$11)</f>
        <v>0</v>
      </c>
      <c r="K456" s="67">
        <f>IF('Interval Specifications'!$D$11="","N/A",I456/'Interval Specifications'!$D$11)</f>
        <v>0</v>
      </c>
      <c r="L456" s="175">
        <f t="shared" ref="L456:L465" si="124">IF(J456="N/A","N/A",J456/365)</f>
        <v>0</v>
      </c>
      <c r="M456" s="690">
        <f t="shared" ref="M456:M465" si="125">IF(K456="N/A","N/A",K456/365)</f>
        <v>0</v>
      </c>
      <c r="N456" s="691"/>
    </row>
    <row r="457" spans="2:14">
      <c r="B457" s="174"/>
      <c r="C457" s="3">
        <f>'Interval Specifications'!$E$9</f>
        <v>15</v>
      </c>
      <c r="D457" s="15" t="str">
        <f>'Interval Specifications'!$E$8</f>
        <v>mg</v>
      </c>
      <c r="E457" s="130" t="str">
        <f>'Interval Specifications'!$E$7</f>
        <v>Tablet</v>
      </c>
      <c r="F457" s="138">
        <f>'Interval Specifications'!E41</f>
        <v>0</v>
      </c>
      <c r="G457" s="139">
        <f>'Cumulative Specifications'!E40</f>
        <v>0</v>
      </c>
      <c r="H457" s="134">
        <f>F457*C457*'Interval Specifications'!$E$10</f>
        <v>0</v>
      </c>
      <c r="I457" s="144">
        <f>G457*C457*'Interval Specifications'!$E$10</f>
        <v>0</v>
      </c>
      <c r="J457" s="66">
        <f>IF('Interval Specifications'!$E$11="","N/A",H457/'Interval Specifications'!$E$11)</f>
        <v>0</v>
      </c>
      <c r="K457" s="67">
        <f>IF('Interval Specifications'!$E$11="","N/A",I457/'Interval Specifications'!$E$11)</f>
        <v>0</v>
      </c>
      <c r="L457" s="175">
        <f t="shared" si="124"/>
        <v>0</v>
      </c>
      <c r="M457" s="690">
        <f t="shared" si="125"/>
        <v>0</v>
      </c>
      <c r="N457" s="691"/>
    </row>
    <row r="458" spans="2:14">
      <c r="B458" s="174"/>
      <c r="C458" s="2">
        <f>'Interval Specifications'!$F$9</f>
        <v>30</v>
      </c>
      <c r="D458" s="13" t="str">
        <f>'Interval Specifications'!$F$8</f>
        <v>mg</v>
      </c>
      <c r="E458" s="130" t="str">
        <f>'Interval Specifications'!$F$7</f>
        <v>Tablet</v>
      </c>
      <c r="F458" s="138">
        <f>'Interval Specifications'!F41</f>
        <v>0</v>
      </c>
      <c r="G458" s="139">
        <f>'Cumulative Specifications'!F40</f>
        <v>0</v>
      </c>
      <c r="H458" s="134">
        <f>F458*C458*'Interval Specifications'!$F$10</f>
        <v>0</v>
      </c>
      <c r="I458" s="144">
        <f>G458*C458*'Interval Specifications'!$F$10</f>
        <v>0</v>
      </c>
      <c r="J458" s="66">
        <f>IF('Interval Specifications'!$F$11="","N/A",H458/'Interval Specifications'!$F$11)</f>
        <v>0</v>
      </c>
      <c r="K458" s="67">
        <f>IF('Interval Specifications'!$F$11="","N/A",I458/'Interval Specifications'!$F$11)</f>
        <v>0</v>
      </c>
      <c r="L458" s="175">
        <f t="shared" si="124"/>
        <v>0</v>
      </c>
      <c r="M458" s="690">
        <f t="shared" si="125"/>
        <v>0</v>
      </c>
      <c r="N458" s="691"/>
    </row>
    <row r="459" spans="2:14">
      <c r="B459" s="174"/>
      <c r="C459" s="3">
        <f>'Interval Specifications'!$G$9</f>
        <v>45</v>
      </c>
      <c r="D459" s="15" t="str">
        <f>'Interval Specifications'!$G$8</f>
        <v>mg</v>
      </c>
      <c r="E459" s="130" t="str">
        <f>'Interval Specifications'!$G$7</f>
        <v>Tablet</v>
      </c>
      <c r="F459" s="138">
        <f>'Interval Specifications'!G41</f>
        <v>0</v>
      </c>
      <c r="G459" s="139">
        <f>'Cumulative Specifications'!G40</f>
        <v>0</v>
      </c>
      <c r="H459" s="134">
        <f>F459*C459*'Interval Specifications'!$G$10</f>
        <v>0</v>
      </c>
      <c r="I459" s="144">
        <f>G459*C459*'Interval Specifications'!$G$10</f>
        <v>0</v>
      </c>
      <c r="J459" s="66">
        <f>IF('Interval Specifications'!$G$11="","N/A",H459/'Interval Specifications'!$G$11)</f>
        <v>0</v>
      </c>
      <c r="K459" s="67">
        <f>IF('Interval Specifications'!$G$11="","N/A",I459/'Interval Specifications'!$G$11)</f>
        <v>0</v>
      </c>
      <c r="L459" s="175">
        <f t="shared" si="124"/>
        <v>0</v>
      </c>
      <c r="M459" s="690">
        <f t="shared" si="125"/>
        <v>0</v>
      </c>
      <c r="N459" s="691"/>
    </row>
    <row r="460" spans="2:14">
      <c r="B460" s="174"/>
      <c r="C460" s="2">
        <f>'Interval Specifications'!$H$9</f>
        <v>60</v>
      </c>
      <c r="D460" s="13" t="str">
        <f>'Interval Specifications'!$H$8</f>
        <v>mg</v>
      </c>
      <c r="E460" s="130" t="str">
        <f>'Interval Specifications'!$H$7</f>
        <v>Tablet</v>
      </c>
      <c r="F460" s="138">
        <f>'Interval Specifications'!H41</f>
        <v>0</v>
      </c>
      <c r="G460" s="139">
        <f>'Cumulative Specifications'!H40</f>
        <v>0</v>
      </c>
      <c r="H460" s="134">
        <f>F460*C460*'Interval Specifications'!$H$10</f>
        <v>0</v>
      </c>
      <c r="I460" s="144">
        <f>G460*C460*'Interval Specifications'!$H$10</f>
        <v>0</v>
      </c>
      <c r="J460" s="66">
        <f>IF('Interval Specifications'!$H$11="","N/A",H460/'Interval Specifications'!$H$11)</f>
        <v>0</v>
      </c>
      <c r="K460" s="67">
        <f>IF('Interval Specifications'!$H$11="","N/A",I460/'Interval Specifications'!$H$11)</f>
        <v>0</v>
      </c>
      <c r="L460" s="175">
        <f t="shared" si="124"/>
        <v>0</v>
      </c>
      <c r="M460" s="690">
        <f t="shared" si="125"/>
        <v>0</v>
      </c>
      <c r="N460" s="691"/>
    </row>
    <row r="461" spans="2:14">
      <c r="B461" s="174"/>
      <c r="C461" s="16">
        <f>'Interval Specifications'!$I$9</f>
        <v>90</v>
      </c>
      <c r="D461" s="15" t="str">
        <f>'Interval Specifications'!$I$8</f>
        <v>mg</v>
      </c>
      <c r="E461" s="130" t="str">
        <f>'Interval Specifications'!$I$7</f>
        <v>Tablet</v>
      </c>
      <c r="F461" s="138">
        <f>'Interval Specifications'!I41</f>
        <v>0</v>
      </c>
      <c r="G461" s="139">
        <f>'Cumulative Specifications'!I40</f>
        <v>0</v>
      </c>
      <c r="H461" s="134">
        <f>F461*C461*'Interval Specifications'!$I$10</f>
        <v>0</v>
      </c>
      <c r="I461" s="144">
        <f>G461*C461*'Interval Specifications'!$I$10</f>
        <v>0</v>
      </c>
      <c r="J461" s="66">
        <f>IF('Interval Specifications'!$I$11="","N/A",H461/'Interval Specifications'!$I$11)</f>
        <v>0</v>
      </c>
      <c r="K461" s="67">
        <f>IF('Interval Specifications'!$I$11="","N/A",I461/'Interval Specifications'!$I$11)</f>
        <v>0</v>
      </c>
      <c r="L461" s="175">
        <f t="shared" si="124"/>
        <v>0</v>
      </c>
      <c r="M461" s="690">
        <f t="shared" si="125"/>
        <v>0</v>
      </c>
      <c r="N461" s="691"/>
    </row>
    <row r="462" spans="2:14">
      <c r="B462" s="174"/>
      <c r="C462" s="3">
        <f>'Interval Specifications'!$J$9</f>
        <v>25</v>
      </c>
      <c r="D462" s="15" t="str">
        <f>'Interval Specifications'!$J$8</f>
        <v>mg</v>
      </c>
      <c r="E462" s="130" t="str">
        <f>'Interval Specifications'!$J$7</f>
        <v xml:space="preserve">SR Capsule </v>
      </c>
      <c r="F462" s="138">
        <f>'Interval Specifications'!J41</f>
        <v>0</v>
      </c>
      <c r="G462" s="139">
        <f>'Cumulative Specifications'!J40</f>
        <v>0</v>
      </c>
      <c r="H462" s="134">
        <f>F462*C462*'Interval Specifications'!$J$10</f>
        <v>0</v>
      </c>
      <c r="I462" s="144">
        <f>G462*C462*'Interval Specifications'!$J$10</f>
        <v>0</v>
      </c>
      <c r="J462" s="66" t="str">
        <f>IF('Interval Specifications'!$J$11="","N/A",H462/'Interval Specifications'!$J$11)</f>
        <v>N/A</v>
      </c>
      <c r="K462" s="67" t="str">
        <f>IF('Interval Specifications'!$J$11="","N/A",I462/'Interval Specifications'!$J$11)</f>
        <v>N/A</v>
      </c>
      <c r="L462" s="175" t="str">
        <f t="shared" si="124"/>
        <v>N/A</v>
      </c>
      <c r="M462" s="690" t="str">
        <f t="shared" si="125"/>
        <v>N/A</v>
      </c>
      <c r="N462" s="691"/>
    </row>
    <row r="463" spans="2:14">
      <c r="B463" s="174"/>
      <c r="C463" s="2">
        <f>'Interval Specifications'!$K$9</f>
        <v>5</v>
      </c>
      <c r="D463" s="13" t="str">
        <f>'Interval Specifications'!$K$8</f>
        <v>mg/ml</v>
      </c>
      <c r="E463" s="130" t="str">
        <f>'Interval Specifications'!$K$7</f>
        <v>Liquid</v>
      </c>
      <c r="F463" s="138">
        <f>'Interval Specifications'!K41</f>
        <v>0</v>
      </c>
      <c r="G463" s="139">
        <f>'Cumulative Specifications'!K40</f>
        <v>0</v>
      </c>
      <c r="H463" s="134">
        <f>F463*C463*'Interval Specifications'!$K$10</f>
        <v>0</v>
      </c>
      <c r="I463" s="144">
        <f>G463*C463*'Interval Specifications'!$K$10</f>
        <v>0</v>
      </c>
      <c r="J463" s="66" t="str">
        <f>IF('Interval Specifications'!$K$11="","N/A",H463/'Interval Specifications'!$K$11)</f>
        <v>N/A</v>
      </c>
      <c r="K463" s="67" t="str">
        <f>IF('Interval Specifications'!$K$11="","N/A",I463/'Interval Specifications'!$K$11)</f>
        <v>N/A</v>
      </c>
      <c r="L463" s="175" t="str">
        <f t="shared" si="124"/>
        <v>N/A</v>
      </c>
      <c r="M463" s="690" t="str">
        <f t="shared" si="125"/>
        <v>N/A</v>
      </c>
      <c r="N463" s="691"/>
    </row>
    <row r="464" spans="2:14">
      <c r="B464" s="174"/>
      <c r="C464" s="18">
        <f>'Interval Specifications'!$L$9</f>
        <v>0.5</v>
      </c>
      <c r="D464" s="15" t="str">
        <f>'Interval Specifications'!$L$8</f>
        <v>G</v>
      </c>
      <c r="E464" s="130" t="str">
        <f>'Interval Specifications'!$L$7</f>
        <v>10% Powder</v>
      </c>
      <c r="F464" s="138">
        <f>'Interval Specifications'!L41</f>
        <v>0</v>
      </c>
      <c r="G464" s="139">
        <f>'Cumulative Specifications'!L40</f>
        <v>0</v>
      </c>
      <c r="H464" s="134">
        <f>F464*C464*'Interval Specifications'!$L$10</f>
        <v>0</v>
      </c>
      <c r="I464" s="144">
        <f>G464*C464*'Interval Specifications'!$L$10</f>
        <v>0</v>
      </c>
      <c r="J464" s="66" t="str">
        <f>IF('Interval Specifications'!$L$11="","N/A",H464/'Interval Specifications'!$L$11)</f>
        <v>N/A</v>
      </c>
      <c r="K464" s="67" t="str">
        <f>IF('Interval Specifications'!$L$11="","N/A",I464/'Interval Specifications'!$L$11)</f>
        <v>N/A</v>
      </c>
      <c r="L464" s="175" t="str">
        <f t="shared" si="124"/>
        <v>N/A</v>
      </c>
      <c r="M464" s="690" t="str">
        <f t="shared" si="125"/>
        <v>N/A</v>
      </c>
      <c r="N464" s="691"/>
    </row>
    <row r="465" spans="2:14" ht="15" thickBot="1">
      <c r="B465" s="174"/>
      <c r="C465" s="92">
        <f>'Interval Specifications'!$M$9</f>
        <v>1</v>
      </c>
      <c r="D465" s="93" t="str">
        <f>'Interval Specifications'!$M$8</f>
        <v>G</v>
      </c>
      <c r="E465" s="131" t="str">
        <f>'Interval Specifications'!$M$7</f>
        <v>20% Powder</v>
      </c>
      <c r="F465" s="140">
        <f>'Interval Specifications'!M41</f>
        <v>0</v>
      </c>
      <c r="G465" s="141">
        <f>'Cumulative Specifications'!M40</f>
        <v>0</v>
      </c>
      <c r="H465" s="135">
        <f>F465*C465*'Interval Specifications'!$M$10</f>
        <v>0</v>
      </c>
      <c r="I465" s="145">
        <f>G465*C465*'Interval Specifications'!$M$10</f>
        <v>0</v>
      </c>
      <c r="J465" s="149" t="str">
        <f>IF('Interval Specifications'!$M$11="","N/A",H465/'Interval Specifications'!$M$11)</f>
        <v>N/A</v>
      </c>
      <c r="K465" s="150" t="str">
        <f>IF('Interval Specifications'!$M$11="","N/A",I465/'Interval Specifications'!$M$11)</f>
        <v>N/A</v>
      </c>
      <c r="L465" s="175" t="str">
        <f t="shared" si="124"/>
        <v>N/A</v>
      </c>
      <c r="M465" s="690" t="str">
        <f t="shared" si="125"/>
        <v>N/A</v>
      </c>
      <c r="N465" s="691"/>
    </row>
    <row r="466" spans="2:14" ht="15" thickTop="1">
      <c r="B466" s="94" t="str">
        <f>'Interval Specifications'!C42</f>
        <v>The Netherlands</v>
      </c>
      <c r="C466" s="692" t="s">
        <v>69</v>
      </c>
      <c r="D466" s="693"/>
      <c r="E466" s="693"/>
      <c r="F466" s="203">
        <f t="shared" ref="F466:L466" si="126">SUM(F467:F476)</f>
        <v>70</v>
      </c>
      <c r="G466" s="133">
        <f t="shared" si="126"/>
        <v>1240</v>
      </c>
      <c r="H466" s="133">
        <f t="shared" si="126"/>
        <v>1050</v>
      </c>
      <c r="I466" s="143">
        <f t="shared" si="126"/>
        <v>18600</v>
      </c>
      <c r="J466" s="147">
        <f t="shared" si="126"/>
        <v>70</v>
      </c>
      <c r="K466" s="148">
        <f t="shared" si="126"/>
        <v>1240</v>
      </c>
      <c r="L466" s="146">
        <f t="shared" si="126"/>
        <v>0.19178082191780821</v>
      </c>
      <c r="M466" s="694">
        <f>SUM(M467:N476)</f>
        <v>3.3972602739726026</v>
      </c>
      <c r="N466" s="695"/>
    </row>
    <row r="467" spans="2:14">
      <c r="B467" s="73"/>
      <c r="C467" s="202">
        <f>'Interval Specifications'!$D$9</f>
        <v>7.5</v>
      </c>
      <c r="D467" s="13" t="str">
        <f>'Interval Specifications'!$D$8</f>
        <v>mg</v>
      </c>
      <c r="E467" s="130" t="str">
        <f>'Interval Specifications'!$D$7</f>
        <v>Tablet</v>
      </c>
      <c r="F467" s="138">
        <f>'Interval Specifications'!D42</f>
        <v>0</v>
      </c>
      <c r="G467" s="139">
        <f>'Cumulative Specifications'!D41</f>
        <v>0</v>
      </c>
      <c r="H467" s="134">
        <f>F467*C467*'Interval Specifications'!$D$10</f>
        <v>0</v>
      </c>
      <c r="I467" s="144">
        <f>G467*C467*'Interval Specifications'!$D$10</f>
        <v>0</v>
      </c>
      <c r="J467" s="66">
        <f>IF('Interval Specifications'!$D$11="","N/A",H467/'Interval Specifications'!$D$11)</f>
        <v>0</v>
      </c>
      <c r="K467" s="67">
        <f>IF('Interval Specifications'!$D$11="","N/A",I467/'Interval Specifications'!$D$11)</f>
        <v>0</v>
      </c>
      <c r="L467" s="115">
        <f t="shared" ref="L467:L476" si="127">IF(J467="N/A","N/A",J467/365)</f>
        <v>0</v>
      </c>
      <c r="M467" s="690">
        <f t="shared" ref="M467:M476" si="128">IF(K467="N/A","N/A",K467/365)</f>
        <v>0</v>
      </c>
      <c r="N467" s="691"/>
    </row>
    <row r="468" spans="2:14">
      <c r="B468" s="74"/>
      <c r="C468" s="3">
        <f>'Interval Specifications'!$E$9</f>
        <v>15</v>
      </c>
      <c r="D468" s="15" t="str">
        <f>'Interval Specifications'!$E$8</f>
        <v>mg</v>
      </c>
      <c r="E468" s="130" t="str">
        <f>'Interval Specifications'!$E$7</f>
        <v>Tablet</v>
      </c>
      <c r="F468" s="138">
        <f>'Interval Specifications'!E42</f>
        <v>70</v>
      </c>
      <c r="G468" s="139">
        <f>'Cumulative Specifications'!E41</f>
        <v>1240</v>
      </c>
      <c r="H468" s="134">
        <f>F468*C468*'Interval Specifications'!$E$10</f>
        <v>1050</v>
      </c>
      <c r="I468" s="144">
        <f>G468*C468*'Interval Specifications'!$E$10</f>
        <v>18600</v>
      </c>
      <c r="J468" s="66">
        <f>IF('Interval Specifications'!$E$11="","N/A",H468/'Interval Specifications'!$E$11)</f>
        <v>70</v>
      </c>
      <c r="K468" s="67">
        <f>IF('Interval Specifications'!$E$11="","N/A",I468/'Interval Specifications'!$E$11)</f>
        <v>1240</v>
      </c>
      <c r="L468" s="115">
        <f t="shared" si="127"/>
        <v>0.19178082191780821</v>
      </c>
      <c r="M468" s="690">
        <f t="shared" si="128"/>
        <v>3.3972602739726026</v>
      </c>
      <c r="N468" s="691"/>
    </row>
    <row r="469" spans="2:14">
      <c r="B469" s="74"/>
      <c r="C469" s="2">
        <f>'Interval Specifications'!$F$9</f>
        <v>30</v>
      </c>
      <c r="D469" s="13" t="str">
        <f>'Interval Specifications'!$F$8</f>
        <v>mg</v>
      </c>
      <c r="E469" s="130" t="str">
        <f>'Interval Specifications'!$F$7</f>
        <v>Tablet</v>
      </c>
      <c r="F469" s="138">
        <f>'Interval Specifications'!F42</f>
        <v>0</v>
      </c>
      <c r="G469" s="139">
        <f>'Cumulative Specifications'!F41</f>
        <v>0</v>
      </c>
      <c r="H469" s="134">
        <f>F469*C469*'Interval Specifications'!$F$10</f>
        <v>0</v>
      </c>
      <c r="I469" s="144">
        <f>G469*C469*'Interval Specifications'!$F$10</f>
        <v>0</v>
      </c>
      <c r="J469" s="66">
        <f>IF('Interval Specifications'!$F$11="","N/A",H469/'Interval Specifications'!$F$11)</f>
        <v>0</v>
      </c>
      <c r="K469" s="67">
        <f>IF('Interval Specifications'!$F$11="","N/A",I469/'Interval Specifications'!$F$11)</f>
        <v>0</v>
      </c>
      <c r="L469" s="115">
        <f t="shared" si="127"/>
        <v>0</v>
      </c>
      <c r="M469" s="690">
        <f t="shared" si="128"/>
        <v>0</v>
      </c>
      <c r="N469" s="691"/>
    </row>
    <row r="470" spans="2:14">
      <c r="B470" s="74"/>
      <c r="C470" s="3">
        <f>'Interval Specifications'!$G$9</f>
        <v>45</v>
      </c>
      <c r="D470" s="15" t="str">
        <f>'Interval Specifications'!$G$8</f>
        <v>mg</v>
      </c>
      <c r="E470" s="130" t="str">
        <f>'Interval Specifications'!$G$7</f>
        <v>Tablet</v>
      </c>
      <c r="F470" s="138">
        <f>'Interval Specifications'!G42</f>
        <v>0</v>
      </c>
      <c r="G470" s="139">
        <f>'Cumulative Specifications'!G41</f>
        <v>0</v>
      </c>
      <c r="H470" s="134">
        <f>F470*C470*'Interval Specifications'!$G$10</f>
        <v>0</v>
      </c>
      <c r="I470" s="144">
        <f>G470*C470*'Interval Specifications'!$G$10</f>
        <v>0</v>
      </c>
      <c r="J470" s="66">
        <f>IF('Interval Specifications'!$G$11="","N/A",H470/'Interval Specifications'!$G$11)</f>
        <v>0</v>
      </c>
      <c r="K470" s="67">
        <f>IF('Interval Specifications'!$G$11="","N/A",I470/'Interval Specifications'!$G$11)</f>
        <v>0</v>
      </c>
      <c r="L470" s="115">
        <f t="shared" si="127"/>
        <v>0</v>
      </c>
      <c r="M470" s="690">
        <f t="shared" si="128"/>
        <v>0</v>
      </c>
      <c r="N470" s="691"/>
    </row>
    <row r="471" spans="2:14">
      <c r="B471" s="74"/>
      <c r="C471" s="2">
        <f>'Interval Specifications'!$H$9</f>
        <v>60</v>
      </c>
      <c r="D471" s="13" t="str">
        <f>'Interval Specifications'!$H$8</f>
        <v>mg</v>
      </c>
      <c r="E471" s="130" t="str">
        <f>'Interval Specifications'!$H$7</f>
        <v>Tablet</v>
      </c>
      <c r="F471" s="138">
        <f>'Interval Specifications'!H42</f>
        <v>0</v>
      </c>
      <c r="G471" s="139">
        <f>'Cumulative Specifications'!H41</f>
        <v>0</v>
      </c>
      <c r="H471" s="134">
        <f>F471*C471*'Interval Specifications'!$H$10</f>
        <v>0</v>
      </c>
      <c r="I471" s="144">
        <f>G471*C471*'Interval Specifications'!$H$10</f>
        <v>0</v>
      </c>
      <c r="J471" s="66">
        <f>IF('Interval Specifications'!$H$11="","N/A",H471/'Interval Specifications'!$H$11)</f>
        <v>0</v>
      </c>
      <c r="K471" s="67">
        <f>IF('Interval Specifications'!$H$11="","N/A",I471/'Interval Specifications'!$H$11)</f>
        <v>0</v>
      </c>
      <c r="L471" s="115">
        <f t="shared" si="127"/>
        <v>0</v>
      </c>
      <c r="M471" s="690">
        <f t="shared" si="128"/>
        <v>0</v>
      </c>
      <c r="N471" s="691"/>
    </row>
    <row r="472" spans="2:14">
      <c r="B472" s="74"/>
      <c r="C472" s="16">
        <f>'Interval Specifications'!$I$9</f>
        <v>90</v>
      </c>
      <c r="D472" s="15" t="str">
        <f>'Interval Specifications'!$I$8</f>
        <v>mg</v>
      </c>
      <c r="E472" s="130" t="str">
        <f>'Interval Specifications'!$I$7</f>
        <v>Tablet</v>
      </c>
      <c r="F472" s="138">
        <f>'Interval Specifications'!I42</f>
        <v>0</v>
      </c>
      <c r="G472" s="139">
        <f>'Cumulative Specifications'!I41</f>
        <v>0</v>
      </c>
      <c r="H472" s="134">
        <f>F472*C472*'Interval Specifications'!$I$10</f>
        <v>0</v>
      </c>
      <c r="I472" s="144">
        <f>G472*C472*'Interval Specifications'!$I$10</f>
        <v>0</v>
      </c>
      <c r="J472" s="66">
        <f>IF('Interval Specifications'!$I$11="","N/A",H472/'Interval Specifications'!$I$11)</f>
        <v>0</v>
      </c>
      <c r="K472" s="67">
        <f>IF('Interval Specifications'!$I$11="","N/A",I472/'Interval Specifications'!$I$11)</f>
        <v>0</v>
      </c>
      <c r="L472" s="115">
        <f t="shared" si="127"/>
        <v>0</v>
      </c>
      <c r="M472" s="690">
        <f t="shared" si="128"/>
        <v>0</v>
      </c>
      <c r="N472" s="691"/>
    </row>
    <row r="473" spans="2:14">
      <c r="B473" s="74"/>
      <c r="C473" s="3">
        <f>'Interval Specifications'!$J$9</f>
        <v>25</v>
      </c>
      <c r="D473" s="15" t="str">
        <f>'Interval Specifications'!$J$8</f>
        <v>mg</v>
      </c>
      <c r="E473" s="130" t="str">
        <f>'Interval Specifications'!$J$7</f>
        <v xml:space="preserve">SR Capsule </v>
      </c>
      <c r="F473" s="138">
        <f>'Interval Specifications'!J42</f>
        <v>0</v>
      </c>
      <c r="G473" s="139">
        <f>'Cumulative Specifications'!J41</f>
        <v>0</v>
      </c>
      <c r="H473" s="134">
        <f>F473*C473*'Interval Specifications'!$J$10</f>
        <v>0</v>
      </c>
      <c r="I473" s="144">
        <f>G473*C473*'Interval Specifications'!$J$10</f>
        <v>0</v>
      </c>
      <c r="J473" s="66" t="str">
        <f>IF('Interval Specifications'!$J$11="","N/A",H473/'Interval Specifications'!$J$11)</f>
        <v>N/A</v>
      </c>
      <c r="K473" s="67" t="str">
        <f>IF('Interval Specifications'!$J$11="","N/A",I473/'Interval Specifications'!$J$11)</f>
        <v>N/A</v>
      </c>
      <c r="L473" s="115" t="str">
        <f t="shared" si="127"/>
        <v>N/A</v>
      </c>
      <c r="M473" s="690" t="str">
        <f t="shared" si="128"/>
        <v>N/A</v>
      </c>
      <c r="N473" s="691"/>
    </row>
    <row r="474" spans="2:14">
      <c r="B474" s="74"/>
      <c r="C474" s="2">
        <f>'Interval Specifications'!$K$9</f>
        <v>5</v>
      </c>
      <c r="D474" s="13" t="str">
        <f>'Interval Specifications'!$K$8</f>
        <v>mg/ml</v>
      </c>
      <c r="E474" s="130" t="str">
        <f>'Interval Specifications'!$K$7</f>
        <v>Liquid</v>
      </c>
      <c r="F474" s="138">
        <f>'Interval Specifications'!K42</f>
        <v>0</v>
      </c>
      <c r="G474" s="139">
        <f>'Cumulative Specifications'!K41</f>
        <v>0</v>
      </c>
      <c r="H474" s="134">
        <f>F474*C474*'Interval Specifications'!$K$10</f>
        <v>0</v>
      </c>
      <c r="I474" s="144">
        <f>G474*C474*'Interval Specifications'!$K$10</f>
        <v>0</v>
      </c>
      <c r="J474" s="66" t="str">
        <f>IF('Interval Specifications'!$K$11="","N/A",H474/'Interval Specifications'!$K$11)</f>
        <v>N/A</v>
      </c>
      <c r="K474" s="67" t="str">
        <f>IF('Interval Specifications'!$K$11="","N/A",I474/'Interval Specifications'!$K$11)</f>
        <v>N/A</v>
      </c>
      <c r="L474" s="115" t="str">
        <f t="shared" si="127"/>
        <v>N/A</v>
      </c>
      <c r="M474" s="690" t="str">
        <f t="shared" si="128"/>
        <v>N/A</v>
      </c>
      <c r="N474" s="691"/>
    </row>
    <row r="475" spans="2:14">
      <c r="B475" s="74"/>
      <c r="C475" s="18">
        <f>'Interval Specifications'!$L$9</f>
        <v>0.5</v>
      </c>
      <c r="D475" s="15" t="str">
        <f>'Interval Specifications'!$L$8</f>
        <v>G</v>
      </c>
      <c r="E475" s="130" t="str">
        <f>'Interval Specifications'!$L$7</f>
        <v>10% Powder</v>
      </c>
      <c r="F475" s="138">
        <f>'Interval Specifications'!L42</f>
        <v>0</v>
      </c>
      <c r="G475" s="139">
        <f>'Cumulative Specifications'!L41</f>
        <v>0</v>
      </c>
      <c r="H475" s="134">
        <f>F475*C475*'Interval Specifications'!$L$10</f>
        <v>0</v>
      </c>
      <c r="I475" s="144">
        <f>G475*C475*'Interval Specifications'!$L$10</f>
        <v>0</v>
      </c>
      <c r="J475" s="66" t="str">
        <f>IF('Interval Specifications'!$L$11="","N/A",H475/'Interval Specifications'!$L$11)</f>
        <v>N/A</v>
      </c>
      <c r="K475" s="67" t="str">
        <f>IF('Interval Specifications'!$L$11="","N/A",I475/'Interval Specifications'!$L$11)</f>
        <v>N/A</v>
      </c>
      <c r="L475" s="115" t="str">
        <f t="shared" si="127"/>
        <v>N/A</v>
      </c>
      <c r="M475" s="690" t="str">
        <f t="shared" si="128"/>
        <v>N/A</v>
      </c>
      <c r="N475" s="691"/>
    </row>
    <row r="476" spans="2:14" ht="15" thickBot="1">
      <c r="B476" s="74"/>
      <c r="C476" s="92">
        <f>'Interval Specifications'!$M$9</f>
        <v>1</v>
      </c>
      <c r="D476" s="93" t="str">
        <f>'Interval Specifications'!$M$8</f>
        <v>G</v>
      </c>
      <c r="E476" s="131" t="str">
        <f>'Interval Specifications'!$M$7</f>
        <v>20% Powder</v>
      </c>
      <c r="F476" s="140">
        <f>'Interval Specifications'!M42</f>
        <v>0</v>
      </c>
      <c r="G476" s="141">
        <f>'Cumulative Specifications'!M41</f>
        <v>0</v>
      </c>
      <c r="H476" s="135">
        <f>F476*C476*'Interval Specifications'!$M$10</f>
        <v>0</v>
      </c>
      <c r="I476" s="145">
        <f>G476*C476*'Interval Specifications'!$M$10</f>
        <v>0</v>
      </c>
      <c r="J476" s="149" t="str">
        <f>IF('Interval Specifications'!$M$11="","N/A",H476/'Interval Specifications'!$M$11)</f>
        <v>N/A</v>
      </c>
      <c r="K476" s="150" t="str">
        <f>IF('Interval Specifications'!$M$11="","N/A",I476/'Interval Specifications'!$M$11)</f>
        <v>N/A</v>
      </c>
      <c r="L476" s="115" t="str">
        <f t="shared" si="127"/>
        <v>N/A</v>
      </c>
      <c r="M476" s="690" t="str">
        <f t="shared" si="128"/>
        <v>N/A</v>
      </c>
      <c r="N476" s="691"/>
    </row>
    <row r="477" spans="2:14" ht="15" thickTop="1">
      <c r="B477" s="94" t="str">
        <f>'Interval Specifications'!C43</f>
        <v>Norway</v>
      </c>
      <c r="C477" s="692" t="s">
        <v>69</v>
      </c>
      <c r="D477" s="693"/>
      <c r="E477" s="693"/>
      <c r="F477" s="203">
        <f t="shared" ref="F477:L477" si="129">SUM(F478:F487)</f>
        <v>4874</v>
      </c>
      <c r="G477" s="133">
        <f t="shared" si="129"/>
        <v>27404</v>
      </c>
      <c r="H477" s="133">
        <f t="shared" si="129"/>
        <v>133320</v>
      </c>
      <c r="I477" s="143">
        <f t="shared" si="129"/>
        <v>582450</v>
      </c>
      <c r="J477" s="147">
        <f t="shared" si="129"/>
        <v>4874</v>
      </c>
      <c r="K477" s="148">
        <f t="shared" si="129"/>
        <v>27404</v>
      </c>
      <c r="L477" s="146">
        <f t="shared" si="129"/>
        <v>13.353424657534246</v>
      </c>
      <c r="M477" s="694">
        <f>SUM(M478:N487)</f>
        <v>75.07945205479453</v>
      </c>
      <c r="N477" s="695"/>
    </row>
    <row r="478" spans="2:14">
      <c r="B478" s="73"/>
      <c r="C478" s="202">
        <f>'Interval Specifications'!$D$9</f>
        <v>7.5</v>
      </c>
      <c r="D478" s="13" t="str">
        <f>'Interval Specifications'!$D$8</f>
        <v>mg</v>
      </c>
      <c r="E478" s="130" t="str">
        <f>'Interval Specifications'!$D$7</f>
        <v>Tablet</v>
      </c>
      <c r="F478" s="138">
        <f>'Interval Specifications'!D43</f>
        <v>0</v>
      </c>
      <c r="G478" s="139">
        <f>'Cumulative Specifications'!D42</f>
        <v>0</v>
      </c>
      <c r="H478" s="134">
        <f>F478*C478*'Interval Specifications'!$D$10</f>
        <v>0</v>
      </c>
      <c r="I478" s="144">
        <f>G478*C478*'Interval Specifications'!$D$10</f>
        <v>0</v>
      </c>
      <c r="J478" s="66">
        <f>IF('Interval Specifications'!$D$11="","N/A",H478/'Interval Specifications'!$D$11)</f>
        <v>0</v>
      </c>
      <c r="K478" s="67">
        <f>IF('Interval Specifications'!$D$11="","N/A",I478/'Interval Specifications'!$D$11)</f>
        <v>0</v>
      </c>
      <c r="L478" s="115">
        <f t="shared" ref="L478:L487" si="130">IF(J478="N/A","N/A",J478/365)</f>
        <v>0</v>
      </c>
      <c r="M478" s="690">
        <f t="shared" ref="M478:M487" si="131">IF(K478="N/A","N/A",K478/365)</f>
        <v>0</v>
      </c>
      <c r="N478" s="691"/>
    </row>
    <row r="479" spans="2:14">
      <c r="B479" s="74"/>
      <c r="C479" s="3">
        <f>'Interval Specifications'!$E$9</f>
        <v>15</v>
      </c>
      <c r="D479" s="15" t="str">
        <f>'Interval Specifications'!$E$8</f>
        <v>mg</v>
      </c>
      <c r="E479" s="130" t="str">
        <f>'Interval Specifications'!$E$7</f>
        <v>Tablet</v>
      </c>
      <c r="F479" s="138">
        <f>'Interval Specifications'!E43</f>
        <v>3044</v>
      </c>
      <c r="G479" s="139">
        <f>'Cumulative Specifications'!E42</f>
        <v>19590</v>
      </c>
      <c r="H479" s="134">
        <f>F479*C479*'Interval Specifications'!$E$10</f>
        <v>45660</v>
      </c>
      <c r="I479" s="144">
        <f>G479*C479*'Interval Specifications'!$E$10</f>
        <v>293850</v>
      </c>
      <c r="J479" s="66">
        <f>IF('Interval Specifications'!$E$11="","N/A",H479/'Interval Specifications'!$E$11)</f>
        <v>3044</v>
      </c>
      <c r="K479" s="67">
        <f>IF('Interval Specifications'!$E$11="","N/A",I479/'Interval Specifications'!$E$11)</f>
        <v>19590</v>
      </c>
      <c r="L479" s="115">
        <f t="shared" si="130"/>
        <v>8.3397260273972602</v>
      </c>
      <c r="M479" s="690">
        <f t="shared" si="131"/>
        <v>53.671232876712331</v>
      </c>
      <c r="N479" s="691"/>
    </row>
    <row r="480" spans="2:14">
      <c r="B480" s="74"/>
      <c r="C480" s="2">
        <f>'Interval Specifications'!$F$9</f>
        <v>30</v>
      </c>
      <c r="D480" s="13" t="str">
        <f>'Interval Specifications'!$F$8</f>
        <v>mg</v>
      </c>
      <c r="E480" s="130" t="str">
        <f>'Interval Specifications'!$F$7</f>
        <v>Tablet</v>
      </c>
      <c r="F480" s="138">
        <f>'Interval Specifications'!F43</f>
        <v>850</v>
      </c>
      <c r="G480" s="139">
        <f>'Cumulative Specifications'!F42</f>
        <v>6162</v>
      </c>
      <c r="H480" s="134">
        <f>F480*C480*'Interval Specifications'!$F$10</f>
        <v>25500</v>
      </c>
      <c r="I480" s="144">
        <f>G480*C480*'Interval Specifications'!$F$10</f>
        <v>184860</v>
      </c>
      <c r="J480" s="66">
        <f>IF('Interval Specifications'!$F$11="","N/A",H480/'Interval Specifications'!$F$11)</f>
        <v>850</v>
      </c>
      <c r="K480" s="67">
        <f>IF('Interval Specifications'!$F$11="","N/A",I480/'Interval Specifications'!$F$11)</f>
        <v>6162</v>
      </c>
      <c r="L480" s="115">
        <f t="shared" si="130"/>
        <v>2.3287671232876712</v>
      </c>
      <c r="M480" s="690">
        <f t="shared" si="131"/>
        <v>16.882191780821916</v>
      </c>
      <c r="N480" s="691"/>
    </row>
    <row r="481" spans="2:14">
      <c r="B481" s="74"/>
      <c r="C481" s="3">
        <f>'Interval Specifications'!$G$9</f>
        <v>45</v>
      </c>
      <c r="D481" s="15" t="str">
        <f>'Interval Specifications'!$G$8</f>
        <v>mg</v>
      </c>
      <c r="E481" s="130" t="str">
        <f>'Interval Specifications'!$G$7</f>
        <v>Tablet</v>
      </c>
      <c r="F481" s="138">
        <f>'Interval Specifications'!G43</f>
        <v>448</v>
      </c>
      <c r="G481" s="139">
        <f>'Cumulative Specifications'!G42</f>
        <v>700</v>
      </c>
      <c r="H481" s="134">
        <f>F481*C481*'Interval Specifications'!$G$10</f>
        <v>20160</v>
      </c>
      <c r="I481" s="144">
        <f>G481*C481*'Interval Specifications'!$G$10</f>
        <v>31500</v>
      </c>
      <c r="J481" s="66">
        <f>IF('Interval Specifications'!$G$11="","N/A",H481/'Interval Specifications'!$G$11)</f>
        <v>448</v>
      </c>
      <c r="K481" s="67">
        <f>IF('Interval Specifications'!$G$11="","N/A",I481/'Interval Specifications'!$G$11)</f>
        <v>700</v>
      </c>
      <c r="L481" s="115">
        <f t="shared" si="130"/>
        <v>1.2273972602739727</v>
      </c>
      <c r="M481" s="690">
        <f t="shared" si="131"/>
        <v>1.9178082191780821</v>
      </c>
      <c r="N481" s="691"/>
    </row>
    <row r="482" spans="2:14">
      <c r="B482" s="74"/>
      <c r="C482" s="2">
        <f>'Interval Specifications'!$H$9</f>
        <v>60</v>
      </c>
      <c r="D482" s="13" t="str">
        <f>'Interval Specifications'!$H$8</f>
        <v>mg</v>
      </c>
      <c r="E482" s="130" t="str">
        <f>'Interval Specifications'!$H$7</f>
        <v>Tablet</v>
      </c>
      <c r="F482" s="138">
        <f>'Interval Specifications'!H43</f>
        <v>196</v>
      </c>
      <c r="G482" s="139">
        <f>'Cumulative Specifications'!H42</f>
        <v>448</v>
      </c>
      <c r="H482" s="134">
        <f>F482*C482*'Interval Specifications'!$H$10</f>
        <v>11760</v>
      </c>
      <c r="I482" s="144">
        <f>G482*C482*'Interval Specifications'!$H$10</f>
        <v>26880</v>
      </c>
      <c r="J482" s="66">
        <f>IF('Interval Specifications'!$H$11="","N/A",H482/'Interval Specifications'!$H$11)</f>
        <v>196</v>
      </c>
      <c r="K482" s="67">
        <f>IF('Interval Specifications'!$H$11="","N/A",I482/'Interval Specifications'!$H$11)</f>
        <v>448</v>
      </c>
      <c r="L482" s="115">
        <f t="shared" si="130"/>
        <v>0.53698630136986303</v>
      </c>
      <c r="M482" s="690">
        <f t="shared" si="131"/>
        <v>1.2273972602739727</v>
      </c>
      <c r="N482" s="691"/>
    </row>
    <row r="483" spans="2:14">
      <c r="B483" s="74"/>
      <c r="C483" s="16">
        <f>'Interval Specifications'!$I$9</f>
        <v>90</v>
      </c>
      <c r="D483" s="15" t="str">
        <f>'Interval Specifications'!$I$8</f>
        <v>mg</v>
      </c>
      <c r="E483" s="130" t="str">
        <f>'Interval Specifications'!$I$7</f>
        <v>Tablet</v>
      </c>
      <c r="F483" s="138">
        <f>'Interval Specifications'!I43</f>
        <v>336</v>
      </c>
      <c r="G483" s="139">
        <f>'Cumulative Specifications'!I42</f>
        <v>504</v>
      </c>
      <c r="H483" s="134">
        <f>F483*C483*'Interval Specifications'!$I$10</f>
        <v>30240</v>
      </c>
      <c r="I483" s="144">
        <f>G483*C483*'Interval Specifications'!$I$10</f>
        <v>45360</v>
      </c>
      <c r="J483" s="66">
        <f>IF('Interval Specifications'!$I$11="","N/A",H483/'Interval Specifications'!$I$11)</f>
        <v>336</v>
      </c>
      <c r="K483" s="67">
        <f>IF('Interval Specifications'!$I$11="","N/A",I483/'Interval Specifications'!$I$11)</f>
        <v>504</v>
      </c>
      <c r="L483" s="115">
        <f t="shared" si="130"/>
        <v>0.92054794520547945</v>
      </c>
      <c r="M483" s="690">
        <f t="shared" si="131"/>
        <v>1.3808219178082193</v>
      </c>
      <c r="N483" s="691"/>
    </row>
    <row r="484" spans="2:14">
      <c r="B484" s="74"/>
      <c r="C484" s="3">
        <f>'Interval Specifications'!$J$9</f>
        <v>25</v>
      </c>
      <c r="D484" s="15" t="str">
        <f>'Interval Specifications'!$J$8</f>
        <v>mg</v>
      </c>
      <c r="E484" s="130" t="str">
        <f>'Interval Specifications'!$J$7</f>
        <v xml:space="preserve">SR Capsule </v>
      </c>
      <c r="F484" s="138">
        <f>'Interval Specifications'!J43</f>
        <v>0</v>
      </c>
      <c r="G484" s="139">
        <f>'Cumulative Specifications'!J42</f>
        <v>0</v>
      </c>
      <c r="H484" s="134">
        <f>F484*C484*'Interval Specifications'!$J$10</f>
        <v>0</v>
      </c>
      <c r="I484" s="144">
        <f>G484*C484*'Interval Specifications'!$J$10</f>
        <v>0</v>
      </c>
      <c r="J484" s="66" t="str">
        <f>IF('Interval Specifications'!$J$11="","N/A",H484/'Interval Specifications'!$J$11)</f>
        <v>N/A</v>
      </c>
      <c r="K484" s="67" t="str">
        <f>IF('Interval Specifications'!$J$11="","N/A",I484/'Interval Specifications'!$J$11)</f>
        <v>N/A</v>
      </c>
      <c r="L484" s="115" t="str">
        <f t="shared" si="130"/>
        <v>N/A</v>
      </c>
      <c r="M484" s="690" t="str">
        <f t="shared" si="131"/>
        <v>N/A</v>
      </c>
      <c r="N484" s="691"/>
    </row>
    <row r="485" spans="2:14">
      <c r="B485" s="74"/>
      <c r="C485" s="2">
        <f>'Interval Specifications'!$K$9</f>
        <v>5</v>
      </c>
      <c r="D485" s="13" t="str">
        <f>'Interval Specifications'!$K$8</f>
        <v>mg/ml</v>
      </c>
      <c r="E485" s="130" t="str">
        <f>'Interval Specifications'!$K$7</f>
        <v>Liquid</v>
      </c>
      <c r="F485" s="138">
        <f>'Interval Specifications'!K43</f>
        <v>0</v>
      </c>
      <c r="G485" s="139">
        <f>'Cumulative Specifications'!K42</f>
        <v>0</v>
      </c>
      <c r="H485" s="134">
        <f>F485*C485*'Interval Specifications'!$K$10</f>
        <v>0</v>
      </c>
      <c r="I485" s="144">
        <f>G485*C485*'Interval Specifications'!$K$10</f>
        <v>0</v>
      </c>
      <c r="J485" s="66" t="str">
        <f>IF('Interval Specifications'!$K$11="","N/A",H485/'Interval Specifications'!$K$11)</f>
        <v>N/A</v>
      </c>
      <c r="K485" s="67" t="str">
        <f>IF('Interval Specifications'!$K$11="","N/A",I485/'Interval Specifications'!$K$11)</f>
        <v>N/A</v>
      </c>
      <c r="L485" s="115" t="str">
        <f t="shared" si="130"/>
        <v>N/A</v>
      </c>
      <c r="M485" s="690" t="str">
        <f t="shared" si="131"/>
        <v>N/A</v>
      </c>
      <c r="N485" s="691"/>
    </row>
    <row r="486" spans="2:14">
      <c r="B486" s="74"/>
      <c r="C486" s="18">
        <f>'Interval Specifications'!$L$9</f>
        <v>0.5</v>
      </c>
      <c r="D486" s="15" t="str">
        <f>'Interval Specifications'!$L$8</f>
        <v>G</v>
      </c>
      <c r="E486" s="130" t="str">
        <f>'Interval Specifications'!$L$7</f>
        <v>10% Powder</v>
      </c>
      <c r="F486" s="138">
        <f>'Interval Specifications'!L43</f>
        <v>0</v>
      </c>
      <c r="G486" s="139">
        <f>'Cumulative Specifications'!L42</f>
        <v>0</v>
      </c>
      <c r="H486" s="134">
        <f>F486*C486*'Interval Specifications'!$L$10</f>
        <v>0</v>
      </c>
      <c r="I486" s="144">
        <f>G486*C486*'Interval Specifications'!$L$10</f>
        <v>0</v>
      </c>
      <c r="J486" s="66" t="str">
        <f>IF('Interval Specifications'!$L$11="","N/A",H486/'Interval Specifications'!$L$11)</f>
        <v>N/A</v>
      </c>
      <c r="K486" s="67" t="str">
        <f>IF('Interval Specifications'!$L$11="","N/A",I486/'Interval Specifications'!$L$11)</f>
        <v>N/A</v>
      </c>
      <c r="L486" s="115" t="str">
        <f t="shared" si="130"/>
        <v>N/A</v>
      </c>
      <c r="M486" s="690" t="str">
        <f t="shared" si="131"/>
        <v>N/A</v>
      </c>
      <c r="N486" s="691"/>
    </row>
    <row r="487" spans="2:14" ht="15" thickBot="1">
      <c r="B487" s="74"/>
      <c r="C487" s="92">
        <f>'Interval Specifications'!$M$9</f>
        <v>1</v>
      </c>
      <c r="D487" s="93" t="str">
        <f>'Interval Specifications'!$M$8</f>
        <v>G</v>
      </c>
      <c r="E487" s="131" t="str">
        <f>'Interval Specifications'!$M$7</f>
        <v>20% Powder</v>
      </c>
      <c r="F487" s="140">
        <f>'Interval Specifications'!M43</f>
        <v>0</v>
      </c>
      <c r="G487" s="141">
        <f>'Cumulative Specifications'!M42</f>
        <v>0</v>
      </c>
      <c r="H487" s="135">
        <f>F487*C487*'Interval Specifications'!$M$10</f>
        <v>0</v>
      </c>
      <c r="I487" s="145">
        <f>G487*C487*'Interval Specifications'!$M$10</f>
        <v>0</v>
      </c>
      <c r="J487" s="149" t="str">
        <f>IF('Interval Specifications'!$M$11="","N/A",H487/'Interval Specifications'!$M$11)</f>
        <v>N/A</v>
      </c>
      <c r="K487" s="150" t="str">
        <f>IF('Interval Specifications'!$M$11="","N/A",I487/'Interval Specifications'!$M$11)</f>
        <v>N/A</v>
      </c>
      <c r="L487" s="115" t="str">
        <f t="shared" si="130"/>
        <v>N/A</v>
      </c>
      <c r="M487" s="690" t="str">
        <f t="shared" si="131"/>
        <v>N/A</v>
      </c>
      <c r="N487" s="691"/>
    </row>
    <row r="488" spans="2:14" ht="15" thickTop="1">
      <c r="B488" s="94" t="str">
        <f>'Interval Specifications'!C69</f>
        <v>Pakistan</v>
      </c>
      <c r="C488" s="692" t="s">
        <v>69</v>
      </c>
      <c r="D488" s="693"/>
      <c r="E488" s="693"/>
      <c r="F488" s="203">
        <f t="shared" ref="F488:L488" si="132">SUM(F489:F498)</f>
        <v>0</v>
      </c>
      <c r="G488" s="133">
        <f t="shared" si="132"/>
        <v>0</v>
      </c>
      <c r="H488" s="133">
        <f t="shared" si="132"/>
        <v>0</v>
      </c>
      <c r="I488" s="143">
        <f t="shared" si="132"/>
        <v>0</v>
      </c>
      <c r="J488" s="147">
        <f t="shared" si="132"/>
        <v>0</v>
      </c>
      <c r="K488" s="148">
        <f t="shared" si="132"/>
        <v>0</v>
      </c>
      <c r="L488" s="146">
        <f t="shared" si="132"/>
        <v>0</v>
      </c>
      <c r="M488" s="694">
        <f>SUM(M489:N498)</f>
        <v>0</v>
      </c>
      <c r="N488" s="695"/>
    </row>
    <row r="489" spans="2:14">
      <c r="B489" s="73"/>
      <c r="C489" s="202">
        <f>'Interval Specifications'!$D$9</f>
        <v>7.5</v>
      </c>
      <c r="D489" s="13" t="str">
        <f>'Interval Specifications'!$D$8</f>
        <v>mg</v>
      </c>
      <c r="E489" s="130" t="str">
        <f>'Interval Specifications'!$D$7</f>
        <v>Tablet</v>
      </c>
      <c r="F489" s="138">
        <f>'Interval Specifications'!D69</f>
        <v>0</v>
      </c>
      <c r="G489" s="139">
        <f>'Cumulative Specifications'!D68</f>
        <v>0</v>
      </c>
      <c r="H489" s="134">
        <f>F489*C489*'Interval Specifications'!$D$10</f>
        <v>0</v>
      </c>
      <c r="I489" s="144">
        <f>G489*C489*'Interval Specifications'!$D$10</f>
        <v>0</v>
      </c>
      <c r="J489" s="66">
        <f>IF('Interval Specifications'!$D$11="","N/A",H489/'Interval Specifications'!$D$11)</f>
        <v>0</v>
      </c>
      <c r="K489" s="67">
        <f>IF('Interval Specifications'!$D$11="","N/A",I489/'Interval Specifications'!$D$11)</f>
        <v>0</v>
      </c>
      <c r="L489" s="115">
        <f t="shared" ref="L489:L498" si="133">IF(J489="N/A","N/A",J489/365)</f>
        <v>0</v>
      </c>
      <c r="M489" s="690">
        <f t="shared" ref="M489:M498" si="134">IF(K489="N/A","N/A",K489/365)</f>
        <v>0</v>
      </c>
      <c r="N489" s="691"/>
    </row>
    <row r="490" spans="2:14">
      <c r="B490" s="74"/>
      <c r="C490" s="3">
        <f>'Interval Specifications'!$E$9</f>
        <v>15</v>
      </c>
      <c r="D490" s="15" t="str">
        <f>'Interval Specifications'!$E$8</f>
        <v>mg</v>
      </c>
      <c r="E490" s="130" t="str">
        <f>'Interval Specifications'!$E$7</f>
        <v>Tablet</v>
      </c>
      <c r="F490" s="138">
        <f>'Interval Specifications'!E69</f>
        <v>0</v>
      </c>
      <c r="G490" s="139">
        <f>'Cumulative Specifications'!E68</f>
        <v>0</v>
      </c>
      <c r="H490" s="134">
        <f>F490*C490*'Interval Specifications'!$E$10</f>
        <v>0</v>
      </c>
      <c r="I490" s="144">
        <f>G490*C490*'Interval Specifications'!$E$10</f>
        <v>0</v>
      </c>
      <c r="J490" s="66">
        <f>IF('Interval Specifications'!$E$11="","N/A",H490/'Interval Specifications'!$E$11)</f>
        <v>0</v>
      </c>
      <c r="K490" s="67">
        <f>IF('Interval Specifications'!$E$11="","N/A",I490/'Interval Specifications'!$E$11)</f>
        <v>0</v>
      </c>
      <c r="L490" s="115">
        <f t="shared" si="133"/>
        <v>0</v>
      </c>
      <c r="M490" s="690">
        <f t="shared" si="134"/>
        <v>0</v>
      </c>
      <c r="N490" s="691"/>
    </row>
    <row r="491" spans="2:14">
      <c r="B491" s="74"/>
      <c r="C491" s="2">
        <f>'Interval Specifications'!$F$9</f>
        <v>30</v>
      </c>
      <c r="D491" s="13" t="str">
        <f>'Interval Specifications'!$F$8</f>
        <v>mg</v>
      </c>
      <c r="E491" s="130" t="str">
        <f>'Interval Specifications'!$F$7</f>
        <v>Tablet</v>
      </c>
      <c r="F491" s="138">
        <f>'Interval Specifications'!F69</f>
        <v>0</v>
      </c>
      <c r="G491" s="139">
        <f>'Cumulative Specifications'!F68</f>
        <v>0</v>
      </c>
      <c r="H491" s="134">
        <f>F491*C491*'Interval Specifications'!$F$10</f>
        <v>0</v>
      </c>
      <c r="I491" s="144">
        <f>G491*C491*'Interval Specifications'!$F$10</f>
        <v>0</v>
      </c>
      <c r="J491" s="66">
        <f>IF('Interval Specifications'!$F$11="","N/A",H491/'Interval Specifications'!$F$11)</f>
        <v>0</v>
      </c>
      <c r="K491" s="67">
        <f>IF('Interval Specifications'!$F$11="","N/A",I491/'Interval Specifications'!$F$11)</f>
        <v>0</v>
      </c>
      <c r="L491" s="115">
        <f t="shared" si="133"/>
        <v>0</v>
      </c>
      <c r="M491" s="690">
        <f t="shared" si="134"/>
        <v>0</v>
      </c>
      <c r="N491" s="691"/>
    </row>
    <row r="492" spans="2:14">
      <c r="B492" s="74"/>
      <c r="C492" s="3">
        <f>'Interval Specifications'!$G$9</f>
        <v>45</v>
      </c>
      <c r="D492" s="15" t="str">
        <f>'Interval Specifications'!$G$8</f>
        <v>mg</v>
      </c>
      <c r="E492" s="130" t="str">
        <f>'Interval Specifications'!$G$7</f>
        <v>Tablet</v>
      </c>
      <c r="F492" s="138">
        <f>'Interval Specifications'!G69</f>
        <v>0</v>
      </c>
      <c r="G492" s="139">
        <f>'Cumulative Specifications'!G68</f>
        <v>0</v>
      </c>
      <c r="H492" s="134">
        <f>F492*C492*'Interval Specifications'!$G$10</f>
        <v>0</v>
      </c>
      <c r="I492" s="144">
        <f>G492*C492*'Interval Specifications'!$G$10</f>
        <v>0</v>
      </c>
      <c r="J492" s="66">
        <f>IF('Interval Specifications'!$G$11="","N/A",H492/'Interval Specifications'!$G$11)</f>
        <v>0</v>
      </c>
      <c r="K492" s="67">
        <f>IF('Interval Specifications'!$G$11="","N/A",I492/'Interval Specifications'!$G$11)</f>
        <v>0</v>
      </c>
      <c r="L492" s="115">
        <f t="shared" si="133"/>
        <v>0</v>
      </c>
      <c r="M492" s="690">
        <f t="shared" si="134"/>
        <v>0</v>
      </c>
      <c r="N492" s="691"/>
    </row>
    <row r="493" spans="2:14">
      <c r="B493" s="74"/>
      <c r="C493" s="2">
        <f>'Interval Specifications'!$H$9</f>
        <v>60</v>
      </c>
      <c r="D493" s="13" t="str">
        <f>'Interval Specifications'!$H$8</f>
        <v>mg</v>
      </c>
      <c r="E493" s="130" t="str">
        <f>'Interval Specifications'!$H$7</f>
        <v>Tablet</v>
      </c>
      <c r="F493" s="138">
        <f>'Interval Specifications'!H69</f>
        <v>0</v>
      </c>
      <c r="G493" s="139">
        <f>'Cumulative Specifications'!H68</f>
        <v>0</v>
      </c>
      <c r="H493" s="134">
        <f>F493*C493*'Interval Specifications'!$H$10</f>
        <v>0</v>
      </c>
      <c r="I493" s="144">
        <f>G493*C493*'Interval Specifications'!$H$10</f>
        <v>0</v>
      </c>
      <c r="J493" s="66">
        <f>IF('Interval Specifications'!$H$11="","N/A",H493/'Interval Specifications'!$H$11)</f>
        <v>0</v>
      </c>
      <c r="K493" s="67">
        <f>IF('Interval Specifications'!$H$11="","N/A",I493/'Interval Specifications'!$H$11)</f>
        <v>0</v>
      </c>
      <c r="L493" s="115">
        <f t="shared" si="133"/>
        <v>0</v>
      </c>
      <c r="M493" s="690">
        <f t="shared" si="134"/>
        <v>0</v>
      </c>
      <c r="N493" s="691"/>
    </row>
    <row r="494" spans="2:14">
      <c r="B494" s="74"/>
      <c r="C494" s="16">
        <f>'Interval Specifications'!$I$9</f>
        <v>90</v>
      </c>
      <c r="D494" s="15" t="str">
        <f>'Interval Specifications'!$I$8</f>
        <v>mg</v>
      </c>
      <c r="E494" s="130" t="str">
        <f>'Interval Specifications'!$I$7</f>
        <v>Tablet</v>
      </c>
      <c r="F494" s="138">
        <f>'Interval Specifications'!I69</f>
        <v>0</v>
      </c>
      <c r="G494" s="139">
        <f>'Cumulative Specifications'!I68</f>
        <v>0</v>
      </c>
      <c r="H494" s="134">
        <f>F494*C494*'Interval Specifications'!$I$10</f>
        <v>0</v>
      </c>
      <c r="I494" s="144">
        <f>G494*C494*'Interval Specifications'!$I$10</f>
        <v>0</v>
      </c>
      <c r="J494" s="66">
        <f>IF('Interval Specifications'!$I$11="","N/A",H494/'Interval Specifications'!$I$11)</f>
        <v>0</v>
      </c>
      <c r="K494" s="67">
        <f>IF('Interval Specifications'!$I$11="","N/A",I494/'Interval Specifications'!$I$11)</f>
        <v>0</v>
      </c>
      <c r="L494" s="115">
        <f t="shared" si="133"/>
        <v>0</v>
      </c>
      <c r="M494" s="690">
        <f t="shared" si="134"/>
        <v>0</v>
      </c>
      <c r="N494" s="691"/>
    </row>
    <row r="495" spans="2:14">
      <c r="B495" s="74"/>
      <c r="C495" s="3">
        <f>'Interval Specifications'!$J$9</f>
        <v>25</v>
      </c>
      <c r="D495" s="15" t="str">
        <f>'Interval Specifications'!$J$8</f>
        <v>mg</v>
      </c>
      <c r="E495" s="130" t="str">
        <f>'Interval Specifications'!$J$7</f>
        <v xml:space="preserve">SR Capsule </v>
      </c>
      <c r="F495" s="138">
        <f>'Interval Specifications'!J69</f>
        <v>0</v>
      </c>
      <c r="G495" s="139">
        <f>'Cumulative Specifications'!J68</f>
        <v>0</v>
      </c>
      <c r="H495" s="134">
        <f>F495*C495*'Interval Specifications'!$J$10</f>
        <v>0</v>
      </c>
      <c r="I495" s="144">
        <f>G495*C495*'Interval Specifications'!$J$10</f>
        <v>0</v>
      </c>
      <c r="J495" s="66" t="str">
        <f>IF('Interval Specifications'!$J$11="","N/A",H495/'Interval Specifications'!$J$11)</f>
        <v>N/A</v>
      </c>
      <c r="K495" s="67" t="str">
        <f>IF('Interval Specifications'!$J$11="","N/A",I495/'Interval Specifications'!$J$11)</f>
        <v>N/A</v>
      </c>
      <c r="L495" s="115" t="str">
        <f t="shared" si="133"/>
        <v>N/A</v>
      </c>
      <c r="M495" s="690" t="str">
        <f t="shared" si="134"/>
        <v>N/A</v>
      </c>
      <c r="N495" s="691"/>
    </row>
    <row r="496" spans="2:14">
      <c r="B496" s="74"/>
      <c r="C496" s="2">
        <f>'Interval Specifications'!$K$9</f>
        <v>5</v>
      </c>
      <c r="D496" s="13" t="str">
        <f>'Interval Specifications'!$K$8</f>
        <v>mg/ml</v>
      </c>
      <c r="E496" s="130" t="str">
        <f>'Interval Specifications'!$K$7</f>
        <v>Liquid</v>
      </c>
      <c r="F496" s="138">
        <f>'Interval Specifications'!K69</f>
        <v>0</v>
      </c>
      <c r="G496" s="139">
        <f>'Cumulative Specifications'!K68</f>
        <v>0</v>
      </c>
      <c r="H496" s="134">
        <f>F496*C496*'Interval Specifications'!$K$10</f>
        <v>0</v>
      </c>
      <c r="I496" s="144">
        <f>G496*C496*'Interval Specifications'!$K$10</f>
        <v>0</v>
      </c>
      <c r="J496" s="66" t="str">
        <f>IF('Interval Specifications'!$K$11="","N/A",H496/'Interval Specifications'!$K$11)</f>
        <v>N/A</v>
      </c>
      <c r="K496" s="67" t="str">
        <f>IF('Interval Specifications'!$K$11="","N/A",I496/'Interval Specifications'!$K$11)</f>
        <v>N/A</v>
      </c>
      <c r="L496" s="115" t="str">
        <f t="shared" si="133"/>
        <v>N/A</v>
      </c>
      <c r="M496" s="690" t="str">
        <f t="shared" si="134"/>
        <v>N/A</v>
      </c>
      <c r="N496" s="691"/>
    </row>
    <row r="497" spans="2:14">
      <c r="B497" s="74"/>
      <c r="C497" s="18">
        <f>'Interval Specifications'!$L$9</f>
        <v>0.5</v>
      </c>
      <c r="D497" s="15" t="str">
        <f>'Interval Specifications'!$L$8</f>
        <v>G</v>
      </c>
      <c r="E497" s="130" t="str">
        <f>'Interval Specifications'!$L$7</f>
        <v>10% Powder</v>
      </c>
      <c r="F497" s="138">
        <f>'Interval Specifications'!L69</f>
        <v>0</v>
      </c>
      <c r="G497" s="139">
        <f>'Cumulative Specifications'!L68</f>
        <v>0</v>
      </c>
      <c r="H497" s="134">
        <f>F497*C497*'Interval Specifications'!$L$10</f>
        <v>0</v>
      </c>
      <c r="I497" s="144">
        <f>G497*C497*'Interval Specifications'!$L$10</f>
        <v>0</v>
      </c>
      <c r="J497" s="66" t="str">
        <f>IF('Interval Specifications'!$L$11="","N/A",H497/'Interval Specifications'!$L$11)</f>
        <v>N/A</v>
      </c>
      <c r="K497" s="67" t="str">
        <f>IF('Interval Specifications'!$L$11="","N/A",I497/'Interval Specifications'!$L$11)</f>
        <v>N/A</v>
      </c>
      <c r="L497" s="115" t="str">
        <f t="shared" si="133"/>
        <v>N/A</v>
      </c>
      <c r="M497" s="690" t="str">
        <f t="shared" si="134"/>
        <v>N/A</v>
      </c>
      <c r="N497" s="691"/>
    </row>
    <row r="498" spans="2:14" ht="15" thickBot="1">
      <c r="B498" s="74"/>
      <c r="C498" s="92">
        <f>'Interval Specifications'!$M$9</f>
        <v>1</v>
      </c>
      <c r="D498" s="93" t="str">
        <f>'Interval Specifications'!$M$8</f>
        <v>G</v>
      </c>
      <c r="E498" s="131" t="str">
        <f>'Interval Specifications'!$M$7</f>
        <v>20% Powder</v>
      </c>
      <c r="F498" s="140">
        <f>'Interval Specifications'!M69</f>
        <v>0</v>
      </c>
      <c r="G498" s="141">
        <f>'Cumulative Specifications'!M68</f>
        <v>0</v>
      </c>
      <c r="H498" s="135">
        <f>F498*C498*'Interval Specifications'!$M$10</f>
        <v>0</v>
      </c>
      <c r="I498" s="145">
        <f>G498*C498*'Interval Specifications'!$M$10</f>
        <v>0</v>
      </c>
      <c r="J498" s="149" t="str">
        <f>IF('Interval Specifications'!$M$11="","N/A",H498/'Interval Specifications'!$M$11)</f>
        <v>N/A</v>
      </c>
      <c r="K498" s="150" t="str">
        <f>IF('Interval Specifications'!$M$11="","N/A",I498/'Interval Specifications'!$M$11)</f>
        <v>N/A</v>
      </c>
      <c r="L498" s="115" t="str">
        <f t="shared" si="133"/>
        <v>N/A</v>
      </c>
      <c r="M498" s="690" t="str">
        <f t="shared" si="134"/>
        <v>N/A</v>
      </c>
      <c r="N498" s="691"/>
    </row>
    <row r="499" spans="2:14" ht="15" thickTop="1">
      <c r="B499" s="94" t="str">
        <f>'Interval Specifications'!C70</f>
        <v>Peru</v>
      </c>
      <c r="C499" s="692" t="s">
        <v>69</v>
      </c>
      <c r="D499" s="693"/>
      <c r="E499" s="693"/>
      <c r="F499" s="203">
        <f t="shared" ref="F499:L499" si="135">SUM(F500:F509)</f>
        <v>0</v>
      </c>
      <c r="G499" s="133">
        <f t="shared" si="135"/>
        <v>0</v>
      </c>
      <c r="H499" s="133">
        <f t="shared" si="135"/>
        <v>0</v>
      </c>
      <c r="I499" s="143">
        <f t="shared" si="135"/>
        <v>0</v>
      </c>
      <c r="J499" s="147">
        <f t="shared" si="135"/>
        <v>0</v>
      </c>
      <c r="K499" s="148">
        <f t="shared" si="135"/>
        <v>0</v>
      </c>
      <c r="L499" s="146">
        <f t="shared" si="135"/>
        <v>0</v>
      </c>
      <c r="M499" s="694">
        <f>SUM(M500:N509)</f>
        <v>0</v>
      </c>
      <c r="N499" s="695"/>
    </row>
    <row r="500" spans="2:14">
      <c r="B500" s="73"/>
      <c r="C500" s="202">
        <f>'Interval Specifications'!$D$9</f>
        <v>7.5</v>
      </c>
      <c r="D500" s="13" t="str">
        <f>'Interval Specifications'!$D$8</f>
        <v>mg</v>
      </c>
      <c r="E500" s="130" t="str">
        <f>'Interval Specifications'!$D$7</f>
        <v>Tablet</v>
      </c>
      <c r="F500" s="138">
        <f>'Interval Specifications'!D70</f>
        <v>0</v>
      </c>
      <c r="G500" s="139">
        <f>'Cumulative Specifications'!D69</f>
        <v>0</v>
      </c>
      <c r="H500" s="134">
        <f>F500*C500*'Interval Specifications'!$D$10</f>
        <v>0</v>
      </c>
      <c r="I500" s="144">
        <f>G500*C500*'Interval Specifications'!$D$10</f>
        <v>0</v>
      </c>
      <c r="J500" s="66">
        <f>IF('Interval Specifications'!$D$11="","N/A",H500/'Interval Specifications'!$D$11)</f>
        <v>0</v>
      </c>
      <c r="K500" s="67">
        <f>IF('Interval Specifications'!$D$11="","N/A",I500/'Interval Specifications'!$D$11)</f>
        <v>0</v>
      </c>
      <c r="L500" s="115">
        <f t="shared" ref="L500:L509" si="136">IF(J500="N/A","N/A",J500/365)</f>
        <v>0</v>
      </c>
      <c r="M500" s="690">
        <f t="shared" ref="M500:M509" si="137">IF(K500="N/A","N/A",K500/365)</f>
        <v>0</v>
      </c>
      <c r="N500" s="691"/>
    </row>
    <row r="501" spans="2:14">
      <c r="B501" s="74"/>
      <c r="C501" s="3">
        <f>'Interval Specifications'!$E$9</f>
        <v>15</v>
      </c>
      <c r="D501" s="15" t="str">
        <f>'Interval Specifications'!$E$8</f>
        <v>mg</v>
      </c>
      <c r="E501" s="130" t="str">
        <f>'Interval Specifications'!$E$7</f>
        <v>Tablet</v>
      </c>
      <c r="F501" s="138">
        <f>'Interval Specifications'!E70</f>
        <v>0</v>
      </c>
      <c r="G501" s="139">
        <f>'Cumulative Specifications'!E69</f>
        <v>0</v>
      </c>
      <c r="H501" s="134">
        <f>F501*C501*'Interval Specifications'!$E$10</f>
        <v>0</v>
      </c>
      <c r="I501" s="144">
        <f>G501*C501*'Interval Specifications'!$E$10</f>
        <v>0</v>
      </c>
      <c r="J501" s="66">
        <f>IF('Interval Specifications'!$E$11="","N/A",H501/'Interval Specifications'!$E$11)</f>
        <v>0</v>
      </c>
      <c r="K501" s="67">
        <f>IF('Interval Specifications'!$E$11="","N/A",I501/'Interval Specifications'!$E$11)</f>
        <v>0</v>
      </c>
      <c r="L501" s="115">
        <f t="shared" si="136"/>
        <v>0</v>
      </c>
      <c r="M501" s="690">
        <f t="shared" si="137"/>
        <v>0</v>
      </c>
      <c r="N501" s="691"/>
    </row>
    <row r="502" spans="2:14">
      <c r="B502" s="74"/>
      <c r="C502" s="2">
        <f>'Interval Specifications'!$F$9</f>
        <v>30</v>
      </c>
      <c r="D502" s="13" t="str">
        <f>'Interval Specifications'!$F$8</f>
        <v>mg</v>
      </c>
      <c r="E502" s="130" t="str">
        <f>'Interval Specifications'!$F$7</f>
        <v>Tablet</v>
      </c>
      <c r="F502" s="138">
        <f>'Interval Specifications'!F70</f>
        <v>0</v>
      </c>
      <c r="G502" s="139">
        <f>'Cumulative Specifications'!F69</f>
        <v>0</v>
      </c>
      <c r="H502" s="134">
        <f>F502*C502*'Interval Specifications'!$F$10</f>
        <v>0</v>
      </c>
      <c r="I502" s="144">
        <f>G502*C502*'Interval Specifications'!$F$10</f>
        <v>0</v>
      </c>
      <c r="J502" s="66">
        <f>IF('Interval Specifications'!$F$11="","N/A",H502/'Interval Specifications'!$F$11)</f>
        <v>0</v>
      </c>
      <c r="K502" s="67">
        <f>IF('Interval Specifications'!$F$11="","N/A",I502/'Interval Specifications'!$F$11)</f>
        <v>0</v>
      </c>
      <c r="L502" s="115">
        <f t="shared" si="136"/>
        <v>0</v>
      </c>
      <c r="M502" s="690">
        <f t="shared" si="137"/>
        <v>0</v>
      </c>
      <c r="N502" s="691"/>
    </row>
    <row r="503" spans="2:14">
      <c r="B503" s="74"/>
      <c r="C503" s="3">
        <f>'Interval Specifications'!$G$9</f>
        <v>45</v>
      </c>
      <c r="D503" s="15" t="str">
        <f>'Interval Specifications'!$G$8</f>
        <v>mg</v>
      </c>
      <c r="E503" s="130" t="str">
        <f>'Interval Specifications'!$G$7</f>
        <v>Tablet</v>
      </c>
      <c r="F503" s="138">
        <f>'Interval Specifications'!G70</f>
        <v>0</v>
      </c>
      <c r="G503" s="139">
        <f>'Cumulative Specifications'!G69</f>
        <v>0</v>
      </c>
      <c r="H503" s="134">
        <f>F503*C503*'Interval Specifications'!$G$10</f>
        <v>0</v>
      </c>
      <c r="I503" s="144">
        <f>G503*C503*'Interval Specifications'!$G$10</f>
        <v>0</v>
      </c>
      <c r="J503" s="66">
        <f>IF('Interval Specifications'!$G$11="","N/A",H503/'Interval Specifications'!$G$11)</f>
        <v>0</v>
      </c>
      <c r="K503" s="67">
        <f>IF('Interval Specifications'!$G$11="","N/A",I503/'Interval Specifications'!$G$11)</f>
        <v>0</v>
      </c>
      <c r="L503" s="115">
        <f t="shared" si="136"/>
        <v>0</v>
      </c>
      <c r="M503" s="690">
        <f t="shared" si="137"/>
        <v>0</v>
      </c>
      <c r="N503" s="691"/>
    </row>
    <row r="504" spans="2:14">
      <c r="B504" s="74"/>
      <c r="C504" s="2">
        <f>'Interval Specifications'!$H$9</f>
        <v>60</v>
      </c>
      <c r="D504" s="13" t="str">
        <f>'Interval Specifications'!$H$8</f>
        <v>mg</v>
      </c>
      <c r="E504" s="130" t="str">
        <f>'Interval Specifications'!$H$7</f>
        <v>Tablet</v>
      </c>
      <c r="F504" s="138">
        <f>'Interval Specifications'!H70</f>
        <v>0</v>
      </c>
      <c r="G504" s="139">
        <f>'Cumulative Specifications'!H69</f>
        <v>0</v>
      </c>
      <c r="H504" s="134">
        <f>F504*C504*'Interval Specifications'!$H$10</f>
        <v>0</v>
      </c>
      <c r="I504" s="144">
        <f>G504*C504*'Interval Specifications'!$H$10</f>
        <v>0</v>
      </c>
      <c r="J504" s="66">
        <f>IF('Interval Specifications'!$H$11="","N/A",H504/'Interval Specifications'!$H$11)</f>
        <v>0</v>
      </c>
      <c r="K504" s="67">
        <f>IF('Interval Specifications'!$H$11="","N/A",I504/'Interval Specifications'!$H$11)</f>
        <v>0</v>
      </c>
      <c r="L504" s="115">
        <f t="shared" si="136"/>
        <v>0</v>
      </c>
      <c r="M504" s="690">
        <f t="shared" si="137"/>
        <v>0</v>
      </c>
      <c r="N504" s="691"/>
    </row>
    <row r="505" spans="2:14">
      <c r="B505" s="74"/>
      <c r="C505" s="16">
        <f>'Interval Specifications'!$I$9</f>
        <v>90</v>
      </c>
      <c r="D505" s="15" t="str">
        <f>'Interval Specifications'!$I$8</f>
        <v>mg</v>
      </c>
      <c r="E505" s="130" t="str">
        <f>'Interval Specifications'!$I$7</f>
        <v>Tablet</v>
      </c>
      <c r="F505" s="138">
        <f>'Interval Specifications'!I70</f>
        <v>0</v>
      </c>
      <c r="G505" s="139">
        <f>'Cumulative Specifications'!I69</f>
        <v>0</v>
      </c>
      <c r="H505" s="134">
        <f>F505*C505*'Interval Specifications'!$I$10</f>
        <v>0</v>
      </c>
      <c r="I505" s="144">
        <f>G505*C505*'Interval Specifications'!$I$10</f>
        <v>0</v>
      </c>
      <c r="J505" s="66">
        <f>IF('Interval Specifications'!$I$11="","N/A",H505/'Interval Specifications'!$I$11)</f>
        <v>0</v>
      </c>
      <c r="K505" s="67">
        <f>IF('Interval Specifications'!$I$11="","N/A",I505/'Interval Specifications'!$I$11)</f>
        <v>0</v>
      </c>
      <c r="L505" s="115">
        <f t="shared" si="136"/>
        <v>0</v>
      </c>
      <c r="M505" s="690">
        <f t="shared" si="137"/>
        <v>0</v>
      </c>
      <c r="N505" s="691"/>
    </row>
    <row r="506" spans="2:14">
      <c r="B506" s="74"/>
      <c r="C506" s="3">
        <f>'Interval Specifications'!$J$9</f>
        <v>25</v>
      </c>
      <c r="D506" s="15" t="str">
        <f>'Interval Specifications'!$J$8</f>
        <v>mg</v>
      </c>
      <c r="E506" s="130" t="str">
        <f>'Interval Specifications'!$J$7</f>
        <v xml:space="preserve">SR Capsule </v>
      </c>
      <c r="F506" s="138">
        <f>'Interval Specifications'!J70</f>
        <v>0</v>
      </c>
      <c r="G506" s="139">
        <f>'Cumulative Specifications'!J69</f>
        <v>0</v>
      </c>
      <c r="H506" s="134">
        <f>F506*C506*'Interval Specifications'!$J$10</f>
        <v>0</v>
      </c>
      <c r="I506" s="144">
        <f>G506*C506*'Interval Specifications'!$J$10</f>
        <v>0</v>
      </c>
      <c r="J506" s="66" t="str">
        <f>IF('Interval Specifications'!$J$11="","N/A",H506/'Interval Specifications'!$J$11)</f>
        <v>N/A</v>
      </c>
      <c r="K506" s="67" t="str">
        <f>IF('Interval Specifications'!$J$11="","N/A",I506/'Interval Specifications'!$J$11)</f>
        <v>N/A</v>
      </c>
      <c r="L506" s="115" t="str">
        <f t="shared" si="136"/>
        <v>N/A</v>
      </c>
      <c r="M506" s="690" t="str">
        <f t="shared" si="137"/>
        <v>N/A</v>
      </c>
      <c r="N506" s="691"/>
    </row>
    <row r="507" spans="2:14">
      <c r="B507" s="74"/>
      <c r="C507" s="2">
        <f>'Interval Specifications'!$K$9</f>
        <v>5</v>
      </c>
      <c r="D507" s="13" t="str">
        <f>'Interval Specifications'!$K$8</f>
        <v>mg/ml</v>
      </c>
      <c r="E507" s="130" t="str">
        <f>'Interval Specifications'!$K$7</f>
        <v>Liquid</v>
      </c>
      <c r="F507" s="138">
        <f>'Interval Specifications'!K70</f>
        <v>0</v>
      </c>
      <c r="G507" s="139">
        <f>'Cumulative Specifications'!K69</f>
        <v>0</v>
      </c>
      <c r="H507" s="134">
        <f>F507*C507*'Interval Specifications'!$K$10</f>
        <v>0</v>
      </c>
      <c r="I507" s="144">
        <f>G507*C507*'Interval Specifications'!$K$10</f>
        <v>0</v>
      </c>
      <c r="J507" s="66" t="str">
        <f>IF('Interval Specifications'!$K$11="","N/A",H507/'Interval Specifications'!$K$11)</f>
        <v>N/A</v>
      </c>
      <c r="K507" s="67" t="str">
        <f>IF('Interval Specifications'!$K$11="","N/A",I507/'Interval Specifications'!$K$11)</f>
        <v>N/A</v>
      </c>
      <c r="L507" s="115" t="str">
        <f t="shared" si="136"/>
        <v>N/A</v>
      </c>
      <c r="M507" s="690" t="str">
        <f t="shared" si="137"/>
        <v>N/A</v>
      </c>
      <c r="N507" s="691"/>
    </row>
    <row r="508" spans="2:14">
      <c r="B508" s="74"/>
      <c r="C508" s="18">
        <f>'Interval Specifications'!$L$9</f>
        <v>0.5</v>
      </c>
      <c r="D508" s="15" t="str">
        <f>'Interval Specifications'!$L$8</f>
        <v>G</v>
      </c>
      <c r="E508" s="130" t="str">
        <f>'Interval Specifications'!$L$7</f>
        <v>10% Powder</v>
      </c>
      <c r="F508" s="138">
        <f>'Interval Specifications'!L70</f>
        <v>0</v>
      </c>
      <c r="G508" s="139">
        <f>'Cumulative Specifications'!L69</f>
        <v>0</v>
      </c>
      <c r="H508" s="134">
        <f>F508*C508*'Interval Specifications'!$L$10</f>
        <v>0</v>
      </c>
      <c r="I508" s="144">
        <f>G508*C508*'Interval Specifications'!$L$10</f>
        <v>0</v>
      </c>
      <c r="J508" s="66" t="str">
        <f>IF('Interval Specifications'!$L$11="","N/A",H508/'Interval Specifications'!$L$11)</f>
        <v>N/A</v>
      </c>
      <c r="K508" s="67" t="str">
        <f>IF('Interval Specifications'!$L$11="","N/A",I508/'Interval Specifications'!$L$11)</f>
        <v>N/A</v>
      </c>
      <c r="L508" s="115" t="str">
        <f t="shared" si="136"/>
        <v>N/A</v>
      </c>
      <c r="M508" s="690" t="str">
        <f t="shared" si="137"/>
        <v>N/A</v>
      </c>
      <c r="N508" s="691"/>
    </row>
    <row r="509" spans="2:14" ht="15" thickBot="1">
      <c r="B509" s="74"/>
      <c r="C509" s="4">
        <f>'Interval Specifications'!$M$9</f>
        <v>1</v>
      </c>
      <c r="D509" s="14" t="str">
        <f>'Interval Specifications'!$M$8</f>
        <v>G</v>
      </c>
      <c r="E509" s="130" t="str">
        <f>'Interval Specifications'!$M$7</f>
        <v>20% Powder</v>
      </c>
      <c r="F509" s="138">
        <f>'Interval Specifications'!M70</f>
        <v>0</v>
      </c>
      <c r="G509" s="139">
        <f>'Cumulative Specifications'!M69</f>
        <v>0</v>
      </c>
      <c r="H509" s="134">
        <f>F509*C509*'Interval Specifications'!$M$10</f>
        <v>0</v>
      </c>
      <c r="I509" s="144">
        <f>G509*C509*'Interval Specifications'!$M$10</f>
        <v>0</v>
      </c>
      <c r="J509" s="149" t="str">
        <f>IF('Interval Specifications'!$M$11="","N/A",H509/'Interval Specifications'!$M$11)</f>
        <v>N/A</v>
      </c>
      <c r="K509" s="150" t="str">
        <f>IF('Interval Specifications'!$M$11="","N/A",I509/'Interval Specifications'!$M$11)</f>
        <v>N/A</v>
      </c>
      <c r="L509" s="115" t="str">
        <f t="shared" si="136"/>
        <v>N/A</v>
      </c>
      <c r="M509" s="690" t="str">
        <f t="shared" si="137"/>
        <v>N/A</v>
      </c>
      <c r="N509" s="691"/>
    </row>
    <row r="510" spans="2:14" ht="15" thickTop="1">
      <c r="B510" s="94" t="str">
        <f>'Interval Specifications'!C71</f>
        <v>Philippines</v>
      </c>
      <c r="C510" s="692" t="s">
        <v>69</v>
      </c>
      <c r="D510" s="693"/>
      <c r="E510" s="693"/>
      <c r="F510" s="203">
        <f t="shared" ref="F510:L510" si="138">SUM(F511:F520)</f>
        <v>15660</v>
      </c>
      <c r="G510" s="133">
        <f t="shared" si="138"/>
        <v>30570</v>
      </c>
      <c r="H510" s="133">
        <f t="shared" si="138"/>
        <v>234900</v>
      </c>
      <c r="I510" s="143">
        <f t="shared" si="138"/>
        <v>458550</v>
      </c>
      <c r="J510" s="147">
        <f t="shared" si="138"/>
        <v>15660</v>
      </c>
      <c r="K510" s="148">
        <f t="shared" si="138"/>
        <v>30570</v>
      </c>
      <c r="L510" s="146">
        <f t="shared" si="138"/>
        <v>42.904109589041099</v>
      </c>
      <c r="M510" s="694">
        <f>SUM(M511:N520)</f>
        <v>83.753424657534254</v>
      </c>
      <c r="N510" s="695"/>
    </row>
    <row r="511" spans="2:14">
      <c r="B511" s="73"/>
      <c r="C511" s="202">
        <f>'Interval Specifications'!$D$9</f>
        <v>7.5</v>
      </c>
      <c r="D511" s="13" t="str">
        <f>'Interval Specifications'!$D$8</f>
        <v>mg</v>
      </c>
      <c r="E511" s="130" t="str">
        <f>'Interval Specifications'!$D$7</f>
        <v>Tablet</v>
      </c>
      <c r="F511" s="138">
        <f>'Interval Specifications'!D71</f>
        <v>0</v>
      </c>
      <c r="G511" s="139">
        <f>'Cumulative Specifications'!D70</f>
        <v>0</v>
      </c>
      <c r="H511" s="134">
        <f>F511*C511*'Interval Specifications'!$D$10</f>
        <v>0</v>
      </c>
      <c r="I511" s="144">
        <f>G511*C511*'Interval Specifications'!$D$10</f>
        <v>0</v>
      </c>
      <c r="J511" s="66">
        <f>IF('Interval Specifications'!$D$11="","N/A",H511/'Interval Specifications'!$D$11)</f>
        <v>0</v>
      </c>
      <c r="K511" s="67">
        <f>IF('Interval Specifications'!$D$11="","N/A",I511/'Interval Specifications'!$D$11)</f>
        <v>0</v>
      </c>
      <c r="L511" s="115">
        <f t="shared" ref="L511:L520" si="139">IF(J511="N/A","N/A",J511/365)</f>
        <v>0</v>
      </c>
      <c r="M511" s="690">
        <f t="shared" ref="M511:M520" si="140">IF(K511="N/A","N/A",K511/365)</f>
        <v>0</v>
      </c>
      <c r="N511" s="691"/>
    </row>
    <row r="512" spans="2:14">
      <c r="B512" s="110"/>
      <c r="C512" s="3">
        <f>'Interval Specifications'!$E$9</f>
        <v>15</v>
      </c>
      <c r="D512" s="15" t="str">
        <f>'Interval Specifications'!$E$8</f>
        <v>mg</v>
      </c>
      <c r="E512" s="130" t="str">
        <f>'Interval Specifications'!$E$7</f>
        <v>Tablet</v>
      </c>
      <c r="F512" s="138">
        <f>'Interval Specifications'!E71</f>
        <v>15660</v>
      </c>
      <c r="G512" s="139">
        <f>'Cumulative Specifications'!E70</f>
        <v>30570</v>
      </c>
      <c r="H512" s="134">
        <f>F512*C512*'Interval Specifications'!$E$10</f>
        <v>234900</v>
      </c>
      <c r="I512" s="144">
        <f>G512*C512*'Interval Specifications'!$E$10</f>
        <v>458550</v>
      </c>
      <c r="J512" s="66">
        <f>IF('Interval Specifications'!$E$11="","N/A",H512/'Interval Specifications'!$E$11)</f>
        <v>15660</v>
      </c>
      <c r="K512" s="67">
        <f>IF('Interval Specifications'!$E$11="","N/A",I512/'Interval Specifications'!$E$11)</f>
        <v>30570</v>
      </c>
      <c r="L512" s="115">
        <f t="shared" si="139"/>
        <v>42.904109589041099</v>
      </c>
      <c r="M512" s="690">
        <f t="shared" si="140"/>
        <v>83.753424657534254</v>
      </c>
      <c r="N512" s="691"/>
    </row>
    <row r="513" spans="2:14">
      <c r="B513" s="110"/>
      <c r="C513" s="2">
        <f>'Interval Specifications'!$F$9</f>
        <v>30</v>
      </c>
      <c r="D513" s="13" t="str">
        <f>'Interval Specifications'!$F$8</f>
        <v>mg</v>
      </c>
      <c r="E513" s="130" t="str">
        <f>'Interval Specifications'!$F$7</f>
        <v>Tablet</v>
      </c>
      <c r="F513" s="138">
        <f>'Interval Specifications'!F71</f>
        <v>0</v>
      </c>
      <c r="G513" s="139">
        <f>'Cumulative Specifications'!F70</f>
        <v>0</v>
      </c>
      <c r="H513" s="134">
        <f>F513*C513*'Interval Specifications'!$F$10</f>
        <v>0</v>
      </c>
      <c r="I513" s="144">
        <f>G513*C513*'Interval Specifications'!$F$10</f>
        <v>0</v>
      </c>
      <c r="J513" s="66">
        <f>IF('Interval Specifications'!$F$11="","N/A",H513/'Interval Specifications'!$F$11)</f>
        <v>0</v>
      </c>
      <c r="K513" s="67">
        <f>IF('Interval Specifications'!$F$11="","N/A",I513/'Interval Specifications'!$F$11)</f>
        <v>0</v>
      </c>
      <c r="L513" s="115">
        <f t="shared" si="139"/>
        <v>0</v>
      </c>
      <c r="M513" s="690">
        <f t="shared" si="140"/>
        <v>0</v>
      </c>
      <c r="N513" s="691"/>
    </row>
    <row r="514" spans="2:14">
      <c r="B514" s="110"/>
      <c r="C514" s="3">
        <f>'Interval Specifications'!$G$9</f>
        <v>45</v>
      </c>
      <c r="D514" s="15" t="str">
        <f>'Interval Specifications'!$G$8</f>
        <v>mg</v>
      </c>
      <c r="E514" s="130" t="str">
        <f>'Interval Specifications'!$G$7</f>
        <v>Tablet</v>
      </c>
      <c r="F514" s="138">
        <f>'Interval Specifications'!G71</f>
        <v>0</v>
      </c>
      <c r="G514" s="139">
        <f>'Cumulative Specifications'!G70</f>
        <v>0</v>
      </c>
      <c r="H514" s="134">
        <f>F514*C514*'Interval Specifications'!$G$10</f>
        <v>0</v>
      </c>
      <c r="I514" s="144">
        <f>G514*C514*'Interval Specifications'!$G$10</f>
        <v>0</v>
      </c>
      <c r="J514" s="66">
        <f>IF('Interval Specifications'!$G$11="","N/A",H514/'Interval Specifications'!$G$11)</f>
        <v>0</v>
      </c>
      <c r="K514" s="67">
        <f>IF('Interval Specifications'!$G$11="","N/A",I514/'Interval Specifications'!$G$11)</f>
        <v>0</v>
      </c>
      <c r="L514" s="115">
        <f t="shared" si="139"/>
        <v>0</v>
      </c>
      <c r="M514" s="690">
        <f t="shared" si="140"/>
        <v>0</v>
      </c>
      <c r="N514" s="691"/>
    </row>
    <row r="515" spans="2:14">
      <c r="B515" s="110"/>
      <c r="C515" s="2">
        <f>'Interval Specifications'!$H$9</f>
        <v>60</v>
      </c>
      <c r="D515" s="13" t="str">
        <f>'Interval Specifications'!$H$8</f>
        <v>mg</v>
      </c>
      <c r="E515" s="130" t="str">
        <f>'Interval Specifications'!$H$7</f>
        <v>Tablet</v>
      </c>
      <c r="F515" s="138">
        <f>'Interval Specifications'!H71</f>
        <v>0</v>
      </c>
      <c r="G515" s="139">
        <f>'Cumulative Specifications'!H70</f>
        <v>0</v>
      </c>
      <c r="H515" s="134">
        <f>F515*C515*'Interval Specifications'!$H$10</f>
        <v>0</v>
      </c>
      <c r="I515" s="144">
        <f>G515*C515*'Interval Specifications'!$H$10</f>
        <v>0</v>
      </c>
      <c r="J515" s="66">
        <f>IF('Interval Specifications'!$H$11="","N/A",H515/'Interval Specifications'!$H$11)</f>
        <v>0</v>
      </c>
      <c r="K515" s="67">
        <f>IF('Interval Specifications'!$H$11="","N/A",I515/'Interval Specifications'!$H$11)</f>
        <v>0</v>
      </c>
      <c r="L515" s="115">
        <f t="shared" si="139"/>
        <v>0</v>
      </c>
      <c r="M515" s="690">
        <f t="shared" si="140"/>
        <v>0</v>
      </c>
      <c r="N515" s="691"/>
    </row>
    <row r="516" spans="2:14">
      <c r="B516" s="110"/>
      <c r="C516" s="16">
        <f>'Interval Specifications'!$I$9</f>
        <v>90</v>
      </c>
      <c r="D516" s="15" t="str">
        <f>'Interval Specifications'!$I$8</f>
        <v>mg</v>
      </c>
      <c r="E516" s="130" t="str">
        <f>'Interval Specifications'!$I$7</f>
        <v>Tablet</v>
      </c>
      <c r="F516" s="138">
        <f>'Interval Specifications'!I71</f>
        <v>0</v>
      </c>
      <c r="G516" s="139">
        <f>'Cumulative Specifications'!I70</f>
        <v>0</v>
      </c>
      <c r="H516" s="134">
        <f>F516*C516*'Interval Specifications'!$I$10</f>
        <v>0</v>
      </c>
      <c r="I516" s="144">
        <f>G516*C516*'Interval Specifications'!$I$10</f>
        <v>0</v>
      </c>
      <c r="J516" s="66">
        <f>IF('Interval Specifications'!$I$11="","N/A",H516/'Interval Specifications'!$I$11)</f>
        <v>0</v>
      </c>
      <c r="K516" s="67">
        <f>IF('Interval Specifications'!$I$11="","N/A",I516/'Interval Specifications'!$I$11)</f>
        <v>0</v>
      </c>
      <c r="L516" s="115">
        <f t="shared" si="139"/>
        <v>0</v>
      </c>
      <c r="M516" s="690">
        <f t="shared" si="140"/>
        <v>0</v>
      </c>
      <c r="N516" s="691"/>
    </row>
    <row r="517" spans="2:14">
      <c r="B517" s="110"/>
      <c r="C517" s="3">
        <f>'Interval Specifications'!$J$9</f>
        <v>25</v>
      </c>
      <c r="D517" s="15" t="str">
        <f>'Interval Specifications'!$J$8</f>
        <v>mg</v>
      </c>
      <c r="E517" s="130" t="str">
        <f>'Interval Specifications'!$J$7</f>
        <v xml:space="preserve">SR Capsule </v>
      </c>
      <c r="F517" s="138">
        <f>'Interval Specifications'!J71</f>
        <v>0</v>
      </c>
      <c r="G517" s="139">
        <f>'Cumulative Specifications'!J70</f>
        <v>0</v>
      </c>
      <c r="H517" s="134">
        <f>F517*C517*'Interval Specifications'!$J$10</f>
        <v>0</v>
      </c>
      <c r="I517" s="144">
        <f>G517*C517*'Interval Specifications'!$J$10</f>
        <v>0</v>
      </c>
      <c r="J517" s="66" t="str">
        <f>IF('Interval Specifications'!$J$11="","N/A",H517/'Interval Specifications'!$J$11)</f>
        <v>N/A</v>
      </c>
      <c r="K517" s="67" t="str">
        <f>IF('Interval Specifications'!$J$11="","N/A",I517/'Interval Specifications'!$J$11)</f>
        <v>N/A</v>
      </c>
      <c r="L517" s="115" t="str">
        <f t="shared" si="139"/>
        <v>N/A</v>
      </c>
      <c r="M517" s="690" t="str">
        <f t="shared" si="140"/>
        <v>N/A</v>
      </c>
      <c r="N517" s="691"/>
    </row>
    <row r="518" spans="2:14">
      <c r="B518" s="110"/>
      <c r="C518" s="2">
        <f>'Interval Specifications'!$K$9</f>
        <v>5</v>
      </c>
      <c r="D518" s="13" t="str">
        <f>'Interval Specifications'!$K$8</f>
        <v>mg/ml</v>
      </c>
      <c r="E518" s="130" t="str">
        <f>'Interval Specifications'!$K$7</f>
        <v>Liquid</v>
      </c>
      <c r="F518" s="138">
        <f>'Interval Specifications'!K71</f>
        <v>0</v>
      </c>
      <c r="G518" s="139">
        <f>'Cumulative Specifications'!K70</f>
        <v>0</v>
      </c>
      <c r="H518" s="134">
        <f>F518*C518*'Interval Specifications'!$K$10</f>
        <v>0</v>
      </c>
      <c r="I518" s="144">
        <f>G518*C518*'Interval Specifications'!$K$10</f>
        <v>0</v>
      </c>
      <c r="J518" s="66" t="str">
        <f>IF('Interval Specifications'!$K$11="","N/A",H518/'Interval Specifications'!$K$11)</f>
        <v>N/A</v>
      </c>
      <c r="K518" s="67" t="str">
        <f>IF('Interval Specifications'!$K$11="","N/A",I518/'Interval Specifications'!$K$11)</f>
        <v>N/A</v>
      </c>
      <c r="L518" s="115" t="str">
        <f t="shared" si="139"/>
        <v>N/A</v>
      </c>
      <c r="M518" s="690" t="str">
        <f t="shared" si="140"/>
        <v>N/A</v>
      </c>
      <c r="N518" s="691"/>
    </row>
    <row r="519" spans="2:14">
      <c r="B519" s="110"/>
      <c r="C519" s="18">
        <f>'Interval Specifications'!$L$9</f>
        <v>0.5</v>
      </c>
      <c r="D519" s="15" t="str">
        <f>'Interval Specifications'!$L$8</f>
        <v>G</v>
      </c>
      <c r="E519" s="130" t="str">
        <f>'Interval Specifications'!$L$7</f>
        <v>10% Powder</v>
      </c>
      <c r="F519" s="138">
        <f>'Interval Specifications'!L71</f>
        <v>0</v>
      </c>
      <c r="G519" s="139">
        <f>'Cumulative Specifications'!L70</f>
        <v>0</v>
      </c>
      <c r="H519" s="134">
        <f>F519*C519*'Interval Specifications'!$L$10</f>
        <v>0</v>
      </c>
      <c r="I519" s="144">
        <f>G519*C519*'Interval Specifications'!$L$10</f>
        <v>0</v>
      </c>
      <c r="J519" s="66" t="str">
        <f>IF('Interval Specifications'!$L$11="","N/A",H519/'Interval Specifications'!$L$11)</f>
        <v>N/A</v>
      </c>
      <c r="K519" s="67" t="str">
        <f>IF('Interval Specifications'!$L$11="","N/A",I519/'Interval Specifications'!$L$11)</f>
        <v>N/A</v>
      </c>
      <c r="L519" s="115" t="str">
        <f t="shared" si="139"/>
        <v>N/A</v>
      </c>
      <c r="M519" s="690" t="str">
        <f t="shared" si="140"/>
        <v>N/A</v>
      </c>
      <c r="N519" s="691"/>
    </row>
    <row r="520" spans="2:14" ht="15" thickBot="1">
      <c r="B520" s="110"/>
      <c r="C520" s="4">
        <f>'Interval Specifications'!$M$9</f>
        <v>1</v>
      </c>
      <c r="D520" s="14" t="str">
        <f>'Interval Specifications'!$M$8</f>
        <v>G</v>
      </c>
      <c r="E520" s="130" t="str">
        <f>'Interval Specifications'!$M$7</f>
        <v>20% Powder</v>
      </c>
      <c r="F520" s="138">
        <f>'Interval Specifications'!M71</f>
        <v>0</v>
      </c>
      <c r="G520" s="139">
        <f>'Cumulative Specifications'!M70</f>
        <v>0</v>
      </c>
      <c r="H520" s="134">
        <f>F520*C520*'Interval Specifications'!$M$10</f>
        <v>0</v>
      </c>
      <c r="I520" s="144">
        <f>G520*C520*'Interval Specifications'!$M$10</f>
        <v>0</v>
      </c>
      <c r="J520" s="149" t="str">
        <f>IF('Interval Specifications'!$M$11="","N/A",H520/'Interval Specifications'!$M$11)</f>
        <v>N/A</v>
      </c>
      <c r="K520" s="150" t="str">
        <f>IF('Interval Specifications'!$M$11="","N/A",I520/'Interval Specifications'!$M$11)</f>
        <v>N/A</v>
      </c>
      <c r="L520" s="115" t="str">
        <f t="shared" si="139"/>
        <v>N/A</v>
      </c>
      <c r="M520" s="690" t="str">
        <f t="shared" si="140"/>
        <v>N/A</v>
      </c>
      <c r="N520" s="691"/>
    </row>
    <row r="521" spans="2:14" ht="15" thickTop="1">
      <c r="B521" s="95" t="str">
        <f>'Interval Specifications'!C44</f>
        <v>Poland</v>
      </c>
      <c r="C521" s="692" t="s">
        <v>69</v>
      </c>
      <c r="D521" s="693"/>
      <c r="E521" s="693"/>
      <c r="F521" s="203">
        <f t="shared" ref="F521:L521" si="141">SUM(F522:F531)</f>
        <v>0</v>
      </c>
      <c r="G521" s="133">
        <f t="shared" si="141"/>
        <v>0</v>
      </c>
      <c r="H521" s="133">
        <f t="shared" si="141"/>
        <v>0</v>
      </c>
      <c r="I521" s="143">
        <f t="shared" si="141"/>
        <v>0</v>
      </c>
      <c r="J521" s="147">
        <f t="shared" si="141"/>
        <v>0</v>
      </c>
      <c r="K521" s="148">
        <f t="shared" si="141"/>
        <v>0</v>
      </c>
      <c r="L521" s="146">
        <f t="shared" si="141"/>
        <v>0</v>
      </c>
      <c r="M521" s="694">
        <f>SUM(M522:N531)</f>
        <v>0</v>
      </c>
      <c r="N521" s="695"/>
    </row>
    <row r="522" spans="2:14">
      <c r="B522" s="73"/>
      <c r="C522" s="202">
        <f>'Interval Specifications'!$D$9</f>
        <v>7.5</v>
      </c>
      <c r="D522" s="13" t="str">
        <f>'Interval Specifications'!$D$8</f>
        <v>mg</v>
      </c>
      <c r="E522" s="130" t="str">
        <f>'Interval Specifications'!$D$7</f>
        <v>Tablet</v>
      </c>
      <c r="F522" s="138">
        <f>'Interval Specifications'!D44</f>
        <v>0</v>
      </c>
      <c r="G522" s="139">
        <f>'Cumulative Specifications'!D43</f>
        <v>0</v>
      </c>
      <c r="H522" s="134">
        <f>F522*C522*'Interval Specifications'!$D$10</f>
        <v>0</v>
      </c>
      <c r="I522" s="144">
        <f>G522*C522*'Interval Specifications'!$D$10</f>
        <v>0</v>
      </c>
      <c r="J522" s="66">
        <f>IF('Interval Specifications'!$D$11="","N/A",H522/'Interval Specifications'!$D$11)</f>
        <v>0</v>
      </c>
      <c r="K522" s="67">
        <f>IF('Interval Specifications'!$D$11="","N/A",I522/'Interval Specifications'!$D$11)</f>
        <v>0</v>
      </c>
      <c r="L522" s="115">
        <f t="shared" ref="L522:L531" si="142">IF(J522="N/A","N/A",J522/365)</f>
        <v>0</v>
      </c>
      <c r="M522" s="690">
        <f t="shared" ref="M522:M531" si="143">IF(K522="N/A","N/A",K522/365)</f>
        <v>0</v>
      </c>
      <c r="N522" s="691"/>
    </row>
    <row r="523" spans="2:14">
      <c r="B523" s="74"/>
      <c r="C523" s="3">
        <f>'Interval Specifications'!$E$9</f>
        <v>15</v>
      </c>
      <c r="D523" s="15" t="str">
        <f>'Interval Specifications'!$E$8</f>
        <v>mg</v>
      </c>
      <c r="E523" s="130" t="str">
        <f>'Interval Specifications'!$E$7</f>
        <v>Tablet</v>
      </c>
      <c r="F523" s="138">
        <f>'Interval Specifications'!E44</f>
        <v>0</v>
      </c>
      <c r="G523" s="139">
        <f>'Cumulative Specifications'!E43</f>
        <v>0</v>
      </c>
      <c r="H523" s="134">
        <f>F523*C523*'Interval Specifications'!$E$10</f>
        <v>0</v>
      </c>
      <c r="I523" s="144">
        <f>G523*C523*'Interval Specifications'!$E$10</f>
        <v>0</v>
      </c>
      <c r="J523" s="66">
        <f>IF('Interval Specifications'!$E$11="","N/A",H523/'Interval Specifications'!$E$11)</f>
        <v>0</v>
      </c>
      <c r="K523" s="67">
        <f>IF('Interval Specifications'!$E$11="","N/A",I523/'Interval Specifications'!$E$11)</f>
        <v>0</v>
      </c>
      <c r="L523" s="115">
        <f t="shared" si="142"/>
        <v>0</v>
      </c>
      <c r="M523" s="690">
        <f t="shared" si="143"/>
        <v>0</v>
      </c>
      <c r="N523" s="691"/>
    </row>
    <row r="524" spans="2:14">
      <c r="B524" s="74"/>
      <c r="C524" s="2">
        <f>'Interval Specifications'!$F$9</f>
        <v>30</v>
      </c>
      <c r="D524" s="13" t="str">
        <f>'Interval Specifications'!$F$8</f>
        <v>mg</v>
      </c>
      <c r="E524" s="130" t="str">
        <f>'Interval Specifications'!$F$7</f>
        <v>Tablet</v>
      </c>
      <c r="F524" s="138">
        <f>'Interval Specifications'!F44</f>
        <v>0</v>
      </c>
      <c r="G524" s="139">
        <f>'Cumulative Specifications'!F43</f>
        <v>0</v>
      </c>
      <c r="H524" s="134">
        <f>F524*C524*'Interval Specifications'!$F$10</f>
        <v>0</v>
      </c>
      <c r="I524" s="144">
        <f>G524*C524*'Interval Specifications'!$F$10</f>
        <v>0</v>
      </c>
      <c r="J524" s="66">
        <f>IF('Interval Specifications'!$F$11="","N/A",H524/'Interval Specifications'!$F$11)</f>
        <v>0</v>
      </c>
      <c r="K524" s="67">
        <f>IF('Interval Specifications'!$F$11="","N/A",I524/'Interval Specifications'!$F$11)</f>
        <v>0</v>
      </c>
      <c r="L524" s="115">
        <f t="shared" si="142"/>
        <v>0</v>
      </c>
      <c r="M524" s="690">
        <f t="shared" si="143"/>
        <v>0</v>
      </c>
      <c r="N524" s="691"/>
    </row>
    <row r="525" spans="2:14">
      <c r="B525" s="74"/>
      <c r="C525" s="3">
        <f>'Interval Specifications'!$G$9</f>
        <v>45</v>
      </c>
      <c r="D525" s="15" t="str">
        <f>'Interval Specifications'!$G$8</f>
        <v>mg</v>
      </c>
      <c r="E525" s="130" t="str">
        <f>'Interval Specifications'!$G$7</f>
        <v>Tablet</v>
      </c>
      <c r="F525" s="138">
        <f>'Interval Specifications'!G44</f>
        <v>0</v>
      </c>
      <c r="G525" s="139">
        <f>'Cumulative Specifications'!G43</f>
        <v>0</v>
      </c>
      <c r="H525" s="134">
        <f>F525*C525*'Interval Specifications'!$G$10</f>
        <v>0</v>
      </c>
      <c r="I525" s="144">
        <f>G525*C525*'Interval Specifications'!$G$10</f>
        <v>0</v>
      </c>
      <c r="J525" s="66">
        <f>IF('Interval Specifications'!$G$11="","N/A",H525/'Interval Specifications'!$G$11)</f>
        <v>0</v>
      </c>
      <c r="K525" s="67">
        <f>IF('Interval Specifications'!$G$11="","N/A",I525/'Interval Specifications'!$G$11)</f>
        <v>0</v>
      </c>
      <c r="L525" s="115">
        <f t="shared" si="142"/>
        <v>0</v>
      </c>
      <c r="M525" s="690">
        <f t="shared" si="143"/>
        <v>0</v>
      </c>
      <c r="N525" s="691"/>
    </row>
    <row r="526" spans="2:14">
      <c r="B526" s="74"/>
      <c r="C526" s="2">
        <f>'Interval Specifications'!$H$9</f>
        <v>60</v>
      </c>
      <c r="D526" s="13" t="str">
        <f>'Interval Specifications'!$H$8</f>
        <v>mg</v>
      </c>
      <c r="E526" s="130" t="str">
        <f>'Interval Specifications'!$H$7</f>
        <v>Tablet</v>
      </c>
      <c r="F526" s="138">
        <f>'Interval Specifications'!H44</f>
        <v>0</v>
      </c>
      <c r="G526" s="139">
        <f>'Cumulative Specifications'!H43</f>
        <v>0</v>
      </c>
      <c r="H526" s="134">
        <f>F526*C526*'Interval Specifications'!$H$10</f>
        <v>0</v>
      </c>
      <c r="I526" s="144">
        <f>G526*C526*'Interval Specifications'!$H$10</f>
        <v>0</v>
      </c>
      <c r="J526" s="66">
        <f>IF('Interval Specifications'!$H$11="","N/A",H526/'Interval Specifications'!$H$11)</f>
        <v>0</v>
      </c>
      <c r="K526" s="67">
        <f>IF('Interval Specifications'!$H$11="","N/A",I526/'Interval Specifications'!$H$11)</f>
        <v>0</v>
      </c>
      <c r="L526" s="115">
        <f t="shared" si="142"/>
        <v>0</v>
      </c>
      <c r="M526" s="690">
        <f t="shared" si="143"/>
        <v>0</v>
      </c>
      <c r="N526" s="691"/>
    </row>
    <row r="527" spans="2:14">
      <c r="B527" s="74"/>
      <c r="C527" s="16">
        <f>'Interval Specifications'!$I$9</f>
        <v>90</v>
      </c>
      <c r="D527" s="15" t="str">
        <f>'Interval Specifications'!$I$8</f>
        <v>mg</v>
      </c>
      <c r="E527" s="130" t="str">
        <f>'Interval Specifications'!$I$7</f>
        <v>Tablet</v>
      </c>
      <c r="F527" s="138">
        <f>'Interval Specifications'!I44</f>
        <v>0</v>
      </c>
      <c r="G527" s="139">
        <f>'Cumulative Specifications'!I43</f>
        <v>0</v>
      </c>
      <c r="H527" s="134">
        <f>F527*C527*'Interval Specifications'!$I$10</f>
        <v>0</v>
      </c>
      <c r="I527" s="144">
        <f>G527*C527*'Interval Specifications'!$I$10</f>
        <v>0</v>
      </c>
      <c r="J527" s="66">
        <f>IF('Interval Specifications'!$I$11="","N/A",H527/'Interval Specifications'!$I$11)</f>
        <v>0</v>
      </c>
      <c r="K527" s="67">
        <f>IF('Interval Specifications'!$I$11="","N/A",I527/'Interval Specifications'!$I$11)</f>
        <v>0</v>
      </c>
      <c r="L527" s="115">
        <f t="shared" si="142"/>
        <v>0</v>
      </c>
      <c r="M527" s="690">
        <f t="shared" si="143"/>
        <v>0</v>
      </c>
      <c r="N527" s="691"/>
    </row>
    <row r="528" spans="2:14">
      <c r="B528" s="74"/>
      <c r="C528" s="3">
        <f>'Interval Specifications'!$J$9</f>
        <v>25</v>
      </c>
      <c r="D528" s="15" t="str">
        <f>'Interval Specifications'!$J$8</f>
        <v>mg</v>
      </c>
      <c r="E528" s="130" t="str">
        <f>'Interval Specifications'!$J$7</f>
        <v xml:space="preserve">SR Capsule </v>
      </c>
      <c r="F528" s="138">
        <f>'Interval Specifications'!J44</f>
        <v>0</v>
      </c>
      <c r="G528" s="139">
        <f>'Cumulative Specifications'!J43</f>
        <v>0</v>
      </c>
      <c r="H528" s="134">
        <f>F528*C528*'Interval Specifications'!$J$10</f>
        <v>0</v>
      </c>
      <c r="I528" s="144">
        <f>G528*C528*'Interval Specifications'!$J$10</f>
        <v>0</v>
      </c>
      <c r="J528" s="66" t="str">
        <f>IF('Interval Specifications'!$J$11="","N/A",H528/'Interval Specifications'!$J$11)</f>
        <v>N/A</v>
      </c>
      <c r="K528" s="67" t="str">
        <f>IF('Interval Specifications'!$J$11="","N/A",I528/'Interval Specifications'!$J$11)</f>
        <v>N/A</v>
      </c>
      <c r="L528" s="115" t="str">
        <f t="shared" si="142"/>
        <v>N/A</v>
      </c>
      <c r="M528" s="690" t="str">
        <f t="shared" si="143"/>
        <v>N/A</v>
      </c>
      <c r="N528" s="691"/>
    </row>
    <row r="529" spans="2:14">
      <c r="B529" s="74"/>
      <c r="C529" s="2">
        <f>'Interval Specifications'!$K$9</f>
        <v>5</v>
      </c>
      <c r="D529" s="13" t="str">
        <f>'Interval Specifications'!$K$8</f>
        <v>mg/ml</v>
      </c>
      <c r="E529" s="130" t="str">
        <f>'Interval Specifications'!$K$7</f>
        <v>Liquid</v>
      </c>
      <c r="F529" s="138">
        <f>'Interval Specifications'!K44</f>
        <v>0</v>
      </c>
      <c r="G529" s="139">
        <f>'Cumulative Specifications'!K43</f>
        <v>0</v>
      </c>
      <c r="H529" s="134">
        <f>F529*C529*'Interval Specifications'!$K$10</f>
        <v>0</v>
      </c>
      <c r="I529" s="144">
        <f>G529*C529*'Interval Specifications'!$K$10</f>
        <v>0</v>
      </c>
      <c r="J529" s="66" t="str">
        <f>IF('Interval Specifications'!$K$11="","N/A",H529/'Interval Specifications'!$K$11)</f>
        <v>N/A</v>
      </c>
      <c r="K529" s="67" t="str">
        <f>IF('Interval Specifications'!$K$11="","N/A",I529/'Interval Specifications'!$K$11)</f>
        <v>N/A</v>
      </c>
      <c r="L529" s="115" t="str">
        <f t="shared" si="142"/>
        <v>N/A</v>
      </c>
      <c r="M529" s="690" t="str">
        <f t="shared" si="143"/>
        <v>N/A</v>
      </c>
      <c r="N529" s="691"/>
    </row>
    <row r="530" spans="2:14">
      <c r="B530" s="74"/>
      <c r="C530" s="18">
        <f>'Interval Specifications'!$L$9</f>
        <v>0.5</v>
      </c>
      <c r="D530" s="15" t="str">
        <f>'Interval Specifications'!$L$8</f>
        <v>G</v>
      </c>
      <c r="E530" s="130" t="str">
        <f>'Interval Specifications'!$L$7</f>
        <v>10% Powder</v>
      </c>
      <c r="F530" s="138">
        <f>'Interval Specifications'!L44</f>
        <v>0</v>
      </c>
      <c r="G530" s="139">
        <f>'Cumulative Specifications'!L43</f>
        <v>0</v>
      </c>
      <c r="H530" s="134">
        <f>F530*C530*'Interval Specifications'!$L$10</f>
        <v>0</v>
      </c>
      <c r="I530" s="144">
        <f>G530*C530*'Interval Specifications'!$L$10</f>
        <v>0</v>
      </c>
      <c r="J530" s="66" t="str">
        <f>IF('Interval Specifications'!$L$11="","N/A",H530/'Interval Specifications'!$L$11)</f>
        <v>N/A</v>
      </c>
      <c r="K530" s="67" t="str">
        <f>IF('Interval Specifications'!$L$11="","N/A",I530/'Interval Specifications'!$L$11)</f>
        <v>N/A</v>
      </c>
      <c r="L530" s="115" t="str">
        <f t="shared" si="142"/>
        <v>N/A</v>
      </c>
      <c r="M530" s="690" t="str">
        <f t="shared" si="143"/>
        <v>N/A</v>
      </c>
      <c r="N530" s="691"/>
    </row>
    <row r="531" spans="2:14" ht="15" thickBot="1">
      <c r="B531" s="74"/>
      <c r="C531" s="92">
        <f>'Interval Specifications'!$M$9</f>
        <v>1</v>
      </c>
      <c r="D531" s="93" t="str">
        <f>'Interval Specifications'!$M$8</f>
        <v>G</v>
      </c>
      <c r="E531" s="131" t="str">
        <f>'Interval Specifications'!$M$7</f>
        <v>20% Powder</v>
      </c>
      <c r="F531" s="140">
        <f>'Interval Specifications'!M44</f>
        <v>0</v>
      </c>
      <c r="G531" s="141">
        <f>'Cumulative Specifications'!M43</f>
        <v>0</v>
      </c>
      <c r="H531" s="135">
        <f>F531*C531*'Interval Specifications'!$M$10</f>
        <v>0</v>
      </c>
      <c r="I531" s="145">
        <f>G531*C531*'Interval Specifications'!$M$10</f>
        <v>0</v>
      </c>
      <c r="J531" s="149" t="str">
        <f>IF('Interval Specifications'!$M$11="","N/A",H531/'Interval Specifications'!$M$11)</f>
        <v>N/A</v>
      </c>
      <c r="K531" s="150" t="str">
        <f>IF('Interval Specifications'!$M$11="","N/A",I531/'Interval Specifications'!$M$11)</f>
        <v>N/A</v>
      </c>
      <c r="L531" s="115" t="str">
        <f t="shared" si="142"/>
        <v>N/A</v>
      </c>
      <c r="M531" s="690" t="str">
        <f t="shared" si="143"/>
        <v>N/A</v>
      </c>
      <c r="N531" s="691"/>
    </row>
    <row r="532" spans="2:14" ht="15" thickTop="1">
      <c r="B532" s="95" t="str">
        <f>'Interval Specifications'!C45</f>
        <v>Portugal</v>
      </c>
      <c r="C532" s="692" t="s">
        <v>69</v>
      </c>
      <c r="D532" s="693"/>
      <c r="E532" s="693"/>
      <c r="F532" s="203">
        <f t="shared" ref="F532:L532" si="144">SUM(F533:F542)</f>
        <v>0</v>
      </c>
      <c r="G532" s="133">
        <f t="shared" si="144"/>
        <v>0</v>
      </c>
      <c r="H532" s="133">
        <f t="shared" si="144"/>
        <v>0</v>
      </c>
      <c r="I532" s="143">
        <f t="shared" si="144"/>
        <v>0</v>
      </c>
      <c r="J532" s="147">
        <f t="shared" si="144"/>
        <v>0</v>
      </c>
      <c r="K532" s="148">
        <f t="shared" si="144"/>
        <v>0</v>
      </c>
      <c r="L532" s="146">
        <f t="shared" si="144"/>
        <v>0</v>
      </c>
      <c r="M532" s="694">
        <f>SUM(M533:N542)</f>
        <v>0</v>
      </c>
      <c r="N532" s="695"/>
    </row>
    <row r="533" spans="2:14">
      <c r="B533" s="73"/>
      <c r="C533" s="202">
        <f>'Interval Specifications'!$D$9</f>
        <v>7.5</v>
      </c>
      <c r="D533" s="13" t="str">
        <f>'Interval Specifications'!$D$8</f>
        <v>mg</v>
      </c>
      <c r="E533" s="130" t="str">
        <f>'Interval Specifications'!$D$7</f>
        <v>Tablet</v>
      </c>
      <c r="F533" s="138">
        <f>'Interval Specifications'!D45</f>
        <v>0</v>
      </c>
      <c r="G533" s="139">
        <f>'Cumulative Specifications'!D44</f>
        <v>0</v>
      </c>
      <c r="H533" s="134">
        <f>F533*C533*'Interval Specifications'!$D$10</f>
        <v>0</v>
      </c>
      <c r="I533" s="144">
        <f>G533*C533*'Interval Specifications'!$D$10</f>
        <v>0</v>
      </c>
      <c r="J533" s="66">
        <f>IF('Interval Specifications'!$D$11="","N/A",H533/'Interval Specifications'!$D$11)</f>
        <v>0</v>
      </c>
      <c r="K533" s="67">
        <f>IF('Interval Specifications'!$D$11="","N/A",I533/'Interval Specifications'!$D$11)</f>
        <v>0</v>
      </c>
      <c r="L533" s="115">
        <f t="shared" ref="L533:L542" si="145">IF(J533="N/A","N/A",J533/365)</f>
        <v>0</v>
      </c>
      <c r="M533" s="690">
        <f t="shared" ref="M533:M542" si="146">IF(K533="N/A","N/A",K533/365)</f>
        <v>0</v>
      </c>
      <c r="N533" s="691"/>
    </row>
    <row r="534" spans="2:14">
      <c r="B534" s="74"/>
      <c r="C534" s="3">
        <f>'Interval Specifications'!$E$9</f>
        <v>15</v>
      </c>
      <c r="D534" s="15" t="str">
        <f>'Interval Specifications'!$E$8</f>
        <v>mg</v>
      </c>
      <c r="E534" s="130" t="str">
        <f>'Interval Specifications'!$E$7</f>
        <v>Tablet</v>
      </c>
      <c r="F534" s="138">
        <f>'Interval Specifications'!E45</f>
        <v>0</v>
      </c>
      <c r="G534" s="139">
        <f>'Cumulative Specifications'!E44</f>
        <v>0</v>
      </c>
      <c r="H534" s="134">
        <f>F534*C534*'Interval Specifications'!$E$10</f>
        <v>0</v>
      </c>
      <c r="I534" s="144">
        <f>G534*C534*'Interval Specifications'!$E$10</f>
        <v>0</v>
      </c>
      <c r="J534" s="66">
        <f>IF('Interval Specifications'!$E$11="","N/A",H534/'Interval Specifications'!$E$11)</f>
        <v>0</v>
      </c>
      <c r="K534" s="67">
        <f>IF('Interval Specifications'!$E$11="","N/A",I534/'Interval Specifications'!$E$11)</f>
        <v>0</v>
      </c>
      <c r="L534" s="115">
        <f t="shared" si="145"/>
        <v>0</v>
      </c>
      <c r="M534" s="690">
        <f t="shared" si="146"/>
        <v>0</v>
      </c>
      <c r="N534" s="691"/>
    </row>
    <row r="535" spans="2:14">
      <c r="B535" s="74"/>
      <c r="C535" s="2">
        <f>'Interval Specifications'!$F$9</f>
        <v>30</v>
      </c>
      <c r="D535" s="13" t="str">
        <f>'Interval Specifications'!$F$8</f>
        <v>mg</v>
      </c>
      <c r="E535" s="130" t="str">
        <f>'Interval Specifications'!$F$7</f>
        <v>Tablet</v>
      </c>
      <c r="F535" s="138">
        <f>'Interval Specifications'!F45</f>
        <v>0</v>
      </c>
      <c r="G535" s="139">
        <f>'Cumulative Specifications'!F44</f>
        <v>0</v>
      </c>
      <c r="H535" s="134">
        <f>F535*C535*'Interval Specifications'!$F$10</f>
        <v>0</v>
      </c>
      <c r="I535" s="144">
        <f>G535*C535*'Interval Specifications'!$F$10</f>
        <v>0</v>
      </c>
      <c r="J535" s="66">
        <f>IF('Interval Specifications'!$F$11="","N/A",H535/'Interval Specifications'!$F$11)</f>
        <v>0</v>
      </c>
      <c r="K535" s="67">
        <f>IF('Interval Specifications'!$F$11="","N/A",I535/'Interval Specifications'!$F$11)</f>
        <v>0</v>
      </c>
      <c r="L535" s="115">
        <f t="shared" si="145"/>
        <v>0</v>
      </c>
      <c r="M535" s="690">
        <f t="shared" si="146"/>
        <v>0</v>
      </c>
      <c r="N535" s="691"/>
    </row>
    <row r="536" spans="2:14">
      <c r="B536" s="74"/>
      <c r="C536" s="3">
        <f>'Interval Specifications'!$G$9</f>
        <v>45</v>
      </c>
      <c r="D536" s="15" t="str">
        <f>'Interval Specifications'!$G$8</f>
        <v>mg</v>
      </c>
      <c r="E536" s="130" t="str">
        <f>'Interval Specifications'!$G$7</f>
        <v>Tablet</v>
      </c>
      <c r="F536" s="138">
        <f>'Interval Specifications'!G45</f>
        <v>0</v>
      </c>
      <c r="G536" s="139">
        <f>'Cumulative Specifications'!G44</f>
        <v>0</v>
      </c>
      <c r="H536" s="134">
        <f>F536*C536*'Interval Specifications'!$G$10</f>
        <v>0</v>
      </c>
      <c r="I536" s="144">
        <f>G536*C536*'Interval Specifications'!$G$10</f>
        <v>0</v>
      </c>
      <c r="J536" s="66">
        <f>IF('Interval Specifications'!$G$11="","N/A",H536/'Interval Specifications'!$G$11)</f>
        <v>0</v>
      </c>
      <c r="K536" s="67">
        <f>IF('Interval Specifications'!$G$11="","N/A",I536/'Interval Specifications'!$G$11)</f>
        <v>0</v>
      </c>
      <c r="L536" s="115">
        <f t="shared" si="145"/>
        <v>0</v>
      </c>
      <c r="M536" s="690">
        <f t="shared" si="146"/>
        <v>0</v>
      </c>
      <c r="N536" s="691"/>
    </row>
    <row r="537" spans="2:14">
      <c r="B537" s="74"/>
      <c r="C537" s="2">
        <f>'Interval Specifications'!$H$9</f>
        <v>60</v>
      </c>
      <c r="D537" s="13" t="str">
        <f>'Interval Specifications'!$H$8</f>
        <v>mg</v>
      </c>
      <c r="E537" s="130" t="str">
        <f>'Interval Specifications'!$H$7</f>
        <v>Tablet</v>
      </c>
      <c r="F537" s="138">
        <f>'Interval Specifications'!H45</f>
        <v>0</v>
      </c>
      <c r="G537" s="139">
        <f>'Cumulative Specifications'!H44</f>
        <v>0</v>
      </c>
      <c r="H537" s="134">
        <f>F537*C537*'Interval Specifications'!$H$10</f>
        <v>0</v>
      </c>
      <c r="I537" s="144">
        <f>G537*C537*'Interval Specifications'!$H$10</f>
        <v>0</v>
      </c>
      <c r="J537" s="66">
        <f>IF('Interval Specifications'!$H$11="","N/A",H537/'Interval Specifications'!$H$11)</f>
        <v>0</v>
      </c>
      <c r="K537" s="67">
        <f>IF('Interval Specifications'!$H$11="","N/A",I537/'Interval Specifications'!$H$11)</f>
        <v>0</v>
      </c>
      <c r="L537" s="115">
        <f t="shared" si="145"/>
        <v>0</v>
      </c>
      <c r="M537" s="690">
        <f t="shared" si="146"/>
        <v>0</v>
      </c>
      <c r="N537" s="691"/>
    </row>
    <row r="538" spans="2:14">
      <c r="B538" s="74"/>
      <c r="C538" s="16">
        <f>'Interval Specifications'!$I$9</f>
        <v>90</v>
      </c>
      <c r="D538" s="15" t="str">
        <f>'Interval Specifications'!$I$8</f>
        <v>mg</v>
      </c>
      <c r="E538" s="130" t="str">
        <f>'Interval Specifications'!$I$7</f>
        <v>Tablet</v>
      </c>
      <c r="F538" s="138">
        <f>'Interval Specifications'!I45</f>
        <v>0</v>
      </c>
      <c r="G538" s="139">
        <f>'Cumulative Specifications'!I44</f>
        <v>0</v>
      </c>
      <c r="H538" s="134">
        <f>F538*C538*'Interval Specifications'!$I$10</f>
        <v>0</v>
      </c>
      <c r="I538" s="144">
        <f>G538*C538*'Interval Specifications'!$I$10</f>
        <v>0</v>
      </c>
      <c r="J538" s="66">
        <f>IF('Interval Specifications'!$I$11="","N/A",H538/'Interval Specifications'!$I$11)</f>
        <v>0</v>
      </c>
      <c r="K538" s="67">
        <f>IF('Interval Specifications'!$I$11="","N/A",I538/'Interval Specifications'!$I$11)</f>
        <v>0</v>
      </c>
      <c r="L538" s="115">
        <f t="shared" si="145"/>
        <v>0</v>
      </c>
      <c r="M538" s="690">
        <f t="shared" si="146"/>
        <v>0</v>
      </c>
      <c r="N538" s="691"/>
    </row>
    <row r="539" spans="2:14">
      <c r="B539" s="74"/>
      <c r="C539" s="3">
        <f>'Interval Specifications'!$J$9</f>
        <v>25</v>
      </c>
      <c r="D539" s="15" t="str">
        <f>'Interval Specifications'!$J$8</f>
        <v>mg</v>
      </c>
      <c r="E539" s="130" t="str">
        <f>'Interval Specifications'!$J$7</f>
        <v xml:space="preserve">SR Capsule </v>
      </c>
      <c r="F539" s="138">
        <f>'Interval Specifications'!J45</f>
        <v>0</v>
      </c>
      <c r="G539" s="139">
        <f>'Cumulative Specifications'!J44</f>
        <v>0</v>
      </c>
      <c r="H539" s="134">
        <f>F539*C539*'Interval Specifications'!$J$10</f>
        <v>0</v>
      </c>
      <c r="I539" s="144">
        <f>G539*C539*'Interval Specifications'!$J$10</f>
        <v>0</v>
      </c>
      <c r="J539" s="66" t="str">
        <f>IF('Interval Specifications'!$J$11="","N/A",H539/'Interval Specifications'!$J$11)</f>
        <v>N/A</v>
      </c>
      <c r="K539" s="67" t="str">
        <f>IF('Interval Specifications'!$J$11="","N/A",I539/'Interval Specifications'!$J$11)</f>
        <v>N/A</v>
      </c>
      <c r="L539" s="115" t="str">
        <f t="shared" si="145"/>
        <v>N/A</v>
      </c>
      <c r="M539" s="690" t="str">
        <f t="shared" si="146"/>
        <v>N/A</v>
      </c>
      <c r="N539" s="691"/>
    </row>
    <row r="540" spans="2:14">
      <c r="B540" s="74"/>
      <c r="C540" s="2">
        <f>'Interval Specifications'!$K$9</f>
        <v>5</v>
      </c>
      <c r="D540" s="13" t="str">
        <f>'Interval Specifications'!$K$8</f>
        <v>mg/ml</v>
      </c>
      <c r="E540" s="130" t="str">
        <f>'Interval Specifications'!$K$7</f>
        <v>Liquid</v>
      </c>
      <c r="F540" s="138">
        <f>'Interval Specifications'!K45</f>
        <v>0</v>
      </c>
      <c r="G540" s="139">
        <f>'Cumulative Specifications'!K44</f>
        <v>0</v>
      </c>
      <c r="H540" s="134">
        <f>F540*C540*'Interval Specifications'!$K$10</f>
        <v>0</v>
      </c>
      <c r="I540" s="144">
        <f>G540*C540*'Interval Specifications'!$K$10</f>
        <v>0</v>
      </c>
      <c r="J540" s="66" t="str">
        <f>IF('Interval Specifications'!$K$11="","N/A",H540/'Interval Specifications'!$K$11)</f>
        <v>N/A</v>
      </c>
      <c r="K540" s="67" t="str">
        <f>IF('Interval Specifications'!$K$11="","N/A",I540/'Interval Specifications'!$K$11)</f>
        <v>N/A</v>
      </c>
      <c r="L540" s="115" t="str">
        <f t="shared" si="145"/>
        <v>N/A</v>
      </c>
      <c r="M540" s="690" t="str">
        <f t="shared" si="146"/>
        <v>N/A</v>
      </c>
      <c r="N540" s="691"/>
    </row>
    <row r="541" spans="2:14">
      <c r="B541" s="74"/>
      <c r="C541" s="18">
        <f>'Interval Specifications'!$L$9</f>
        <v>0.5</v>
      </c>
      <c r="D541" s="15" t="str">
        <f>'Interval Specifications'!$L$8</f>
        <v>G</v>
      </c>
      <c r="E541" s="130" t="str">
        <f>'Interval Specifications'!$L$7</f>
        <v>10% Powder</v>
      </c>
      <c r="F541" s="138">
        <f>'Interval Specifications'!L45</f>
        <v>0</v>
      </c>
      <c r="G541" s="139">
        <f>'Cumulative Specifications'!L44</f>
        <v>0</v>
      </c>
      <c r="H541" s="134">
        <f>F541*C541*'Interval Specifications'!$L$10</f>
        <v>0</v>
      </c>
      <c r="I541" s="144">
        <f>G541*C541*'Interval Specifications'!$L$10</f>
        <v>0</v>
      </c>
      <c r="J541" s="66" t="str">
        <f>IF('Interval Specifications'!$L$11="","N/A",H541/'Interval Specifications'!$L$11)</f>
        <v>N/A</v>
      </c>
      <c r="K541" s="67" t="str">
        <f>IF('Interval Specifications'!$L$11="","N/A",I541/'Interval Specifications'!$L$11)</f>
        <v>N/A</v>
      </c>
      <c r="L541" s="115" t="str">
        <f t="shared" si="145"/>
        <v>N/A</v>
      </c>
      <c r="M541" s="690" t="str">
        <f t="shared" si="146"/>
        <v>N/A</v>
      </c>
      <c r="N541" s="691"/>
    </row>
    <row r="542" spans="2:14" ht="15" thickBot="1">
      <c r="B542" s="74"/>
      <c r="C542" s="92">
        <f>'Interval Specifications'!$M$9</f>
        <v>1</v>
      </c>
      <c r="D542" s="93" t="str">
        <f>'Interval Specifications'!$M$8</f>
        <v>G</v>
      </c>
      <c r="E542" s="131" t="str">
        <f>'Interval Specifications'!$M$7</f>
        <v>20% Powder</v>
      </c>
      <c r="F542" s="140">
        <f>'Interval Specifications'!M45</f>
        <v>0</v>
      </c>
      <c r="G542" s="141">
        <f>'Cumulative Specifications'!M44</f>
        <v>0</v>
      </c>
      <c r="H542" s="135">
        <f>F542*C542*'Interval Specifications'!$M$10</f>
        <v>0</v>
      </c>
      <c r="I542" s="145">
        <f>G542*C542*'Interval Specifications'!$M$10</f>
        <v>0</v>
      </c>
      <c r="J542" s="149" t="str">
        <f>IF('Interval Specifications'!$M$11="","N/A",H542/'Interval Specifications'!$M$11)</f>
        <v>N/A</v>
      </c>
      <c r="K542" s="150" t="str">
        <f>IF('Interval Specifications'!$M$11="","N/A",I542/'Interval Specifications'!$M$11)</f>
        <v>N/A</v>
      </c>
      <c r="L542" s="115" t="str">
        <f t="shared" si="145"/>
        <v>N/A</v>
      </c>
      <c r="M542" s="690" t="str">
        <f t="shared" si="146"/>
        <v>N/A</v>
      </c>
      <c r="N542" s="691"/>
    </row>
    <row r="543" spans="2:14" ht="15" thickTop="1">
      <c r="B543" s="95" t="str">
        <f>'Interval Specifications'!C46</f>
        <v>Romania</v>
      </c>
      <c r="C543" s="692" t="s">
        <v>69</v>
      </c>
      <c r="D543" s="693"/>
      <c r="E543" s="693"/>
      <c r="F543" s="203">
        <f t="shared" ref="F543:L543" si="147">SUM(F544:F553)</f>
        <v>0</v>
      </c>
      <c r="G543" s="133">
        <f t="shared" si="147"/>
        <v>0</v>
      </c>
      <c r="H543" s="133">
        <f t="shared" si="147"/>
        <v>0</v>
      </c>
      <c r="I543" s="143">
        <f t="shared" si="147"/>
        <v>0</v>
      </c>
      <c r="J543" s="147">
        <f t="shared" si="147"/>
        <v>0</v>
      </c>
      <c r="K543" s="148">
        <f t="shared" si="147"/>
        <v>0</v>
      </c>
      <c r="L543" s="146">
        <f t="shared" si="147"/>
        <v>0</v>
      </c>
      <c r="M543" s="694">
        <f>SUM(M544:N553)</f>
        <v>0</v>
      </c>
      <c r="N543" s="695"/>
    </row>
    <row r="544" spans="2:14">
      <c r="B544" s="73"/>
      <c r="C544" s="202">
        <f>'Interval Specifications'!$D$9</f>
        <v>7.5</v>
      </c>
      <c r="D544" s="13" t="str">
        <f>'Interval Specifications'!$D$8</f>
        <v>mg</v>
      </c>
      <c r="E544" s="130" t="str">
        <f>'Interval Specifications'!$D$7</f>
        <v>Tablet</v>
      </c>
      <c r="F544" s="138">
        <f>'Interval Specifications'!D46</f>
        <v>0</v>
      </c>
      <c r="G544" s="139">
        <f>'Cumulative Specifications'!D45</f>
        <v>0</v>
      </c>
      <c r="H544" s="134">
        <f>F544*C544*'Interval Specifications'!$D$10</f>
        <v>0</v>
      </c>
      <c r="I544" s="144">
        <f>G544*C544*'Interval Specifications'!$D$10</f>
        <v>0</v>
      </c>
      <c r="J544" s="66">
        <f>IF('Interval Specifications'!$D$11="","N/A",H544/'Interval Specifications'!$D$11)</f>
        <v>0</v>
      </c>
      <c r="K544" s="67">
        <f>IF('Interval Specifications'!$D$11="","N/A",I544/'Interval Specifications'!$D$11)</f>
        <v>0</v>
      </c>
      <c r="L544" s="115">
        <f t="shared" ref="L544:L553" si="148">IF(J544="N/A","N/A",J544/365)</f>
        <v>0</v>
      </c>
      <c r="M544" s="690">
        <f t="shared" ref="M544:M553" si="149">IF(K544="N/A","N/A",K544/365)</f>
        <v>0</v>
      </c>
      <c r="N544" s="691"/>
    </row>
    <row r="545" spans="2:14">
      <c r="B545" s="74"/>
      <c r="C545" s="3">
        <f>'Interval Specifications'!$E$9</f>
        <v>15</v>
      </c>
      <c r="D545" s="15" t="str">
        <f>'Interval Specifications'!$E$8</f>
        <v>mg</v>
      </c>
      <c r="E545" s="130" t="str">
        <f>'Interval Specifications'!$E$7</f>
        <v>Tablet</v>
      </c>
      <c r="F545" s="138">
        <f>'Interval Specifications'!E46</f>
        <v>0</v>
      </c>
      <c r="G545" s="139">
        <f>'Cumulative Specifications'!E45</f>
        <v>0</v>
      </c>
      <c r="H545" s="134">
        <f>F545*C545*'Interval Specifications'!$E$10</f>
        <v>0</v>
      </c>
      <c r="I545" s="144">
        <f>G545*C545*'Interval Specifications'!$E$10</f>
        <v>0</v>
      </c>
      <c r="J545" s="66">
        <f>IF('Interval Specifications'!$E$11="","N/A",H545/'Interval Specifications'!$E$11)</f>
        <v>0</v>
      </c>
      <c r="K545" s="67">
        <f>IF('Interval Specifications'!$E$11="","N/A",I545/'Interval Specifications'!$E$11)</f>
        <v>0</v>
      </c>
      <c r="L545" s="115">
        <f t="shared" si="148"/>
        <v>0</v>
      </c>
      <c r="M545" s="690">
        <f t="shared" si="149"/>
        <v>0</v>
      </c>
      <c r="N545" s="691"/>
    </row>
    <row r="546" spans="2:14">
      <c r="B546" s="74"/>
      <c r="C546" s="2">
        <f>'Interval Specifications'!$F$9</f>
        <v>30</v>
      </c>
      <c r="D546" s="13" t="str">
        <f>'Interval Specifications'!$F$8</f>
        <v>mg</v>
      </c>
      <c r="E546" s="130" t="str">
        <f>'Interval Specifications'!$F$7</f>
        <v>Tablet</v>
      </c>
      <c r="F546" s="138">
        <f>'Interval Specifications'!F46</f>
        <v>0</v>
      </c>
      <c r="G546" s="139">
        <f>'Cumulative Specifications'!F45</f>
        <v>0</v>
      </c>
      <c r="H546" s="134">
        <f>F546*C546*'Interval Specifications'!$F$10</f>
        <v>0</v>
      </c>
      <c r="I546" s="144">
        <f>G546*C546*'Interval Specifications'!$F$10</f>
        <v>0</v>
      </c>
      <c r="J546" s="66">
        <f>IF('Interval Specifications'!$F$11="","N/A",H546/'Interval Specifications'!$F$11)</f>
        <v>0</v>
      </c>
      <c r="K546" s="67">
        <f>IF('Interval Specifications'!$F$11="","N/A",I546/'Interval Specifications'!$F$11)</f>
        <v>0</v>
      </c>
      <c r="L546" s="115">
        <f t="shared" si="148"/>
        <v>0</v>
      </c>
      <c r="M546" s="690">
        <f t="shared" si="149"/>
        <v>0</v>
      </c>
      <c r="N546" s="691"/>
    </row>
    <row r="547" spans="2:14">
      <c r="B547" s="74"/>
      <c r="C547" s="3">
        <f>'Interval Specifications'!$G$9</f>
        <v>45</v>
      </c>
      <c r="D547" s="15" t="str">
        <f>'Interval Specifications'!$G$8</f>
        <v>mg</v>
      </c>
      <c r="E547" s="130" t="str">
        <f>'Interval Specifications'!$G$7</f>
        <v>Tablet</v>
      </c>
      <c r="F547" s="138">
        <f>'Interval Specifications'!G46</f>
        <v>0</v>
      </c>
      <c r="G547" s="139">
        <f>'Cumulative Specifications'!G45</f>
        <v>0</v>
      </c>
      <c r="H547" s="134">
        <f>F547*C547*'Interval Specifications'!$G$10</f>
        <v>0</v>
      </c>
      <c r="I547" s="144">
        <f>G547*C547*'Interval Specifications'!$G$10</f>
        <v>0</v>
      </c>
      <c r="J547" s="66">
        <f>IF('Interval Specifications'!$G$11="","N/A",H547/'Interval Specifications'!$G$11)</f>
        <v>0</v>
      </c>
      <c r="K547" s="67">
        <f>IF('Interval Specifications'!$G$11="","N/A",I547/'Interval Specifications'!$G$11)</f>
        <v>0</v>
      </c>
      <c r="L547" s="115">
        <f t="shared" si="148"/>
        <v>0</v>
      </c>
      <c r="M547" s="690">
        <f t="shared" si="149"/>
        <v>0</v>
      </c>
      <c r="N547" s="691"/>
    </row>
    <row r="548" spans="2:14">
      <c r="B548" s="74"/>
      <c r="C548" s="2">
        <f>'Interval Specifications'!$H$9</f>
        <v>60</v>
      </c>
      <c r="D548" s="13" t="str">
        <f>'Interval Specifications'!$H$8</f>
        <v>mg</v>
      </c>
      <c r="E548" s="130" t="str">
        <f>'Interval Specifications'!$H$7</f>
        <v>Tablet</v>
      </c>
      <c r="F548" s="138">
        <f>'Interval Specifications'!H46</f>
        <v>0</v>
      </c>
      <c r="G548" s="139">
        <f>'Cumulative Specifications'!H45</f>
        <v>0</v>
      </c>
      <c r="H548" s="134">
        <f>F548*C548*'Interval Specifications'!$H$10</f>
        <v>0</v>
      </c>
      <c r="I548" s="144">
        <f>G548*C548*'Interval Specifications'!$H$10</f>
        <v>0</v>
      </c>
      <c r="J548" s="66">
        <f>IF('Interval Specifications'!$H$11="","N/A",H548/'Interval Specifications'!$H$11)</f>
        <v>0</v>
      </c>
      <c r="K548" s="67">
        <f>IF('Interval Specifications'!$H$11="","N/A",I548/'Interval Specifications'!$H$11)</f>
        <v>0</v>
      </c>
      <c r="L548" s="115">
        <f t="shared" si="148"/>
        <v>0</v>
      </c>
      <c r="M548" s="690">
        <f t="shared" si="149"/>
        <v>0</v>
      </c>
      <c r="N548" s="691"/>
    </row>
    <row r="549" spans="2:14">
      <c r="B549" s="74"/>
      <c r="C549" s="16">
        <f>'Interval Specifications'!$I$9</f>
        <v>90</v>
      </c>
      <c r="D549" s="15" t="str">
        <f>'Interval Specifications'!$I$8</f>
        <v>mg</v>
      </c>
      <c r="E549" s="130" t="str">
        <f>'Interval Specifications'!$I$7</f>
        <v>Tablet</v>
      </c>
      <c r="F549" s="138">
        <f>'Interval Specifications'!I46</f>
        <v>0</v>
      </c>
      <c r="G549" s="139">
        <f>'Cumulative Specifications'!I45</f>
        <v>0</v>
      </c>
      <c r="H549" s="134">
        <f>F549*C549*'Interval Specifications'!$I$10</f>
        <v>0</v>
      </c>
      <c r="I549" s="144">
        <f>G549*C549*'Interval Specifications'!$I$10</f>
        <v>0</v>
      </c>
      <c r="J549" s="66">
        <f>IF('Interval Specifications'!$I$11="","N/A",H549/'Interval Specifications'!$I$11)</f>
        <v>0</v>
      </c>
      <c r="K549" s="67">
        <f>IF('Interval Specifications'!$I$11="","N/A",I549/'Interval Specifications'!$I$11)</f>
        <v>0</v>
      </c>
      <c r="L549" s="115">
        <f t="shared" si="148"/>
        <v>0</v>
      </c>
      <c r="M549" s="690">
        <f t="shared" si="149"/>
        <v>0</v>
      </c>
      <c r="N549" s="691"/>
    </row>
    <row r="550" spans="2:14">
      <c r="B550" s="74"/>
      <c r="C550" s="3">
        <f>'Interval Specifications'!$J$9</f>
        <v>25</v>
      </c>
      <c r="D550" s="15" t="str">
        <f>'Interval Specifications'!$J$8</f>
        <v>mg</v>
      </c>
      <c r="E550" s="130" t="str">
        <f>'Interval Specifications'!$J$7</f>
        <v xml:space="preserve">SR Capsule </v>
      </c>
      <c r="F550" s="138">
        <f>'Interval Specifications'!J46</f>
        <v>0</v>
      </c>
      <c r="G550" s="139">
        <f>'Cumulative Specifications'!J45</f>
        <v>0</v>
      </c>
      <c r="H550" s="134">
        <f>F550*C550*'Interval Specifications'!$J$10</f>
        <v>0</v>
      </c>
      <c r="I550" s="144">
        <f>G550*C550*'Interval Specifications'!$J$10</f>
        <v>0</v>
      </c>
      <c r="J550" s="66" t="str">
        <f>IF('Interval Specifications'!$J$11="","N/A",H550/'Interval Specifications'!$J$11)</f>
        <v>N/A</v>
      </c>
      <c r="K550" s="67" t="str">
        <f>IF('Interval Specifications'!$J$11="","N/A",I550/'Interval Specifications'!$J$11)</f>
        <v>N/A</v>
      </c>
      <c r="L550" s="115" t="str">
        <f t="shared" si="148"/>
        <v>N/A</v>
      </c>
      <c r="M550" s="690" t="str">
        <f t="shared" si="149"/>
        <v>N/A</v>
      </c>
      <c r="N550" s="691"/>
    </row>
    <row r="551" spans="2:14">
      <c r="B551" s="74"/>
      <c r="C551" s="2">
        <f>'Interval Specifications'!$K$9</f>
        <v>5</v>
      </c>
      <c r="D551" s="13" t="str">
        <f>'Interval Specifications'!$K$8</f>
        <v>mg/ml</v>
      </c>
      <c r="E551" s="130" t="str">
        <f>'Interval Specifications'!$K$7</f>
        <v>Liquid</v>
      </c>
      <c r="F551" s="138">
        <f>'Interval Specifications'!K46</f>
        <v>0</v>
      </c>
      <c r="G551" s="139">
        <f>'Cumulative Specifications'!K45</f>
        <v>0</v>
      </c>
      <c r="H551" s="134">
        <f>F551*C551*'Interval Specifications'!$K$10</f>
        <v>0</v>
      </c>
      <c r="I551" s="144">
        <f>G551*C551*'Interval Specifications'!$K$10</f>
        <v>0</v>
      </c>
      <c r="J551" s="66" t="str">
        <f>IF('Interval Specifications'!$K$11="","N/A",H551/'Interval Specifications'!$K$11)</f>
        <v>N/A</v>
      </c>
      <c r="K551" s="67" t="str">
        <f>IF('Interval Specifications'!$K$11="","N/A",I551/'Interval Specifications'!$K$11)</f>
        <v>N/A</v>
      </c>
      <c r="L551" s="115" t="str">
        <f t="shared" si="148"/>
        <v>N/A</v>
      </c>
      <c r="M551" s="690" t="str">
        <f t="shared" si="149"/>
        <v>N/A</v>
      </c>
      <c r="N551" s="691"/>
    </row>
    <row r="552" spans="2:14">
      <c r="B552" s="74"/>
      <c r="C552" s="18">
        <f>'Interval Specifications'!$L$9</f>
        <v>0.5</v>
      </c>
      <c r="D552" s="15" t="str">
        <f>'Interval Specifications'!$L$8</f>
        <v>G</v>
      </c>
      <c r="E552" s="130" t="str">
        <f>'Interval Specifications'!$L$7</f>
        <v>10% Powder</v>
      </c>
      <c r="F552" s="138">
        <f>'Interval Specifications'!L46</f>
        <v>0</v>
      </c>
      <c r="G552" s="139">
        <f>'Cumulative Specifications'!L45</f>
        <v>0</v>
      </c>
      <c r="H552" s="134">
        <f>F552*C552*'Interval Specifications'!$L$10</f>
        <v>0</v>
      </c>
      <c r="I552" s="144">
        <f>G552*C552*'Interval Specifications'!$L$10</f>
        <v>0</v>
      </c>
      <c r="J552" s="66" t="str">
        <f>IF('Interval Specifications'!$L$11="","N/A",H552/'Interval Specifications'!$L$11)</f>
        <v>N/A</v>
      </c>
      <c r="K552" s="67" t="str">
        <f>IF('Interval Specifications'!$L$11="","N/A",I552/'Interval Specifications'!$L$11)</f>
        <v>N/A</v>
      </c>
      <c r="L552" s="115" t="str">
        <f t="shared" si="148"/>
        <v>N/A</v>
      </c>
      <c r="M552" s="690" t="str">
        <f t="shared" si="149"/>
        <v>N/A</v>
      </c>
      <c r="N552" s="691"/>
    </row>
    <row r="553" spans="2:14" ht="15" thickBot="1">
      <c r="B553" s="74"/>
      <c r="C553" s="92">
        <f>'Interval Specifications'!$M$9</f>
        <v>1</v>
      </c>
      <c r="D553" s="93" t="str">
        <f>'Interval Specifications'!$M$8</f>
        <v>G</v>
      </c>
      <c r="E553" s="131" t="str">
        <f>'Interval Specifications'!$M$7</f>
        <v>20% Powder</v>
      </c>
      <c r="F553" s="140">
        <f>'Interval Specifications'!M46</f>
        <v>0</v>
      </c>
      <c r="G553" s="141">
        <f>'Cumulative Specifications'!M45</f>
        <v>0</v>
      </c>
      <c r="H553" s="135">
        <f>F553*C553*'Interval Specifications'!$M$10</f>
        <v>0</v>
      </c>
      <c r="I553" s="145">
        <f>G553*C553*'Interval Specifications'!$M$10</f>
        <v>0</v>
      </c>
      <c r="J553" s="149" t="str">
        <f>IF('Interval Specifications'!$M$11="","N/A",H553/'Interval Specifications'!$M$11)</f>
        <v>N/A</v>
      </c>
      <c r="K553" s="150" t="str">
        <f>IF('Interval Specifications'!$M$11="","N/A",I553/'Interval Specifications'!$M$11)</f>
        <v>N/A</v>
      </c>
      <c r="L553" s="115" t="str">
        <f t="shared" si="148"/>
        <v>N/A</v>
      </c>
      <c r="M553" s="690" t="str">
        <f t="shared" si="149"/>
        <v>N/A</v>
      </c>
      <c r="N553" s="691"/>
    </row>
    <row r="554" spans="2:14" ht="15" thickTop="1">
      <c r="B554" s="94" t="str">
        <f>'Interval Specifications'!C72</f>
        <v>Russia</v>
      </c>
      <c r="C554" s="692" t="s">
        <v>69</v>
      </c>
      <c r="D554" s="693"/>
      <c r="E554" s="693"/>
      <c r="F554" s="203">
        <f t="shared" ref="F554:L554" si="150">SUM(F555:F564)</f>
        <v>0</v>
      </c>
      <c r="G554" s="133">
        <f t="shared" si="150"/>
        <v>0</v>
      </c>
      <c r="H554" s="133">
        <f t="shared" si="150"/>
        <v>0</v>
      </c>
      <c r="I554" s="143">
        <f t="shared" si="150"/>
        <v>0</v>
      </c>
      <c r="J554" s="147">
        <f t="shared" si="150"/>
        <v>0</v>
      </c>
      <c r="K554" s="148">
        <f t="shared" si="150"/>
        <v>0</v>
      </c>
      <c r="L554" s="146">
        <f t="shared" si="150"/>
        <v>0</v>
      </c>
      <c r="M554" s="694">
        <f>SUM(M555:N564)</f>
        <v>0</v>
      </c>
      <c r="N554" s="695"/>
    </row>
    <row r="555" spans="2:14">
      <c r="B555" s="73"/>
      <c r="C555" s="202">
        <f>'Interval Specifications'!$D$9</f>
        <v>7.5</v>
      </c>
      <c r="D555" s="13" t="str">
        <f>'Interval Specifications'!$D$8</f>
        <v>mg</v>
      </c>
      <c r="E555" s="130" t="str">
        <f>'Interval Specifications'!$D$7</f>
        <v>Tablet</v>
      </c>
      <c r="F555" s="138">
        <f>'Interval Specifications'!D72</f>
        <v>0</v>
      </c>
      <c r="G555" s="139">
        <f>'Cumulative Specifications'!D71</f>
        <v>0</v>
      </c>
      <c r="H555" s="134">
        <f>F555*C555*'Interval Specifications'!$D$10</f>
        <v>0</v>
      </c>
      <c r="I555" s="144">
        <f>G555*C555*'Interval Specifications'!$D$10</f>
        <v>0</v>
      </c>
      <c r="J555" s="66">
        <f>IF('Interval Specifications'!$D$11="","N/A",H555/'Interval Specifications'!$D$11)</f>
        <v>0</v>
      </c>
      <c r="K555" s="67">
        <f>IF('Interval Specifications'!$D$11="","N/A",I555/'Interval Specifications'!$D$11)</f>
        <v>0</v>
      </c>
      <c r="L555" s="115">
        <f t="shared" ref="L555:L564" si="151">IF(J555="N/A","N/A",J555/365)</f>
        <v>0</v>
      </c>
      <c r="M555" s="690">
        <f t="shared" ref="M555:M564" si="152">IF(K555="N/A","N/A",K555/365)</f>
        <v>0</v>
      </c>
      <c r="N555" s="691"/>
    </row>
    <row r="556" spans="2:14">
      <c r="B556" s="110"/>
      <c r="C556" s="3">
        <f>'Interval Specifications'!$E$9</f>
        <v>15</v>
      </c>
      <c r="D556" s="15" t="str">
        <f>'Interval Specifications'!$E$8</f>
        <v>mg</v>
      </c>
      <c r="E556" s="130" t="str">
        <f>'Interval Specifications'!$E$7</f>
        <v>Tablet</v>
      </c>
      <c r="F556" s="138">
        <f>'Interval Specifications'!E72</f>
        <v>0</v>
      </c>
      <c r="G556" s="139">
        <f>'Cumulative Specifications'!E71</f>
        <v>0</v>
      </c>
      <c r="H556" s="134">
        <f>F556*C556*'Interval Specifications'!$E$10</f>
        <v>0</v>
      </c>
      <c r="I556" s="144">
        <f>G556*C556*'Interval Specifications'!$E$10</f>
        <v>0</v>
      </c>
      <c r="J556" s="66">
        <f>IF('Interval Specifications'!$E$11="","N/A",H556/'Interval Specifications'!$E$11)</f>
        <v>0</v>
      </c>
      <c r="K556" s="67">
        <f>IF('Interval Specifications'!$E$11="","N/A",I556/'Interval Specifications'!$E$11)</f>
        <v>0</v>
      </c>
      <c r="L556" s="115">
        <f t="shared" si="151"/>
        <v>0</v>
      </c>
      <c r="M556" s="690">
        <f t="shared" si="152"/>
        <v>0</v>
      </c>
      <c r="N556" s="691"/>
    </row>
    <row r="557" spans="2:14">
      <c r="B557" s="110"/>
      <c r="C557" s="2">
        <f>'Interval Specifications'!$F$9</f>
        <v>30</v>
      </c>
      <c r="D557" s="13" t="str">
        <f>'Interval Specifications'!$F$8</f>
        <v>mg</v>
      </c>
      <c r="E557" s="130" t="str">
        <f>'Interval Specifications'!$F$7</f>
        <v>Tablet</v>
      </c>
      <c r="F557" s="138">
        <f>'Interval Specifications'!F72</f>
        <v>0</v>
      </c>
      <c r="G557" s="139">
        <f>'Cumulative Specifications'!F71</f>
        <v>0</v>
      </c>
      <c r="H557" s="134">
        <f>F557*C557*'Interval Specifications'!$F$10</f>
        <v>0</v>
      </c>
      <c r="I557" s="144">
        <f>G557*C557*'Interval Specifications'!$F$10</f>
        <v>0</v>
      </c>
      <c r="J557" s="66">
        <f>IF('Interval Specifications'!$F$11="","N/A",H557/'Interval Specifications'!$F$11)</f>
        <v>0</v>
      </c>
      <c r="K557" s="67">
        <f>IF('Interval Specifications'!$F$11="","N/A",I557/'Interval Specifications'!$F$11)</f>
        <v>0</v>
      </c>
      <c r="L557" s="115">
        <f t="shared" si="151"/>
        <v>0</v>
      </c>
      <c r="M557" s="690">
        <f t="shared" si="152"/>
        <v>0</v>
      </c>
      <c r="N557" s="691"/>
    </row>
    <row r="558" spans="2:14">
      <c r="B558" s="110"/>
      <c r="C558" s="3">
        <f>'Interval Specifications'!$G$9</f>
        <v>45</v>
      </c>
      <c r="D558" s="15" t="str">
        <f>'Interval Specifications'!$G$8</f>
        <v>mg</v>
      </c>
      <c r="E558" s="130" t="str">
        <f>'Interval Specifications'!$G$7</f>
        <v>Tablet</v>
      </c>
      <c r="F558" s="138">
        <f>'Interval Specifications'!G72</f>
        <v>0</v>
      </c>
      <c r="G558" s="139">
        <f>'Cumulative Specifications'!G71</f>
        <v>0</v>
      </c>
      <c r="H558" s="134">
        <f>F558*C558*'Interval Specifications'!$G$10</f>
        <v>0</v>
      </c>
      <c r="I558" s="144">
        <f>G558*C558*'Interval Specifications'!$G$10</f>
        <v>0</v>
      </c>
      <c r="J558" s="66">
        <f>IF('Interval Specifications'!$G$11="","N/A",H558/'Interval Specifications'!$G$11)</f>
        <v>0</v>
      </c>
      <c r="K558" s="67">
        <f>IF('Interval Specifications'!$G$11="","N/A",I558/'Interval Specifications'!$G$11)</f>
        <v>0</v>
      </c>
      <c r="L558" s="115">
        <f t="shared" si="151"/>
        <v>0</v>
      </c>
      <c r="M558" s="690">
        <f t="shared" si="152"/>
        <v>0</v>
      </c>
      <c r="N558" s="691"/>
    </row>
    <row r="559" spans="2:14">
      <c r="B559" s="110"/>
      <c r="C559" s="2">
        <f>'Interval Specifications'!$H$9</f>
        <v>60</v>
      </c>
      <c r="D559" s="13" t="str">
        <f>'Interval Specifications'!$H$8</f>
        <v>mg</v>
      </c>
      <c r="E559" s="130" t="str">
        <f>'Interval Specifications'!$H$7</f>
        <v>Tablet</v>
      </c>
      <c r="F559" s="138">
        <f>'Interval Specifications'!H72</f>
        <v>0</v>
      </c>
      <c r="G559" s="139">
        <f>'Cumulative Specifications'!H71</f>
        <v>0</v>
      </c>
      <c r="H559" s="134">
        <f>F559*C559*'Interval Specifications'!$H$10</f>
        <v>0</v>
      </c>
      <c r="I559" s="144">
        <f>G559*C559*'Interval Specifications'!$H$10</f>
        <v>0</v>
      </c>
      <c r="J559" s="66">
        <f>IF('Interval Specifications'!$H$11="","N/A",H559/'Interval Specifications'!$H$11)</f>
        <v>0</v>
      </c>
      <c r="K559" s="67">
        <f>IF('Interval Specifications'!$H$11="","N/A",I559/'Interval Specifications'!$H$11)</f>
        <v>0</v>
      </c>
      <c r="L559" s="115">
        <f t="shared" si="151"/>
        <v>0</v>
      </c>
      <c r="M559" s="690">
        <f t="shared" si="152"/>
        <v>0</v>
      </c>
      <c r="N559" s="691"/>
    </row>
    <row r="560" spans="2:14">
      <c r="B560" s="110"/>
      <c r="C560" s="16">
        <f>'Interval Specifications'!$I$9</f>
        <v>90</v>
      </c>
      <c r="D560" s="15" t="str">
        <f>'Interval Specifications'!$I$8</f>
        <v>mg</v>
      </c>
      <c r="E560" s="130" t="str">
        <f>'Interval Specifications'!$I$7</f>
        <v>Tablet</v>
      </c>
      <c r="F560" s="138">
        <f>'Interval Specifications'!I72</f>
        <v>0</v>
      </c>
      <c r="G560" s="139">
        <f>'Cumulative Specifications'!I71</f>
        <v>0</v>
      </c>
      <c r="H560" s="134">
        <f>F560*C560*'Interval Specifications'!$I$10</f>
        <v>0</v>
      </c>
      <c r="I560" s="144">
        <f>G560*C560*'Interval Specifications'!$I$10</f>
        <v>0</v>
      </c>
      <c r="J560" s="66">
        <f>IF('Interval Specifications'!$I$11="","N/A",H560/'Interval Specifications'!$I$11)</f>
        <v>0</v>
      </c>
      <c r="K560" s="67">
        <f>IF('Interval Specifications'!$I$11="","N/A",I560/'Interval Specifications'!$I$11)</f>
        <v>0</v>
      </c>
      <c r="L560" s="115">
        <f t="shared" si="151"/>
        <v>0</v>
      </c>
      <c r="M560" s="690">
        <f t="shared" si="152"/>
        <v>0</v>
      </c>
      <c r="N560" s="691"/>
    </row>
    <row r="561" spans="2:14">
      <c r="B561" s="110"/>
      <c r="C561" s="3">
        <f>'Interval Specifications'!$J$9</f>
        <v>25</v>
      </c>
      <c r="D561" s="15" t="str">
        <f>'Interval Specifications'!$J$8</f>
        <v>mg</v>
      </c>
      <c r="E561" s="130" t="str">
        <f>'Interval Specifications'!$J$7</f>
        <v xml:space="preserve">SR Capsule </v>
      </c>
      <c r="F561" s="138">
        <f>'Interval Specifications'!J72</f>
        <v>0</v>
      </c>
      <c r="G561" s="139">
        <f>'Cumulative Specifications'!J71</f>
        <v>0</v>
      </c>
      <c r="H561" s="134">
        <f>F561*C561*'Interval Specifications'!$J$10</f>
        <v>0</v>
      </c>
      <c r="I561" s="144">
        <f>G561*C561*'Interval Specifications'!$J$10</f>
        <v>0</v>
      </c>
      <c r="J561" s="66" t="str">
        <f>IF('Interval Specifications'!$J$11="","N/A",H561/'Interval Specifications'!$J$11)</f>
        <v>N/A</v>
      </c>
      <c r="K561" s="67" t="str">
        <f>IF('Interval Specifications'!$J$11="","N/A",I561/'Interval Specifications'!$J$11)</f>
        <v>N/A</v>
      </c>
      <c r="L561" s="115" t="str">
        <f t="shared" si="151"/>
        <v>N/A</v>
      </c>
      <c r="M561" s="690" t="str">
        <f t="shared" si="152"/>
        <v>N/A</v>
      </c>
      <c r="N561" s="691"/>
    </row>
    <row r="562" spans="2:14">
      <c r="B562" s="110"/>
      <c r="C562" s="2">
        <f>'Interval Specifications'!$K$9</f>
        <v>5</v>
      </c>
      <c r="D562" s="13" t="str">
        <f>'Interval Specifications'!$K$8</f>
        <v>mg/ml</v>
      </c>
      <c r="E562" s="130" t="str">
        <f>'Interval Specifications'!$K$7</f>
        <v>Liquid</v>
      </c>
      <c r="F562" s="138">
        <f>'Interval Specifications'!K72</f>
        <v>0</v>
      </c>
      <c r="G562" s="139">
        <f>'Cumulative Specifications'!K71</f>
        <v>0</v>
      </c>
      <c r="H562" s="134">
        <f>F562*C562*'Interval Specifications'!$K$10</f>
        <v>0</v>
      </c>
      <c r="I562" s="144">
        <f>G562*C562*'Interval Specifications'!$K$10</f>
        <v>0</v>
      </c>
      <c r="J562" s="66" t="str">
        <f>IF('Interval Specifications'!$K$11="","N/A",H562/'Interval Specifications'!$K$11)</f>
        <v>N/A</v>
      </c>
      <c r="K562" s="67" t="str">
        <f>IF('Interval Specifications'!$K$11="","N/A",I562/'Interval Specifications'!$K$11)</f>
        <v>N/A</v>
      </c>
      <c r="L562" s="115" t="str">
        <f t="shared" si="151"/>
        <v>N/A</v>
      </c>
      <c r="M562" s="690" t="str">
        <f t="shared" si="152"/>
        <v>N/A</v>
      </c>
      <c r="N562" s="691"/>
    </row>
    <row r="563" spans="2:14">
      <c r="B563" s="110"/>
      <c r="C563" s="18">
        <f>'Interval Specifications'!$L$9</f>
        <v>0.5</v>
      </c>
      <c r="D563" s="15" t="str">
        <f>'Interval Specifications'!$L$8</f>
        <v>G</v>
      </c>
      <c r="E563" s="130" t="str">
        <f>'Interval Specifications'!$L$7</f>
        <v>10% Powder</v>
      </c>
      <c r="F563" s="138">
        <f>'Interval Specifications'!L72</f>
        <v>0</v>
      </c>
      <c r="G563" s="139">
        <f>'Cumulative Specifications'!L71</f>
        <v>0</v>
      </c>
      <c r="H563" s="134">
        <f>F563*C563*'Interval Specifications'!$L$10</f>
        <v>0</v>
      </c>
      <c r="I563" s="144">
        <f>G563*C563*'Interval Specifications'!$L$10</f>
        <v>0</v>
      </c>
      <c r="J563" s="66" t="str">
        <f>IF('Interval Specifications'!$L$11="","N/A",H563/'Interval Specifications'!$L$11)</f>
        <v>N/A</v>
      </c>
      <c r="K563" s="67" t="str">
        <f>IF('Interval Specifications'!$L$11="","N/A",I563/'Interval Specifications'!$L$11)</f>
        <v>N/A</v>
      </c>
      <c r="L563" s="115" t="str">
        <f t="shared" si="151"/>
        <v>N/A</v>
      </c>
      <c r="M563" s="690" t="str">
        <f t="shared" si="152"/>
        <v>N/A</v>
      </c>
      <c r="N563" s="691"/>
    </row>
    <row r="564" spans="2:14" ht="15" thickBot="1">
      <c r="B564" s="110"/>
      <c r="C564" s="4">
        <f>'Interval Specifications'!$M$9</f>
        <v>1</v>
      </c>
      <c r="D564" s="14" t="str">
        <f>'Interval Specifications'!$M$8</f>
        <v>G</v>
      </c>
      <c r="E564" s="130" t="str">
        <f>'Interval Specifications'!$M$7</f>
        <v>20% Powder</v>
      </c>
      <c r="F564" s="138">
        <f>'Interval Specifications'!M72</f>
        <v>0</v>
      </c>
      <c r="G564" s="139">
        <f>'Cumulative Specifications'!M71</f>
        <v>0</v>
      </c>
      <c r="H564" s="134">
        <f>F564*C564*'Interval Specifications'!$M$10</f>
        <v>0</v>
      </c>
      <c r="I564" s="144">
        <f>G564*C564*'Interval Specifications'!$M$10</f>
        <v>0</v>
      </c>
      <c r="J564" s="149" t="str">
        <f>IF('Interval Specifications'!$M$11="","N/A",H564/'Interval Specifications'!$M$11)</f>
        <v>N/A</v>
      </c>
      <c r="K564" s="150" t="str">
        <f>IF('Interval Specifications'!$M$11="","N/A",I564/'Interval Specifications'!$M$11)</f>
        <v>N/A</v>
      </c>
      <c r="L564" s="115" t="str">
        <f t="shared" si="151"/>
        <v>N/A</v>
      </c>
      <c r="M564" s="690" t="str">
        <f t="shared" si="152"/>
        <v>N/A</v>
      </c>
      <c r="N564" s="691"/>
    </row>
    <row r="565" spans="2:14" ht="15" thickTop="1">
      <c r="B565" s="94" t="str">
        <f>'Interval Specifications'!C47</f>
        <v>Serbia</v>
      </c>
      <c r="C565" s="692" t="s">
        <v>69</v>
      </c>
      <c r="D565" s="693"/>
      <c r="E565" s="693"/>
      <c r="F565" s="203">
        <f t="shared" ref="F565:L565" si="153">SUM(F566:F575)</f>
        <v>0</v>
      </c>
      <c r="G565" s="133">
        <f t="shared" si="153"/>
        <v>0</v>
      </c>
      <c r="H565" s="133">
        <f t="shared" si="153"/>
        <v>0</v>
      </c>
      <c r="I565" s="143">
        <f t="shared" si="153"/>
        <v>0</v>
      </c>
      <c r="J565" s="147">
        <f t="shared" si="153"/>
        <v>0</v>
      </c>
      <c r="K565" s="148">
        <f t="shared" si="153"/>
        <v>0</v>
      </c>
      <c r="L565" s="146">
        <f t="shared" si="153"/>
        <v>0</v>
      </c>
      <c r="M565" s="694">
        <f>SUM(M566:N575)</f>
        <v>0</v>
      </c>
      <c r="N565" s="695"/>
    </row>
    <row r="566" spans="2:14">
      <c r="B566" s="73"/>
      <c r="C566" s="202">
        <f>'Interval Specifications'!$D$9</f>
        <v>7.5</v>
      </c>
      <c r="D566" s="13" t="str">
        <f>'Interval Specifications'!$D$8</f>
        <v>mg</v>
      </c>
      <c r="E566" s="130" t="str">
        <f>'Interval Specifications'!$D$7</f>
        <v>Tablet</v>
      </c>
      <c r="F566" s="138">
        <f>'Interval Specifications'!D47</f>
        <v>0</v>
      </c>
      <c r="G566" s="139">
        <f>'Cumulative Specifications'!D46</f>
        <v>0</v>
      </c>
      <c r="H566" s="134">
        <f>F566*C566*'Interval Specifications'!$D$10</f>
        <v>0</v>
      </c>
      <c r="I566" s="144">
        <f>G566*C566*'Interval Specifications'!$D$10</f>
        <v>0</v>
      </c>
      <c r="J566" s="66">
        <f>IF('Interval Specifications'!$D$11="","N/A",H566/'Interval Specifications'!$D$11)</f>
        <v>0</v>
      </c>
      <c r="K566" s="67">
        <f>IF('Interval Specifications'!$D$11="","N/A",I566/'Interval Specifications'!$D$11)</f>
        <v>0</v>
      </c>
      <c r="L566" s="175">
        <f t="shared" ref="L566:L575" si="154">IF(J566="N/A","N/A",J566/365)</f>
        <v>0</v>
      </c>
      <c r="M566" s="690">
        <f t="shared" ref="M566:M575" si="155">IF(K566="N/A","N/A",K566/365)</f>
        <v>0</v>
      </c>
      <c r="N566" s="691"/>
    </row>
    <row r="567" spans="2:14">
      <c r="B567" s="174"/>
      <c r="C567" s="3">
        <f>'Interval Specifications'!$E$9</f>
        <v>15</v>
      </c>
      <c r="D567" s="15" t="str">
        <f>'Interval Specifications'!$E$8</f>
        <v>mg</v>
      </c>
      <c r="E567" s="130" t="str">
        <f>'Interval Specifications'!$E$7</f>
        <v>Tablet</v>
      </c>
      <c r="F567" s="138">
        <f>'Interval Specifications'!E47</f>
        <v>0</v>
      </c>
      <c r="G567" s="139">
        <f>'Cumulative Specifications'!E46</f>
        <v>0</v>
      </c>
      <c r="H567" s="134">
        <f>F567*C567*'Interval Specifications'!$E$10</f>
        <v>0</v>
      </c>
      <c r="I567" s="144">
        <f>G567*C567*'Interval Specifications'!$E$10</f>
        <v>0</v>
      </c>
      <c r="J567" s="66">
        <f>IF('Interval Specifications'!$E$11="","N/A",H567/'Interval Specifications'!$E$11)</f>
        <v>0</v>
      </c>
      <c r="K567" s="67">
        <f>IF('Interval Specifications'!$E$11="","N/A",I567/'Interval Specifications'!$E$11)</f>
        <v>0</v>
      </c>
      <c r="L567" s="175">
        <f t="shared" si="154"/>
        <v>0</v>
      </c>
      <c r="M567" s="690">
        <f t="shared" si="155"/>
        <v>0</v>
      </c>
      <c r="N567" s="691"/>
    </row>
    <row r="568" spans="2:14">
      <c r="B568" s="174"/>
      <c r="C568" s="2">
        <f>'Interval Specifications'!$F$9</f>
        <v>30</v>
      </c>
      <c r="D568" s="13" t="str">
        <f>'Interval Specifications'!$F$8</f>
        <v>mg</v>
      </c>
      <c r="E568" s="130" t="str">
        <f>'Interval Specifications'!$F$7</f>
        <v>Tablet</v>
      </c>
      <c r="F568" s="138">
        <f>'Interval Specifications'!F47</f>
        <v>0</v>
      </c>
      <c r="G568" s="139">
        <f>'Cumulative Specifications'!F46</f>
        <v>0</v>
      </c>
      <c r="H568" s="134">
        <f>F568*C568*'Interval Specifications'!$F$10</f>
        <v>0</v>
      </c>
      <c r="I568" s="144">
        <f>G568*C568*'Interval Specifications'!$F$10</f>
        <v>0</v>
      </c>
      <c r="J568" s="66">
        <f>IF('Interval Specifications'!$F$11="","N/A",H568/'Interval Specifications'!$F$11)</f>
        <v>0</v>
      </c>
      <c r="K568" s="67">
        <f>IF('Interval Specifications'!$F$11="","N/A",I568/'Interval Specifications'!$F$11)</f>
        <v>0</v>
      </c>
      <c r="L568" s="175">
        <f t="shared" si="154"/>
        <v>0</v>
      </c>
      <c r="M568" s="690">
        <f t="shared" si="155"/>
        <v>0</v>
      </c>
      <c r="N568" s="691"/>
    </row>
    <row r="569" spans="2:14">
      <c r="B569" s="174"/>
      <c r="C569" s="3">
        <f>'Interval Specifications'!$G$9</f>
        <v>45</v>
      </c>
      <c r="D569" s="15" t="str">
        <f>'Interval Specifications'!$G$8</f>
        <v>mg</v>
      </c>
      <c r="E569" s="130" t="str">
        <f>'Interval Specifications'!$G$7</f>
        <v>Tablet</v>
      </c>
      <c r="F569" s="138">
        <f>'Interval Specifications'!G47</f>
        <v>0</v>
      </c>
      <c r="G569" s="139">
        <f>'Cumulative Specifications'!G46</f>
        <v>0</v>
      </c>
      <c r="H569" s="134">
        <f>F569*C569*'Interval Specifications'!$G$10</f>
        <v>0</v>
      </c>
      <c r="I569" s="144">
        <f>G569*C569*'Interval Specifications'!$G$10</f>
        <v>0</v>
      </c>
      <c r="J569" s="66">
        <f>IF('Interval Specifications'!$G$11="","N/A",H569/'Interval Specifications'!$G$11)</f>
        <v>0</v>
      </c>
      <c r="K569" s="67">
        <f>IF('Interval Specifications'!$G$11="","N/A",I569/'Interval Specifications'!$G$11)</f>
        <v>0</v>
      </c>
      <c r="L569" s="175">
        <f t="shared" si="154"/>
        <v>0</v>
      </c>
      <c r="M569" s="690">
        <f t="shared" si="155"/>
        <v>0</v>
      </c>
      <c r="N569" s="691"/>
    </row>
    <row r="570" spans="2:14">
      <c r="B570" s="174"/>
      <c r="C570" s="2">
        <f>'Interval Specifications'!$H$9</f>
        <v>60</v>
      </c>
      <c r="D570" s="13" t="str">
        <f>'Interval Specifications'!$H$8</f>
        <v>mg</v>
      </c>
      <c r="E570" s="130" t="str">
        <f>'Interval Specifications'!$H$7</f>
        <v>Tablet</v>
      </c>
      <c r="F570" s="138">
        <f>'Interval Specifications'!H47</f>
        <v>0</v>
      </c>
      <c r="G570" s="139">
        <f>'Cumulative Specifications'!H46</f>
        <v>0</v>
      </c>
      <c r="H570" s="134">
        <f>F570*C570*'Interval Specifications'!$H$10</f>
        <v>0</v>
      </c>
      <c r="I570" s="144">
        <f>G570*C570*'Interval Specifications'!$H$10</f>
        <v>0</v>
      </c>
      <c r="J570" s="66">
        <f>IF('Interval Specifications'!$H$11="","N/A",H570/'Interval Specifications'!$H$11)</f>
        <v>0</v>
      </c>
      <c r="K570" s="67">
        <f>IF('Interval Specifications'!$H$11="","N/A",I570/'Interval Specifications'!$H$11)</f>
        <v>0</v>
      </c>
      <c r="L570" s="175">
        <f t="shared" si="154"/>
        <v>0</v>
      </c>
      <c r="M570" s="690">
        <f t="shared" si="155"/>
        <v>0</v>
      </c>
      <c r="N570" s="691"/>
    </row>
    <row r="571" spans="2:14">
      <c r="B571" s="174"/>
      <c r="C571" s="16">
        <f>'Interval Specifications'!$I$9</f>
        <v>90</v>
      </c>
      <c r="D571" s="15" t="str">
        <f>'Interval Specifications'!$I$8</f>
        <v>mg</v>
      </c>
      <c r="E571" s="130" t="str">
        <f>'Interval Specifications'!$I$7</f>
        <v>Tablet</v>
      </c>
      <c r="F571" s="138">
        <f>'Interval Specifications'!I47</f>
        <v>0</v>
      </c>
      <c r="G571" s="139">
        <f>'Cumulative Specifications'!I46</f>
        <v>0</v>
      </c>
      <c r="H571" s="134">
        <f>F571*C571*'Interval Specifications'!$I$10</f>
        <v>0</v>
      </c>
      <c r="I571" s="144">
        <f>G571*C571*'Interval Specifications'!$I$10</f>
        <v>0</v>
      </c>
      <c r="J571" s="66">
        <f>IF('Interval Specifications'!$I$11="","N/A",H571/'Interval Specifications'!$I$11)</f>
        <v>0</v>
      </c>
      <c r="K571" s="67">
        <f>IF('Interval Specifications'!$I$11="","N/A",I571/'Interval Specifications'!$I$11)</f>
        <v>0</v>
      </c>
      <c r="L571" s="175">
        <f t="shared" si="154"/>
        <v>0</v>
      </c>
      <c r="M571" s="690">
        <f t="shared" si="155"/>
        <v>0</v>
      </c>
      <c r="N571" s="691"/>
    </row>
    <row r="572" spans="2:14">
      <c r="B572" s="174"/>
      <c r="C572" s="3">
        <f>'Interval Specifications'!$J$9</f>
        <v>25</v>
      </c>
      <c r="D572" s="15" t="str">
        <f>'Interval Specifications'!$J$8</f>
        <v>mg</v>
      </c>
      <c r="E572" s="130" t="str">
        <f>'Interval Specifications'!$J$7</f>
        <v xml:space="preserve">SR Capsule </v>
      </c>
      <c r="F572" s="138">
        <f>'Interval Specifications'!J47</f>
        <v>0</v>
      </c>
      <c r="G572" s="139">
        <f>'Cumulative Specifications'!J46</f>
        <v>0</v>
      </c>
      <c r="H572" s="134">
        <f>F572*C572*'Interval Specifications'!$J$10</f>
        <v>0</v>
      </c>
      <c r="I572" s="144">
        <f>G572*C572*'Interval Specifications'!$J$10</f>
        <v>0</v>
      </c>
      <c r="J572" s="66" t="str">
        <f>IF('Interval Specifications'!$J$11="","N/A",H572/'Interval Specifications'!$J$11)</f>
        <v>N/A</v>
      </c>
      <c r="K572" s="67" t="str">
        <f>IF('Interval Specifications'!$J$11="","N/A",I572/'Interval Specifications'!$J$11)</f>
        <v>N/A</v>
      </c>
      <c r="L572" s="175" t="str">
        <f t="shared" si="154"/>
        <v>N/A</v>
      </c>
      <c r="M572" s="690" t="str">
        <f t="shared" si="155"/>
        <v>N/A</v>
      </c>
      <c r="N572" s="691"/>
    </row>
    <row r="573" spans="2:14">
      <c r="B573" s="174"/>
      <c r="C573" s="2">
        <f>'Interval Specifications'!$K$9</f>
        <v>5</v>
      </c>
      <c r="D573" s="13" t="str">
        <f>'Interval Specifications'!$K$8</f>
        <v>mg/ml</v>
      </c>
      <c r="E573" s="130" t="str">
        <f>'Interval Specifications'!$K$7</f>
        <v>Liquid</v>
      </c>
      <c r="F573" s="138">
        <f>'Interval Specifications'!K47</f>
        <v>0</v>
      </c>
      <c r="G573" s="139">
        <f>'Cumulative Specifications'!K46</f>
        <v>0</v>
      </c>
      <c r="H573" s="134">
        <f>F573*C573*'Interval Specifications'!$K$10</f>
        <v>0</v>
      </c>
      <c r="I573" s="144">
        <f>G573*C573*'Interval Specifications'!$K$10</f>
        <v>0</v>
      </c>
      <c r="J573" s="66" t="str">
        <f>IF('Interval Specifications'!$K$11="","N/A",H573/'Interval Specifications'!$K$11)</f>
        <v>N/A</v>
      </c>
      <c r="K573" s="67" t="str">
        <f>IF('Interval Specifications'!$K$11="","N/A",I573/'Interval Specifications'!$K$11)</f>
        <v>N/A</v>
      </c>
      <c r="L573" s="175" t="str">
        <f t="shared" si="154"/>
        <v>N/A</v>
      </c>
      <c r="M573" s="690" t="str">
        <f t="shared" si="155"/>
        <v>N/A</v>
      </c>
      <c r="N573" s="691"/>
    </row>
    <row r="574" spans="2:14">
      <c r="B574" s="174"/>
      <c r="C574" s="18">
        <f>'Interval Specifications'!$L$9</f>
        <v>0.5</v>
      </c>
      <c r="D574" s="15" t="str">
        <f>'Interval Specifications'!$L$8</f>
        <v>G</v>
      </c>
      <c r="E574" s="130" t="str">
        <f>'Interval Specifications'!$L$7</f>
        <v>10% Powder</v>
      </c>
      <c r="F574" s="138">
        <f>'Interval Specifications'!L47</f>
        <v>0</v>
      </c>
      <c r="G574" s="139">
        <f>'Cumulative Specifications'!L46</f>
        <v>0</v>
      </c>
      <c r="H574" s="134">
        <f>F574*C574*'Interval Specifications'!$L$10</f>
        <v>0</v>
      </c>
      <c r="I574" s="144">
        <f>G574*C574*'Interval Specifications'!$L$10</f>
        <v>0</v>
      </c>
      <c r="J574" s="66" t="str">
        <f>IF('Interval Specifications'!$L$11="","N/A",H574/'Interval Specifications'!$L$11)</f>
        <v>N/A</v>
      </c>
      <c r="K574" s="67" t="str">
        <f>IF('Interval Specifications'!$L$11="","N/A",I574/'Interval Specifications'!$L$11)</f>
        <v>N/A</v>
      </c>
      <c r="L574" s="175" t="str">
        <f t="shared" si="154"/>
        <v>N/A</v>
      </c>
      <c r="M574" s="690" t="str">
        <f t="shared" si="155"/>
        <v>N/A</v>
      </c>
      <c r="N574" s="691"/>
    </row>
    <row r="575" spans="2:14" ht="15" thickBot="1">
      <c r="B575" s="174"/>
      <c r="C575" s="4">
        <f>'Interval Specifications'!$M$9</f>
        <v>1</v>
      </c>
      <c r="D575" s="14" t="str">
        <f>'Interval Specifications'!$M$8</f>
        <v>G</v>
      </c>
      <c r="E575" s="130" t="str">
        <f>'Interval Specifications'!$M$7</f>
        <v>20% Powder</v>
      </c>
      <c r="F575" s="138">
        <f>'Interval Specifications'!M47</f>
        <v>0</v>
      </c>
      <c r="G575" s="139">
        <f>'Cumulative Specifications'!M46</f>
        <v>0</v>
      </c>
      <c r="H575" s="134">
        <f>F575*C575*'Interval Specifications'!$M$10</f>
        <v>0</v>
      </c>
      <c r="I575" s="144">
        <f>G575*C575*'Interval Specifications'!$M$10</f>
        <v>0</v>
      </c>
      <c r="J575" s="149" t="str">
        <f>IF('Interval Specifications'!$M$11="","N/A",H575/'Interval Specifications'!$M$11)</f>
        <v>N/A</v>
      </c>
      <c r="K575" s="150" t="str">
        <f>IF('Interval Specifications'!$M$11="","N/A",I575/'Interval Specifications'!$M$11)</f>
        <v>N/A</v>
      </c>
      <c r="L575" s="175" t="str">
        <f t="shared" si="154"/>
        <v>N/A</v>
      </c>
      <c r="M575" s="690" t="str">
        <f t="shared" si="155"/>
        <v>N/A</v>
      </c>
      <c r="N575" s="691"/>
    </row>
    <row r="576" spans="2:14" ht="15" thickTop="1">
      <c r="B576" s="94" t="str">
        <f>'Interval Specifications'!C73</f>
        <v>Singapore</v>
      </c>
      <c r="C576" s="692" t="s">
        <v>69</v>
      </c>
      <c r="D576" s="693"/>
      <c r="E576" s="693"/>
      <c r="F576" s="203">
        <f t="shared" ref="F576:L576" si="156">SUM(F577:F586)</f>
        <v>0</v>
      </c>
      <c r="G576" s="133">
        <f t="shared" si="156"/>
        <v>0</v>
      </c>
      <c r="H576" s="133">
        <f t="shared" si="156"/>
        <v>0</v>
      </c>
      <c r="I576" s="143">
        <f t="shared" si="156"/>
        <v>0</v>
      </c>
      <c r="J576" s="147">
        <f t="shared" si="156"/>
        <v>0</v>
      </c>
      <c r="K576" s="148">
        <f t="shared" si="156"/>
        <v>0</v>
      </c>
      <c r="L576" s="146">
        <f t="shared" si="156"/>
        <v>0</v>
      </c>
      <c r="M576" s="694">
        <f>SUM(M577:N586)</f>
        <v>0</v>
      </c>
      <c r="N576" s="695"/>
    </row>
    <row r="577" spans="2:14">
      <c r="B577" s="73"/>
      <c r="C577" s="202">
        <f>'Interval Specifications'!$D$9</f>
        <v>7.5</v>
      </c>
      <c r="D577" s="13" t="str">
        <f>'Interval Specifications'!$D$8</f>
        <v>mg</v>
      </c>
      <c r="E577" s="130" t="str">
        <f>'Interval Specifications'!$D$7</f>
        <v>Tablet</v>
      </c>
      <c r="F577" s="138">
        <f>'Interval Specifications'!D73</f>
        <v>0</v>
      </c>
      <c r="G577" s="139">
        <f>'Cumulative Specifications'!D72</f>
        <v>0</v>
      </c>
      <c r="H577" s="134">
        <f>F577*C577*'Interval Specifications'!$D$10</f>
        <v>0</v>
      </c>
      <c r="I577" s="144">
        <f>G577*C577*'Interval Specifications'!$D$10</f>
        <v>0</v>
      </c>
      <c r="J577" s="66">
        <f>IF('Interval Specifications'!$D$11="","N/A",H577/'Interval Specifications'!$D$11)</f>
        <v>0</v>
      </c>
      <c r="K577" s="67">
        <f>IF('Interval Specifications'!$D$11="","N/A",I577/'Interval Specifications'!$D$11)</f>
        <v>0</v>
      </c>
      <c r="L577" s="115">
        <f t="shared" ref="L577:L586" si="157">IF(J577="N/A","N/A",J577/365)</f>
        <v>0</v>
      </c>
      <c r="M577" s="690">
        <f t="shared" ref="M577:M586" si="158">IF(K577="N/A","N/A",K577/365)</f>
        <v>0</v>
      </c>
      <c r="N577" s="691"/>
    </row>
    <row r="578" spans="2:14">
      <c r="B578" s="110"/>
      <c r="C578" s="3">
        <f>'Interval Specifications'!$E$9</f>
        <v>15</v>
      </c>
      <c r="D578" s="15" t="str">
        <f>'Interval Specifications'!$E$8</f>
        <v>mg</v>
      </c>
      <c r="E578" s="130" t="str">
        <f>'Interval Specifications'!$E$7</f>
        <v>Tablet</v>
      </c>
      <c r="F578" s="138">
        <f>'Interval Specifications'!E73</f>
        <v>0</v>
      </c>
      <c r="G578" s="139">
        <f>'Cumulative Specifications'!E72</f>
        <v>0</v>
      </c>
      <c r="H578" s="134">
        <f>F578*C578*'Interval Specifications'!$E$10</f>
        <v>0</v>
      </c>
      <c r="I578" s="144">
        <f>G578*C578*'Interval Specifications'!$E$10</f>
        <v>0</v>
      </c>
      <c r="J578" s="66">
        <f>IF('Interval Specifications'!$E$11="","N/A",H578/'Interval Specifications'!$E$11)</f>
        <v>0</v>
      </c>
      <c r="K578" s="67">
        <f>IF('Interval Specifications'!$E$11="","N/A",I578/'Interval Specifications'!$E$11)</f>
        <v>0</v>
      </c>
      <c r="L578" s="115">
        <f t="shared" si="157"/>
        <v>0</v>
      </c>
      <c r="M578" s="690">
        <f t="shared" si="158"/>
        <v>0</v>
      </c>
      <c r="N578" s="691"/>
    </row>
    <row r="579" spans="2:14">
      <c r="B579" s="110"/>
      <c r="C579" s="2">
        <f>'Interval Specifications'!$F$9</f>
        <v>30</v>
      </c>
      <c r="D579" s="13" t="str">
        <f>'Interval Specifications'!$F$8</f>
        <v>mg</v>
      </c>
      <c r="E579" s="130" t="str">
        <f>'Interval Specifications'!$F$7</f>
        <v>Tablet</v>
      </c>
      <c r="F579" s="138">
        <f>'Interval Specifications'!F73</f>
        <v>0</v>
      </c>
      <c r="G579" s="139">
        <f>'Cumulative Specifications'!F72</f>
        <v>0</v>
      </c>
      <c r="H579" s="134">
        <f>F579*C579*'Interval Specifications'!$F$10</f>
        <v>0</v>
      </c>
      <c r="I579" s="144">
        <f>G579*C579*'Interval Specifications'!$F$10</f>
        <v>0</v>
      </c>
      <c r="J579" s="66">
        <f>IF('Interval Specifications'!$F$11="","N/A",H579/'Interval Specifications'!$F$11)</f>
        <v>0</v>
      </c>
      <c r="K579" s="67">
        <f>IF('Interval Specifications'!$F$11="","N/A",I579/'Interval Specifications'!$F$11)</f>
        <v>0</v>
      </c>
      <c r="L579" s="115">
        <f t="shared" si="157"/>
        <v>0</v>
      </c>
      <c r="M579" s="690">
        <f t="shared" si="158"/>
        <v>0</v>
      </c>
      <c r="N579" s="691"/>
    </row>
    <row r="580" spans="2:14">
      <c r="B580" s="110"/>
      <c r="C580" s="3">
        <f>'Interval Specifications'!$G$9</f>
        <v>45</v>
      </c>
      <c r="D580" s="15" t="str">
        <f>'Interval Specifications'!$G$8</f>
        <v>mg</v>
      </c>
      <c r="E580" s="130" t="str">
        <f>'Interval Specifications'!$G$7</f>
        <v>Tablet</v>
      </c>
      <c r="F580" s="138">
        <f>'Interval Specifications'!G73</f>
        <v>0</v>
      </c>
      <c r="G580" s="139">
        <f>'Cumulative Specifications'!G72</f>
        <v>0</v>
      </c>
      <c r="H580" s="134">
        <f>F580*C580*'Interval Specifications'!$G$10</f>
        <v>0</v>
      </c>
      <c r="I580" s="144">
        <f>G580*C580*'Interval Specifications'!$G$10</f>
        <v>0</v>
      </c>
      <c r="J580" s="66">
        <f>IF('Interval Specifications'!$G$11="","N/A",H580/'Interval Specifications'!$G$11)</f>
        <v>0</v>
      </c>
      <c r="K580" s="67">
        <f>IF('Interval Specifications'!$G$11="","N/A",I580/'Interval Specifications'!$G$11)</f>
        <v>0</v>
      </c>
      <c r="L580" s="115">
        <f t="shared" si="157"/>
        <v>0</v>
      </c>
      <c r="M580" s="690">
        <f t="shared" si="158"/>
        <v>0</v>
      </c>
      <c r="N580" s="691"/>
    </row>
    <row r="581" spans="2:14">
      <c r="B581" s="110"/>
      <c r="C581" s="2">
        <f>'Interval Specifications'!$H$9</f>
        <v>60</v>
      </c>
      <c r="D581" s="13" t="str">
        <f>'Interval Specifications'!$H$8</f>
        <v>mg</v>
      </c>
      <c r="E581" s="130" t="str">
        <f>'Interval Specifications'!$H$7</f>
        <v>Tablet</v>
      </c>
      <c r="F581" s="138">
        <f>'Interval Specifications'!H73</f>
        <v>0</v>
      </c>
      <c r="G581" s="139">
        <f>'Cumulative Specifications'!H72</f>
        <v>0</v>
      </c>
      <c r="H581" s="134">
        <f>F581*C581*'Interval Specifications'!$H$10</f>
        <v>0</v>
      </c>
      <c r="I581" s="144">
        <f>G581*C581*'Interval Specifications'!$H$10</f>
        <v>0</v>
      </c>
      <c r="J581" s="66">
        <f>IF('Interval Specifications'!$H$11="","N/A",H581/'Interval Specifications'!$H$11)</f>
        <v>0</v>
      </c>
      <c r="K581" s="67">
        <f>IF('Interval Specifications'!$H$11="","N/A",I581/'Interval Specifications'!$H$11)</f>
        <v>0</v>
      </c>
      <c r="L581" s="115">
        <f t="shared" si="157"/>
        <v>0</v>
      </c>
      <c r="M581" s="690">
        <f t="shared" si="158"/>
        <v>0</v>
      </c>
      <c r="N581" s="691"/>
    </row>
    <row r="582" spans="2:14">
      <c r="B582" s="110"/>
      <c r="C582" s="16">
        <f>'Interval Specifications'!$I$9</f>
        <v>90</v>
      </c>
      <c r="D582" s="15" t="str">
        <f>'Interval Specifications'!$I$8</f>
        <v>mg</v>
      </c>
      <c r="E582" s="130" t="str">
        <f>'Interval Specifications'!$I$7</f>
        <v>Tablet</v>
      </c>
      <c r="F582" s="138">
        <f>'Interval Specifications'!I73</f>
        <v>0</v>
      </c>
      <c r="G582" s="139">
        <f>'Cumulative Specifications'!I72</f>
        <v>0</v>
      </c>
      <c r="H582" s="134">
        <f>F582*C582*'Interval Specifications'!$I$10</f>
        <v>0</v>
      </c>
      <c r="I582" s="144">
        <f>G582*C582*'Interval Specifications'!$I$10</f>
        <v>0</v>
      </c>
      <c r="J582" s="66">
        <f>IF('Interval Specifications'!$I$11="","N/A",H582/'Interval Specifications'!$I$11)</f>
        <v>0</v>
      </c>
      <c r="K582" s="67">
        <f>IF('Interval Specifications'!$I$11="","N/A",I582/'Interval Specifications'!$I$11)</f>
        <v>0</v>
      </c>
      <c r="L582" s="115">
        <f t="shared" si="157"/>
        <v>0</v>
      </c>
      <c r="M582" s="690">
        <f t="shared" si="158"/>
        <v>0</v>
      </c>
      <c r="N582" s="691"/>
    </row>
    <row r="583" spans="2:14">
      <c r="B583" s="110"/>
      <c r="C583" s="3">
        <f>'Interval Specifications'!$J$9</f>
        <v>25</v>
      </c>
      <c r="D583" s="15" t="str">
        <f>'Interval Specifications'!$J$8</f>
        <v>mg</v>
      </c>
      <c r="E583" s="130" t="str">
        <f>'Interval Specifications'!$J$7</f>
        <v xml:space="preserve">SR Capsule </v>
      </c>
      <c r="F583" s="138">
        <f>'Interval Specifications'!J73</f>
        <v>0</v>
      </c>
      <c r="G583" s="139">
        <f>'Cumulative Specifications'!J72</f>
        <v>0</v>
      </c>
      <c r="H583" s="134">
        <f>F583*C583*'Interval Specifications'!$J$10</f>
        <v>0</v>
      </c>
      <c r="I583" s="144">
        <f>G583*C583*'Interval Specifications'!$J$10</f>
        <v>0</v>
      </c>
      <c r="J583" s="66" t="str">
        <f>IF('Interval Specifications'!$J$11="","N/A",H583/'Interval Specifications'!$J$11)</f>
        <v>N/A</v>
      </c>
      <c r="K583" s="67" t="str">
        <f>IF('Interval Specifications'!$J$11="","N/A",I583/'Interval Specifications'!$J$11)</f>
        <v>N/A</v>
      </c>
      <c r="L583" s="115" t="str">
        <f t="shared" si="157"/>
        <v>N/A</v>
      </c>
      <c r="M583" s="690" t="str">
        <f t="shared" si="158"/>
        <v>N/A</v>
      </c>
      <c r="N583" s="691"/>
    </row>
    <row r="584" spans="2:14">
      <c r="B584" s="110"/>
      <c r="C584" s="2">
        <f>'Interval Specifications'!$K$9</f>
        <v>5</v>
      </c>
      <c r="D584" s="13" t="str">
        <f>'Interval Specifications'!$K$8</f>
        <v>mg/ml</v>
      </c>
      <c r="E584" s="130" t="str">
        <f>'Interval Specifications'!$K$7</f>
        <v>Liquid</v>
      </c>
      <c r="F584" s="138">
        <f>'Interval Specifications'!K73</f>
        <v>0</v>
      </c>
      <c r="G584" s="139">
        <f>'Cumulative Specifications'!K72</f>
        <v>0</v>
      </c>
      <c r="H584" s="134">
        <f>F584*C584*'Interval Specifications'!$K$10</f>
        <v>0</v>
      </c>
      <c r="I584" s="144">
        <f>G584*C584*'Interval Specifications'!$K$10</f>
        <v>0</v>
      </c>
      <c r="J584" s="66" t="str">
        <f>IF('Interval Specifications'!$K$11="","N/A",H584/'Interval Specifications'!$K$11)</f>
        <v>N/A</v>
      </c>
      <c r="K584" s="67" t="str">
        <f>IF('Interval Specifications'!$K$11="","N/A",I584/'Interval Specifications'!$K$11)</f>
        <v>N/A</v>
      </c>
      <c r="L584" s="115" t="str">
        <f t="shared" si="157"/>
        <v>N/A</v>
      </c>
      <c r="M584" s="690" t="str">
        <f t="shared" si="158"/>
        <v>N/A</v>
      </c>
      <c r="N584" s="691"/>
    </row>
    <row r="585" spans="2:14">
      <c r="B585" s="110"/>
      <c r="C585" s="18">
        <f>'Interval Specifications'!$L$9</f>
        <v>0.5</v>
      </c>
      <c r="D585" s="15" t="str">
        <f>'Interval Specifications'!$L$8</f>
        <v>G</v>
      </c>
      <c r="E585" s="130" t="str">
        <f>'Interval Specifications'!$L$7</f>
        <v>10% Powder</v>
      </c>
      <c r="F585" s="138">
        <f>'Interval Specifications'!L73</f>
        <v>0</v>
      </c>
      <c r="G585" s="139">
        <f>'Cumulative Specifications'!L72</f>
        <v>0</v>
      </c>
      <c r="H585" s="134">
        <f>F585*C585*'Interval Specifications'!$L$10</f>
        <v>0</v>
      </c>
      <c r="I585" s="144">
        <f>G585*C585*'Interval Specifications'!$L$10</f>
        <v>0</v>
      </c>
      <c r="J585" s="66" t="str">
        <f>IF('Interval Specifications'!$L$11="","N/A",H585/'Interval Specifications'!$L$11)</f>
        <v>N/A</v>
      </c>
      <c r="K585" s="67" t="str">
        <f>IF('Interval Specifications'!$L$11="","N/A",I585/'Interval Specifications'!$L$11)</f>
        <v>N/A</v>
      </c>
      <c r="L585" s="115" t="str">
        <f t="shared" si="157"/>
        <v>N/A</v>
      </c>
      <c r="M585" s="690" t="str">
        <f t="shared" si="158"/>
        <v>N/A</v>
      </c>
      <c r="N585" s="691"/>
    </row>
    <row r="586" spans="2:14" ht="15" thickBot="1">
      <c r="B586" s="110"/>
      <c r="C586" s="4">
        <f>'Interval Specifications'!$M$9</f>
        <v>1</v>
      </c>
      <c r="D586" s="14" t="str">
        <f>'Interval Specifications'!$M$8</f>
        <v>G</v>
      </c>
      <c r="E586" s="130" t="str">
        <f>'Interval Specifications'!$M$7</f>
        <v>20% Powder</v>
      </c>
      <c r="F586" s="138">
        <f>'Interval Specifications'!M73</f>
        <v>0</v>
      </c>
      <c r="G586" s="139">
        <f>'Cumulative Specifications'!M72</f>
        <v>0</v>
      </c>
      <c r="H586" s="134">
        <f>F586*C586*'Interval Specifications'!$M$10</f>
        <v>0</v>
      </c>
      <c r="I586" s="144">
        <f>G586*C586*'Interval Specifications'!$M$10</f>
        <v>0</v>
      </c>
      <c r="J586" s="149" t="str">
        <f>IF('Interval Specifications'!$M$11="","N/A",H586/'Interval Specifications'!$M$11)</f>
        <v>N/A</v>
      </c>
      <c r="K586" s="150" t="str">
        <f>IF('Interval Specifications'!$M$11="","N/A",I586/'Interval Specifications'!$M$11)</f>
        <v>N/A</v>
      </c>
      <c r="L586" s="115" t="str">
        <f t="shared" si="157"/>
        <v>N/A</v>
      </c>
      <c r="M586" s="690" t="str">
        <f t="shared" si="158"/>
        <v>N/A</v>
      </c>
      <c r="N586" s="691"/>
    </row>
    <row r="587" spans="2:14" ht="15" thickTop="1">
      <c r="B587" s="95" t="str">
        <f>'Interval Specifications'!C48</f>
        <v>Slovakia</v>
      </c>
      <c r="C587" s="692" t="s">
        <v>69</v>
      </c>
      <c r="D587" s="693"/>
      <c r="E587" s="693"/>
      <c r="F587" s="203">
        <f t="shared" ref="F587:L587" si="159">SUM(F588:F597)</f>
        <v>0</v>
      </c>
      <c r="G587" s="133">
        <f t="shared" si="159"/>
        <v>0</v>
      </c>
      <c r="H587" s="133">
        <f t="shared" si="159"/>
        <v>0</v>
      </c>
      <c r="I587" s="143">
        <f t="shared" si="159"/>
        <v>0</v>
      </c>
      <c r="J587" s="147">
        <f t="shared" si="159"/>
        <v>0</v>
      </c>
      <c r="K587" s="148">
        <f t="shared" si="159"/>
        <v>0</v>
      </c>
      <c r="L587" s="146">
        <f t="shared" si="159"/>
        <v>0</v>
      </c>
      <c r="M587" s="694">
        <f>SUM(M588:N597)</f>
        <v>0</v>
      </c>
      <c r="N587" s="695"/>
    </row>
    <row r="588" spans="2:14">
      <c r="B588" s="73"/>
      <c r="C588" s="202">
        <f>'Interval Specifications'!$D$9</f>
        <v>7.5</v>
      </c>
      <c r="D588" s="13" t="str">
        <f>'Interval Specifications'!$D$8</f>
        <v>mg</v>
      </c>
      <c r="E588" s="130" t="str">
        <f>'Interval Specifications'!$D$7</f>
        <v>Tablet</v>
      </c>
      <c r="F588" s="138">
        <f>'Interval Specifications'!D48</f>
        <v>0</v>
      </c>
      <c r="G588" s="139">
        <f>'Cumulative Specifications'!D47</f>
        <v>0</v>
      </c>
      <c r="H588" s="134">
        <f>F588*C588*'Interval Specifications'!$D$10</f>
        <v>0</v>
      </c>
      <c r="I588" s="144">
        <f>G588*C588*'Interval Specifications'!$D$10</f>
        <v>0</v>
      </c>
      <c r="J588" s="66">
        <f>IF('Interval Specifications'!$D$11="","N/A",H588/'Interval Specifications'!$D$11)</f>
        <v>0</v>
      </c>
      <c r="K588" s="67">
        <f>IF('Interval Specifications'!$D$11="","N/A",I588/'Interval Specifications'!$D$11)</f>
        <v>0</v>
      </c>
      <c r="L588" s="115">
        <f t="shared" ref="L588:L597" si="160">IF(J588="N/A","N/A",J588/365)</f>
        <v>0</v>
      </c>
      <c r="M588" s="690">
        <f t="shared" ref="M588:M597" si="161">IF(K588="N/A","N/A",K588/365)</f>
        <v>0</v>
      </c>
      <c r="N588" s="691"/>
    </row>
    <row r="589" spans="2:14">
      <c r="B589" s="74"/>
      <c r="C589" s="3">
        <f>'Interval Specifications'!$E$9</f>
        <v>15</v>
      </c>
      <c r="D589" s="15" t="str">
        <f>'Interval Specifications'!$E$8</f>
        <v>mg</v>
      </c>
      <c r="E589" s="130" t="str">
        <f>'Interval Specifications'!$E$7</f>
        <v>Tablet</v>
      </c>
      <c r="F589" s="138">
        <f>'Interval Specifications'!E48</f>
        <v>0</v>
      </c>
      <c r="G589" s="139">
        <f>'Cumulative Specifications'!E47</f>
        <v>0</v>
      </c>
      <c r="H589" s="134">
        <f>F589*C589*'Interval Specifications'!$E$10</f>
        <v>0</v>
      </c>
      <c r="I589" s="144">
        <f>G589*C589*'Interval Specifications'!$E$10</f>
        <v>0</v>
      </c>
      <c r="J589" s="66">
        <f>IF('Interval Specifications'!$E$11="","N/A",H589/'Interval Specifications'!$E$11)</f>
        <v>0</v>
      </c>
      <c r="K589" s="67">
        <f>IF('Interval Specifications'!$E$11="","N/A",I589/'Interval Specifications'!$E$11)</f>
        <v>0</v>
      </c>
      <c r="L589" s="115">
        <f t="shared" si="160"/>
        <v>0</v>
      </c>
      <c r="M589" s="690">
        <f t="shared" si="161"/>
        <v>0</v>
      </c>
      <c r="N589" s="691"/>
    </row>
    <row r="590" spans="2:14">
      <c r="B590" s="74"/>
      <c r="C590" s="2">
        <f>'Interval Specifications'!$F$9</f>
        <v>30</v>
      </c>
      <c r="D590" s="13" t="str">
        <f>'Interval Specifications'!$F$8</f>
        <v>mg</v>
      </c>
      <c r="E590" s="130" t="str">
        <f>'Interval Specifications'!$F$7</f>
        <v>Tablet</v>
      </c>
      <c r="F590" s="138">
        <f>'Interval Specifications'!F48</f>
        <v>0</v>
      </c>
      <c r="G590" s="139">
        <f>'Cumulative Specifications'!F47</f>
        <v>0</v>
      </c>
      <c r="H590" s="134">
        <f>F590*C590*'Interval Specifications'!$F$10</f>
        <v>0</v>
      </c>
      <c r="I590" s="144">
        <f>G590*C590*'Interval Specifications'!$F$10</f>
        <v>0</v>
      </c>
      <c r="J590" s="66">
        <f>IF('Interval Specifications'!$F$11="","N/A",H590/'Interval Specifications'!$F$11)</f>
        <v>0</v>
      </c>
      <c r="K590" s="67">
        <f>IF('Interval Specifications'!$F$11="","N/A",I590/'Interval Specifications'!$F$11)</f>
        <v>0</v>
      </c>
      <c r="L590" s="115">
        <f t="shared" si="160"/>
        <v>0</v>
      </c>
      <c r="M590" s="690">
        <f t="shared" si="161"/>
        <v>0</v>
      </c>
      <c r="N590" s="691"/>
    </row>
    <row r="591" spans="2:14">
      <c r="B591" s="74"/>
      <c r="C591" s="3">
        <f>'Interval Specifications'!$G$9</f>
        <v>45</v>
      </c>
      <c r="D591" s="15" t="str">
        <f>'Interval Specifications'!$G$8</f>
        <v>mg</v>
      </c>
      <c r="E591" s="130" t="str">
        <f>'Interval Specifications'!$G$7</f>
        <v>Tablet</v>
      </c>
      <c r="F591" s="138">
        <f>'Interval Specifications'!G48</f>
        <v>0</v>
      </c>
      <c r="G591" s="139">
        <f>'Cumulative Specifications'!G47</f>
        <v>0</v>
      </c>
      <c r="H591" s="134">
        <f>F591*C591*'Interval Specifications'!$G$10</f>
        <v>0</v>
      </c>
      <c r="I591" s="144">
        <f>G591*C591*'Interval Specifications'!$G$10</f>
        <v>0</v>
      </c>
      <c r="J591" s="66">
        <f>IF('Interval Specifications'!$G$11="","N/A",H591/'Interval Specifications'!$G$11)</f>
        <v>0</v>
      </c>
      <c r="K591" s="67">
        <f>IF('Interval Specifications'!$G$11="","N/A",I591/'Interval Specifications'!$G$11)</f>
        <v>0</v>
      </c>
      <c r="L591" s="115">
        <f t="shared" si="160"/>
        <v>0</v>
      </c>
      <c r="M591" s="690">
        <f t="shared" si="161"/>
        <v>0</v>
      </c>
      <c r="N591" s="691"/>
    </row>
    <row r="592" spans="2:14">
      <c r="B592" s="74"/>
      <c r="C592" s="2">
        <f>'Interval Specifications'!$H$9</f>
        <v>60</v>
      </c>
      <c r="D592" s="13" t="str">
        <f>'Interval Specifications'!$H$8</f>
        <v>mg</v>
      </c>
      <c r="E592" s="130" t="str">
        <f>'Interval Specifications'!$H$7</f>
        <v>Tablet</v>
      </c>
      <c r="F592" s="138">
        <f>'Interval Specifications'!H48</f>
        <v>0</v>
      </c>
      <c r="G592" s="139">
        <f>'Cumulative Specifications'!H47</f>
        <v>0</v>
      </c>
      <c r="H592" s="134">
        <f>F592*C592*'Interval Specifications'!$H$10</f>
        <v>0</v>
      </c>
      <c r="I592" s="144">
        <f>G592*C592*'Interval Specifications'!$H$10</f>
        <v>0</v>
      </c>
      <c r="J592" s="66">
        <f>IF('Interval Specifications'!$H$11="","N/A",H592/'Interval Specifications'!$H$11)</f>
        <v>0</v>
      </c>
      <c r="K592" s="67">
        <f>IF('Interval Specifications'!$H$11="","N/A",I592/'Interval Specifications'!$H$11)</f>
        <v>0</v>
      </c>
      <c r="L592" s="115">
        <f t="shared" si="160"/>
        <v>0</v>
      </c>
      <c r="M592" s="690">
        <f t="shared" si="161"/>
        <v>0</v>
      </c>
      <c r="N592" s="691"/>
    </row>
    <row r="593" spans="2:14">
      <c r="B593" s="74"/>
      <c r="C593" s="16">
        <f>'Interval Specifications'!$I$9</f>
        <v>90</v>
      </c>
      <c r="D593" s="15" t="str">
        <f>'Interval Specifications'!$I$8</f>
        <v>mg</v>
      </c>
      <c r="E593" s="130" t="str">
        <f>'Interval Specifications'!$I$7</f>
        <v>Tablet</v>
      </c>
      <c r="F593" s="138">
        <f>'Interval Specifications'!I48</f>
        <v>0</v>
      </c>
      <c r="G593" s="139">
        <f>'Cumulative Specifications'!I47</f>
        <v>0</v>
      </c>
      <c r="H593" s="134">
        <f>F593*C593*'Interval Specifications'!$I$10</f>
        <v>0</v>
      </c>
      <c r="I593" s="144">
        <f>G593*C593*'Interval Specifications'!$I$10</f>
        <v>0</v>
      </c>
      <c r="J593" s="66">
        <f>IF('Interval Specifications'!$I$11="","N/A",H593/'Interval Specifications'!$I$11)</f>
        <v>0</v>
      </c>
      <c r="K593" s="67">
        <f>IF('Interval Specifications'!$I$11="","N/A",I593/'Interval Specifications'!$I$11)</f>
        <v>0</v>
      </c>
      <c r="L593" s="115">
        <f t="shared" si="160"/>
        <v>0</v>
      </c>
      <c r="M593" s="690">
        <f t="shared" si="161"/>
        <v>0</v>
      </c>
      <c r="N593" s="691"/>
    </row>
    <row r="594" spans="2:14">
      <c r="B594" s="74"/>
      <c r="C594" s="3">
        <f>'Interval Specifications'!$J$9</f>
        <v>25</v>
      </c>
      <c r="D594" s="15" t="str">
        <f>'Interval Specifications'!$J$8</f>
        <v>mg</v>
      </c>
      <c r="E594" s="130" t="str">
        <f>'Interval Specifications'!$J$7</f>
        <v xml:space="preserve">SR Capsule </v>
      </c>
      <c r="F594" s="138">
        <f>'Interval Specifications'!J48</f>
        <v>0</v>
      </c>
      <c r="G594" s="139">
        <f>'Cumulative Specifications'!J47</f>
        <v>0</v>
      </c>
      <c r="H594" s="134">
        <f>F594*C594*'Interval Specifications'!$J$10</f>
        <v>0</v>
      </c>
      <c r="I594" s="144">
        <f>G594*C594*'Interval Specifications'!$J$10</f>
        <v>0</v>
      </c>
      <c r="J594" s="66" t="str">
        <f>IF('Interval Specifications'!$J$11="","N/A",H594/'Interval Specifications'!$J$11)</f>
        <v>N/A</v>
      </c>
      <c r="K594" s="67" t="str">
        <f>IF('Interval Specifications'!$J$11="","N/A",I594/'Interval Specifications'!$J$11)</f>
        <v>N/A</v>
      </c>
      <c r="L594" s="115" t="str">
        <f t="shared" si="160"/>
        <v>N/A</v>
      </c>
      <c r="M594" s="690" t="str">
        <f t="shared" si="161"/>
        <v>N/A</v>
      </c>
      <c r="N594" s="691"/>
    </row>
    <row r="595" spans="2:14">
      <c r="B595" s="74"/>
      <c r="C595" s="2">
        <f>'Interval Specifications'!$K$9</f>
        <v>5</v>
      </c>
      <c r="D595" s="13" t="str">
        <f>'Interval Specifications'!$K$8</f>
        <v>mg/ml</v>
      </c>
      <c r="E595" s="130" t="str">
        <f>'Interval Specifications'!$K$7</f>
        <v>Liquid</v>
      </c>
      <c r="F595" s="138">
        <f>'Interval Specifications'!K48</f>
        <v>0</v>
      </c>
      <c r="G595" s="139">
        <f>'Cumulative Specifications'!K47</f>
        <v>0</v>
      </c>
      <c r="H595" s="134">
        <f>F595*C595*'Interval Specifications'!$K$10</f>
        <v>0</v>
      </c>
      <c r="I595" s="144">
        <f>G595*C595*'Interval Specifications'!$K$10</f>
        <v>0</v>
      </c>
      <c r="J595" s="66" t="str">
        <f>IF('Interval Specifications'!$K$11="","N/A",H595/'Interval Specifications'!$K$11)</f>
        <v>N/A</v>
      </c>
      <c r="K595" s="67" t="str">
        <f>IF('Interval Specifications'!$K$11="","N/A",I595/'Interval Specifications'!$K$11)</f>
        <v>N/A</v>
      </c>
      <c r="L595" s="115" t="str">
        <f t="shared" si="160"/>
        <v>N/A</v>
      </c>
      <c r="M595" s="690" t="str">
        <f t="shared" si="161"/>
        <v>N/A</v>
      </c>
      <c r="N595" s="691"/>
    </row>
    <row r="596" spans="2:14">
      <c r="B596" s="74"/>
      <c r="C596" s="18">
        <f>'Interval Specifications'!$L$9</f>
        <v>0.5</v>
      </c>
      <c r="D596" s="15" t="str">
        <f>'Interval Specifications'!$L$8</f>
        <v>G</v>
      </c>
      <c r="E596" s="130" t="str">
        <f>'Interval Specifications'!$L$7</f>
        <v>10% Powder</v>
      </c>
      <c r="F596" s="138">
        <f>'Interval Specifications'!L48</f>
        <v>0</v>
      </c>
      <c r="G596" s="139">
        <f>'Cumulative Specifications'!L47</f>
        <v>0</v>
      </c>
      <c r="H596" s="134">
        <f>F596*C596*'Interval Specifications'!$L$10</f>
        <v>0</v>
      </c>
      <c r="I596" s="144">
        <f>G596*C596*'Interval Specifications'!$L$10</f>
        <v>0</v>
      </c>
      <c r="J596" s="66" t="str">
        <f>IF('Interval Specifications'!$L$11="","N/A",H596/'Interval Specifications'!$L$11)</f>
        <v>N/A</v>
      </c>
      <c r="K596" s="67" t="str">
        <f>IF('Interval Specifications'!$L$11="","N/A",I596/'Interval Specifications'!$L$11)</f>
        <v>N/A</v>
      </c>
      <c r="L596" s="115" t="str">
        <f t="shared" si="160"/>
        <v>N/A</v>
      </c>
      <c r="M596" s="690" t="str">
        <f t="shared" si="161"/>
        <v>N/A</v>
      </c>
      <c r="N596" s="691"/>
    </row>
    <row r="597" spans="2:14" ht="15" thickBot="1">
      <c r="B597" s="74"/>
      <c r="C597" s="92">
        <f>'Interval Specifications'!$M$9</f>
        <v>1</v>
      </c>
      <c r="D597" s="93" t="str">
        <f>'Interval Specifications'!$M$8</f>
        <v>G</v>
      </c>
      <c r="E597" s="131" t="str">
        <f>'Interval Specifications'!$M$7</f>
        <v>20% Powder</v>
      </c>
      <c r="F597" s="140">
        <f>'Interval Specifications'!M48</f>
        <v>0</v>
      </c>
      <c r="G597" s="141">
        <f>'Cumulative Specifications'!M47</f>
        <v>0</v>
      </c>
      <c r="H597" s="135">
        <f>F597*C597*'Interval Specifications'!$M$10</f>
        <v>0</v>
      </c>
      <c r="I597" s="145">
        <f>G597*C597*'Interval Specifications'!$M$10</f>
        <v>0</v>
      </c>
      <c r="J597" s="149" t="str">
        <f>IF('Interval Specifications'!$M$11="","N/A",H597/'Interval Specifications'!$M$11)</f>
        <v>N/A</v>
      </c>
      <c r="K597" s="150" t="str">
        <f>IF('Interval Specifications'!$M$11="","N/A",I597/'Interval Specifications'!$M$11)</f>
        <v>N/A</v>
      </c>
      <c r="L597" s="115" t="str">
        <f t="shared" si="160"/>
        <v>N/A</v>
      </c>
      <c r="M597" s="690" t="str">
        <f t="shared" si="161"/>
        <v>N/A</v>
      </c>
      <c r="N597" s="691"/>
    </row>
    <row r="598" spans="2:14" ht="15" thickTop="1">
      <c r="B598" s="95" t="str">
        <f>'Interval Specifications'!C49</f>
        <v>Slovenia</v>
      </c>
      <c r="C598" s="692" t="s">
        <v>69</v>
      </c>
      <c r="D598" s="693"/>
      <c r="E598" s="693"/>
      <c r="F598" s="203">
        <f t="shared" ref="F598:L598" si="162">SUM(F599:F608)</f>
        <v>0</v>
      </c>
      <c r="G598" s="133">
        <f t="shared" si="162"/>
        <v>0</v>
      </c>
      <c r="H598" s="133">
        <f t="shared" si="162"/>
        <v>0</v>
      </c>
      <c r="I598" s="143">
        <f t="shared" si="162"/>
        <v>0</v>
      </c>
      <c r="J598" s="147">
        <f t="shared" si="162"/>
        <v>0</v>
      </c>
      <c r="K598" s="148">
        <f t="shared" si="162"/>
        <v>0</v>
      </c>
      <c r="L598" s="146">
        <f t="shared" si="162"/>
        <v>0</v>
      </c>
      <c r="M598" s="694">
        <f>SUM(M599:N608)</f>
        <v>0</v>
      </c>
      <c r="N598" s="695"/>
    </row>
    <row r="599" spans="2:14">
      <c r="B599" s="73"/>
      <c r="C599" s="202">
        <f>'Interval Specifications'!$D$9</f>
        <v>7.5</v>
      </c>
      <c r="D599" s="13" t="str">
        <f>'Interval Specifications'!$D$8</f>
        <v>mg</v>
      </c>
      <c r="E599" s="130" t="str">
        <f>'Interval Specifications'!$D$7</f>
        <v>Tablet</v>
      </c>
      <c r="F599" s="138">
        <f>'Interval Specifications'!D49</f>
        <v>0</v>
      </c>
      <c r="G599" s="139">
        <f>'Cumulative Specifications'!D48</f>
        <v>0</v>
      </c>
      <c r="H599" s="134">
        <f>F599*C599*'Interval Specifications'!$D$10</f>
        <v>0</v>
      </c>
      <c r="I599" s="144">
        <f>G599*C599*'Interval Specifications'!$D$10</f>
        <v>0</v>
      </c>
      <c r="J599" s="66">
        <f>IF('Interval Specifications'!$D$11="","N/A",H599/'Interval Specifications'!$D$11)</f>
        <v>0</v>
      </c>
      <c r="K599" s="67">
        <f>IF('Interval Specifications'!$D$11="","N/A",I599/'Interval Specifications'!$D$11)</f>
        <v>0</v>
      </c>
      <c r="L599" s="115">
        <f t="shared" ref="L599:L608" si="163">IF(J599="N/A","N/A",J599/365)</f>
        <v>0</v>
      </c>
      <c r="M599" s="690">
        <f t="shared" ref="M599:M608" si="164">IF(K599="N/A","N/A",K599/365)</f>
        <v>0</v>
      </c>
      <c r="N599" s="691"/>
    </row>
    <row r="600" spans="2:14">
      <c r="B600" s="74"/>
      <c r="C600" s="3">
        <f>'Interval Specifications'!$E$9</f>
        <v>15</v>
      </c>
      <c r="D600" s="15" t="str">
        <f>'Interval Specifications'!$E$8</f>
        <v>mg</v>
      </c>
      <c r="E600" s="130" t="str">
        <f>'Interval Specifications'!$E$7</f>
        <v>Tablet</v>
      </c>
      <c r="F600" s="138">
        <f>'Interval Specifications'!E49</f>
        <v>0</v>
      </c>
      <c r="G600" s="139">
        <f>'Cumulative Specifications'!E48</f>
        <v>0</v>
      </c>
      <c r="H600" s="134">
        <f>F600*C600*'Interval Specifications'!$E$10</f>
        <v>0</v>
      </c>
      <c r="I600" s="144">
        <f>G600*C600*'Interval Specifications'!$E$10</f>
        <v>0</v>
      </c>
      <c r="J600" s="66">
        <f>IF('Interval Specifications'!$E$11="","N/A",H600/'Interval Specifications'!$E$11)</f>
        <v>0</v>
      </c>
      <c r="K600" s="67">
        <f>IF('Interval Specifications'!$E$11="","N/A",I600/'Interval Specifications'!$E$11)</f>
        <v>0</v>
      </c>
      <c r="L600" s="115">
        <f t="shared" si="163"/>
        <v>0</v>
      </c>
      <c r="M600" s="690">
        <f t="shared" si="164"/>
        <v>0</v>
      </c>
      <c r="N600" s="691"/>
    </row>
    <row r="601" spans="2:14">
      <c r="B601" s="74"/>
      <c r="C601" s="2">
        <f>'Interval Specifications'!$F$9</f>
        <v>30</v>
      </c>
      <c r="D601" s="13" t="str">
        <f>'Interval Specifications'!$F$8</f>
        <v>mg</v>
      </c>
      <c r="E601" s="130" t="str">
        <f>'Interval Specifications'!$F$7</f>
        <v>Tablet</v>
      </c>
      <c r="F601" s="138">
        <f>'Interval Specifications'!F49</f>
        <v>0</v>
      </c>
      <c r="G601" s="139">
        <f>'Cumulative Specifications'!F48</f>
        <v>0</v>
      </c>
      <c r="H601" s="134">
        <f>F601*C601*'Interval Specifications'!$F$10</f>
        <v>0</v>
      </c>
      <c r="I601" s="144">
        <f>G601*C601*'Interval Specifications'!$F$10</f>
        <v>0</v>
      </c>
      <c r="J601" s="66">
        <f>IF('Interval Specifications'!$F$11="","N/A",H601/'Interval Specifications'!$F$11)</f>
        <v>0</v>
      </c>
      <c r="K601" s="67">
        <f>IF('Interval Specifications'!$F$11="","N/A",I601/'Interval Specifications'!$F$11)</f>
        <v>0</v>
      </c>
      <c r="L601" s="115">
        <f t="shared" si="163"/>
        <v>0</v>
      </c>
      <c r="M601" s="690">
        <f t="shared" si="164"/>
        <v>0</v>
      </c>
      <c r="N601" s="691"/>
    </row>
    <row r="602" spans="2:14">
      <c r="B602" s="74"/>
      <c r="C602" s="3">
        <f>'Interval Specifications'!$G$9</f>
        <v>45</v>
      </c>
      <c r="D602" s="15" t="str">
        <f>'Interval Specifications'!$G$8</f>
        <v>mg</v>
      </c>
      <c r="E602" s="130" t="str">
        <f>'Interval Specifications'!$G$7</f>
        <v>Tablet</v>
      </c>
      <c r="F602" s="138">
        <f>'Interval Specifications'!G49</f>
        <v>0</v>
      </c>
      <c r="G602" s="139">
        <f>'Cumulative Specifications'!G48</f>
        <v>0</v>
      </c>
      <c r="H602" s="134">
        <f>F602*C602*'Interval Specifications'!$G$10</f>
        <v>0</v>
      </c>
      <c r="I602" s="144">
        <f>G602*C602*'Interval Specifications'!$G$10</f>
        <v>0</v>
      </c>
      <c r="J602" s="66">
        <f>IF('Interval Specifications'!$G$11="","N/A",H602/'Interval Specifications'!$G$11)</f>
        <v>0</v>
      </c>
      <c r="K602" s="67">
        <f>IF('Interval Specifications'!$G$11="","N/A",I602/'Interval Specifications'!$G$11)</f>
        <v>0</v>
      </c>
      <c r="L602" s="115">
        <f t="shared" si="163"/>
        <v>0</v>
      </c>
      <c r="M602" s="690">
        <f t="shared" si="164"/>
        <v>0</v>
      </c>
      <c r="N602" s="691"/>
    </row>
    <row r="603" spans="2:14">
      <c r="B603" s="74"/>
      <c r="C603" s="2">
        <f>'Interval Specifications'!$H$9</f>
        <v>60</v>
      </c>
      <c r="D603" s="13" t="str">
        <f>'Interval Specifications'!$H$8</f>
        <v>mg</v>
      </c>
      <c r="E603" s="130" t="str">
        <f>'Interval Specifications'!$H$7</f>
        <v>Tablet</v>
      </c>
      <c r="F603" s="138">
        <f>'Interval Specifications'!H49</f>
        <v>0</v>
      </c>
      <c r="G603" s="139">
        <f>'Cumulative Specifications'!H48</f>
        <v>0</v>
      </c>
      <c r="H603" s="134">
        <f>F603*C603*'Interval Specifications'!$H$10</f>
        <v>0</v>
      </c>
      <c r="I603" s="144">
        <f>G603*C603*'Interval Specifications'!$H$10</f>
        <v>0</v>
      </c>
      <c r="J603" s="66">
        <f>IF('Interval Specifications'!$H$11="","N/A",H603/'Interval Specifications'!$H$11)</f>
        <v>0</v>
      </c>
      <c r="K603" s="67">
        <f>IF('Interval Specifications'!$H$11="","N/A",I603/'Interval Specifications'!$H$11)</f>
        <v>0</v>
      </c>
      <c r="L603" s="115">
        <f t="shared" si="163"/>
        <v>0</v>
      </c>
      <c r="M603" s="690">
        <f t="shared" si="164"/>
        <v>0</v>
      </c>
      <c r="N603" s="691"/>
    </row>
    <row r="604" spans="2:14">
      <c r="B604" s="74"/>
      <c r="C604" s="16">
        <f>'Interval Specifications'!$I$9</f>
        <v>90</v>
      </c>
      <c r="D604" s="15" t="str">
        <f>'Interval Specifications'!$I$8</f>
        <v>mg</v>
      </c>
      <c r="E604" s="130" t="str">
        <f>'Interval Specifications'!$I$7</f>
        <v>Tablet</v>
      </c>
      <c r="F604" s="138">
        <f>'Interval Specifications'!I49</f>
        <v>0</v>
      </c>
      <c r="G604" s="139">
        <f>'Cumulative Specifications'!I48</f>
        <v>0</v>
      </c>
      <c r="H604" s="134">
        <f>F604*C604*'Interval Specifications'!$I$10</f>
        <v>0</v>
      </c>
      <c r="I604" s="144">
        <f>G604*C604*'Interval Specifications'!$I$10</f>
        <v>0</v>
      </c>
      <c r="J604" s="66">
        <f>IF('Interval Specifications'!$I$11="","N/A",H604/'Interval Specifications'!$I$11)</f>
        <v>0</v>
      </c>
      <c r="K604" s="67">
        <f>IF('Interval Specifications'!$I$11="","N/A",I604/'Interval Specifications'!$I$11)</f>
        <v>0</v>
      </c>
      <c r="L604" s="115">
        <f t="shared" si="163"/>
        <v>0</v>
      </c>
      <c r="M604" s="690">
        <f t="shared" si="164"/>
        <v>0</v>
      </c>
      <c r="N604" s="691"/>
    </row>
    <row r="605" spans="2:14">
      <c r="B605" s="74"/>
      <c r="C605" s="3">
        <f>'Interval Specifications'!$J$9</f>
        <v>25</v>
      </c>
      <c r="D605" s="15" t="str">
        <f>'Interval Specifications'!$J$8</f>
        <v>mg</v>
      </c>
      <c r="E605" s="130" t="str">
        <f>'Interval Specifications'!$J$7</f>
        <v xml:space="preserve">SR Capsule </v>
      </c>
      <c r="F605" s="138">
        <f>'Interval Specifications'!J49</f>
        <v>0</v>
      </c>
      <c r="G605" s="139">
        <f>'Cumulative Specifications'!J48</f>
        <v>0</v>
      </c>
      <c r="H605" s="134">
        <f>F605*C605*'Interval Specifications'!$J$10</f>
        <v>0</v>
      </c>
      <c r="I605" s="144">
        <f>G605*C605*'Interval Specifications'!$J$10</f>
        <v>0</v>
      </c>
      <c r="J605" s="66" t="str">
        <f>IF('Interval Specifications'!$J$11="","N/A",H605/'Interval Specifications'!$J$11)</f>
        <v>N/A</v>
      </c>
      <c r="K605" s="67" t="str">
        <f>IF('Interval Specifications'!$J$11="","N/A",I605/'Interval Specifications'!$J$11)</f>
        <v>N/A</v>
      </c>
      <c r="L605" s="115" t="str">
        <f t="shared" si="163"/>
        <v>N/A</v>
      </c>
      <c r="M605" s="690" t="str">
        <f t="shared" si="164"/>
        <v>N/A</v>
      </c>
      <c r="N605" s="691"/>
    </row>
    <row r="606" spans="2:14">
      <c r="B606" s="74"/>
      <c r="C606" s="2">
        <f>'Interval Specifications'!$K$9</f>
        <v>5</v>
      </c>
      <c r="D606" s="13" t="str">
        <f>'Interval Specifications'!$K$8</f>
        <v>mg/ml</v>
      </c>
      <c r="E606" s="130" t="str">
        <f>'Interval Specifications'!$K$7</f>
        <v>Liquid</v>
      </c>
      <c r="F606" s="138">
        <f>'Interval Specifications'!K49</f>
        <v>0</v>
      </c>
      <c r="G606" s="139">
        <f>'Cumulative Specifications'!K48</f>
        <v>0</v>
      </c>
      <c r="H606" s="134">
        <f>F606*C606*'Interval Specifications'!$K$10</f>
        <v>0</v>
      </c>
      <c r="I606" s="144">
        <f>G606*C606*'Interval Specifications'!$K$10</f>
        <v>0</v>
      </c>
      <c r="J606" s="66" t="str">
        <f>IF('Interval Specifications'!$K$11="","N/A",H606/'Interval Specifications'!$K$11)</f>
        <v>N/A</v>
      </c>
      <c r="K606" s="67" t="str">
        <f>IF('Interval Specifications'!$K$11="","N/A",I606/'Interval Specifications'!$K$11)</f>
        <v>N/A</v>
      </c>
      <c r="L606" s="115" t="str">
        <f t="shared" si="163"/>
        <v>N/A</v>
      </c>
      <c r="M606" s="690" t="str">
        <f t="shared" si="164"/>
        <v>N/A</v>
      </c>
      <c r="N606" s="691"/>
    </row>
    <row r="607" spans="2:14">
      <c r="B607" s="74"/>
      <c r="C607" s="18">
        <f>'Interval Specifications'!$L$9</f>
        <v>0.5</v>
      </c>
      <c r="D607" s="15" t="str">
        <f>'Interval Specifications'!$L$8</f>
        <v>G</v>
      </c>
      <c r="E607" s="130" t="str">
        <f>'Interval Specifications'!$L$7</f>
        <v>10% Powder</v>
      </c>
      <c r="F607" s="138">
        <f>'Interval Specifications'!L49</f>
        <v>0</v>
      </c>
      <c r="G607" s="139">
        <f>'Cumulative Specifications'!L48</f>
        <v>0</v>
      </c>
      <c r="H607" s="134">
        <f>F607*C607*'Interval Specifications'!$L$10</f>
        <v>0</v>
      </c>
      <c r="I607" s="144">
        <f>G607*C607*'Interval Specifications'!$L$10</f>
        <v>0</v>
      </c>
      <c r="J607" s="66" t="str">
        <f>IF('Interval Specifications'!$L$11="","N/A",H607/'Interval Specifications'!$L$11)</f>
        <v>N/A</v>
      </c>
      <c r="K607" s="67" t="str">
        <f>IF('Interval Specifications'!$L$11="","N/A",I607/'Interval Specifications'!$L$11)</f>
        <v>N/A</v>
      </c>
      <c r="L607" s="115" t="str">
        <f t="shared" si="163"/>
        <v>N/A</v>
      </c>
      <c r="M607" s="690" t="str">
        <f t="shared" si="164"/>
        <v>N/A</v>
      </c>
      <c r="N607" s="691"/>
    </row>
    <row r="608" spans="2:14" ht="15" thickBot="1">
      <c r="B608" s="74"/>
      <c r="C608" s="92">
        <f>'Interval Specifications'!$M$9</f>
        <v>1</v>
      </c>
      <c r="D608" s="93" t="str">
        <f>'Interval Specifications'!$M$8</f>
        <v>G</v>
      </c>
      <c r="E608" s="131" t="str">
        <f>'Interval Specifications'!$M$7</f>
        <v>20% Powder</v>
      </c>
      <c r="F608" s="140">
        <f>'Interval Specifications'!M49</f>
        <v>0</v>
      </c>
      <c r="G608" s="141">
        <f>'Cumulative Specifications'!M48</f>
        <v>0</v>
      </c>
      <c r="H608" s="135">
        <f>F608*C608*'Interval Specifications'!$M$10</f>
        <v>0</v>
      </c>
      <c r="I608" s="145">
        <f>G608*C608*'Interval Specifications'!$M$10</f>
        <v>0</v>
      </c>
      <c r="J608" s="149" t="str">
        <f>IF('Interval Specifications'!$M$11="","N/A",H608/'Interval Specifications'!$M$11)</f>
        <v>N/A</v>
      </c>
      <c r="K608" s="150" t="str">
        <f>IF('Interval Specifications'!$M$11="","N/A",I608/'Interval Specifications'!$M$11)</f>
        <v>N/A</v>
      </c>
      <c r="L608" s="115" t="str">
        <f t="shared" si="163"/>
        <v>N/A</v>
      </c>
      <c r="M608" s="690" t="str">
        <f t="shared" si="164"/>
        <v>N/A</v>
      </c>
      <c r="N608" s="691"/>
    </row>
    <row r="609" spans="2:14" ht="15" thickTop="1">
      <c r="B609" s="94" t="str">
        <f>'Interval Specifications'!C74</f>
        <v>South Africa</v>
      </c>
      <c r="C609" s="692" t="s">
        <v>69</v>
      </c>
      <c r="D609" s="693"/>
      <c r="E609" s="693"/>
      <c r="F609" s="203">
        <f t="shared" ref="F609:L609" si="165">SUM(F610:F619)</f>
        <v>0</v>
      </c>
      <c r="G609" s="133">
        <f t="shared" si="165"/>
        <v>0</v>
      </c>
      <c r="H609" s="133">
        <f t="shared" si="165"/>
        <v>0</v>
      </c>
      <c r="I609" s="143">
        <f t="shared" si="165"/>
        <v>0</v>
      </c>
      <c r="J609" s="147">
        <f t="shared" si="165"/>
        <v>0</v>
      </c>
      <c r="K609" s="148">
        <f t="shared" si="165"/>
        <v>0</v>
      </c>
      <c r="L609" s="146">
        <f t="shared" si="165"/>
        <v>0</v>
      </c>
      <c r="M609" s="694">
        <f>SUM(M610:N619)</f>
        <v>0</v>
      </c>
      <c r="N609" s="695"/>
    </row>
    <row r="610" spans="2:14">
      <c r="B610" s="73"/>
      <c r="C610" s="202">
        <f>'Interval Specifications'!$D$9</f>
        <v>7.5</v>
      </c>
      <c r="D610" s="13" t="str">
        <f>'Interval Specifications'!$D$8</f>
        <v>mg</v>
      </c>
      <c r="E610" s="130" t="str">
        <f>'Interval Specifications'!$D$7</f>
        <v>Tablet</v>
      </c>
      <c r="F610" s="138">
        <f>'Interval Specifications'!D74</f>
        <v>0</v>
      </c>
      <c r="G610" s="139">
        <f>'Cumulative Specifications'!D73</f>
        <v>0</v>
      </c>
      <c r="H610" s="134">
        <f>F610*C610*'Interval Specifications'!$D$10</f>
        <v>0</v>
      </c>
      <c r="I610" s="144">
        <f>G610*C610*'Interval Specifications'!$D$10</f>
        <v>0</v>
      </c>
      <c r="J610" s="66">
        <f>IF('Interval Specifications'!$D$11="","N/A",H610/'Interval Specifications'!$D$11)</f>
        <v>0</v>
      </c>
      <c r="K610" s="67">
        <f>IF('Interval Specifications'!$D$11="","N/A",I610/'Interval Specifications'!$D$11)</f>
        <v>0</v>
      </c>
      <c r="L610" s="152">
        <f t="shared" ref="L610:L619" si="166">IF(J610="N/A","N/A",J610/365)</f>
        <v>0</v>
      </c>
      <c r="M610" s="690">
        <f t="shared" ref="M610:M619" si="167">IF(K610="N/A","N/A",K610/365)</f>
        <v>0</v>
      </c>
      <c r="N610" s="691"/>
    </row>
    <row r="611" spans="2:14">
      <c r="B611" s="153"/>
      <c r="C611" s="3">
        <f>'Interval Specifications'!$E$9</f>
        <v>15</v>
      </c>
      <c r="D611" s="15" t="str">
        <f>'Interval Specifications'!$E$8</f>
        <v>mg</v>
      </c>
      <c r="E611" s="130" t="str">
        <f>'Interval Specifications'!$E$7</f>
        <v>Tablet</v>
      </c>
      <c r="F611" s="138">
        <f>'Interval Specifications'!E74</f>
        <v>0</v>
      </c>
      <c r="G611" s="139">
        <f>'Cumulative Specifications'!E73</f>
        <v>0</v>
      </c>
      <c r="H611" s="134">
        <f>F611*C611*'Interval Specifications'!$E$10</f>
        <v>0</v>
      </c>
      <c r="I611" s="144">
        <f>G611*C611*'Interval Specifications'!$E$10</f>
        <v>0</v>
      </c>
      <c r="J611" s="66">
        <f>IF('Interval Specifications'!$E$11="","N/A",H611/'Interval Specifications'!$E$11)</f>
        <v>0</v>
      </c>
      <c r="K611" s="67">
        <f>IF('Interval Specifications'!$E$11="","N/A",I611/'Interval Specifications'!$E$11)</f>
        <v>0</v>
      </c>
      <c r="L611" s="152">
        <f t="shared" si="166"/>
        <v>0</v>
      </c>
      <c r="M611" s="690">
        <f t="shared" si="167"/>
        <v>0</v>
      </c>
      <c r="N611" s="691"/>
    </row>
    <row r="612" spans="2:14">
      <c r="B612" s="153"/>
      <c r="C612" s="2">
        <f>'Interval Specifications'!$F$9</f>
        <v>30</v>
      </c>
      <c r="D612" s="13" t="str">
        <f>'Interval Specifications'!$F$8</f>
        <v>mg</v>
      </c>
      <c r="E612" s="130" t="str">
        <f>'Interval Specifications'!$F$7</f>
        <v>Tablet</v>
      </c>
      <c r="F612" s="138">
        <f>'Interval Specifications'!F74</f>
        <v>0</v>
      </c>
      <c r="G612" s="139">
        <f>'Cumulative Specifications'!F73</f>
        <v>0</v>
      </c>
      <c r="H612" s="134">
        <f>F612*C612*'Interval Specifications'!$F$10</f>
        <v>0</v>
      </c>
      <c r="I612" s="144">
        <f>G612*C612*'Interval Specifications'!$F$10</f>
        <v>0</v>
      </c>
      <c r="J612" s="66">
        <f>IF('Interval Specifications'!$F$11="","N/A",H612/'Interval Specifications'!$F$11)</f>
        <v>0</v>
      </c>
      <c r="K612" s="67">
        <f>IF('Interval Specifications'!$F$11="","N/A",I612/'Interval Specifications'!$F$11)</f>
        <v>0</v>
      </c>
      <c r="L612" s="152">
        <f t="shared" si="166"/>
        <v>0</v>
      </c>
      <c r="M612" s="690">
        <f t="shared" si="167"/>
        <v>0</v>
      </c>
      <c r="N612" s="691"/>
    </row>
    <row r="613" spans="2:14">
      <c r="B613" s="153"/>
      <c r="C613" s="3">
        <f>'Interval Specifications'!$G$9</f>
        <v>45</v>
      </c>
      <c r="D613" s="15" t="str">
        <f>'Interval Specifications'!$G$8</f>
        <v>mg</v>
      </c>
      <c r="E613" s="130" t="str">
        <f>'Interval Specifications'!$G$7</f>
        <v>Tablet</v>
      </c>
      <c r="F613" s="138">
        <f>'Interval Specifications'!G74</f>
        <v>0</v>
      </c>
      <c r="G613" s="139">
        <f>'Cumulative Specifications'!G73</f>
        <v>0</v>
      </c>
      <c r="H613" s="134">
        <f>F613*C613*'Interval Specifications'!$G$10</f>
        <v>0</v>
      </c>
      <c r="I613" s="144">
        <f>G613*C613*'Interval Specifications'!$G$10</f>
        <v>0</v>
      </c>
      <c r="J613" s="66">
        <f>IF('Interval Specifications'!$G$11="","N/A",H613/'Interval Specifications'!$G$11)</f>
        <v>0</v>
      </c>
      <c r="K613" s="67">
        <f>IF('Interval Specifications'!$G$11="","N/A",I613/'Interval Specifications'!$G$11)</f>
        <v>0</v>
      </c>
      <c r="L613" s="152">
        <f t="shared" si="166"/>
        <v>0</v>
      </c>
      <c r="M613" s="690">
        <f t="shared" si="167"/>
        <v>0</v>
      </c>
      <c r="N613" s="691"/>
    </row>
    <row r="614" spans="2:14">
      <c r="B614" s="153"/>
      <c r="C614" s="2">
        <f>'Interval Specifications'!$H$9</f>
        <v>60</v>
      </c>
      <c r="D614" s="13" t="str">
        <f>'Interval Specifications'!$H$8</f>
        <v>mg</v>
      </c>
      <c r="E614" s="130" t="str">
        <f>'Interval Specifications'!$H$7</f>
        <v>Tablet</v>
      </c>
      <c r="F614" s="138">
        <f>'Interval Specifications'!H74</f>
        <v>0</v>
      </c>
      <c r="G614" s="139">
        <f>'Cumulative Specifications'!H73</f>
        <v>0</v>
      </c>
      <c r="H614" s="134">
        <f>F614*C614*'Interval Specifications'!$H$10</f>
        <v>0</v>
      </c>
      <c r="I614" s="144">
        <f>G614*C614*'Interval Specifications'!$H$10</f>
        <v>0</v>
      </c>
      <c r="J614" s="66">
        <f>IF('Interval Specifications'!$H$11="","N/A",H614/'Interval Specifications'!$H$11)</f>
        <v>0</v>
      </c>
      <c r="K614" s="67">
        <f>IF('Interval Specifications'!$H$11="","N/A",I614/'Interval Specifications'!$H$11)</f>
        <v>0</v>
      </c>
      <c r="L614" s="152">
        <f t="shared" si="166"/>
        <v>0</v>
      </c>
      <c r="M614" s="690">
        <f t="shared" si="167"/>
        <v>0</v>
      </c>
      <c r="N614" s="691"/>
    </row>
    <row r="615" spans="2:14">
      <c r="B615" s="153"/>
      <c r="C615" s="16">
        <f>'Interval Specifications'!$I$9</f>
        <v>90</v>
      </c>
      <c r="D615" s="15" t="str">
        <f>'Interval Specifications'!$I$8</f>
        <v>mg</v>
      </c>
      <c r="E615" s="130" t="str">
        <f>'Interval Specifications'!$I$7</f>
        <v>Tablet</v>
      </c>
      <c r="F615" s="138">
        <f>'Interval Specifications'!I74</f>
        <v>0</v>
      </c>
      <c r="G615" s="139">
        <f>'Cumulative Specifications'!I73</f>
        <v>0</v>
      </c>
      <c r="H615" s="134">
        <f>F615*C615*'Interval Specifications'!$I$10</f>
        <v>0</v>
      </c>
      <c r="I615" s="144">
        <f>G615*C615*'Interval Specifications'!$I$10</f>
        <v>0</v>
      </c>
      <c r="J615" s="66">
        <f>IF('Interval Specifications'!$I$11="","N/A",H615/'Interval Specifications'!$I$11)</f>
        <v>0</v>
      </c>
      <c r="K615" s="67">
        <f>IF('Interval Specifications'!$I$11="","N/A",I615/'Interval Specifications'!$I$11)</f>
        <v>0</v>
      </c>
      <c r="L615" s="152">
        <f t="shared" si="166"/>
        <v>0</v>
      </c>
      <c r="M615" s="690">
        <f t="shared" si="167"/>
        <v>0</v>
      </c>
      <c r="N615" s="691"/>
    </row>
    <row r="616" spans="2:14">
      <c r="B616" s="153"/>
      <c r="C616" s="3">
        <f>'Interval Specifications'!$J$9</f>
        <v>25</v>
      </c>
      <c r="D616" s="15" t="str">
        <f>'Interval Specifications'!$J$8</f>
        <v>mg</v>
      </c>
      <c r="E616" s="130" t="str">
        <f>'Interval Specifications'!$J$7</f>
        <v xml:space="preserve">SR Capsule </v>
      </c>
      <c r="F616" s="138">
        <f>'Interval Specifications'!J74</f>
        <v>0</v>
      </c>
      <c r="G616" s="139">
        <f>'Cumulative Specifications'!J73</f>
        <v>0</v>
      </c>
      <c r="H616" s="134">
        <f>F616*C616*'Interval Specifications'!$J$10</f>
        <v>0</v>
      </c>
      <c r="I616" s="144">
        <f>G616*C616*'Interval Specifications'!$J$10</f>
        <v>0</v>
      </c>
      <c r="J616" s="66" t="str">
        <f>IF('Interval Specifications'!$J$11="","N/A",H616/'Interval Specifications'!$J$11)</f>
        <v>N/A</v>
      </c>
      <c r="K616" s="67" t="str">
        <f>IF('Interval Specifications'!$J$11="","N/A",I616/'Interval Specifications'!$J$11)</f>
        <v>N/A</v>
      </c>
      <c r="L616" s="152" t="str">
        <f t="shared" si="166"/>
        <v>N/A</v>
      </c>
      <c r="M616" s="690" t="str">
        <f t="shared" si="167"/>
        <v>N/A</v>
      </c>
      <c r="N616" s="691"/>
    </row>
    <row r="617" spans="2:14">
      <c r="B617" s="153"/>
      <c r="C617" s="2">
        <f>'Interval Specifications'!$K$9</f>
        <v>5</v>
      </c>
      <c r="D617" s="13" t="str">
        <f>'Interval Specifications'!$K$8</f>
        <v>mg/ml</v>
      </c>
      <c r="E617" s="130" t="str">
        <f>'Interval Specifications'!$K$7</f>
        <v>Liquid</v>
      </c>
      <c r="F617" s="138">
        <f>'Interval Specifications'!K74</f>
        <v>0</v>
      </c>
      <c r="G617" s="139">
        <f>'Cumulative Specifications'!K73</f>
        <v>0</v>
      </c>
      <c r="H617" s="134">
        <f>F617*C617*'Interval Specifications'!$K$10</f>
        <v>0</v>
      </c>
      <c r="I617" s="144">
        <f>G617*C617*'Interval Specifications'!$K$10</f>
        <v>0</v>
      </c>
      <c r="J617" s="66" t="str">
        <f>IF('Interval Specifications'!$K$11="","N/A",H617/'Interval Specifications'!$K$11)</f>
        <v>N/A</v>
      </c>
      <c r="K617" s="67" t="str">
        <f>IF('Interval Specifications'!$K$11="","N/A",I617/'Interval Specifications'!$K$11)</f>
        <v>N/A</v>
      </c>
      <c r="L617" s="152" t="str">
        <f t="shared" si="166"/>
        <v>N/A</v>
      </c>
      <c r="M617" s="690" t="str">
        <f t="shared" si="167"/>
        <v>N/A</v>
      </c>
      <c r="N617" s="691"/>
    </row>
    <row r="618" spans="2:14">
      <c r="B618" s="153"/>
      <c r="C618" s="18">
        <f>'Interval Specifications'!$L$9</f>
        <v>0.5</v>
      </c>
      <c r="D618" s="15" t="str">
        <f>'Interval Specifications'!$L$8</f>
        <v>G</v>
      </c>
      <c r="E618" s="130" t="str">
        <f>'Interval Specifications'!$L$7</f>
        <v>10% Powder</v>
      </c>
      <c r="F618" s="138">
        <f>'Interval Specifications'!L74</f>
        <v>0</v>
      </c>
      <c r="G618" s="139">
        <f>'Cumulative Specifications'!L73</f>
        <v>0</v>
      </c>
      <c r="H618" s="134">
        <f>F618*C618*'Interval Specifications'!$L$10</f>
        <v>0</v>
      </c>
      <c r="I618" s="144">
        <f>G618*C618*'Interval Specifications'!$L$10</f>
        <v>0</v>
      </c>
      <c r="J618" s="66" t="str">
        <f>IF('Interval Specifications'!$L$11="","N/A",H618/'Interval Specifications'!$L$11)</f>
        <v>N/A</v>
      </c>
      <c r="K618" s="67" t="str">
        <f>IF('Interval Specifications'!$L$11="","N/A",I618/'Interval Specifications'!$L$11)</f>
        <v>N/A</v>
      </c>
      <c r="L618" s="152" t="str">
        <f t="shared" si="166"/>
        <v>N/A</v>
      </c>
      <c r="M618" s="690" t="str">
        <f t="shared" si="167"/>
        <v>N/A</v>
      </c>
      <c r="N618" s="691"/>
    </row>
    <row r="619" spans="2:14" ht="15" thickBot="1">
      <c r="B619" s="153"/>
      <c r="C619" s="4">
        <f>'Interval Specifications'!$M$9</f>
        <v>1</v>
      </c>
      <c r="D619" s="14" t="str">
        <f>'Interval Specifications'!$M$8</f>
        <v>G</v>
      </c>
      <c r="E619" s="130" t="str">
        <f>'Interval Specifications'!$M$7</f>
        <v>20% Powder</v>
      </c>
      <c r="F619" s="138">
        <f>'Interval Specifications'!M74</f>
        <v>0</v>
      </c>
      <c r="G619" s="139">
        <f>'Cumulative Specifications'!M73</f>
        <v>0</v>
      </c>
      <c r="H619" s="134">
        <f>F619*C619*'Interval Specifications'!$M$10</f>
        <v>0</v>
      </c>
      <c r="I619" s="144">
        <f>G619*C619*'Interval Specifications'!$M$10</f>
        <v>0</v>
      </c>
      <c r="J619" s="149" t="str">
        <f>IF('Interval Specifications'!$M$11="","N/A",H619/'Interval Specifications'!$M$11)</f>
        <v>N/A</v>
      </c>
      <c r="K619" s="150" t="str">
        <f>IF('Interval Specifications'!$M$11="","N/A",I619/'Interval Specifications'!$M$11)</f>
        <v>N/A</v>
      </c>
      <c r="L619" s="152" t="str">
        <f t="shared" si="166"/>
        <v>N/A</v>
      </c>
      <c r="M619" s="690" t="str">
        <f t="shared" si="167"/>
        <v>N/A</v>
      </c>
      <c r="N619" s="691"/>
    </row>
    <row r="620" spans="2:14" ht="15" thickTop="1">
      <c r="B620" s="95" t="str">
        <f>'Interval Specifications'!C50</f>
        <v>Spain</v>
      </c>
      <c r="C620" s="692" t="s">
        <v>69</v>
      </c>
      <c r="D620" s="693"/>
      <c r="E620" s="693"/>
      <c r="F620" s="203">
        <f t="shared" ref="F620:L620" si="168">SUM(F621:F630)</f>
        <v>40450</v>
      </c>
      <c r="G620" s="133">
        <f t="shared" si="168"/>
        <v>229590</v>
      </c>
      <c r="H620" s="133">
        <f t="shared" si="168"/>
        <v>859650</v>
      </c>
      <c r="I620" s="143">
        <f t="shared" si="168"/>
        <v>4860300</v>
      </c>
      <c r="J620" s="147">
        <f t="shared" si="168"/>
        <v>40450</v>
      </c>
      <c r="K620" s="148">
        <f t="shared" si="168"/>
        <v>229590</v>
      </c>
      <c r="L620" s="146">
        <f t="shared" si="168"/>
        <v>110.82191780821918</v>
      </c>
      <c r="M620" s="694">
        <f>SUM(M621:N630)</f>
        <v>629.01369863013701</v>
      </c>
      <c r="N620" s="695"/>
    </row>
    <row r="621" spans="2:14">
      <c r="B621" s="73"/>
      <c r="C621" s="202">
        <f>'Interval Specifications'!$D$9</f>
        <v>7.5</v>
      </c>
      <c r="D621" s="13" t="str">
        <f>'Interval Specifications'!$D$8</f>
        <v>mg</v>
      </c>
      <c r="E621" s="130" t="str">
        <f>'Interval Specifications'!$D$7</f>
        <v>Tablet</v>
      </c>
      <c r="F621" s="138">
        <f>'Interval Specifications'!D50</f>
        <v>0</v>
      </c>
      <c r="G621" s="139">
        <f>'Cumulative Specifications'!D49</f>
        <v>0</v>
      </c>
      <c r="H621" s="134">
        <f>F621*C621*'Interval Specifications'!$D$10</f>
        <v>0</v>
      </c>
      <c r="I621" s="144">
        <f>G621*C621*'Interval Specifications'!$D$10</f>
        <v>0</v>
      </c>
      <c r="J621" s="66">
        <f>IF('Interval Specifications'!$D$11="","N/A",H621/'Interval Specifications'!$D$11)</f>
        <v>0</v>
      </c>
      <c r="K621" s="67">
        <f>IF('Interval Specifications'!$D$11="","N/A",I621/'Interval Specifications'!$D$11)</f>
        <v>0</v>
      </c>
      <c r="L621" s="115">
        <f t="shared" ref="L621:L630" si="169">IF(J621="N/A","N/A",J621/365)</f>
        <v>0</v>
      </c>
      <c r="M621" s="690">
        <f t="shared" ref="M621:M630" si="170">IF(K621="N/A","N/A",K621/365)</f>
        <v>0</v>
      </c>
      <c r="N621" s="691"/>
    </row>
    <row r="622" spans="2:14">
      <c r="B622" s="74"/>
      <c r="C622" s="3">
        <f>'Interval Specifications'!$E$9</f>
        <v>15</v>
      </c>
      <c r="D622" s="15" t="str">
        <f>'Interval Specifications'!$E$8</f>
        <v>mg</v>
      </c>
      <c r="E622" s="130" t="str">
        <f>'Interval Specifications'!$E$7</f>
        <v>Tablet</v>
      </c>
      <c r="F622" s="138">
        <f>'Interval Specifications'!E50</f>
        <v>23590</v>
      </c>
      <c r="G622" s="139">
        <f>'Cumulative Specifications'!E49</f>
        <v>135160</v>
      </c>
      <c r="H622" s="134">
        <f>F622*C622*'Interval Specifications'!$E$10</f>
        <v>353850</v>
      </c>
      <c r="I622" s="144">
        <f>G622*C622*'Interval Specifications'!$E$10</f>
        <v>2027400</v>
      </c>
      <c r="J622" s="66">
        <f>IF('Interval Specifications'!$E$11="","N/A",H622/'Interval Specifications'!$E$11)</f>
        <v>23590</v>
      </c>
      <c r="K622" s="67">
        <f>IF('Interval Specifications'!$E$11="","N/A",I622/'Interval Specifications'!$E$11)</f>
        <v>135160</v>
      </c>
      <c r="L622" s="115">
        <f t="shared" si="169"/>
        <v>64.630136986301366</v>
      </c>
      <c r="M622" s="690">
        <f t="shared" si="170"/>
        <v>370.30136986301369</v>
      </c>
      <c r="N622" s="691"/>
    </row>
    <row r="623" spans="2:14">
      <c r="B623" s="74"/>
      <c r="C623" s="2">
        <f>'Interval Specifications'!$F$9</f>
        <v>30</v>
      </c>
      <c r="D623" s="13" t="str">
        <f>'Interval Specifications'!$F$8</f>
        <v>mg</v>
      </c>
      <c r="E623" s="130" t="str">
        <f>'Interval Specifications'!$F$7</f>
        <v>Tablet</v>
      </c>
      <c r="F623" s="138">
        <f>'Interval Specifications'!F50</f>
        <v>16860</v>
      </c>
      <c r="G623" s="139">
        <f>'Cumulative Specifications'!F49</f>
        <v>94430</v>
      </c>
      <c r="H623" s="134">
        <f>F623*C623*'Interval Specifications'!$F$10</f>
        <v>505800</v>
      </c>
      <c r="I623" s="144">
        <f>G623*C623*'Interval Specifications'!$F$10</f>
        <v>2832900</v>
      </c>
      <c r="J623" s="66">
        <f>IF('Interval Specifications'!$F$11="","N/A",H623/'Interval Specifications'!$F$11)</f>
        <v>16860</v>
      </c>
      <c r="K623" s="67">
        <f>IF('Interval Specifications'!$F$11="","N/A",I623/'Interval Specifications'!$F$11)</f>
        <v>94430</v>
      </c>
      <c r="L623" s="115">
        <f t="shared" si="169"/>
        <v>46.19178082191781</v>
      </c>
      <c r="M623" s="690">
        <f t="shared" si="170"/>
        <v>258.71232876712327</v>
      </c>
      <c r="N623" s="691"/>
    </row>
    <row r="624" spans="2:14">
      <c r="B624" s="74"/>
      <c r="C624" s="3">
        <f>'Interval Specifications'!$G$9</f>
        <v>45</v>
      </c>
      <c r="D624" s="15" t="str">
        <f>'Interval Specifications'!$G$8</f>
        <v>mg</v>
      </c>
      <c r="E624" s="130" t="str">
        <f>'Interval Specifications'!$G$7</f>
        <v>Tablet</v>
      </c>
      <c r="F624" s="138">
        <f>'Interval Specifications'!G50</f>
        <v>0</v>
      </c>
      <c r="G624" s="139">
        <f>'Cumulative Specifications'!G49</f>
        <v>0</v>
      </c>
      <c r="H624" s="134">
        <f>F624*C624*'Interval Specifications'!$G$10</f>
        <v>0</v>
      </c>
      <c r="I624" s="144">
        <f>G624*C624*'Interval Specifications'!$G$10</f>
        <v>0</v>
      </c>
      <c r="J624" s="66">
        <f>IF('Interval Specifications'!$G$11="","N/A",H624/'Interval Specifications'!$G$11)</f>
        <v>0</v>
      </c>
      <c r="K624" s="67">
        <f>IF('Interval Specifications'!$G$11="","N/A",I624/'Interval Specifications'!$G$11)</f>
        <v>0</v>
      </c>
      <c r="L624" s="115">
        <f t="shared" si="169"/>
        <v>0</v>
      </c>
      <c r="M624" s="690">
        <f t="shared" si="170"/>
        <v>0</v>
      </c>
      <c r="N624" s="691"/>
    </row>
    <row r="625" spans="2:14">
      <c r="B625" s="74"/>
      <c r="C625" s="2">
        <f>'Interval Specifications'!$H$9</f>
        <v>60</v>
      </c>
      <c r="D625" s="13" t="str">
        <f>'Interval Specifications'!$H$8</f>
        <v>mg</v>
      </c>
      <c r="E625" s="130" t="str">
        <f>'Interval Specifications'!$H$7</f>
        <v>Tablet</v>
      </c>
      <c r="F625" s="138">
        <f>'Interval Specifications'!H50</f>
        <v>0</v>
      </c>
      <c r="G625" s="139">
        <f>'Cumulative Specifications'!H49</f>
        <v>0</v>
      </c>
      <c r="H625" s="134">
        <f>F625*C625*'Interval Specifications'!$H$10</f>
        <v>0</v>
      </c>
      <c r="I625" s="144">
        <f>G625*C625*'Interval Specifications'!$H$10</f>
        <v>0</v>
      </c>
      <c r="J625" s="66">
        <f>IF('Interval Specifications'!$H$11="","N/A",H625/'Interval Specifications'!$H$11)</f>
        <v>0</v>
      </c>
      <c r="K625" s="67">
        <f>IF('Interval Specifications'!$H$11="","N/A",I625/'Interval Specifications'!$H$11)</f>
        <v>0</v>
      </c>
      <c r="L625" s="115">
        <f t="shared" si="169"/>
        <v>0</v>
      </c>
      <c r="M625" s="690">
        <f t="shared" si="170"/>
        <v>0</v>
      </c>
      <c r="N625" s="691"/>
    </row>
    <row r="626" spans="2:14">
      <c r="B626" s="74"/>
      <c r="C626" s="16">
        <f>'Interval Specifications'!$I$9</f>
        <v>90</v>
      </c>
      <c r="D626" s="15" t="str">
        <f>'Interval Specifications'!$I$8</f>
        <v>mg</v>
      </c>
      <c r="E626" s="130" t="str">
        <f>'Interval Specifications'!$I$7</f>
        <v>Tablet</v>
      </c>
      <c r="F626" s="138">
        <f>'Interval Specifications'!I50</f>
        <v>0</v>
      </c>
      <c r="G626" s="139">
        <f>'Cumulative Specifications'!I49</f>
        <v>0</v>
      </c>
      <c r="H626" s="134">
        <f>F626*C626*'Interval Specifications'!$I$10</f>
        <v>0</v>
      </c>
      <c r="I626" s="144">
        <f>G626*C626*'Interval Specifications'!$I$10</f>
        <v>0</v>
      </c>
      <c r="J626" s="66">
        <f>IF('Interval Specifications'!$I$11="","N/A",H626/'Interval Specifications'!$I$11)</f>
        <v>0</v>
      </c>
      <c r="K626" s="67">
        <f>IF('Interval Specifications'!$I$11="","N/A",I626/'Interval Specifications'!$I$11)</f>
        <v>0</v>
      </c>
      <c r="L626" s="115">
        <f t="shared" si="169"/>
        <v>0</v>
      </c>
      <c r="M626" s="690">
        <f t="shared" si="170"/>
        <v>0</v>
      </c>
      <c r="N626" s="691"/>
    </row>
    <row r="627" spans="2:14">
      <c r="B627" s="74"/>
      <c r="C627" s="3">
        <f>'Interval Specifications'!$J$9</f>
        <v>25</v>
      </c>
      <c r="D627" s="15" t="str">
        <f>'Interval Specifications'!$J$8</f>
        <v>mg</v>
      </c>
      <c r="E627" s="130" t="str">
        <f>'Interval Specifications'!$J$7</f>
        <v xml:space="preserve">SR Capsule </v>
      </c>
      <c r="F627" s="138">
        <f>'Interval Specifications'!J50</f>
        <v>0</v>
      </c>
      <c r="G627" s="139">
        <f>'Cumulative Specifications'!J49</f>
        <v>0</v>
      </c>
      <c r="H627" s="134">
        <f>F627*C627*'Interval Specifications'!$J$10</f>
        <v>0</v>
      </c>
      <c r="I627" s="144">
        <f>G627*C627*'Interval Specifications'!$J$10</f>
        <v>0</v>
      </c>
      <c r="J627" s="66" t="str">
        <f>IF('Interval Specifications'!$J$11="","N/A",H627/'Interval Specifications'!$J$11)</f>
        <v>N/A</v>
      </c>
      <c r="K627" s="67" t="str">
        <f>IF('Interval Specifications'!$J$11="","N/A",I627/'Interval Specifications'!$J$11)</f>
        <v>N/A</v>
      </c>
      <c r="L627" s="115" t="str">
        <f t="shared" si="169"/>
        <v>N/A</v>
      </c>
      <c r="M627" s="690" t="str">
        <f t="shared" si="170"/>
        <v>N/A</v>
      </c>
      <c r="N627" s="691"/>
    </row>
    <row r="628" spans="2:14">
      <c r="B628" s="74"/>
      <c r="C628" s="2">
        <f>'Interval Specifications'!$K$9</f>
        <v>5</v>
      </c>
      <c r="D628" s="13" t="str">
        <f>'Interval Specifications'!$K$8</f>
        <v>mg/ml</v>
      </c>
      <c r="E628" s="130" t="str">
        <f>'Interval Specifications'!$K$7</f>
        <v>Liquid</v>
      </c>
      <c r="F628" s="138">
        <f>'Interval Specifications'!K50</f>
        <v>0</v>
      </c>
      <c r="G628" s="139">
        <f>'Cumulative Specifications'!K49</f>
        <v>0</v>
      </c>
      <c r="H628" s="134">
        <f>F628*C628*'Interval Specifications'!$K$10</f>
        <v>0</v>
      </c>
      <c r="I628" s="144">
        <f>G628*C628*'Interval Specifications'!$K$10</f>
        <v>0</v>
      </c>
      <c r="J628" s="66" t="str">
        <f>IF('Interval Specifications'!$K$11="","N/A",H628/'Interval Specifications'!$K$11)</f>
        <v>N/A</v>
      </c>
      <c r="K628" s="67" t="str">
        <f>IF('Interval Specifications'!$K$11="","N/A",I628/'Interval Specifications'!$K$11)</f>
        <v>N/A</v>
      </c>
      <c r="L628" s="115" t="str">
        <f t="shared" si="169"/>
        <v>N/A</v>
      </c>
      <c r="M628" s="690" t="str">
        <f t="shared" si="170"/>
        <v>N/A</v>
      </c>
      <c r="N628" s="691"/>
    </row>
    <row r="629" spans="2:14">
      <c r="B629" s="74"/>
      <c r="C629" s="18">
        <f>'Interval Specifications'!$L$9</f>
        <v>0.5</v>
      </c>
      <c r="D629" s="15" t="str">
        <f>'Interval Specifications'!$L$8</f>
        <v>G</v>
      </c>
      <c r="E629" s="130" t="str">
        <f>'Interval Specifications'!$L$7</f>
        <v>10% Powder</v>
      </c>
      <c r="F629" s="138">
        <f>'Interval Specifications'!L50</f>
        <v>0</v>
      </c>
      <c r="G629" s="139">
        <f>'Cumulative Specifications'!L49</f>
        <v>0</v>
      </c>
      <c r="H629" s="134">
        <f>F629*C629*'Interval Specifications'!$L$10</f>
        <v>0</v>
      </c>
      <c r="I629" s="144">
        <f>G629*C629*'Interval Specifications'!$L$10</f>
        <v>0</v>
      </c>
      <c r="J629" s="66" t="str">
        <f>IF('Interval Specifications'!$L$11="","N/A",H629/'Interval Specifications'!$L$11)</f>
        <v>N/A</v>
      </c>
      <c r="K629" s="67" t="str">
        <f>IF('Interval Specifications'!$L$11="","N/A",I629/'Interval Specifications'!$L$11)</f>
        <v>N/A</v>
      </c>
      <c r="L629" s="115" t="str">
        <f t="shared" si="169"/>
        <v>N/A</v>
      </c>
      <c r="M629" s="690" t="str">
        <f t="shared" si="170"/>
        <v>N/A</v>
      </c>
      <c r="N629" s="691"/>
    </row>
    <row r="630" spans="2:14" ht="15" thickBot="1">
      <c r="B630" s="74"/>
      <c r="C630" s="92">
        <f>'Interval Specifications'!$M$9</f>
        <v>1</v>
      </c>
      <c r="D630" s="93" t="str">
        <f>'Interval Specifications'!$M$8</f>
        <v>G</v>
      </c>
      <c r="E630" s="131" t="str">
        <f>'Interval Specifications'!$M$7</f>
        <v>20% Powder</v>
      </c>
      <c r="F630" s="140">
        <f>'Interval Specifications'!M50</f>
        <v>0</v>
      </c>
      <c r="G630" s="141">
        <f>'Cumulative Specifications'!M49</f>
        <v>0</v>
      </c>
      <c r="H630" s="135">
        <f>F630*C630*'Interval Specifications'!$M$10</f>
        <v>0</v>
      </c>
      <c r="I630" s="145">
        <f>G630*C630*'Interval Specifications'!$M$10</f>
        <v>0</v>
      </c>
      <c r="J630" s="149" t="str">
        <f>IF('Interval Specifications'!$M$11="","N/A",H630/'Interval Specifications'!$M$11)</f>
        <v>N/A</v>
      </c>
      <c r="K630" s="150" t="str">
        <f>IF('Interval Specifications'!$M$11="","N/A",I630/'Interval Specifications'!$M$11)</f>
        <v>N/A</v>
      </c>
      <c r="L630" s="115" t="str">
        <f t="shared" si="169"/>
        <v>N/A</v>
      </c>
      <c r="M630" s="690" t="str">
        <f t="shared" si="170"/>
        <v>N/A</v>
      </c>
      <c r="N630" s="691"/>
    </row>
    <row r="631" spans="2:14" ht="15" thickTop="1">
      <c r="B631" s="94" t="str">
        <f>'Interval Specifications'!C51</f>
        <v>Sweden</v>
      </c>
      <c r="C631" s="692" t="s">
        <v>69</v>
      </c>
      <c r="D631" s="693"/>
      <c r="E631" s="693"/>
      <c r="F631" s="203">
        <f t="shared" ref="F631:L631" si="171">SUM(F632:F641)</f>
        <v>8273</v>
      </c>
      <c r="G631" s="133">
        <f t="shared" si="171"/>
        <v>25518</v>
      </c>
      <c r="H631" s="133">
        <f t="shared" si="171"/>
        <v>196215</v>
      </c>
      <c r="I631" s="143">
        <f t="shared" si="171"/>
        <v>492810</v>
      </c>
      <c r="J631" s="147">
        <f t="shared" si="171"/>
        <v>8273</v>
      </c>
      <c r="K631" s="148">
        <f t="shared" si="171"/>
        <v>25518</v>
      </c>
      <c r="L631" s="146">
        <f t="shared" si="171"/>
        <v>22.665753424657531</v>
      </c>
      <c r="M631" s="694">
        <f>SUM(M632:N641)</f>
        <v>69.91232876712327</v>
      </c>
      <c r="N631" s="695"/>
    </row>
    <row r="632" spans="2:14">
      <c r="B632" s="73"/>
      <c r="C632" s="202">
        <f>'Interval Specifications'!$D$9</f>
        <v>7.5</v>
      </c>
      <c r="D632" s="13" t="str">
        <f>'Interval Specifications'!$D$8</f>
        <v>mg</v>
      </c>
      <c r="E632" s="130" t="str">
        <f>'Interval Specifications'!$D$7</f>
        <v>Tablet</v>
      </c>
      <c r="F632" s="138">
        <f>'Interval Specifications'!D51</f>
        <v>0</v>
      </c>
      <c r="G632" s="139">
        <f>'Cumulative Specifications'!D50</f>
        <v>0</v>
      </c>
      <c r="H632" s="134">
        <f>F632*C632*'Interval Specifications'!$D$10</f>
        <v>0</v>
      </c>
      <c r="I632" s="144">
        <f>G632*C632*'Interval Specifications'!$D$10</f>
        <v>0</v>
      </c>
      <c r="J632" s="66">
        <f>IF('Interval Specifications'!$D$11="","N/A",H632/'Interval Specifications'!$D$11)</f>
        <v>0</v>
      </c>
      <c r="K632" s="67">
        <f>IF('Interval Specifications'!$D$11="","N/A",I632/'Interval Specifications'!$D$11)</f>
        <v>0</v>
      </c>
      <c r="L632" s="115">
        <f t="shared" ref="L632:L641" si="172">IF(J632="N/A","N/A",J632/365)</f>
        <v>0</v>
      </c>
      <c r="M632" s="690">
        <f t="shared" ref="M632:M641" si="173">IF(K632="N/A","N/A",K632/365)</f>
        <v>0</v>
      </c>
      <c r="N632" s="691"/>
    </row>
    <row r="633" spans="2:14">
      <c r="B633" s="74"/>
      <c r="C633" s="3">
        <f>'Interval Specifications'!$E$9</f>
        <v>15</v>
      </c>
      <c r="D633" s="15" t="str">
        <f>'Interval Specifications'!$E$8</f>
        <v>mg</v>
      </c>
      <c r="E633" s="130" t="str">
        <f>'Interval Specifications'!$E$7</f>
        <v>Tablet</v>
      </c>
      <c r="F633" s="138">
        <f>'Interval Specifications'!E51</f>
        <v>4641</v>
      </c>
      <c r="G633" s="139">
        <f>'Cumulative Specifications'!E50</f>
        <v>19358</v>
      </c>
      <c r="H633" s="134">
        <f>F633*C633*'Interval Specifications'!$E$10</f>
        <v>69615</v>
      </c>
      <c r="I633" s="144">
        <f>G633*C633*'Interval Specifications'!$E$10</f>
        <v>290370</v>
      </c>
      <c r="J633" s="66">
        <f>IF('Interval Specifications'!$E$11="","N/A",H633/'Interval Specifications'!$E$11)</f>
        <v>4641</v>
      </c>
      <c r="K633" s="67">
        <f>IF('Interval Specifications'!$E$11="","N/A",I633/'Interval Specifications'!$E$11)</f>
        <v>19358</v>
      </c>
      <c r="L633" s="115">
        <f t="shared" si="172"/>
        <v>12.715068493150685</v>
      </c>
      <c r="M633" s="690">
        <f t="shared" si="173"/>
        <v>53.035616438356165</v>
      </c>
      <c r="N633" s="691"/>
    </row>
    <row r="634" spans="2:14">
      <c r="B634" s="74"/>
      <c r="C634" s="2">
        <f>'Interval Specifications'!$F$9</f>
        <v>30</v>
      </c>
      <c r="D634" s="13" t="str">
        <f>'Interval Specifications'!$F$8</f>
        <v>mg</v>
      </c>
      <c r="E634" s="130" t="str">
        <f>'Interval Specifications'!$F$7</f>
        <v>Tablet</v>
      </c>
      <c r="F634" s="138">
        <f>'Interval Specifications'!F51</f>
        <v>3128</v>
      </c>
      <c r="G634" s="139">
        <f>'Cumulative Specifications'!F50</f>
        <v>5656</v>
      </c>
      <c r="H634" s="134">
        <f>F634*C634*'Interval Specifications'!$F$10</f>
        <v>93840</v>
      </c>
      <c r="I634" s="144">
        <f>G634*C634*'Interval Specifications'!$F$10</f>
        <v>169680</v>
      </c>
      <c r="J634" s="66">
        <f>IF('Interval Specifications'!$F$11="","N/A",H634/'Interval Specifications'!$F$11)</f>
        <v>3128</v>
      </c>
      <c r="K634" s="67">
        <f>IF('Interval Specifications'!$F$11="","N/A",I634/'Interval Specifications'!$F$11)</f>
        <v>5656</v>
      </c>
      <c r="L634" s="115">
        <f t="shared" si="172"/>
        <v>8.5698630136986296</v>
      </c>
      <c r="M634" s="690">
        <f t="shared" si="173"/>
        <v>15.495890410958904</v>
      </c>
      <c r="N634" s="691"/>
    </row>
    <row r="635" spans="2:14">
      <c r="B635" s="74"/>
      <c r="C635" s="3">
        <f>'Interval Specifications'!$G$9</f>
        <v>45</v>
      </c>
      <c r="D635" s="15" t="str">
        <f>'Interval Specifications'!$G$8</f>
        <v>mg</v>
      </c>
      <c r="E635" s="130" t="str">
        <f>'Interval Specifications'!$G$7</f>
        <v>Tablet</v>
      </c>
      <c r="F635" s="138">
        <f>'Interval Specifications'!G51</f>
        <v>168</v>
      </c>
      <c r="G635" s="139">
        <f>'Cumulative Specifications'!G50</f>
        <v>168</v>
      </c>
      <c r="H635" s="134">
        <f>F635*C635*'Interval Specifications'!$G$10</f>
        <v>7560</v>
      </c>
      <c r="I635" s="144">
        <f>G635*C635*'Interval Specifications'!$G$10</f>
        <v>7560</v>
      </c>
      <c r="J635" s="66">
        <f>IF('Interval Specifications'!$G$11="","N/A",H635/'Interval Specifications'!$G$11)</f>
        <v>168</v>
      </c>
      <c r="K635" s="67">
        <f>IF('Interval Specifications'!$G$11="","N/A",I635/'Interval Specifications'!$G$11)</f>
        <v>168</v>
      </c>
      <c r="L635" s="115">
        <f t="shared" si="172"/>
        <v>0.46027397260273972</v>
      </c>
      <c r="M635" s="690">
        <f t="shared" si="173"/>
        <v>0.46027397260273972</v>
      </c>
      <c r="N635" s="691"/>
    </row>
    <row r="636" spans="2:14">
      <c r="B636" s="74"/>
      <c r="C636" s="2">
        <f>'Interval Specifications'!$H$9</f>
        <v>60</v>
      </c>
      <c r="D636" s="13" t="str">
        <f>'Interval Specifications'!$H$8</f>
        <v>mg</v>
      </c>
      <c r="E636" s="130" t="str">
        <f>'Interval Specifications'!$H$7</f>
        <v>Tablet</v>
      </c>
      <c r="F636" s="138">
        <f>'Interval Specifications'!H51</f>
        <v>168</v>
      </c>
      <c r="G636" s="139">
        <f>'Cumulative Specifications'!H50</f>
        <v>168</v>
      </c>
      <c r="H636" s="134">
        <f>F636*C636*'Interval Specifications'!$H$10</f>
        <v>10080</v>
      </c>
      <c r="I636" s="144">
        <f>G636*C636*'Interval Specifications'!$H$10</f>
        <v>10080</v>
      </c>
      <c r="J636" s="66">
        <f>IF('Interval Specifications'!$H$11="","N/A",H636/'Interval Specifications'!$H$11)</f>
        <v>168</v>
      </c>
      <c r="K636" s="67">
        <f>IF('Interval Specifications'!$H$11="","N/A",I636/'Interval Specifications'!$H$11)</f>
        <v>168</v>
      </c>
      <c r="L636" s="115">
        <f t="shared" si="172"/>
        <v>0.46027397260273972</v>
      </c>
      <c r="M636" s="690">
        <f t="shared" si="173"/>
        <v>0.46027397260273972</v>
      </c>
      <c r="N636" s="691"/>
    </row>
    <row r="637" spans="2:14">
      <c r="B637" s="74"/>
      <c r="C637" s="16">
        <f>'Interval Specifications'!$I$9</f>
        <v>90</v>
      </c>
      <c r="D637" s="15" t="str">
        <f>'Interval Specifications'!$I$8</f>
        <v>mg</v>
      </c>
      <c r="E637" s="130" t="str">
        <f>'Interval Specifications'!$I$7</f>
        <v>Tablet</v>
      </c>
      <c r="F637" s="138">
        <f>'Interval Specifications'!I51</f>
        <v>168</v>
      </c>
      <c r="G637" s="139">
        <f>'Cumulative Specifications'!I50</f>
        <v>168</v>
      </c>
      <c r="H637" s="134">
        <f>F637*C637*'Interval Specifications'!$I$10</f>
        <v>15120</v>
      </c>
      <c r="I637" s="144">
        <f>G637*C637*'Interval Specifications'!$I$10</f>
        <v>15120</v>
      </c>
      <c r="J637" s="66">
        <f>IF('Interval Specifications'!$I$11="","N/A",H637/'Interval Specifications'!$I$11)</f>
        <v>168</v>
      </c>
      <c r="K637" s="67">
        <f>IF('Interval Specifications'!$I$11="","N/A",I637/'Interval Specifications'!$I$11)</f>
        <v>168</v>
      </c>
      <c r="L637" s="115">
        <f t="shared" si="172"/>
        <v>0.46027397260273972</v>
      </c>
      <c r="M637" s="690">
        <f t="shared" si="173"/>
        <v>0.46027397260273972</v>
      </c>
      <c r="N637" s="691"/>
    </row>
    <row r="638" spans="2:14">
      <c r="B638" s="74"/>
      <c r="C638" s="3">
        <f>'Interval Specifications'!$J$9</f>
        <v>25</v>
      </c>
      <c r="D638" s="15" t="str">
        <f>'Interval Specifications'!$J$8</f>
        <v>mg</v>
      </c>
      <c r="E638" s="130" t="str">
        <f>'Interval Specifications'!$J$7</f>
        <v xml:space="preserve">SR Capsule </v>
      </c>
      <c r="F638" s="138">
        <f>'Interval Specifications'!J51</f>
        <v>0</v>
      </c>
      <c r="G638" s="139">
        <f>'Cumulative Specifications'!J50</f>
        <v>0</v>
      </c>
      <c r="H638" s="134">
        <f>F638*C638*'Interval Specifications'!$J$10</f>
        <v>0</v>
      </c>
      <c r="I638" s="144">
        <f>G638*C638*'Interval Specifications'!$J$10</f>
        <v>0</v>
      </c>
      <c r="J638" s="66" t="str">
        <f>IF('Interval Specifications'!$J$11="","N/A",H638/'Interval Specifications'!$J$11)</f>
        <v>N/A</v>
      </c>
      <c r="K638" s="67" t="str">
        <f>IF('Interval Specifications'!$J$11="","N/A",I638/'Interval Specifications'!$J$11)</f>
        <v>N/A</v>
      </c>
      <c r="L638" s="115" t="str">
        <f t="shared" si="172"/>
        <v>N/A</v>
      </c>
      <c r="M638" s="690" t="str">
        <f t="shared" si="173"/>
        <v>N/A</v>
      </c>
      <c r="N638" s="691"/>
    </row>
    <row r="639" spans="2:14">
      <c r="B639" s="74"/>
      <c r="C639" s="2">
        <f>'Interval Specifications'!$K$9</f>
        <v>5</v>
      </c>
      <c r="D639" s="13" t="str">
        <f>'Interval Specifications'!$K$8</f>
        <v>mg/ml</v>
      </c>
      <c r="E639" s="130" t="str">
        <f>'Interval Specifications'!$K$7</f>
        <v>Liquid</v>
      </c>
      <c r="F639" s="138">
        <f>'Interval Specifications'!K51</f>
        <v>0</v>
      </c>
      <c r="G639" s="139">
        <f>'Cumulative Specifications'!K50</f>
        <v>0</v>
      </c>
      <c r="H639" s="134">
        <f>F639*C639*'Interval Specifications'!$K$10</f>
        <v>0</v>
      </c>
      <c r="I639" s="144">
        <f>G639*C639*'Interval Specifications'!$K$10</f>
        <v>0</v>
      </c>
      <c r="J639" s="66" t="str">
        <f>IF('Interval Specifications'!$K$11="","N/A",H639/'Interval Specifications'!$K$11)</f>
        <v>N/A</v>
      </c>
      <c r="K639" s="67" t="str">
        <f>IF('Interval Specifications'!$K$11="","N/A",I639/'Interval Specifications'!$K$11)</f>
        <v>N/A</v>
      </c>
      <c r="L639" s="115" t="str">
        <f t="shared" si="172"/>
        <v>N/A</v>
      </c>
      <c r="M639" s="690" t="str">
        <f t="shared" si="173"/>
        <v>N/A</v>
      </c>
      <c r="N639" s="691"/>
    </row>
    <row r="640" spans="2:14">
      <c r="B640" s="74"/>
      <c r="C640" s="18">
        <f>'Interval Specifications'!$L$9</f>
        <v>0.5</v>
      </c>
      <c r="D640" s="15" t="str">
        <f>'Interval Specifications'!$L$8</f>
        <v>G</v>
      </c>
      <c r="E640" s="130" t="str">
        <f>'Interval Specifications'!$L$7</f>
        <v>10% Powder</v>
      </c>
      <c r="F640" s="138">
        <f>'Interval Specifications'!L51</f>
        <v>0</v>
      </c>
      <c r="G640" s="139">
        <f>'Cumulative Specifications'!L50</f>
        <v>0</v>
      </c>
      <c r="H640" s="134">
        <f>F640*C640*'Interval Specifications'!$L$10</f>
        <v>0</v>
      </c>
      <c r="I640" s="144">
        <f>G640*C640*'Interval Specifications'!$L$10</f>
        <v>0</v>
      </c>
      <c r="J640" s="66" t="str">
        <f>IF('Interval Specifications'!$L$11="","N/A",H640/'Interval Specifications'!$L$11)</f>
        <v>N/A</v>
      </c>
      <c r="K640" s="67" t="str">
        <f>IF('Interval Specifications'!$L$11="","N/A",I640/'Interval Specifications'!$L$11)</f>
        <v>N/A</v>
      </c>
      <c r="L640" s="115" t="str">
        <f>IF(J640="N/A","N/A",J640/365)</f>
        <v>N/A</v>
      </c>
      <c r="M640" s="690" t="str">
        <f>IF(K640="N/A","N/A",K640/365)</f>
        <v>N/A</v>
      </c>
      <c r="N640" s="691"/>
    </row>
    <row r="641" spans="2:14" ht="15" thickBot="1">
      <c r="B641" s="74"/>
      <c r="C641" s="92">
        <f>'Interval Specifications'!$M$9</f>
        <v>1</v>
      </c>
      <c r="D641" s="93" t="str">
        <f>'Interval Specifications'!$M$8</f>
        <v>G</v>
      </c>
      <c r="E641" s="131" t="str">
        <f>'Interval Specifications'!$M$7</f>
        <v>20% Powder</v>
      </c>
      <c r="F641" s="140">
        <f>'Interval Specifications'!M51</f>
        <v>0</v>
      </c>
      <c r="G641" s="141">
        <f>'Cumulative Specifications'!M50</f>
        <v>0</v>
      </c>
      <c r="H641" s="135">
        <f>F641*C641*'Interval Specifications'!$M$10</f>
        <v>0</v>
      </c>
      <c r="I641" s="145">
        <f>G641*C641*'Interval Specifications'!$M$10</f>
        <v>0</v>
      </c>
      <c r="J641" s="149" t="str">
        <f>IF('Interval Specifications'!$M$11="","N/A",H641/'Interval Specifications'!$M$11)</f>
        <v>N/A</v>
      </c>
      <c r="K641" s="150" t="str">
        <f>IF('Interval Specifications'!$M$11="","N/A",I641/'Interval Specifications'!$M$11)</f>
        <v>N/A</v>
      </c>
      <c r="L641" s="115" t="str">
        <f t="shared" si="172"/>
        <v>N/A</v>
      </c>
      <c r="M641" s="690" t="str">
        <f t="shared" si="173"/>
        <v>N/A</v>
      </c>
      <c r="N641" s="691"/>
    </row>
    <row r="642" spans="2:14" ht="15" thickTop="1">
      <c r="B642" s="94" t="str">
        <f>'Interval Specifications'!C52</f>
        <v>Switzerland</v>
      </c>
      <c r="C642" s="692" t="s">
        <v>69</v>
      </c>
      <c r="D642" s="693"/>
      <c r="E642" s="693"/>
      <c r="F642" s="203">
        <f t="shared" ref="F642:L642" si="174">SUM(F643:F652)</f>
        <v>0</v>
      </c>
      <c r="G642" s="133">
        <f t="shared" si="174"/>
        <v>0</v>
      </c>
      <c r="H642" s="133">
        <f t="shared" si="174"/>
        <v>0</v>
      </c>
      <c r="I642" s="143">
        <f t="shared" si="174"/>
        <v>0</v>
      </c>
      <c r="J642" s="147">
        <f t="shared" si="174"/>
        <v>0</v>
      </c>
      <c r="K642" s="148">
        <f t="shared" si="174"/>
        <v>0</v>
      </c>
      <c r="L642" s="146">
        <f t="shared" si="174"/>
        <v>0</v>
      </c>
      <c r="M642" s="694">
        <f>SUM(M643:N652)</f>
        <v>0</v>
      </c>
      <c r="N642" s="695"/>
    </row>
    <row r="643" spans="2:14">
      <c r="B643" s="73"/>
      <c r="C643" s="202">
        <f>'Interval Specifications'!$D$9</f>
        <v>7.5</v>
      </c>
      <c r="D643" s="13" t="str">
        <f>'Interval Specifications'!$D$8</f>
        <v>mg</v>
      </c>
      <c r="E643" s="130" t="str">
        <f>'Interval Specifications'!$D$7</f>
        <v>Tablet</v>
      </c>
      <c r="F643" s="138">
        <f>'Interval Specifications'!D52</f>
        <v>0</v>
      </c>
      <c r="G643" s="139">
        <f>'Cumulative Specifications'!D51</f>
        <v>0</v>
      </c>
      <c r="H643" s="134">
        <f>F643*C643*'Interval Specifications'!$D$10</f>
        <v>0</v>
      </c>
      <c r="I643" s="144">
        <f>G643*C643*'Interval Specifications'!$D$10</f>
        <v>0</v>
      </c>
      <c r="J643" s="66">
        <f>IF('Interval Specifications'!$D$11="","N/A",H643/'Interval Specifications'!$D$11)</f>
        <v>0</v>
      </c>
      <c r="K643" s="67">
        <f>IF('Interval Specifications'!$D$11="","N/A",I643/'Interval Specifications'!$D$11)</f>
        <v>0</v>
      </c>
      <c r="L643" s="152">
        <f t="shared" ref="L643:L652" si="175">IF(J643="N/A","N/A",J643/365)</f>
        <v>0</v>
      </c>
      <c r="M643" s="690">
        <f t="shared" ref="M643:M652" si="176">IF(K643="N/A","N/A",K643/365)</f>
        <v>0</v>
      </c>
      <c r="N643" s="691"/>
    </row>
    <row r="644" spans="2:14">
      <c r="B644" s="153"/>
      <c r="C644" s="3">
        <f>'Interval Specifications'!$E$9</f>
        <v>15</v>
      </c>
      <c r="D644" s="15" t="str">
        <f>'Interval Specifications'!$E$8</f>
        <v>mg</v>
      </c>
      <c r="E644" s="130" t="str">
        <f>'Interval Specifications'!$E$7</f>
        <v>Tablet</v>
      </c>
      <c r="F644" s="138">
        <f>'Interval Specifications'!E52</f>
        <v>0</v>
      </c>
      <c r="G644" s="139">
        <f>'Cumulative Specifications'!E51</f>
        <v>0</v>
      </c>
      <c r="H644" s="134">
        <f>F644*C644*'Interval Specifications'!$E$10</f>
        <v>0</v>
      </c>
      <c r="I644" s="144">
        <f>G644*C644*'Interval Specifications'!$E$10</f>
        <v>0</v>
      </c>
      <c r="J644" s="66">
        <f>IF('Interval Specifications'!$E$11="","N/A",H644/'Interval Specifications'!$E$11)</f>
        <v>0</v>
      </c>
      <c r="K644" s="67">
        <f>IF('Interval Specifications'!$E$11="","N/A",I644/'Interval Specifications'!$E$11)</f>
        <v>0</v>
      </c>
      <c r="L644" s="152">
        <f t="shared" si="175"/>
        <v>0</v>
      </c>
      <c r="M644" s="690">
        <f t="shared" si="176"/>
        <v>0</v>
      </c>
      <c r="N644" s="691"/>
    </row>
    <row r="645" spans="2:14">
      <c r="B645" s="153"/>
      <c r="C645" s="2">
        <f>'Interval Specifications'!$F$9</f>
        <v>30</v>
      </c>
      <c r="D645" s="13" t="str">
        <f>'Interval Specifications'!$F$8</f>
        <v>mg</v>
      </c>
      <c r="E645" s="130" t="str">
        <f>'Interval Specifications'!$F$7</f>
        <v>Tablet</v>
      </c>
      <c r="F645" s="138">
        <f>'Interval Specifications'!F52</f>
        <v>0</v>
      </c>
      <c r="G645" s="139">
        <f>'Cumulative Specifications'!F51</f>
        <v>0</v>
      </c>
      <c r="H645" s="134">
        <f>F645*C645*'Interval Specifications'!$F$10</f>
        <v>0</v>
      </c>
      <c r="I645" s="144">
        <f>G645*C645*'Interval Specifications'!$F$10</f>
        <v>0</v>
      </c>
      <c r="J645" s="66">
        <f>IF('Interval Specifications'!$F$11="","N/A",H645/'Interval Specifications'!$F$11)</f>
        <v>0</v>
      </c>
      <c r="K645" s="67">
        <f>IF('Interval Specifications'!$F$11="","N/A",I645/'Interval Specifications'!$F$11)</f>
        <v>0</v>
      </c>
      <c r="L645" s="152">
        <f t="shared" si="175"/>
        <v>0</v>
      </c>
      <c r="M645" s="690">
        <f t="shared" si="176"/>
        <v>0</v>
      </c>
      <c r="N645" s="691"/>
    </row>
    <row r="646" spans="2:14">
      <c r="B646" s="153"/>
      <c r="C646" s="3">
        <f>'Interval Specifications'!$G$9</f>
        <v>45</v>
      </c>
      <c r="D646" s="15" t="str">
        <f>'Interval Specifications'!$G$8</f>
        <v>mg</v>
      </c>
      <c r="E646" s="130" t="str">
        <f>'Interval Specifications'!$G$7</f>
        <v>Tablet</v>
      </c>
      <c r="F646" s="138">
        <f>'Interval Specifications'!G52</f>
        <v>0</v>
      </c>
      <c r="G646" s="139">
        <f>'Cumulative Specifications'!G51</f>
        <v>0</v>
      </c>
      <c r="H646" s="134">
        <f>F646*C646*'Interval Specifications'!$G$10</f>
        <v>0</v>
      </c>
      <c r="I646" s="144">
        <f>G646*C646*'Interval Specifications'!$G$10</f>
        <v>0</v>
      </c>
      <c r="J646" s="66">
        <f>IF('Interval Specifications'!$G$11="","N/A",H646/'Interval Specifications'!$G$11)</f>
        <v>0</v>
      </c>
      <c r="K646" s="67">
        <f>IF('Interval Specifications'!$G$11="","N/A",I646/'Interval Specifications'!$G$11)</f>
        <v>0</v>
      </c>
      <c r="L646" s="152">
        <f t="shared" si="175"/>
        <v>0</v>
      </c>
      <c r="M646" s="690">
        <f t="shared" si="176"/>
        <v>0</v>
      </c>
      <c r="N646" s="691"/>
    </row>
    <row r="647" spans="2:14">
      <c r="B647" s="153"/>
      <c r="C647" s="2">
        <f>'Interval Specifications'!$H$9</f>
        <v>60</v>
      </c>
      <c r="D647" s="13" t="str">
        <f>'Interval Specifications'!$H$8</f>
        <v>mg</v>
      </c>
      <c r="E647" s="130" t="str">
        <f>'Interval Specifications'!$H$7</f>
        <v>Tablet</v>
      </c>
      <c r="F647" s="138">
        <f>'Interval Specifications'!H52</f>
        <v>0</v>
      </c>
      <c r="G647" s="139">
        <f>'Cumulative Specifications'!H51</f>
        <v>0</v>
      </c>
      <c r="H647" s="134">
        <f>F647*C647*'Interval Specifications'!$H$10</f>
        <v>0</v>
      </c>
      <c r="I647" s="144">
        <f>G647*C647*'Interval Specifications'!$H$10</f>
        <v>0</v>
      </c>
      <c r="J647" s="66">
        <f>IF('Interval Specifications'!$H$11="","N/A",H647/'Interval Specifications'!$H$11)</f>
        <v>0</v>
      </c>
      <c r="K647" s="67">
        <f>IF('Interval Specifications'!$H$11="","N/A",I647/'Interval Specifications'!$H$11)</f>
        <v>0</v>
      </c>
      <c r="L647" s="152">
        <f t="shared" si="175"/>
        <v>0</v>
      </c>
      <c r="M647" s="690">
        <f t="shared" si="176"/>
        <v>0</v>
      </c>
      <c r="N647" s="691"/>
    </row>
    <row r="648" spans="2:14">
      <c r="B648" s="153"/>
      <c r="C648" s="16">
        <f>'Interval Specifications'!$I$9</f>
        <v>90</v>
      </c>
      <c r="D648" s="15" t="str">
        <f>'Interval Specifications'!$I$8</f>
        <v>mg</v>
      </c>
      <c r="E648" s="130" t="str">
        <f>'Interval Specifications'!$I$7</f>
        <v>Tablet</v>
      </c>
      <c r="F648" s="138">
        <f>'Interval Specifications'!I52</f>
        <v>0</v>
      </c>
      <c r="G648" s="139">
        <f>'Cumulative Specifications'!I51</f>
        <v>0</v>
      </c>
      <c r="H648" s="134">
        <f>F648*C648*'Interval Specifications'!$I$10</f>
        <v>0</v>
      </c>
      <c r="I648" s="144">
        <f>G648*C648*'Interval Specifications'!$I$10</f>
        <v>0</v>
      </c>
      <c r="J648" s="66">
        <f>IF('Interval Specifications'!$I$11="","N/A",H648/'Interval Specifications'!$I$11)</f>
        <v>0</v>
      </c>
      <c r="K648" s="67">
        <f>IF('Interval Specifications'!$I$11="","N/A",I648/'Interval Specifications'!$I$11)</f>
        <v>0</v>
      </c>
      <c r="L648" s="152">
        <f t="shared" si="175"/>
        <v>0</v>
      </c>
      <c r="M648" s="690">
        <f t="shared" si="176"/>
        <v>0</v>
      </c>
      <c r="N648" s="691"/>
    </row>
    <row r="649" spans="2:14">
      <c r="B649" s="153"/>
      <c r="C649" s="3">
        <f>'Interval Specifications'!$J$9</f>
        <v>25</v>
      </c>
      <c r="D649" s="15" t="str">
        <f>'Interval Specifications'!$J$8</f>
        <v>mg</v>
      </c>
      <c r="E649" s="130" t="str">
        <f>'Interval Specifications'!$J$7</f>
        <v xml:space="preserve">SR Capsule </v>
      </c>
      <c r="F649" s="138">
        <f>'Interval Specifications'!J52</f>
        <v>0</v>
      </c>
      <c r="G649" s="139">
        <f>'Cumulative Specifications'!J51</f>
        <v>0</v>
      </c>
      <c r="H649" s="134">
        <f>F649*C649*'Interval Specifications'!$J$10</f>
        <v>0</v>
      </c>
      <c r="I649" s="144">
        <f>G649*C649*'Interval Specifications'!$J$10</f>
        <v>0</v>
      </c>
      <c r="J649" s="66" t="str">
        <f>IF('Interval Specifications'!$J$11="","N/A",H649/'Interval Specifications'!$J$11)</f>
        <v>N/A</v>
      </c>
      <c r="K649" s="67" t="str">
        <f>IF('Interval Specifications'!$J$11="","N/A",I649/'Interval Specifications'!$J$11)</f>
        <v>N/A</v>
      </c>
      <c r="L649" s="152" t="str">
        <f t="shared" si="175"/>
        <v>N/A</v>
      </c>
      <c r="M649" s="690" t="str">
        <f t="shared" si="176"/>
        <v>N/A</v>
      </c>
      <c r="N649" s="691"/>
    </row>
    <row r="650" spans="2:14">
      <c r="B650" s="153"/>
      <c r="C650" s="2">
        <f>'Interval Specifications'!$K$9</f>
        <v>5</v>
      </c>
      <c r="D650" s="13" t="str">
        <f>'Interval Specifications'!$K$8</f>
        <v>mg/ml</v>
      </c>
      <c r="E650" s="130" t="str">
        <f>'Interval Specifications'!$K$7</f>
        <v>Liquid</v>
      </c>
      <c r="F650" s="138">
        <f>'Interval Specifications'!K52</f>
        <v>0</v>
      </c>
      <c r="G650" s="139">
        <f>'Cumulative Specifications'!K51</f>
        <v>0</v>
      </c>
      <c r="H650" s="134">
        <f>F650*C650*'Interval Specifications'!$K$10</f>
        <v>0</v>
      </c>
      <c r="I650" s="144">
        <f>G650*C650*'Interval Specifications'!$K$10</f>
        <v>0</v>
      </c>
      <c r="J650" s="66" t="str">
        <f>IF('Interval Specifications'!$K$11="","N/A",H650/'Interval Specifications'!$K$11)</f>
        <v>N/A</v>
      </c>
      <c r="K650" s="67" t="str">
        <f>IF('Interval Specifications'!$K$11="","N/A",I650/'Interval Specifications'!$K$11)</f>
        <v>N/A</v>
      </c>
      <c r="L650" s="152" t="str">
        <f t="shared" si="175"/>
        <v>N/A</v>
      </c>
      <c r="M650" s="690" t="str">
        <f t="shared" si="176"/>
        <v>N/A</v>
      </c>
      <c r="N650" s="691"/>
    </row>
    <row r="651" spans="2:14">
      <c r="B651" s="153"/>
      <c r="C651" s="18">
        <f>'Interval Specifications'!$L$9</f>
        <v>0.5</v>
      </c>
      <c r="D651" s="15" t="str">
        <f>'Interval Specifications'!$L$8</f>
        <v>G</v>
      </c>
      <c r="E651" s="130" t="str">
        <f>'Interval Specifications'!$L$7</f>
        <v>10% Powder</v>
      </c>
      <c r="F651" s="138">
        <f>'Interval Specifications'!L52</f>
        <v>0</v>
      </c>
      <c r="G651" s="139">
        <f>'Cumulative Specifications'!L51</f>
        <v>0</v>
      </c>
      <c r="H651" s="134">
        <f>F651*C651*'Interval Specifications'!$L$10</f>
        <v>0</v>
      </c>
      <c r="I651" s="144">
        <f>G651*C651*'Interval Specifications'!$L$10</f>
        <v>0</v>
      </c>
      <c r="J651" s="66" t="str">
        <f>IF('Interval Specifications'!$L$11="","N/A",H651/'Interval Specifications'!$L$11)</f>
        <v>N/A</v>
      </c>
      <c r="K651" s="67" t="str">
        <f>IF('Interval Specifications'!$L$11="","N/A",I651/'Interval Specifications'!$L$11)</f>
        <v>N/A</v>
      </c>
      <c r="L651" s="152" t="str">
        <f t="shared" si="175"/>
        <v>N/A</v>
      </c>
      <c r="M651" s="690" t="str">
        <f t="shared" si="176"/>
        <v>N/A</v>
      </c>
      <c r="N651" s="691"/>
    </row>
    <row r="652" spans="2:14" ht="15" thickBot="1">
      <c r="B652" s="153"/>
      <c r="C652" s="4">
        <f>'Interval Specifications'!$M$9</f>
        <v>1</v>
      </c>
      <c r="D652" s="14" t="str">
        <f>'Interval Specifications'!$M$8</f>
        <v>G</v>
      </c>
      <c r="E652" s="130" t="str">
        <f>'Interval Specifications'!$M$7</f>
        <v>20% Powder</v>
      </c>
      <c r="F652" s="138">
        <f>'Interval Specifications'!M52</f>
        <v>0</v>
      </c>
      <c r="G652" s="139">
        <f>'Cumulative Specifications'!M51</f>
        <v>0</v>
      </c>
      <c r="H652" s="134">
        <f>F652*C652*'Interval Specifications'!$M$10</f>
        <v>0</v>
      </c>
      <c r="I652" s="144">
        <f>G652*C652*'Interval Specifications'!$M$10</f>
        <v>0</v>
      </c>
      <c r="J652" s="149" t="str">
        <f>IF('Interval Specifications'!$M$11="","N/A",H652/'Interval Specifications'!$M$11)</f>
        <v>N/A</v>
      </c>
      <c r="K652" s="150" t="str">
        <f>IF('Interval Specifications'!$M$11="","N/A",I652/'Interval Specifications'!$M$11)</f>
        <v>N/A</v>
      </c>
      <c r="L652" s="152" t="str">
        <f t="shared" si="175"/>
        <v>N/A</v>
      </c>
      <c r="M652" s="690" t="str">
        <f t="shared" si="176"/>
        <v>N/A</v>
      </c>
      <c r="N652" s="691"/>
    </row>
    <row r="653" spans="2:14" ht="15" thickTop="1">
      <c r="B653" s="94" t="str">
        <f>'Interval Specifications'!C75</f>
        <v>Taiwan</v>
      </c>
      <c r="C653" s="692" t="s">
        <v>69</v>
      </c>
      <c r="D653" s="693"/>
      <c r="E653" s="693"/>
      <c r="F653" s="203">
        <f t="shared" ref="F653:L653" si="177">SUM(F654:F663)</f>
        <v>2800</v>
      </c>
      <c r="G653" s="133">
        <f t="shared" si="177"/>
        <v>9103</v>
      </c>
      <c r="H653" s="133">
        <f t="shared" si="177"/>
        <v>42000</v>
      </c>
      <c r="I653" s="143">
        <f t="shared" si="177"/>
        <v>136545</v>
      </c>
      <c r="J653" s="147">
        <f t="shared" si="177"/>
        <v>2800</v>
      </c>
      <c r="K653" s="148">
        <f t="shared" si="177"/>
        <v>9103</v>
      </c>
      <c r="L653" s="146">
        <f t="shared" si="177"/>
        <v>7.6712328767123283</v>
      </c>
      <c r="M653" s="694">
        <f>SUM(M654:N663)</f>
        <v>24.93972602739726</v>
      </c>
      <c r="N653" s="695"/>
    </row>
    <row r="654" spans="2:14">
      <c r="B654" s="73"/>
      <c r="C654" s="202">
        <f>'Interval Specifications'!$D$9</f>
        <v>7.5</v>
      </c>
      <c r="D654" s="13" t="str">
        <f>'Interval Specifications'!$D$8</f>
        <v>mg</v>
      </c>
      <c r="E654" s="130" t="str">
        <f>'Interval Specifications'!$D$7</f>
        <v>Tablet</v>
      </c>
      <c r="F654" s="138">
        <f>'Interval Specifications'!D75</f>
        <v>0</v>
      </c>
      <c r="G654" s="139">
        <f>'Cumulative Specifications'!D74</f>
        <v>0</v>
      </c>
      <c r="H654" s="134">
        <f>F654*C654*'Interval Specifications'!$D$10</f>
        <v>0</v>
      </c>
      <c r="I654" s="144">
        <f>G654*C654*'Interval Specifications'!$D$10</f>
        <v>0</v>
      </c>
      <c r="J654" s="66">
        <f>IF('Interval Specifications'!$D$11="","N/A",H654/'Interval Specifications'!$D$11)</f>
        <v>0</v>
      </c>
      <c r="K654" s="67">
        <f>IF('Interval Specifications'!$D$11="","N/A",I654/'Interval Specifications'!$D$11)</f>
        <v>0</v>
      </c>
      <c r="L654" s="152">
        <f t="shared" ref="L654:L663" si="178">IF(J654="N/A","N/A",J654/365)</f>
        <v>0</v>
      </c>
      <c r="M654" s="690">
        <f t="shared" ref="M654:M663" si="179">IF(K654="N/A","N/A",K654/365)</f>
        <v>0</v>
      </c>
      <c r="N654" s="691"/>
    </row>
    <row r="655" spans="2:14">
      <c r="B655" s="153"/>
      <c r="C655" s="3">
        <f>'Interval Specifications'!$E$9</f>
        <v>15</v>
      </c>
      <c r="D655" s="15" t="str">
        <f>'Interval Specifications'!$E$8</f>
        <v>mg</v>
      </c>
      <c r="E655" s="130" t="str">
        <f>'Interval Specifications'!$E$7</f>
        <v>Tablet</v>
      </c>
      <c r="F655" s="138">
        <f>'Interval Specifications'!E75</f>
        <v>2800</v>
      </c>
      <c r="G655" s="139">
        <f>'Cumulative Specifications'!E74</f>
        <v>9103</v>
      </c>
      <c r="H655" s="134">
        <f>F655*C655*'Interval Specifications'!$E$10</f>
        <v>42000</v>
      </c>
      <c r="I655" s="144">
        <f>G655*C655*'Interval Specifications'!$E$10</f>
        <v>136545</v>
      </c>
      <c r="J655" s="66">
        <f>IF('Interval Specifications'!$E$11="","N/A",H655/'Interval Specifications'!$E$11)</f>
        <v>2800</v>
      </c>
      <c r="K655" s="67">
        <f>IF('Interval Specifications'!$E$11="","N/A",I655/'Interval Specifications'!$E$11)</f>
        <v>9103</v>
      </c>
      <c r="L655" s="152">
        <f t="shared" si="178"/>
        <v>7.6712328767123283</v>
      </c>
      <c r="M655" s="690">
        <f t="shared" si="179"/>
        <v>24.93972602739726</v>
      </c>
      <c r="N655" s="691"/>
    </row>
    <row r="656" spans="2:14">
      <c r="B656" s="153"/>
      <c r="C656" s="2">
        <f>'Interval Specifications'!$F$9</f>
        <v>30</v>
      </c>
      <c r="D656" s="13" t="str">
        <f>'Interval Specifications'!$F$8</f>
        <v>mg</v>
      </c>
      <c r="E656" s="130" t="str">
        <f>'Interval Specifications'!$F$7</f>
        <v>Tablet</v>
      </c>
      <c r="F656" s="138">
        <f>'Interval Specifications'!F75</f>
        <v>0</v>
      </c>
      <c r="G656" s="139">
        <f>'Cumulative Specifications'!F74</f>
        <v>0</v>
      </c>
      <c r="H656" s="134">
        <f>F656*C656*'Interval Specifications'!$F$10</f>
        <v>0</v>
      </c>
      <c r="I656" s="144">
        <f>G656*C656*'Interval Specifications'!$F$10</f>
        <v>0</v>
      </c>
      <c r="J656" s="66">
        <f>IF('Interval Specifications'!$F$11="","N/A",H656/'Interval Specifications'!$F$11)</f>
        <v>0</v>
      </c>
      <c r="K656" s="67">
        <f>IF('Interval Specifications'!$F$11="","N/A",I656/'Interval Specifications'!$F$11)</f>
        <v>0</v>
      </c>
      <c r="L656" s="152">
        <f t="shared" si="178"/>
        <v>0</v>
      </c>
      <c r="M656" s="690">
        <f t="shared" si="179"/>
        <v>0</v>
      </c>
      <c r="N656" s="691"/>
    </row>
    <row r="657" spans="2:14">
      <c r="B657" s="153"/>
      <c r="C657" s="3">
        <f>'Interval Specifications'!$G$9</f>
        <v>45</v>
      </c>
      <c r="D657" s="15" t="str">
        <f>'Interval Specifications'!$G$8</f>
        <v>mg</v>
      </c>
      <c r="E657" s="130" t="str">
        <f>'Interval Specifications'!$G$7</f>
        <v>Tablet</v>
      </c>
      <c r="F657" s="138">
        <f>'Interval Specifications'!G75</f>
        <v>0</v>
      </c>
      <c r="G657" s="139">
        <f>'Cumulative Specifications'!G74</f>
        <v>0</v>
      </c>
      <c r="H657" s="134">
        <f>F657*C657*'Interval Specifications'!$G$10</f>
        <v>0</v>
      </c>
      <c r="I657" s="144">
        <f>G657*C657*'Interval Specifications'!$G$10</f>
        <v>0</v>
      </c>
      <c r="J657" s="66">
        <f>IF('Interval Specifications'!$G$11="","N/A",H657/'Interval Specifications'!$G$11)</f>
        <v>0</v>
      </c>
      <c r="K657" s="67">
        <f>IF('Interval Specifications'!$G$11="","N/A",I657/'Interval Specifications'!$G$11)</f>
        <v>0</v>
      </c>
      <c r="L657" s="152">
        <f t="shared" si="178"/>
        <v>0</v>
      </c>
      <c r="M657" s="690">
        <f t="shared" si="179"/>
        <v>0</v>
      </c>
      <c r="N657" s="691"/>
    </row>
    <row r="658" spans="2:14">
      <c r="B658" s="153"/>
      <c r="C658" s="2">
        <f>'Interval Specifications'!$H$9</f>
        <v>60</v>
      </c>
      <c r="D658" s="13" t="str">
        <f>'Interval Specifications'!$H$8</f>
        <v>mg</v>
      </c>
      <c r="E658" s="130" t="str">
        <f>'Interval Specifications'!$H$7</f>
        <v>Tablet</v>
      </c>
      <c r="F658" s="138">
        <f>'Interval Specifications'!H75</f>
        <v>0</v>
      </c>
      <c r="G658" s="139">
        <f>'Cumulative Specifications'!H74</f>
        <v>0</v>
      </c>
      <c r="H658" s="134">
        <f>F658*C658*'Interval Specifications'!$H$10</f>
        <v>0</v>
      </c>
      <c r="I658" s="144">
        <f>G658*C658*'Interval Specifications'!$H$10</f>
        <v>0</v>
      </c>
      <c r="J658" s="66">
        <f>IF('Interval Specifications'!$H$11="","N/A",H658/'Interval Specifications'!$H$11)</f>
        <v>0</v>
      </c>
      <c r="K658" s="67">
        <f>IF('Interval Specifications'!$H$11="","N/A",I658/'Interval Specifications'!$H$11)</f>
        <v>0</v>
      </c>
      <c r="L658" s="152">
        <f t="shared" si="178"/>
        <v>0</v>
      </c>
      <c r="M658" s="690">
        <f t="shared" si="179"/>
        <v>0</v>
      </c>
      <c r="N658" s="691"/>
    </row>
    <row r="659" spans="2:14">
      <c r="B659" s="153"/>
      <c r="C659" s="16">
        <f>'Interval Specifications'!$I$9</f>
        <v>90</v>
      </c>
      <c r="D659" s="15" t="str">
        <f>'Interval Specifications'!$I$8</f>
        <v>mg</v>
      </c>
      <c r="E659" s="130" t="str">
        <f>'Interval Specifications'!$I$7</f>
        <v>Tablet</v>
      </c>
      <c r="F659" s="138">
        <f>'Interval Specifications'!I75</f>
        <v>0</v>
      </c>
      <c r="G659" s="139">
        <f>'Cumulative Specifications'!I74</f>
        <v>0</v>
      </c>
      <c r="H659" s="134">
        <f>F659*C659*'Interval Specifications'!$I$10</f>
        <v>0</v>
      </c>
      <c r="I659" s="144">
        <f>G659*C659*'Interval Specifications'!$I$10</f>
        <v>0</v>
      </c>
      <c r="J659" s="66">
        <f>IF('Interval Specifications'!$I$11="","N/A",H659/'Interval Specifications'!$I$11)</f>
        <v>0</v>
      </c>
      <c r="K659" s="67">
        <f>IF('Interval Specifications'!$I$11="","N/A",I659/'Interval Specifications'!$I$11)</f>
        <v>0</v>
      </c>
      <c r="L659" s="152">
        <f t="shared" si="178"/>
        <v>0</v>
      </c>
      <c r="M659" s="690">
        <f t="shared" si="179"/>
        <v>0</v>
      </c>
      <c r="N659" s="691"/>
    </row>
    <row r="660" spans="2:14">
      <c r="B660" s="153"/>
      <c r="C660" s="3">
        <f>'Interval Specifications'!$J$9</f>
        <v>25</v>
      </c>
      <c r="D660" s="15" t="str">
        <f>'Interval Specifications'!$J$8</f>
        <v>mg</v>
      </c>
      <c r="E660" s="130" t="str">
        <f>'Interval Specifications'!$J$7</f>
        <v xml:space="preserve">SR Capsule </v>
      </c>
      <c r="F660" s="138">
        <f>'Interval Specifications'!J75</f>
        <v>0</v>
      </c>
      <c r="G660" s="139">
        <f>'Cumulative Specifications'!J74</f>
        <v>0</v>
      </c>
      <c r="H660" s="134">
        <f>F660*C660*'Interval Specifications'!$J$10</f>
        <v>0</v>
      </c>
      <c r="I660" s="144">
        <f>G660*C660*'Interval Specifications'!$J$10</f>
        <v>0</v>
      </c>
      <c r="J660" s="66" t="str">
        <f>IF('Interval Specifications'!$J$11="","N/A",H660/'Interval Specifications'!$J$11)</f>
        <v>N/A</v>
      </c>
      <c r="K660" s="67" t="str">
        <f>IF('Interval Specifications'!$J$11="","N/A",I660/'Interval Specifications'!$J$11)</f>
        <v>N/A</v>
      </c>
      <c r="L660" s="152" t="str">
        <f t="shared" si="178"/>
        <v>N/A</v>
      </c>
      <c r="M660" s="690" t="str">
        <f t="shared" si="179"/>
        <v>N/A</v>
      </c>
      <c r="N660" s="691"/>
    </row>
    <row r="661" spans="2:14">
      <c r="B661" s="153"/>
      <c r="C661" s="2">
        <f>'Interval Specifications'!$K$9</f>
        <v>5</v>
      </c>
      <c r="D661" s="13" t="str">
        <f>'Interval Specifications'!$K$8</f>
        <v>mg/ml</v>
      </c>
      <c r="E661" s="130" t="str">
        <f>'Interval Specifications'!$K$7</f>
        <v>Liquid</v>
      </c>
      <c r="F661" s="138">
        <f>'Interval Specifications'!K75</f>
        <v>0</v>
      </c>
      <c r="G661" s="139">
        <f>'Cumulative Specifications'!K74</f>
        <v>0</v>
      </c>
      <c r="H661" s="134">
        <f>F661*C661*'Interval Specifications'!$K$10</f>
        <v>0</v>
      </c>
      <c r="I661" s="144">
        <f>G661*C661*'Interval Specifications'!$K$10</f>
        <v>0</v>
      </c>
      <c r="J661" s="66" t="str">
        <f>IF('Interval Specifications'!$K$11="","N/A",H661/'Interval Specifications'!$K$11)</f>
        <v>N/A</v>
      </c>
      <c r="K661" s="67" t="str">
        <f>IF('Interval Specifications'!$K$11="","N/A",I661/'Interval Specifications'!$K$11)</f>
        <v>N/A</v>
      </c>
      <c r="L661" s="152" t="str">
        <f t="shared" si="178"/>
        <v>N/A</v>
      </c>
      <c r="M661" s="690" t="str">
        <f t="shared" si="179"/>
        <v>N/A</v>
      </c>
      <c r="N661" s="691"/>
    </row>
    <row r="662" spans="2:14">
      <c r="B662" s="153"/>
      <c r="C662" s="18">
        <f>'Interval Specifications'!$L$9</f>
        <v>0.5</v>
      </c>
      <c r="D662" s="15" t="str">
        <f>'Interval Specifications'!$L$8</f>
        <v>G</v>
      </c>
      <c r="E662" s="130" t="str">
        <f>'Interval Specifications'!$L$7</f>
        <v>10% Powder</v>
      </c>
      <c r="F662" s="138">
        <f>'Interval Specifications'!L75</f>
        <v>0</v>
      </c>
      <c r="G662" s="139">
        <f>'Cumulative Specifications'!L74</f>
        <v>0</v>
      </c>
      <c r="H662" s="134">
        <f>F662*C662*'Interval Specifications'!$L$10</f>
        <v>0</v>
      </c>
      <c r="I662" s="144">
        <f>G662*C662*'Interval Specifications'!$L$10</f>
        <v>0</v>
      </c>
      <c r="J662" s="66" t="str">
        <f>IF('Interval Specifications'!$L$11="","N/A",H662/'Interval Specifications'!$L$11)</f>
        <v>N/A</v>
      </c>
      <c r="K662" s="67" t="str">
        <f>IF('Interval Specifications'!$L$11="","N/A",I662/'Interval Specifications'!$L$11)</f>
        <v>N/A</v>
      </c>
      <c r="L662" s="152" t="str">
        <f t="shared" si="178"/>
        <v>N/A</v>
      </c>
      <c r="M662" s="690" t="str">
        <f t="shared" si="179"/>
        <v>N/A</v>
      </c>
      <c r="N662" s="691"/>
    </row>
    <row r="663" spans="2:14" ht="15" thickBot="1">
      <c r="B663" s="153"/>
      <c r="C663" s="4">
        <f>'Interval Specifications'!$M$9</f>
        <v>1</v>
      </c>
      <c r="D663" s="14" t="str">
        <f>'Interval Specifications'!$M$8</f>
        <v>G</v>
      </c>
      <c r="E663" s="130" t="str">
        <f>'Interval Specifications'!$M$7</f>
        <v>20% Powder</v>
      </c>
      <c r="F663" s="138">
        <f>'Interval Specifications'!M75</f>
        <v>0</v>
      </c>
      <c r="G663" s="139">
        <f>'Cumulative Specifications'!M74</f>
        <v>0</v>
      </c>
      <c r="H663" s="134">
        <f>F663*C663*'Interval Specifications'!$M$10</f>
        <v>0</v>
      </c>
      <c r="I663" s="144">
        <f>G663*C663*'Interval Specifications'!$M$10</f>
        <v>0</v>
      </c>
      <c r="J663" s="149" t="str">
        <f>IF('Interval Specifications'!$M$11="","N/A",H663/'Interval Specifications'!$M$11)</f>
        <v>N/A</v>
      </c>
      <c r="K663" s="150" t="str">
        <f>IF('Interval Specifications'!$M$11="","N/A",I663/'Interval Specifications'!$M$11)</f>
        <v>N/A</v>
      </c>
      <c r="L663" s="152" t="str">
        <f t="shared" si="178"/>
        <v>N/A</v>
      </c>
      <c r="M663" s="690" t="str">
        <f t="shared" si="179"/>
        <v>N/A</v>
      </c>
      <c r="N663" s="691"/>
    </row>
    <row r="664" spans="2:14" ht="15" thickTop="1">
      <c r="B664" s="94" t="str">
        <f>'Interval Specifications'!C76</f>
        <v>Thailand</v>
      </c>
      <c r="C664" s="692" t="s">
        <v>69</v>
      </c>
      <c r="D664" s="693"/>
      <c r="E664" s="693"/>
      <c r="F664" s="203">
        <f t="shared" ref="F664:L664" si="180">SUM(F665:F674)</f>
        <v>16180</v>
      </c>
      <c r="G664" s="133">
        <f t="shared" si="180"/>
        <v>31490</v>
      </c>
      <c r="H664" s="133">
        <f t="shared" si="180"/>
        <v>242700</v>
      </c>
      <c r="I664" s="143">
        <f t="shared" si="180"/>
        <v>472350</v>
      </c>
      <c r="J664" s="147">
        <f t="shared" si="180"/>
        <v>16180</v>
      </c>
      <c r="K664" s="148">
        <f t="shared" si="180"/>
        <v>31490</v>
      </c>
      <c r="L664" s="146">
        <f t="shared" si="180"/>
        <v>44.328767123287669</v>
      </c>
      <c r="M664" s="694">
        <f>SUM(M665:N674)</f>
        <v>86.273972602739732</v>
      </c>
      <c r="N664" s="695"/>
    </row>
    <row r="665" spans="2:14">
      <c r="B665" s="73"/>
      <c r="C665" s="202">
        <f>'Interval Specifications'!$D$9</f>
        <v>7.5</v>
      </c>
      <c r="D665" s="13" t="str">
        <f>'Interval Specifications'!$D$8</f>
        <v>mg</v>
      </c>
      <c r="E665" s="130" t="str">
        <f>'Interval Specifications'!$D$7</f>
        <v>Tablet</v>
      </c>
      <c r="F665" s="138">
        <f>'Interval Specifications'!D76</f>
        <v>0</v>
      </c>
      <c r="G665" s="139">
        <f>'Cumulative Specifications'!D75</f>
        <v>0</v>
      </c>
      <c r="H665" s="134">
        <f>F665*C665*'Interval Specifications'!$D$10</f>
        <v>0</v>
      </c>
      <c r="I665" s="144">
        <f>G665*C665*'Interval Specifications'!$D$10</f>
        <v>0</v>
      </c>
      <c r="J665" s="66">
        <f>IF('Interval Specifications'!$D$11="","N/A",H665/'Interval Specifications'!$D$11)</f>
        <v>0</v>
      </c>
      <c r="K665" s="67">
        <f>IF('Interval Specifications'!$D$11="","N/A",I665/'Interval Specifications'!$D$11)</f>
        <v>0</v>
      </c>
      <c r="L665" s="155">
        <f t="shared" ref="L665:L674" si="181">IF(J665="N/A","N/A",J665/365)</f>
        <v>0</v>
      </c>
      <c r="M665" s="690">
        <f t="shared" ref="M665:M674" si="182">IF(K665="N/A","N/A",K665/365)</f>
        <v>0</v>
      </c>
      <c r="N665" s="691"/>
    </row>
    <row r="666" spans="2:14">
      <c r="B666" s="156"/>
      <c r="C666" s="3">
        <f>'Interval Specifications'!$E$9</f>
        <v>15</v>
      </c>
      <c r="D666" s="15" t="str">
        <f>'Interval Specifications'!$E$8</f>
        <v>mg</v>
      </c>
      <c r="E666" s="130" t="str">
        <f>'Interval Specifications'!$E$7</f>
        <v>Tablet</v>
      </c>
      <c r="F666" s="138">
        <f>'Interval Specifications'!E76</f>
        <v>16180</v>
      </c>
      <c r="G666" s="139">
        <f>'Cumulative Specifications'!E75</f>
        <v>31490</v>
      </c>
      <c r="H666" s="134">
        <f>F666*C666*'Interval Specifications'!$E$10</f>
        <v>242700</v>
      </c>
      <c r="I666" s="144">
        <f>G666*C666*'Interval Specifications'!$E$10</f>
        <v>472350</v>
      </c>
      <c r="J666" s="66">
        <f>IF('Interval Specifications'!$E$11="","N/A",H666/'Interval Specifications'!$E$11)</f>
        <v>16180</v>
      </c>
      <c r="K666" s="67">
        <f>IF('Interval Specifications'!$E$11="","N/A",I666/'Interval Specifications'!$E$11)</f>
        <v>31490</v>
      </c>
      <c r="L666" s="155">
        <f t="shared" si="181"/>
        <v>44.328767123287669</v>
      </c>
      <c r="M666" s="690">
        <f t="shared" si="182"/>
        <v>86.273972602739732</v>
      </c>
      <c r="N666" s="691"/>
    </row>
    <row r="667" spans="2:14">
      <c r="B667" s="156"/>
      <c r="C667" s="2">
        <f>'Interval Specifications'!$F$9</f>
        <v>30</v>
      </c>
      <c r="D667" s="13" t="str">
        <f>'Interval Specifications'!$F$8</f>
        <v>mg</v>
      </c>
      <c r="E667" s="130" t="str">
        <f>'Interval Specifications'!$F$7</f>
        <v>Tablet</v>
      </c>
      <c r="F667" s="138">
        <f>'Interval Specifications'!F76</f>
        <v>0</v>
      </c>
      <c r="G667" s="139">
        <f>'Cumulative Specifications'!F75</f>
        <v>0</v>
      </c>
      <c r="H667" s="134">
        <f>F667*C667*'Interval Specifications'!$F$10</f>
        <v>0</v>
      </c>
      <c r="I667" s="144">
        <f>G667*C667*'Interval Specifications'!$F$10</f>
        <v>0</v>
      </c>
      <c r="J667" s="66">
        <f>IF('Interval Specifications'!$F$11="","N/A",H667/'Interval Specifications'!$F$11)</f>
        <v>0</v>
      </c>
      <c r="K667" s="67">
        <f>IF('Interval Specifications'!$F$11="","N/A",I667/'Interval Specifications'!$F$11)</f>
        <v>0</v>
      </c>
      <c r="L667" s="155">
        <f t="shared" si="181"/>
        <v>0</v>
      </c>
      <c r="M667" s="690">
        <f t="shared" si="182"/>
        <v>0</v>
      </c>
      <c r="N667" s="691"/>
    </row>
    <row r="668" spans="2:14">
      <c r="B668" s="156"/>
      <c r="C668" s="3">
        <f>'Interval Specifications'!$G$9</f>
        <v>45</v>
      </c>
      <c r="D668" s="15" t="str">
        <f>'Interval Specifications'!$G$8</f>
        <v>mg</v>
      </c>
      <c r="E668" s="130" t="str">
        <f>'Interval Specifications'!$G$7</f>
        <v>Tablet</v>
      </c>
      <c r="F668" s="138">
        <f>'Interval Specifications'!G76</f>
        <v>0</v>
      </c>
      <c r="G668" s="139">
        <f>'Cumulative Specifications'!G75</f>
        <v>0</v>
      </c>
      <c r="H668" s="134">
        <f>F668*C668*'Interval Specifications'!$G$10</f>
        <v>0</v>
      </c>
      <c r="I668" s="144">
        <f>G668*C668*'Interval Specifications'!$G$10</f>
        <v>0</v>
      </c>
      <c r="J668" s="66">
        <f>IF('Interval Specifications'!$G$11="","N/A",H668/'Interval Specifications'!$G$11)</f>
        <v>0</v>
      </c>
      <c r="K668" s="67">
        <f>IF('Interval Specifications'!$G$11="","N/A",I668/'Interval Specifications'!$G$11)</f>
        <v>0</v>
      </c>
      <c r="L668" s="155">
        <f t="shared" si="181"/>
        <v>0</v>
      </c>
      <c r="M668" s="690">
        <f t="shared" si="182"/>
        <v>0</v>
      </c>
      <c r="N668" s="691"/>
    </row>
    <row r="669" spans="2:14">
      <c r="B669" s="156"/>
      <c r="C669" s="2">
        <f>'Interval Specifications'!$H$9</f>
        <v>60</v>
      </c>
      <c r="D669" s="13" t="str">
        <f>'Interval Specifications'!$H$8</f>
        <v>mg</v>
      </c>
      <c r="E669" s="130" t="str">
        <f>'Interval Specifications'!$H$7</f>
        <v>Tablet</v>
      </c>
      <c r="F669" s="138">
        <f>'Interval Specifications'!H76</f>
        <v>0</v>
      </c>
      <c r="G669" s="139">
        <f>'Cumulative Specifications'!H75</f>
        <v>0</v>
      </c>
      <c r="H669" s="134">
        <f>F669*C669*'Interval Specifications'!$H$10</f>
        <v>0</v>
      </c>
      <c r="I669" s="144">
        <f>G669*C669*'Interval Specifications'!$H$10</f>
        <v>0</v>
      </c>
      <c r="J669" s="66">
        <f>IF('Interval Specifications'!$H$11="","N/A",H669/'Interval Specifications'!$H$11)</f>
        <v>0</v>
      </c>
      <c r="K669" s="67">
        <f>IF('Interval Specifications'!$H$11="","N/A",I669/'Interval Specifications'!$H$11)</f>
        <v>0</v>
      </c>
      <c r="L669" s="155">
        <f t="shared" si="181"/>
        <v>0</v>
      </c>
      <c r="M669" s="690">
        <f t="shared" si="182"/>
        <v>0</v>
      </c>
      <c r="N669" s="691"/>
    </row>
    <row r="670" spans="2:14">
      <c r="B670" s="156"/>
      <c r="C670" s="16">
        <f>'Interval Specifications'!$I$9</f>
        <v>90</v>
      </c>
      <c r="D670" s="15" t="str">
        <f>'Interval Specifications'!$I$8</f>
        <v>mg</v>
      </c>
      <c r="E670" s="130" t="str">
        <f>'Interval Specifications'!$I$7</f>
        <v>Tablet</v>
      </c>
      <c r="F670" s="138">
        <f>'Interval Specifications'!I76</f>
        <v>0</v>
      </c>
      <c r="G670" s="139">
        <f>'Cumulative Specifications'!I75</f>
        <v>0</v>
      </c>
      <c r="H670" s="134">
        <f>F670*C670*'Interval Specifications'!$I$10</f>
        <v>0</v>
      </c>
      <c r="I670" s="144">
        <f>G670*C670*'Interval Specifications'!$I$10</f>
        <v>0</v>
      </c>
      <c r="J670" s="66">
        <f>IF('Interval Specifications'!$I$11="","N/A",H670/'Interval Specifications'!$I$11)</f>
        <v>0</v>
      </c>
      <c r="K670" s="67">
        <f>IF('Interval Specifications'!$I$11="","N/A",I670/'Interval Specifications'!$I$11)</f>
        <v>0</v>
      </c>
      <c r="L670" s="155">
        <f t="shared" si="181"/>
        <v>0</v>
      </c>
      <c r="M670" s="690">
        <f t="shared" si="182"/>
        <v>0</v>
      </c>
      <c r="N670" s="691"/>
    </row>
    <row r="671" spans="2:14">
      <c r="B671" s="156"/>
      <c r="C671" s="3">
        <f>'Interval Specifications'!$J$9</f>
        <v>25</v>
      </c>
      <c r="D671" s="15" t="str">
        <f>'Interval Specifications'!$J$8</f>
        <v>mg</v>
      </c>
      <c r="E671" s="130" t="str">
        <f>'Interval Specifications'!$J$7</f>
        <v xml:space="preserve">SR Capsule </v>
      </c>
      <c r="F671" s="138">
        <f>'Interval Specifications'!J76</f>
        <v>0</v>
      </c>
      <c r="G671" s="139">
        <f>'Cumulative Specifications'!J75</f>
        <v>0</v>
      </c>
      <c r="H671" s="134">
        <f>F671*C671*'Interval Specifications'!$J$10</f>
        <v>0</v>
      </c>
      <c r="I671" s="144">
        <f>G671*C671*'Interval Specifications'!$J$10</f>
        <v>0</v>
      </c>
      <c r="J671" s="66" t="str">
        <f>IF('Interval Specifications'!$J$11="","N/A",H671/'Interval Specifications'!$J$11)</f>
        <v>N/A</v>
      </c>
      <c r="K671" s="67" t="str">
        <f>IF('Interval Specifications'!$J$11="","N/A",I671/'Interval Specifications'!$J$11)</f>
        <v>N/A</v>
      </c>
      <c r="L671" s="155" t="str">
        <f t="shared" si="181"/>
        <v>N/A</v>
      </c>
      <c r="M671" s="690" t="str">
        <f t="shared" si="182"/>
        <v>N/A</v>
      </c>
      <c r="N671" s="691"/>
    </row>
    <row r="672" spans="2:14">
      <c r="B672" s="156"/>
      <c r="C672" s="2">
        <f>'Interval Specifications'!$K$9</f>
        <v>5</v>
      </c>
      <c r="D672" s="13" t="str">
        <f>'Interval Specifications'!$K$8</f>
        <v>mg/ml</v>
      </c>
      <c r="E672" s="130" t="str">
        <f>'Interval Specifications'!$K$7</f>
        <v>Liquid</v>
      </c>
      <c r="F672" s="138">
        <f>'Interval Specifications'!K76</f>
        <v>0</v>
      </c>
      <c r="G672" s="139">
        <f>'Cumulative Specifications'!K75</f>
        <v>0</v>
      </c>
      <c r="H672" s="134">
        <f>F672*C672*'Interval Specifications'!$K$10</f>
        <v>0</v>
      </c>
      <c r="I672" s="144">
        <f>G672*C672*'Interval Specifications'!$K$10</f>
        <v>0</v>
      </c>
      <c r="J672" s="66" t="str">
        <f>IF('Interval Specifications'!$K$11="","N/A",H672/'Interval Specifications'!$K$11)</f>
        <v>N/A</v>
      </c>
      <c r="K672" s="67" t="str">
        <f>IF('Interval Specifications'!$K$11="","N/A",I672/'Interval Specifications'!$K$11)</f>
        <v>N/A</v>
      </c>
      <c r="L672" s="155" t="str">
        <f t="shared" si="181"/>
        <v>N/A</v>
      </c>
      <c r="M672" s="690" t="str">
        <f t="shared" si="182"/>
        <v>N/A</v>
      </c>
      <c r="N672" s="691"/>
    </row>
    <row r="673" spans="2:14">
      <c r="B673" s="156"/>
      <c r="C673" s="18">
        <f>'Interval Specifications'!$L$9</f>
        <v>0.5</v>
      </c>
      <c r="D673" s="15" t="str">
        <f>'Interval Specifications'!$L$8</f>
        <v>G</v>
      </c>
      <c r="E673" s="130" t="str">
        <f>'Interval Specifications'!$L$7</f>
        <v>10% Powder</v>
      </c>
      <c r="F673" s="138">
        <f>'Interval Specifications'!L76</f>
        <v>0</v>
      </c>
      <c r="G673" s="139">
        <f>'Cumulative Specifications'!L75</f>
        <v>0</v>
      </c>
      <c r="H673" s="134">
        <f>F673*C673*'Interval Specifications'!$L$10</f>
        <v>0</v>
      </c>
      <c r="I673" s="144">
        <f>G673*C673*'Interval Specifications'!$L$10</f>
        <v>0</v>
      </c>
      <c r="J673" s="66" t="str">
        <f>IF('Interval Specifications'!$L$11="","N/A",H673/'Interval Specifications'!$L$11)</f>
        <v>N/A</v>
      </c>
      <c r="K673" s="67" t="str">
        <f>IF('Interval Specifications'!$L$11="","N/A",I673/'Interval Specifications'!$L$11)</f>
        <v>N/A</v>
      </c>
      <c r="L673" s="155" t="str">
        <f t="shared" si="181"/>
        <v>N/A</v>
      </c>
      <c r="M673" s="690" t="str">
        <f t="shared" si="182"/>
        <v>N/A</v>
      </c>
      <c r="N673" s="691"/>
    </row>
    <row r="674" spans="2:14" ht="15" thickBot="1">
      <c r="B674" s="156"/>
      <c r="C674" s="92">
        <f>'Interval Specifications'!$M$9</f>
        <v>1</v>
      </c>
      <c r="D674" s="93" t="str">
        <f>'Interval Specifications'!$M$8</f>
        <v>G</v>
      </c>
      <c r="E674" s="131" t="str">
        <f>'Interval Specifications'!$M$7</f>
        <v>20% Powder</v>
      </c>
      <c r="F674" s="140">
        <f>'Interval Specifications'!M76</f>
        <v>0</v>
      </c>
      <c r="G674" s="141">
        <f>'Cumulative Specifications'!M75</f>
        <v>0</v>
      </c>
      <c r="H674" s="135">
        <f>F674*C674*'Interval Specifications'!$M$10</f>
        <v>0</v>
      </c>
      <c r="I674" s="145">
        <f>G674*C674*'Interval Specifications'!$M$10</f>
        <v>0</v>
      </c>
      <c r="J674" s="149" t="str">
        <f>IF('Interval Specifications'!$M$11="","N/A",H674/'Interval Specifications'!$M$11)</f>
        <v>N/A</v>
      </c>
      <c r="K674" s="150" t="str">
        <f>IF('Interval Specifications'!$M$11="","N/A",I674/'Interval Specifications'!$M$11)</f>
        <v>N/A</v>
      </c>
      <c r="L674" s="155" t="str">
        <f t="shared" si="181"/>
        <v>N/A</v>
      </c>
      <c r="M674" s="690" t="str">
        <f t="shared" si="182"/>
        <v>N/A</v>
      </c>
      <c r="N674" s="691"/>
    </row>
    <row r="675" spans="2:14" ht="15" thickTop="1">
      <c r="B675" s="94" t="str">
        <f>'Interval Specifications'!C53</f>
        <v>Turkey</v>
      </c>
      <c r="C675" s="692" t="s">
        <v>69</v>
      </c>
      <c r="D675" s="693"/>
      <c r="E675" s="693"/>
      <c r="F675" s="203">
        <f t="shared" ref="F675:L675" si="183">SUM(F676:F685)</f>
        <v>13550</v>
      </c>
      <c r="G675" s="133">
        <f t="shared" si="183"/>
        <v>47320.001139649605</v>
      </c>
      <c r="H675" s="133">
        <f t="shared" si="183"/>
        <v>203250</v>
      </c>
      <c r="I675" s="143">
        <f t="shared" si="183"/>
        <v>709800.01709474402</v>
      </c>
      <c r="J675" s="147">
        <f t="shared" si="183"/>
        <v>13550</v>
      </c>
      <c r="K675" s="148">
        <f t="shared" si="183"/>
        <v>47320.001139649605</v>
      </c>
      <c r="L675" s="146">
        <f t="shared" si="183"/>
        <v>37.123287671232873</v>
      </c>
      <c r="M675" s="694">
        <f>SUM(M676:N685)</f>
        <v>129.64383873876605</v>
      </c>
      <c r="N675" s="695"/>
    </row>
    <row r="676" spans="2:14">
      <c r="B676" s="73"/>
      <c r="C676" s="202">
        <f>'Interval Specifications'!$D$9</f>
        <v>7.5</v>
      </c>
      <c r="D676" s="13" t="str">
        <f>'Interval Specifications'!$D$8</f>
        <v>mg</v>
      </c>
      <c r="E676" s="130" t="str">
        <f>'Interval Specifications'!$D$7</f>
        <v>Tablet</v>
      </c>
      <c r="F676" s="138">
        <f>'Interval Specifications'!D53</f>
        <v>0</v>
      </c>
      <c r="G676" s="139">
        <f>'Cumulative Specifications'!D52</f>
        <v>0</v>
      </c>
      <c r="H676" s="134">
        <f>F676*C676*'Interval Specifications'!$D$10</f>
        <v>0</v>
      </c>
      <c r="I676" s="144">
        <f>G676*C676*'Interval Specifications'!$D$10</f>
        <v>0</v>
      </c>
      <c r="J676" s="66">
        <f>IF('Interval Specifications'!$D$11="","N/A",H676/'Interval Specifications'!$D$11)</f>
        <v>0</v>
      </c>
      <c r="K676" s="67">
        <f>IF('Interval Specifications'!$D$11="","N/A",I676/'Interval Specifications'!$D$11)</f>
        <v>0</v>
      </c>
      <c r="L676" s="152">
        <f t="shared" ref="L676:L685" si="184">IF(J676="N/A","N/A",J676/365)</f>
        <v>0</v>
      </c>
      <c r="M676" s="690">
        <f t="shared" ref="M676:M685" si="185">IF(K676="N/A","N/A",K676/365)</f>
        <v>0</v>
      </c>
      <c r="N676" s="691"/>
    </row>
    <row r="677" spans="2:14">
      <c r="B677" s="153"/>
      <c r="C677" s="3">
        <f>'Interval Specifications'!$E$9</f>
        <v>15</v>
      </c>
      <c r="D677" s="15" t="str">
        <f>'Interval Specifications'!$E$8</f>
        <v>mg</v>
      </c>
      <c r="E677" s="130" t="str">
        <f>'Interval Specifications'!$E$7</f>
        <v>Tablet</v>
      </c>
      <c r="F677" s="138">
        <f>'Interval Specifications'!E53</f>
        <v>13550</v>
      </c>
      <c r="G677" s="139">
        <f>'Cumulative Specifications'!E52</f>
        <v>47320.001139649605</v>
      </c>
      <c r="H677" s="134">
        <f>F677*C677*'Interval Specifications'!$E$10</f>
        <v>203250</v>
      </c>
      <c r="I677" s="144">
        <f>G677*C677*'Interval Specifications'!$E$10</f>
        <v>709800.01709474402</v>
      </c>
      <c r="J677" s="66">
        <f>IF('Interval Specifications'!$E$11="","N/A",H677/'Interval Specifications'!$E$11)</f>
        <v>13550</v>
      </c>
      <c r="K677" s="67">
        <f>IF('Interval Specifications'!$E$11="","N/A",I677/'Interval Specifications'!$E$11)</f>
        <v>47320.001139649605</v>
      </c>
      <c r="L677" s="152">
        <f t="shared" si="184"/>
        <v>37.123287671232873</v>
      </c>
      <c r="M677" s="690">
        <f t="shared" si="185"/>
        <v>129.64383873876605</v>
      </c>
      <c r="N677" s="691"/>
    </row>
    <row r="678" spans="2:14">
      <c r="B678" s="153"/>
      <c r="C678" s="2">
        <f>'Interval Specifications'!$F$9</f>
        <v>30</v>
      </c>
      <c r="D678" s="13" t="str">
        <f>'Interval Specifications'!$F$8</f>
        <v>mg</v>
      </c>
      <c r="E678" s="130" t="str">
        <f>'Interval Specifications'!$F$7</f>
        <v>Tablet</v>
      </c>
      <c r="F678" s="138">
        <f>'Interval Specifications'!F53</f>
        <v>0</v>
      </c>
      <c r="G678" s="139">
        <f>'Cumulative Specifications'!F52</f>
        <v>0</v>
      </c>
      <c r="H678" s="134">
        <f>F678*C678*'Interval Specifications'!$F$10</f>
        <v>0</v>
      </c>
      <c r="I678" s="144">
        <f>G678*C678*'Interval Specifications'!$F$10</f>
        <v>0</v>
      </c>
      <c r="J678" s="66">
        <f>IF('Interval Specifications'!$F$11="","N/A",H678/'Interval Specifications'!$F$11)</f>
        <v>0</v>
      </c>
      <c r="K678" s="67">
        <f>IF('Interval Specifications'!$F$11="","N/A",I678/'Interval Specifications'!$F$11)</f>
        <v>0</v>
      </c>
      <c r="L678" s="152">
        <f t="shared" si="184"/>
        <v>0</v>
      </c>
      <c r="M678" s="690">
        <f t="shared" si="185"/>
        <v>0</v>
      </c>
      <c r="N678" s="691"/>
    </row>
    <row r="679" spans="2:14">
      <c r="B679" s="153"/>
      <c r="C679" s="3">
        <f>'Interval Specifications'!$G$9</f>
        <v>45</v>
      </c>
      <c r="D679" s="15" t="str">
        <f>'Interval Specifications'!$G$8</f>
        <v>mg</v>
      </c>
      <c r="E679" s="130" t="str">
        <f>'Interval Specifications'!$G$7</f>
        <v>Tablet</v>
      </c>
      <c r="F679" s="138">
        <f>'Interval Specifications'!G53</f>
        <v>0</v>
      </c>
      <c r="G679" s="139">
        <f>'Cumulative Specifications'!G52</f>
        <v>0</v>
      </c>
      <c r="H679" s="134">
        <f>F679*C679*'Interval Specifications'!$G$10</f>
        <v>0</v>
      </c>
      <c r="I679" s="144">
        <f>G679*C679*'Interval Specifications'!$G$10</f>
        <v>0</v>
      </c>
      <c r="J679" s="66">
        <f>IF('Interval Specifications'!$G$11="","N/A",H679/'Interval Specifications'!$G$11)</f>
        <v>0</v>
      </c>
      <c r="K679" s="67">
        <f>IF('Interval Specifications'!$G$11="","N/A",I679/'Interval Specifications'!$G$11)</f>
        <v>0</v>
      </c>
      <c r="L679" s="152">
        <f t="shared" si="184"/>
        <v>0</v>
      </c>
      <c r="M679" s="690">
        <f t="shared" si="185"/>
        <v>0</v>
      </c>
      <c r="N679" s="691"/>
    </row>
    <row r="680" spans="2:14">
      <c r="B680" s="153"/>
      <c r="C680" s="2">
        <f>'Interval Specifications'!$H$9</f>
        <v>60</v>
      </c>
      <c r="D680" s="13" t="str">
        <f>'Interval Specifications'!$H$8</f>
        <v>mg</v>
      </c>
      <c r="E680" s="130" t="str">
        <f>'Interval Specifications'!$H$7</f>
        <v>Tablet</v>
      </c>
      <c r="F680" s="138">
        <f>'Interval Specifications'!H53</f>
        <v>0</v>
      </c>
      <c r="G680" s="139">
        <f>'Cumulative Specifications'!H52</f>
        <v>0</v>
      </c>
      <c r="H680" s="134">
        <f>F680*C680*'Interval Specifications'!$H$10</f>
        <v>0</v>
      </c>
      <c r="I680" s="144">
        <f>G680*C680*'Interval Specifications'!$H$10</f>
        <v>0</v>
      </c>
      <c r="J680" s="66">
        <f>IF('Interval Specifications'!$H$11="","N/A",H680/'Interval Specifications'!$H$11)</f>
        <v>0</v>
      </c>
      <c r="K680" s="67">
        <f>IF('Interval Specifications'!$H$11="","N/A",I680/'Interval Specifications'!$H$11)</f>
        <v>0</v>
      </c>
      <c r="L680" s="152">
        <f t="shared" si="184"/>
        <v>0</v>
      </c>
      <c r="M680" s="690">
        <f t="shared" si="185"/>
        <v>0</v>
      </c>
      <c r="N680" s="691"/>
    </row>
    <row r="681" spans="2:14">
      <c r="B681" s="153"/>
      <c r="C681" s="16">
        <f>'Interval Specifications'!$I$9</f>
        <v>90</v>
      </c>
      <c r="D681" s="15" t="str">
        <f>'Interval Specifications'!$I$8</f>
        <v>mg</v>
      </c>
      <c r="E681" s="130" t="str">
        <f>'Interval Specifications'!$I$7</f>
        <v>Tablet</v>
      </c>
      <c r="F681" s="138">
        <f>'Interval Specifications'!I53</f>
        <v>0</v>
      </c>
      <c r="G681" s="139">
        <f>'Cumulative Specifications'!I52</f>
        <v>0</v>
      </c>
      <c r="H681" s="134">
        <f>F681*C681*'Interval Specifications'!$I$10</f>
        <v>0</v>
      </c>
      <c r="I681" s="144">
        <f>G681*C681*'Interval Specifications'!$I$10</f>
        <v>0</v>
      </c>
      <c r="J681" s="66">
        <f>IF('Interval Specifications'!$I$11="","N/A",H681/'Interval Specifications'!$I$11)</f>
        <v>0</v>
      </c>
      <c r="K681" s="67">
        <f>IF('Interval Specifications'!$I$11="","N/A",I681/'Interval Specifications'!$I$11)</f>
        <v>0</v>
      </c>
      <c r="L681" s="152">
        <f t="shared" si="184"/>
        <v>0</v>
      </c>
      <c r="M681" s="690">
        <f t="shared" si="185"/>
        <v>0</v>
      </c>
      <c r="N681" s="691"/>
    </row>
    <row r="682" spans="2:14">
      <c r="B682" s="153"/>
      <c r="C682" s="3">
        <f>'Interval Specifications'!$J$9</f>
        <v>25</v>
      </c>
      <c r="D682" s="15" t="str">
        <f>'Interval Specifications'!$J$8</f>
        <v>mg</v>
      </c>
      <c r="E682" s="130" t="str">
        <f>'Interval Specifications'!$J$7</f>
        <v xml:space="preserve">SR Capsule </v>
      </c>
      <c r="F682" s="138">
        <f>'Interval Specifications'!J53</f>
        <v>0</v>
      </c>
      <c r="G682" s="139">
        <f>'Cumulative Specifications'!J52</f>
        <v>0</v>
      </c>
      <c r="H682" s="134">
        <f>F682*C682*'Interval Specifications'!$J$10</f>
        <v>0</v>
      </c>
      <c r="I682" s="144">
        <f>G682*C682*'Interval Specifications'!$J$10</f>
        <v>0</v>
      </c>
      <c r="J682" s="66" t="str">
        <f>IF('Interval Specifications'!$J$11="","N/A",H682/'Interval Specifications'!$J$11)</f>
        <v>N/A</v>
      </c>
      <c r="K682" s="67" t="str">
        <f>IF('Interval Specifications'!$J$11="","N/A",I682/'Interval Specifications'!$J$11)</f>
        <v>N/A</v>
      </c>
      <c r="L682" s="152" t="str">
        <f t="shared" si="184"/>
        <v>N/A</v>
      </c>
      <c r="M682" s="690" t="str">
        <f t="shared" si="185"/>
        <v>N/A</v>
      </c>
      <c r="N682" s="691"/>
    </row>
    <row r="683" spans="2:14">
      <c r="B683" s="153"/>
      <c r="C683" s="2">
        <f>'Interval Specifications'!$K$9</f>
        <v>5</v>
      </c>
      <c r="D683" s="13" t="str">
        <f>'Interval Specifications'!$K$8</f>
        <v>mg/ml</v>
      </c>
      <c r="E683" s="130" t="str">
        <f>'Interval Specifications'!$K$7</f>
        <v>Liquid</v>
      </c>
      <c r="F683" s="138">
        <f>'Interval Specifications'!K53</f>
        <v>0</v>
      </c>
      <c r="G683" s="139">
        <f>'Cumulative Specifications'!K52</f>
        <v>0</v>
      </c>
      <c r="H683" s="134">
        <f>F683*C683*'Interval Specifications'!$K$10</f>
        <v>0</v>
      </c>
      <c r="I683" s="144">
        <f>G683*C683*'Interval Specifications'!$K$10</f>
        <v>0</v>
      </c>
      <c r="J683" s="66" t="str">
        <f>IF('Interval Specifications'!$K$11="","N/A",H683/'Interval Specifications'!$K$11)</f>
        <v>N/A</v>
      </c>
      <c r="K683" s="67" t="str">
        <f>IF('Interval Specifications'!$K$11="","N/A",I683/'Interval Specifications'!$K$11)</f>
        <v>N/A</v>
      </c>
      <c r="L683" s="152" t="str">
        <f t="shared" si="184"/>
        <v>N/A</v>
      </c>
      <c r="M683" s="690" t="str">
        <f t="shared" si="185"/>
        <v>N/A</v>
      </c>
      <c r="N683" s="691"/>
    </row>
    <row r="684" spans="2:14">
      <c r="B684" s="153"/>
      <c r="C684" s="18">
        <f>'Interval Specifications'!$L$9</f>
        <v>0.5</v>
      </c>
      <c r="D684" s="15" t="str">
        <f>'Interval Specifications'!$L$8</f>
        <v>G</v>
      </c>
      <c r="E684" s="130" t="str">
        <f>'Interval Specifications'!$L$7</f>
        <v>10% Powder</v>
      </c>
      <c r="F684" s="138">
        <f>'Interval Specifications'!L53</f>
        <v>0</v>
      </c>
      <c r="G684" s="139">
        <f>'Cumulative Specifications'!L52</f>
        <v>0</v>
      </c>
      <c r="H684" s="134">
        <f>F684*C684*'Interval Specifications'!$L$10</f>
        <v>0</v>
      </c>
      <c r="I684" s="144">
        <f>G684*C684*'Interval Specifications'!$L$10</f>
        <v>0</v>
      </c>
      <c r="J684" s="66" t="str">
        <f>IF('Interval Specifications'!$L$11="","N/A",H684/'Interval Specifications'!$L$11)</f>
        <v>N/A</v>
      </c>
      <c r="K684" s="67" t="str">
        <f>IF('Interval Specifications'!$L$11="","N/A",I684/'Interval Specifications'!$L$11)</f>
        <v>N/A</v>
      </c>
      <c r="L684" s="152" t="str">
        <f t="shared" si="184"/>
        <v>N/A</v>
      </c>
      <c r="M684" s="690" t="str">
        <f t="shared" si="185"/>
        <v>N/A</v>
      </c>
      <c r="N684" s="691"/>
    </row>
    <row r="685" spans="2:14" ht="15" thickBot="1">
      <c r="B685" s="153"/>
      <c r="C685" s="92">
        <f>'Interval Specifications'!$M$9</f>
        <v>1</v>
      </c>
      <c r="D685" s="93" t="str">
        <f>'Interval Specifications'!$M$8</f>
        <v>G</v>
      </c>
      <c r="E685" s="131" t="str">
        <f>'Interval Specifications'!$M$7</f>
        <v>20% Powder</v>
      </c>
      <c r="F685" s="140">
        <f>'Interval Specifications'!M53</f>
        <v>0</v>
      </c>
      <c r="G685" s="141">
        <f>'Cumulative Specifications'!M52</f>
        <v>0</v>
      </c>
      <c r="H685" s="135">
        <f>F685*C685*'Interval Specifications'!$M$10</f>
        <v>0</v>
      </c>
      <c r="I685" s="145">
        <f>G685*C685*'Interval Specifications'!$M$10</f>
        <v>0</v>
      </c>
      <c r="J685" s="149" t="str">
        <f>IF('Interval Specifications'!$M$11="","N/A",H685/'Interval Specifications'!$M$11)</f>
        <v>N/A</v>
      </c>
      <c r="K685" s="150" t="str">
        <f>IF('Interval Specifications'!$M$11="","N/A",I685/'Interval Specifications'!$M$11)</f>
        <v>N/A</v>
      </c>
      <c r="L685" s="152" t="str">
        <f t="shared" si="184"/>
        <v>N/A</v>
      </c>
      <c r="M685" s="690" t="str">
        <f t="shared" si="185"/>
        <v>N/A</v>
      </c>
      <c r="N685" s="691"/>
    </row>
    <row r="686" spans="2:14" ht="15" thickTop="1">
      <c r="B686" s="94" t="str">
        <f>'Interval Specifications'!C77</f>
        <v>UAE</v>
      </c>
      <c r="C686" s="692" t="s">
        <v>69</v>
      </c>
      <c r="D686" s="693"/>
      <c r="E686" s="693"/>
      <c r="F686" s="203">
        <f t="shared" ref="F686:L686" si="186">SUM(F687:F696)</f>
        <v>0</v>
      </c>
      <c r="G686" s="133">
        <f t="shared" si="186"/>
        <v>0</v>
      </c>
      <c r="H686" s="133">
        <f t="shared" si="186"/>
        <v>0</v>
      </c>
      <c r="I686" s="143">
        <f t="shared" si="186"/>
        <v>0</v>
      </c>
      <c r="J686" s="147">
        <f t="shared" si="186"/>
        <v>0</v>
      </c>
      <c r="K686" s="148">
        <f t="shared" si="186"/>
        <v>0</v>
      </c>
      <c r="L686" s="146">
        <f t="shared" si="186"/>
        <v>0</v>
      </c>
      <c r="M686" s="694">
        <f>SUM(M687:N696)</f>
        <v>0</v>
      </c>
      <c r="N686" s="695"/>
    </row>
    <row r="687" spans="2:14">
      <c r="B687" s="73"/>
      <c r="C687" s="202">
        <f>'Interval Specifications'!$D$9</f>
        <v>7.5</v>
      </c>
      <c r="D687" s="13" t="str">
        <f>'Interval Specifications'!$D$8</f>
        <v>mg</v>
      </c>
      <c r="E687" s="130" t="str">
        <f>'Interval Specifications'!$D$7</f>
        <v>Tablet</v>
      </c>
      <c r="F687" s="138">
        <f>'Interval Specifications'!D77</f>
        <v>0</v>
      </c>
      <c r="G687" s="139">
        <f>'Cumulative Specifications'!D76</f>
        <v>0</v>
      </c>
      <c r="H687" s="134">
        <f>F687*C687*'Interval Specifications'!$D$10</f>
        <v>0</v>
      </c>
      <c r="I687" s="144">
        <f>G687*C687*'Interval Specifications'!$D$10</f>
        <v>0</v>
      </c>
      <c r="J687" s="66">
        <f>IF('Interval Specifications'!$D$11="","N/A",H687/'Interval Specifications'!$D$11)</f>
        <v>0</v>
      </c>
      <c r="K687" s="67">
        <f>IF('Interval Specifications'!$D$11="","N/A",I687/'Interval Specifications'!$D$11)</f>
        <v>0</v>
      </c>
      <c r="L687" s="155">
        <f t="shared" ref="L687:L696" si="187">IF(J687="N/A","N/A",J687/365)</f>
        <v>0</v>
      </c>
      <c r="M687" s="690">
        <f t="shared" ref="M687:M696" si="188">IF(K687="N/A","N/A",K687/365)</f>
        <v>0</v>
      </c>
      <c r="N687" s="691"/>
    </row>
    <row r="688" spans="2:14">
      <c r="B688" s="156"/>
      <c r="C688" s="3">
        <f>'Interval Specifications'!$E$9</f>
        <v>15</v>
      </c>
      <c r="D688" s="15" t="str">
        <f>'Interval Specifications'!$E$8</f>
        <v>mg</v>
      </c>
      <c r="E688" s="130" t="str">
        <f>'Interval Specifications'!$E$7</f>
        <v>Tablet</v>
      </c>
      <c r="F688" s="138">
        <f>'Interval Specifications'!E77</f>
        <v>0</v>
      </c>
      <c r="G688" s="139">
        <f>'Cumulative Specifications'!E76</f>
        <v>0</v>
      </c>
      <c r="H688" s="134">
        <f>F688*C688*'Interval Specifications'!$E$10</f>
        <v>0</v>
      </c>
      <c r="I688" s="144">
        <f>G688*C688*'Interval Specifications'!$E$10</f>
        <v>0</v>
      </c>
      <c r="J688" s="66">
        <f>IF('Interval Specifications'!$E$11="","N/A",H688/'Interval Specifications'!$E$11)</f>
        <v>0</v>
      </c>
      <c r="K688" s="67">
        <f>IF('Interval Specifications'!$E$11="","N/A",I688/'Interval Specifications'!$E$11)</f>
        <v>0</v>
      </c>
      <c r="L688" s="155">
        <f t="shared" si="187"/>
        <v>0</v>
      </c>
      <c r="M688" s="690">
        <f t="shared" si="188"/>
        <v>0</v>
      </c>
      <c r="N688" s="691"/>
    </row>
    <row r="689" spans="2:14">
      <c r="B689" s="156"/>
      <c r="C689" s="2">
        <f>'Interval Specifications'!$F$9</f>
        <v>30</v>
      </c>
      <c r="D689" s="13" t="str">
        <f>'Interval Specifications'!$F$8</f>
        <v>mg</v>
      </c>
      <c r="E689" s="130" t="str">
        <f>'Interval Specifications'!$F$7</f>
        <v>Tablet</v>
      </c>
      <c r="F689" s="138">
        <f>'Interval Specifications'!F77</f>
        <v>0</v>
      </c>
      <c r="G689" s="139">
        <f>'Cumulative Specifications'!F76</f>
        <v>0</v>
      </c>
      <c r="H689" s="134">
        <f>F689*C689*'Interval Specifications'!$F$10</f>
        <v>0</v>
      </c>
      <c r="I689" s="144">
        <f>G689*C689*'Interval Specifications'!$F$10</f>
        <v>0</v>
      </c>
      <c r="J689" s="66">
        <f>IF('Interval Specifications'!$F$11="","N/A",H689/'Interval Specifications'!$F$11)</f>
        <v>0</v>
      </c>
      <c r="K689" s="67">
        <f>IF('Interval Specifications'!$F$11="","N/A",I689/'Interval Specifications'!$F$11)</f>
        <v>0</v>
      </c>
      <c r="L689" s="155">
        <f t="shared" si="187"/>
        <v>0</v>
      </c>
      <c r="M689" s="690">
        <f t="shared" si="188"/>
        <v>0</v>
      </c>
      <c r="N689" s="691"/>
    </row>
    <row r="690" spans="2:14">
      <c r="B690" s="156"/>
      <c r="C690" s="3">
        <f>'Interval Specifications'!$G$9</f>
        <v>45</v>
      </c>
      <c r="D690" s="15" t="str">
        <f>'Interval Specifications'!$G$8</f>
        <v>mg</v>
      </c>
      <c r="E690" s="130" t="str">
        <f>'Interval Specifications'!$G$7</f>
        <v>Tablet</v>
      </c>
      <c r="F690" s="138">
        <f>'Interval Specifications'!G77</f>
        <v>0</v>
      </c>
      <c r="G690" s="139">
        <f>'Cumulative Specifications'!G76</f>
        <v>0</v>
      </c>
      <c r="H690" s="134">
        <f>F690*C690*'Interval Specifications'!$G$10</f>
        <v>0</v>
      </c>
      <c r="I690" s="144">
        <f>G690*C690*'Interval Specifications'!$G$10</f>
        <v>0</v>
      </c>
      <c r="J690" s="66">
        <f>IF('Interval Specifications'!$G$11="","N/A",H690/'Interval Specifications'!$G$11)</f>
        <v>0</v>
      </c>
      <c r="K690" s="67">
        <f>IF('Interval Specifications'!$G$11="","N/A",I690/'Interval Specifications'!$G$11)</f>
        <v>0</v>
      </c>
      <c r="L690" s="155">
        <f t="shared" si="187"/>
        <v>0</v>
      </c>
      <c r="M690" s="690">
        <f t="shared" si="188"/>
        <v>0</v>
      </c>
      <c r="N690" s="691"/>
    </row>
    <row r="691" spans="2:14">
      <c r="B691" s="156"/>
      <c r="C691" s="2">
        <f>'Interval Specifications'!$H$9</f>
        <v>60</v>
      </c>
      <c r="D691" s="13" t="str">
        <f>'Interval Specifications'!$H$8</f>
        <v>mg</v>
      </c>
      <c r="E691" s="130" t="str">
        <f>'Interval Specifications'!$H$7</f>
        <v>Tablet</v>
      </c>
      <c r="F691" s="138">
        <f>'Interval Specifications'!H77</f>
        <v>0</v>
      </c>
      <c r="G691" s="139">
        <f>'Cumulative Specifications'!H76</f>
        <v>0</v>
      </c>
      <c r="H691" s="134">
        <f>F691*C691*'Interval Specifications'!$H$10</f>
        <v>0</v>
      </c>
      <c r="I691" s="144">
        <f>G691*C691*'Interval Specifications'!$H$10</f>
        <v>0</v>
      </c>
      <c r="J691" s="66">
        <f>IF('Interval Specifications'!$H$11="","N/A",H691/'Interval Specifications'!$H$11)</f>
        <v>0</v>
      </c>
      <c r="K691" s="67">
        <f>IF('Interval Specifications'!$H$11="","N/A",I691/'Interval Specifications'!$H$11)</f>
        <v>0</v>
      </c>
      <c r="L691" s="155">
        <f t="shared" si="187"/>
        <v>0</v>
      </c>
      <c r="M691" s="690">
        <f t="shared" si="188"/>
        <v>0</v>
      </c>
      <c r="N691" s="691"/>
    </row>
    <row r="692" spans="2:14">
      <c r="B692" s="156"/>
      <c r="C692" s="16">
        <f>'Interval Specifications'!$I$9</f>
        <v>90</v>
      </c>
      <c r="D692" s="15" t="str">
        <f>'Interval Specifications'!$I$8</f>
        <v>mg</v>
      </c>
      <c r="E692" s="130" t="str">
        <f>'Interval Specifications'!$I$7</f>
        <v>Tablet</v>
      </c>
      <c r="F692" s="138">
        <f>'Interval Specifications'!I77</f>
        <v>0</v>
      </c>
      <c r="G692" s="139">
        <f>'Cumulative Specifications'!I76</f>
        <v>0</v>
      </c>
      <c r="H692" s="134">
        <f>F692*C692*'Interval Specifications'!$I$10</f>
        <v>0</v>
      </c>
      <c r="I692" s="144">
        <f>G692*C692*'Interval Specifications'!$I$10</f>
        <v>0</v>
      </c>
      <c r="J692" s="66">
        <f>IF('Interval Specifications'!$I$11="","N/A",H692/'Interval Specifications'!$I$11)</f>
        <v>0</v>
      </c>
      <c r="K692" s="67">
        <f>IF('Interval Specifications'!$I$11="","N/A",I692/'Interval Specifications'!$I$11)</f>
        <v>0</v>
      </c>
      <c r="L692" s="155">
        <f t="shared" si="187"/>
        <v>0</v>
      </c>
      <c r="M692" s="690">
        <f t="shared" si="188"/>
        <v>0</v>
      </c>
      <c r="N692" s="691"/>
    </row>
    <row r="693" spans="2:14">
      <c r="B693" s="156"/>
      <c r="C693" s="3">
        <f>'Interval Specifications'!$J$9</f>
        <v>25</v>
      </c>
      <c r="D693" s="15" t="str">
        <f>'Interval Specifications'!$J$8</f>
        <v>mg</v>
      </c>
      <c r="E693" s="130" t="str">
        <f>'Interval Specifications'!$J$7</f>
        <v xml:space="preserve">SR Capsule </v>
      </c>
      <c r="F693" s="138">
        <f>'Interval Specifications'!J77</f>
        <v>0</v>
      </c>
      <c r="G693" s="139">
        <f>'Cumulative Specifications'!J76</f>
        <v>0</v>
      </c>
      <c r="H693" s="134">
        <f>F693*C693*'Interval Specifications'!$J$10</f>
        <v>0</v>
      </c>
      <c r="I693" s="144">
        <f>G693*C693*'Interval Specifications'!$J$10</f>
        <v>0</v>
      </c>
      <c r="J693" s="66" t="str">
        <f>IF('Interval Specifications'!$J$11="","N/A",H693/'Interval Specifications'!$J$11)</f>
        <v>N/A</v>
      </c>
      <c r="K693" s="67" t="str">
        <f>IF('Interval Specifications'!$J$11="","N/A",I693/'Interval Specifications'!$J$11)</f>
        <v>N/A</v>
      </c>
      <c r="L693" s="155" t="str">
        <f t="shared" si="187"/>
        <v>N/A</v>
      </c>
      <c r="M693" s="690" t="str">
        <f t="shared" si="188"/>
        <v>N/A</v>
      </c>
      <c r="N693" s="691"/>
    </row>
    <row r="694" spans="2:14">
      <c r="B694" s="156"/>
      <c r="C694" s="2">
        <f>'Interval Specifications'!$K$9</f>
        <v>5</v>
      </c>
      <c r="D694" s="13" t="str">
        <f>'Interval Specifications'!$K$8</f>
        <v>mg/ml</v>
      </c>
      <c r="E694" s="130" t="str">
        <f>'Interval Specifications'!$K$7</f>
        <v>Liquid</v>
      </c>
      <c r="F694" s="138">
        <f>'Interval Specifications'!K77</f>
        <v>0</v>
      </c>
      <c r="G694" s="139">
        <f>'Cumulative Specifications'!K76</f>
        <v>0</v>
      </c>
      <c r="H694" s="134">
        <f>F694*C694*'Interval Specifications'!$K$10</f>
        <v>0</v>
      </c>
      <c r="I694" s="144">
        <f>G694*C694*'Interval Specifications'!$K$10</f>
        <v>0</v>
      </c>
      <c r="J694" s="66" t="str">
        <f>IF('Interval Specifications'!$K$11="","N/A",H694/'Interval Specifications'!$K$11)</f>
        <v>N/A</v>
      </c>
      <c r="K694" s="67" t="str">
        <f>IF('Interval Specifications'!$K$11="","N/A",I694/'Interval Specifications'!$K$11)</f>
        <v>N/A</v>
      </c>
      <c r="L694" s="155" t="str">
        <f t="shared" si="187"/>
        <v>N/A</v>
      </c>
      <c r="M694" s="690" t="str">
        <f t="shared" si="188"/>
        <v>N/A</v>
      </c>
      <c r="N694" s="691"/>
    </row>
    <row r="695" spans="2:14">
      <c r="B695" s="156"/>
      <c r="C695" s="18">
        <f>'Interval Specifications'!$L$9</f>
        <v>0.5</v>
      </c>
      <c r="D695" s="15" t="str">
        <f>'Interval Specifications'!$L$8</f>
        <v>G</v>
      </c>
      <c r="E695" s="130" t="str">
        <f>'Interval Specifications'!$L$7</f>
        <v>10% Powder</v>
      </c>
      <c r="F695" s="138">
        <f>'Interval Specifications'!L77</f>
        <v>0</v>
      </c>
      <c r="G695" s="139">
        <f>'Cumulative Specifications'!L76</f>
        <v>0</v>
      </c>
      <c r="H695" s="134">
        <f>F695*C695*'Interval Specifications'!$L$10</f>
        <v>0</v>
      </c>
      <c r="I695" s="144">
        <f>G695*C695*'Interval Specifications'!$L$10</f>
        <v>0</v>
      </c>
      <c r="J695" s="66" t="str">
        <f>IF('Interval Specifications'!$L$11="","N/A",H695/'Interval Specifications'!$L$11)</f>
        <v>N/A</v>
      </c>
      <c r="K695" s="67" t="str">
        <f>IF('Interval Specifications'!$L$11="","N/A",I695/'Interval Specifications'!$L$11)</f>
        <v>N/A</v>
      </c>
      <c r="L695" s="155" t="str">
        <f t="shared" si="187"/>
        <v>N/A</v>
      </c>
      <c r="M695" s="690" t="str">
        <f t="shared" si="188"/>
        <v>N/A</v>
      </c>
      <c r="N695" s="691"/>
    </row>
    <row r="696" spans="2:14" ht="15" thickBot="1">
      <c r="B696" s="156"/>
      <c r="C696" s="92">
        <f>'Interval Specifications'!$M$9</f>
        <v>1</v>
      </c>
      <c r="D696" s="93" t="str">
        <f>'Interval Specifications'!$M$8</f>
        <v>G</v>
      </c>
      <c r="E696" s="131" t="str">
        <f>'Interval Specifications'!$M$7</f>
        <v>20% Powder</v>
      </c>
      <c r="F696" s="140">
        <f>'Interval Specifications'!M77</f>
        <v>0</v>
      </c>
      <c r="G696" s="141">
        <f>'Cumulative Specifications'!M76</f>
        <v>0</v>
      </c>
      <c r="H696" s="135">
        <f>F696*C696*'Interval Specifications'!$M$10</f>
        <v>0</v>
      </c>
      <c r="I696" s="145">
        <f>G696*C696*'Interval Specifications'!$M$10</f>
        <v>0</v>
      </c>
      <c r="J696" s="149" t="str">
        <f>IF('Interval Specifications'!$M$11="","N/A",H696/'Interval Specifications'!$M$11)</f>
        <v>N/A</v>
      </c>
      <c r="K696" s="150" t="str">
        <f>IF('Interval Specifications'!$M$11="","N/A",I696/'Interval Specifications'!$M$11)</f>
        <v>N/A</v>
      </c>
      <c r="L696" s="155" t="str">
        <f t="shared" si="187"/>
        <v>N/A</v>
      </c>
      <c r="M696" s="690" t="str">
        <f t="shared" si="188"/>
        <v>N/A</v>
      </c>
      <c r="N696" s="691"/>
    </row>
    <row r="697" spans="2:14" ht="15" thickTop="1">
      <c r="B697" s="94" t="str">
        <f>'Interval Specifications'!C54</f>
        <v>United Kingdom</v>
      </c>
      <c r="C697" s="692" t="s">
        <v>69</v>
      </c>
      <c r="D697" s="693"/>
      <c r="E697" s="693"/>
      <c r="F697" s="203">
        <f t="shared" ref="F697:L697" si="189">SUM(F698:F707)</f>
        <v>19828</v>
      </c>
      <c r="G697" s="133">
        <f t="shared" si="189"/>
        <v>98058</v>
      </c>
      <c r="H697" s="133">
        <f t="shared" si="189"/>
        <v>570885</v>
      </c>
      <c r="I697" s="143">
        <f t="shared" si="189"/>
        <v>1959735</v>
      </c>
      <c r="J697" s="147">
        <f t="shared" si="189"/>
        <v>19828</v>
      </c>
      <c r="K697" s="148">
        <f t="shared" si="189"/>
        <v>98058</v>
      </c>
      <c r="L697" s="146">
        <f t="shared" si="189"/>
        <v>54.323287671232883</v>
      </c>
      <c r="M697" s="694">
        <f>SUM(M698:N707)</f>
        <v>268.65205479452055</v>
      </c>
      <c r="N697" s="695"/>
    </row>
    <row r="698" spans="2:14">
      <c r="B698" s="73"/>
      <c r="C698" s="202">
        <f>'Interval Specifications'!$D$9</f>
        <v>7.5</v>
      </c>
      <c r="D698" s="13" t="str">
        <f>'Interval Specifications'!$D$8</f>
        <v>mg</v>
      </c>
      <c r="E698" s="130" t="str">
        <f>'Interval Specifications'!$D$7</f>
        <v>Tablet</v>
      </c>
      <c r="F698" s="138">
        <f>'Interval Specifications'!D54</f>
        <v>0</v>
      </c>
      <c r="G698" s="139">
        <f>'Cumulative Specifications'!D53</f>
        <v>0</v>
      </c>
      <c r="H698" s="134">
        <f>F698*C698*'Interval Specifications'!$D$10</f>
        <v>0</v>
      </c>
      <c r="I698" s="144">
        <f>G698*C698*'Interval Specifications'!$D$10</f>
        <v>0</v>
      </c>
      <c r="J698" s="66">
        <f>IF('Interval Specifications'!$D$11="","N/A",H698/'Interval Specifications'!$D$11)</f>
        <v>0</v>
      </c>
      <c r="K698" s="67">
        <f>IF('Interval Specifications'!$D$11="","N/A",I698/'Interval Specifications'!$D$11)</f>
        <v>0</v>
      </c>
      <c r="L698" s="152">
        <f t="shared" ref="L698:L707" si="190">IF(J698="N/A","N/A",J698/365)</f>
        <v>0</v>
      </c>
      <c r="M698" s="690">
        <f t="shared" ref="M698:M707" si="191">IF(K698="N/A","N/A",K698/365)</f>
        <v>0</v>
      </c>
      <c r="N698" s="691"/>
    </row>
    <row r="699" spans="2:14">
      <c r="B699" s="153"/>
      <c r="C699" s="3">
        <f>'Interval Specifications'!$E$9</f>
        <v>15</v>
      </c>
      <c r="D699" s="15" t="str">
        <f>'Interval Specifications'!$E$8</f>
        <v>mg</v>
      </c>
      <c r="E699" s="130" t="str">
        <f>'Interval Specifications'!$E$7</f>
        <v>Tablet</v>
      </c>
      <c r="F699" s="138">
        <f>'Interval Specifications'!E54</f>
        <v>10977</v>
      </c>
      <c r="G699" s="139">
        <f>'Cumulative Specifications'!E53</f>
        <v>74847</v>
      </c>
      <c r="H699" s="134">
        <f>F699*C699*'Interval Specifications'!$E$10</f>
        <v>164655</v>
      </c>
      <c r="I699" s="144">
        <f>G699*C699*'Interval Specifications'!$E$10</f>
        <v>1122705</v>
      </c>
      <c r="J699" s="66">
        <f>IF('Interval Specifications'!$E$11="","N/A",H699/'Interval Specifications'!$E$11)</f>
        <v>10977</v>
      </c>
      <c r="K699" s="67">
        <f>IF('Interval Specifications'!$E$11="","N/A",I699/'Interval Specifications'!$E$11)</f>
        <v>74847</v>
      </c>
      <c r="L699" s="152">
        <f t="shared" si="190"/>
        <v>30.073972602739726</v>
      </c>
      <c r="M699" s="690">
        <f t="shared" si="191"/>
        <v>205.06027397260274</v>
      </c>
      <c r="N699" s="691"/>
    </row>
    <row r="700" spans="2:14">
      <c r="B700" s="153"/>
      <c r="C700" s="2">
        <f>'Interval Specifications'!$F$9</f>
        <v>30</v>
      </c>
      <c r="D700" s="13" t="str">
        <f>'Interval Specifications'!$F$8</f>
        <v>mg</v>
      </c>
      <c r="E700" s="130" t="str">
        <f>'Interval Specifications'!$F$7</f>
        <v>Tablet</v>
      </c>
      <c r="F700" s="138">
        <f>'Interval Specifications'!F54</f>
        <v>3531</v>
      </c>
      <c r="G700" s="139">
        <f>'Cumulative Specifications'!F53</f>
        <v>17891</v>
      </c>
      <c r="H700" s="134">
        <f>F700*C700*'Interval Specifications'!$F$10</f>
        <v>105930</v>
      </c>
      <c r="I700" s="144">
        <f>G700*C700*'Interval Specifications'!$F$10</f>
        <v>536730</v>
      </c>
      <c r="J700" s="66">
        <f>IF('Interval Specifications'!$F$11="","N/A",H700/'Interval Specifications'!$F$11)</f>
        <v>3531</v>
      </c>
      <c r="K700" s="67">
        <f>IF('Interval Specifications'!$F$11="","N/A",I700/'Interval Specifications'!$F$11)</f>
        <v>17891</v>
      </c>
      <c r="L700" s="152">
        <f t="shared" si="190"/>
        <v>9.6739726027397257</v>
      </c>
      <c r="M700" s="690">
        <f t="shared" si="191"/>
        <v>49.016438356164386</v>
      </c>
      <c r="N700" s="691"/>
    </row>
    <row r="701" spans="2:14">
      <c r="B701" s="153"/>
      <c r="C701" s="3">
        <f>'Interval Specifications'!$G$9</f>
        <v>45</v>
      </c>
      <c r="D701" s="15" t="str">
        <f>'Interval Specifications'!$G$8</f>
        <v>mg</v>
      </c>
      <c r="E701" s="130" t="str">
        <f>'Interval Specifications'!$G$7</f>
        <v>Tablet</v>
      </c>
      <c r="F701" s="138">
        <f>'Interval Specifications'!G54</f>
        <v>2828</v>
      </c>
      <c r="G701" s="139">
        <f>'Cumulative Specifications'!G53</f>
        <v>2828</v>
      </c>
      <c r="H701" s="134">
        <f>F701*C701*'Interval Specifications'!$G$10</f>
        <v>127260</v>
      </c>
      <c r="I701" s="144">
        <f>G701*C701*'Interval Specifications'!$G$10</f>
        <v>127260</v>
      </c>
      <c r="J701" s="66">
        <f>IF('Interval Specifications'!$G$11="","N/A",H701/'Interval Specifications'!$G$11)</f>
        <v>2828</v>
      </c>
      <c r="K701" s="67">
        <f>IF('Interval Specifications'!$G$11="","N/A",I701/'Interval Specifications'!$G$11)</f>
        <v>2828</v>
      </c>
      <c r="L701" s="152">
        <f t="shared" si="190"/>
        <v>7.7479452054794518</v>
      </c>
      <c r="M701" s="690">
        <f t="shared" si="191"/>
        <v>7.7479452054794518</v>
      </c>
      <c r="N701" s="691"/>
    </row>
    <row r="702" spans="2:14">
      <c r="B702" s="153"/>
      <c r="C702" s="2">
        <f>'Interval Specifications'!$H$9</f>
        <v>60</v>
      </c>
      <c r="D702" s="13" t="str">
        <f>'Interval Specifications'!$H$8</f>
        <v>mg</v>
      </c>
      <c r="E702" s="130" t="str">
        <f>'Interval Specifications'!$H$7</f>
        <v>Tablet</v>
      </c>
      <c r="F702" s="138">
        <f>'Interval Specifications'!H54</f>
        <v>1708</v>
      </c>
      <c r="G702" s="139">
        <f>'Cumulative Specifications'!H53</f>
        <v>1708</v>
      </c>
      <c r="H702" s="134">
        <f>F702*C702*'Interval Specifications'!$H$10</f>
        <v>102480</v>
      </c>
      <c r="I702" s="144">
        <f>G702*C702*'Interval Specifications'!$H$10</f>
        <v>102480</v>
      </c>
      <c r="J702" s="66">
        <f>IF('Interval Specifications'!$H$11="","N/A",H702/'Interval Specifications'!$H$11)</f>
        <v>1708</v>
      </c>
      <c r="K702" s="67">
        <f>IF('Interval Specifications'!$H$11="","N/A",I702/'Interval Specifications'!$H$11)</f>
        <v>1708</v>
      </c>
      <c r="L702" s="152">
        <f t="shared" si="190"/>
        <v>4.6794520547945204</v>
      </c>
      <c r="M702" s="690">
        <f t="shared" si="191"/>
        <v>4.6794520547945204</v>
      </c>
      <c r="N702" s="691"/>
    </row>
    <row r="703" spans="2:14">
      <c r="B703" s="153"/>
      <c r="C703" s="16">
        <f>'Interval Specifications'!$I$9</f>
        <v>90</v>
      </c>
      <c r="D703" s="15" t="str">
        <f>'Interval Specifications'!$I$8</f>
        <v>mg</v>
      </c>
      <c r="E703" s="130" t="str">
        <f>'Interval Specifications'!$I$7</f>
        <v>Tablet</v>
      </c>
      <c r="F703" s="138">
        <f>'Interval Specifications'!I54</f>
        <v>784</v>
      </c>
      <c r="G703" s="139">
        <f>'Cumulative Specifications'!I53</f>
        <v>784</v>
      </c>
      <c r="H703" s="134">
        <f>F703*C703*'Interval Specifications'!$I$10</f>
        <v>70560</v>
      </c>
      <c r="I703" s="144">
        <f>G703*C703*'Interval Specifications'!$I$10</f>
        <v>70560</v>
      </c>
      <c r="J703" s="66">
        <f>IF('Interval Specifications'!$I$11="","N/A",H703/'Interval Specifications'!$I$11)</f>
        <v>784</v>
      </c>
      <c r="K703" s="67">
        <f>IF('Interval Specifications'!$I$11="","N/A",I703/'Interval Specifications'!$I$11)</f>
        <v>784</v>
      </c>
      <c r="L703" s="152">
        <f t="shared" si="190"/>
        <v>2.1479452054794521</v>
      </c>
      <c r="M703" s="690">
        <f t="shared" si="191"/>
        <v>2.1479452054794521</v>
      </c>
      <c r="N703" s="691"/>
    </row>
    <row r="704" spans="2:14">
      <c r="B704" s="153"/>
      <c r="C704" s="3">
        <f>'Interval Specifications'!$J$9</f>
        <v>25</v>
      </c>
      <c r="D704" s="15" t="str">
        <f>'Interval Specifications'!$J$8</f>
        <v>mg</v>
      </c>
      <c r="E704" s="130" t="str">
        <f>'Interval Specifications'!$J$7</f>
        <v xml:space="preserve">SR Capsule </v>
      </c>
      <c r="F704" s="138">
        <f>'Interval Specifications'!J54</f>
        <v>0</v>
      </c>
      <c r="G704" s="139">
        <f>'Cumulative Specifications'!J53</f>
        <v>0</v>
      </c>
      <c r="H704" s="134">
        <f>F704*C704*'Interval Specifications'!$J$10</f>
        <v>0</v>
      </c>
      <c r="I704" s="144">
        <f>G704*C704*'Interval Specifications'!$J$10</f>
        <v>0</v>
      </c>
      <c r="J704" s="66" t="str">
        <f>IF('Interval Specifications'!$J$11="","N/A",H704/'Interval Specifications'!$J$11)</f>
        <v>N/A</v>
      </c>
      <c r="K704" s="67" t="str">
        <f>IF('Interval Specifications'!$J$11="","N/A",I704/'Interval Specifications'!$J$11)</f>
        <v>N/A</v>
      </c>
      <c r="L704" s="152" t="str">
        <f t="shared" si="190"/>
        <v>N/A</v>
      </c>
      <c r="M704" s="690" t="str">
        <f t="shared" si="191"/>
        <v>N/A</v>
      </c>
      <c r="N704" s="691"/>
    </row>
    <row r="705" spans="2:14">
      <c r="B705" s="153"/>
      <c r="C705" s="2">
        <f>'Interval Specifications'!$K$9</f>
        <v>5</v>
      </c>
      <c r="D705" s="13" t="str">
        <f>'Interval Specifications'!$K$8</f>
        <v>mg/ml</v>
      </c>
      <c r="E705" s="130" t="str">
        <f>'Interval Specifications'!$K$7</f>
        <v>Liquid</v>
      </c>
      <c r="F705" s="138">
        <f>'Interval Specifications'!K54</f>
        <v>0</v>
      </c>
      <c r="G705" s="139">
        <f>'Cumulative Specifications'!K53</f>
        <v>0</v>
      </c>
      <c r="H705" s="134">
        <f>F705*C705*'Interval Specifications'!$K$10</f>
        <v>0</v>
      </c>
      <c r="I705" s="144">
        <f>G705*C705*'Interval Specifications'!$K$10</f>
        <v>0</v>
      </c>
      <c r="J705" s="66" t="str">
        <f>IF('Interval Specifications'!$K$11="","N/A",H705/'Interval Specifications'!$K$11)</f>
        <v>N/A</v>
      </c>
      <c r="K705" s="67" t="str">
        <f>IF('Interval Specifications'!$K$11="","N/A",I705/'Interval Specifications'!$K$11)</f>
        <v>N/A</v>
      </c>
      <c r="L705" s="152" t="str">
        <f t="shared" si="190"/>
        <v>N/A</v>
      </c>
      <c r="M705" s="690" t="str">
        <f t="shared" si="191"/>
        <v>N/A</v>
      </c>
      <c r="N705" s="691"/>
    </row>
    <row r="706" spans="2:14">
      <c r="B706" s="153"/>
      <c r="C706" s="18">
        <f>'Interval Specifications'!$L$9</f>
        <v>0.5</v>
      </c>
      <c r="D706" s="15" t="str">
        <f>'Interval Specifications'!$L$8</f>
        <v>G</v>
      </c>
      <c r="E706" s="130" t="str">
        <f>'Interval Specifications'!$L$7</f>
        <v>10% Powder</v>
      </c>
      <c r="F706" s="138">
        <f>'Interval Specifications'!L54</f>
        <v>0</v>
      </c>
      <c r="G706" s="139">
        <f>'Cumulative Specifications'!L53</f>
        <v>0</v>
      </c>
      <c r="H706" s="134">
        <f>F706*C706*'Interval Specifications'!$L$10</f>
        <v>0</v>
      </c>
      <c r="I706" s="144">
        <f>G706*C706*'Interval Specifications'!$L$10</f>
        <v>0</v>
      </c>
      <c r="J706" s="66" t="str">
        <f>IF('Interval Specifications'!$L$11="","N/A",H706/'Interval Specifications'!$L$11)</f>
        <v>N/A</v>
      </c>
      <c r="K706" s="67" t="str">
        <f>IF('Interval Specifications'!$L$11="","N/A",I706/'Interval Specifications'!$L$11)</f>
        <v>N/A</v>
      </c>
      <c r="L706" s="152" t="str">
        <f t="shared" si="190"/>
        <v>N/A</v>
      </c>
      <c r="M706" s="690" t="str">
        <f t="shared" si="191"/>
        <v>N/A</v>
      </c>
      <c r="N706" s="691"/>
    </row>
    <row r="707" spans="2:14" ht="15" thickBot="1">
      <c r="B707" s="153"/>
      <c r="C707" s="4">
        <f>'Interval Specifications'!$M$9</f>
        <v>1</v>
      </c>
      <c r="D707" s="14" t="str">
        <f>'Interval Specifications'!$M$8</f>
        <v>G</v>
      </c>
      <c r="E707" s="130" t="str">
        <f>'Interval Specifications'!$M$7</f>
        <v>20% Powder</v>
      </c>
      <c r="F707" s="138">
        <f>'Interval Specifications'!M54</f>
        <v>0</v>
      </c>
      <c r="G707" s="139">
        <f>'Cumulative Specifications'!M53</f>
        <v>0</v>
      </c>
      <c r="H707" s="134">
        <f>F707*C707*'Interval Specifications'!$M$10</f>
        <v>0</v>
      </c>
      <c r="I707" s="144">
        <f>G707*C707*'Interval Specifications'!$M$10</f>
        <v>0</v>
      </c>
      <c r="J707" s="149" t="str">
        <f>IF('Interval Specifications'!$M$11="","N/A",H707/'Interval Specifications'!$M$11)</f>
        <v>N/A</v>
      </c>
      <c r="K707" s="150" t="str">
        <f>IF('Interval Specifications'!$M$11="","N/A",I707/'Interval Specifications'!$M$11)</f>
        <v>N/A</v>
      </c>
      <c r="L707" s="152" t="str">
        <f t="shared" si="190"/>
        <v>N/A</v>
      </c>
      <c r="M707" s="690" t="str">
        <f t="shared" si="191"/>
        <v>N/A</v>
      </c>
      <c r="N707" s="691"/>
    </row>
    <row r="708" spans="2:14" ht="15" thickTop="1">
      <c r="B708" s="94" t="str">
        <f>'Interval Specifications'!C14</f>
        <v>United States</v>
      </c>
      <c r="C708" s="692" t="s">
        <v>69</v>
      </c>
      <c r="D708" s="693"/>
      <c r="E708" s="693"/>
      <c r="F708" s="203">
        <f t="shared" ref="F708:L708" si="192">SUM(F709:F718)</f>
        <v>153330</v>
      </c>
      <c r="G708" s="133">
        <f t="shared" si="192"/>
        <v>2023280</v>
      </c>
      <c r="H708" s="133">
        <f t="shared" si="192"/>
        <v>2947200</v>
      </c>
      <c r="I708" s="143">
        <f t="shared" si="192"/>
        <v>38639100</v>
      </c>
      <c r="J708" s="147">
        <f t="shared" si="192"/>
        <v>153330</v>
      </c>
      <c r="K708" s="148">
        <f t="shared" si="192"/>
        <v>2023280</v>
      </c>
      <c r="L708" s="146">
        <f t="shared" si="192"/>
        <v>420.08219178082192</v>
      </c>
      <c r="M708" s="694">
        <f>SUM(M709:N718)</f>
        <v>5543.232876712329</v>
      </c>
      <c r="N708" s="695"/>
    </row>
    <row r="709" spans="2:14">
      <c r="B709" s="73"/>
      <c r="C709" s="202">
        <f>'Interval Specifications'!$D$9</f>
        <v>7.5</v>
      </c>
      <c r="D709" s="13" t="str">
        <f>'Interval Specifications'!$D$8</f>
        <v>mg</v>
      </c>
      <c r="E709" s="130" t="str">
        <f>'Interval Specifications'!$D$7</f>
        <v>Tablet</v>
      </c>
      <c r="F709" s="138">
        <f>'Interval Specifications'!D14</f>
        <v>0</v>
      </c>
      <c r="G709" s="139">
        <f>'Cumulative Specifications'!D13</f>
        <v>0</v>
      </c>
      <c r="H709" s="134">
        <f>F709*C709*'Interval Specifications'!$D$10</f>
        <v>0</v>
      </c>
      <c r="I709" s="144">
        <f>G709*C709*'Interval Specifications'!$D$10</f>
        <v>0</v>
      </c>
      <c r="J709" s="66">
        <f>IF('Interval Specifications'!$D$11="","N/A",H709/'Interval Specifications'!$D$11)</f>
        <v>0</v>
      </c>
      <c r="K709" s="67">
        <f>IF('Interval Specifications'!$D$11="","N/A",I709/'Interval Specifications'!$D$11)</f>
        <v>0</v>
      </c>
      <c r="L709" s="115">
        <f t="shared" ref="L709:L718" si="193">IF(J709="N/A","N/A",J709/365)</f>
        <v>0</v>
      </c>
      <c r="M709" s="690">
        <f t="shared" ref="M709:M718" si="194">IF(K709="N/A","N/A",K709/365)</f>
        <v>0</v>
      </c>
      <c r="N709" s="691"/>
    </row>
    <row r="710" spans="2:14">
      <c r="B710" s="74"/>
      <c r="C710" s="3">
        <f>'Interval Specifications'!$E$9</f>
        <v>15</v>
      </c>
      <c r="D710" s="15" t="str">
        <f>'Interval Specifications'!$E$8</f>
        <v>mg</v>
      </c>
      <c r="E710" s="130" t="str">
        <f>'Interval Specifications'!$E$7</f>
        <v>Tablet</v>
      </c>
      <c r="F710" s="138">
        <f>'Interval Specifications'!E14</f>
        <v>110180</v>
      </c>
      <c r="G710" s="139">
        <f>'Cumulative Specifications'!E13</f>
        <v>1470620</v>
      </c>
      <c r="H710" s="134">
        <f>F710*C710*'Interval Specifications'!$E$10</f>
        <v>1652700</v>
      </c>
      <c r="I710" s="144">
        <f>G710*C710*'Interval Specifications'!$E$10</f>
        <v>22059300</v>
      </c>
      <c r="J710" s="66">
        <f>IF('Interval Specifications'!$E$11="","N/A",H710/'Interval Specifications'!$E$11)</f>
        <v>110180</v>
      </c>
      <c r="K710" s="67">
        <f>IF('Interval Specifications'!$E$11="","N/A",I710/'Interval Specifications'!$E$11)</f>
        <v>1470620</v>
      </c>
      <c r="L710" s="115">
        <f t="shared" si="193"/>
        <v>301.86301369863014</v>
      </c>
      <c r="M710" s="690">
        <f t="shared" si="194"/>
        <v>4029.0958904109589</v>
      </c>
      <c r="N710" s="691"/>
    </row>
    <row r="711" spans="2:14">
      <c r="B711" s="74"/>
      <c r="C711" s="2">
        <f>'Interval Specifications'!$F$9</f>
        <v>30</v>
      </c>
      <c r="D711" s="13" t="str">
        <f>'Interval Specifications'!$F$8</f>
        <v>mg</v>
      </c>
      <c r="E711" s="130" t="str">
        <f>'Interval Specifications'!$F$7</f>
        <v>Tablet</v>
      </c>
      <c r="F711" s="138">
        <f>'Interval Specifications'!F14</f>
        <v>43150</v>
      </c>
      <c r="G711" s="139">
        <f>'Cumulative Specifications'!F13</f>
        <v>552660</v>
      </c>
      <c r="H711" s="134">
        <f>F711*C711*'Interval Specifications'!$F$10</f>
        <v>1294500</v>
      </c>
      <c r="I711" s="144">
        <f>G711*C711*'Interval Specifications'!$F$10</f>
        <v>16579800</v>
      </c>
      <c r="J711" s="66">
        <f>IF('Interval Specifications'!$F$11="","N/A",H711/'Interval Specifications'!$F$11)</f>
        <v>43150</v>
      </c>
      <c r="K711" s="67">
        <f>IF('Interval Specifications'!$F$11="","N/A",I711/'Interval Specifications'!$F$11)</f>
        <v>552660</v>
      </c>
      <c r="L711" s="115">
        <f t="shared" si="193"/>
        <v>118.21917808219177</v>
      </c>
      <c r="M711" s="690">
        <f t="shared" si="194"/>
        <v>1514.1369863013699</v>
      </c>
      <c r="N711" s="691"/>
    </row>
    <row r="712" spans="2:14">
      <c r="B712" s="74"/>
      <c r="C712" s="3">
        <f>'Interval Specifications'!$G$9</f>
        <v>45</v>
      </c>
      <c r="D712" s="15" t="str">
        <f>'Interval Specifications'!$G$8</f>
        <v>mg</v>
      </c>
      <c r="E712" s="130" t="str">
        <f>'Interval Specifications'!$G$7</f>
        <v>Tablet</v>
      </c>
      <c r="F712" s="138">
        <f>'Interval Specifications'!G14</f>
        <v>0</v>
      </c>
      <c r="G712" s="139">
        <f>'Cumulative Specifications'!G13</f>
        <v>0</v>
      </c>
      <c r="H712" s="134">
        <f>F712*C712*'Interval Specifications'!$G$10</f>
        <v>0</v>
      </c>
      <c r="I712" s="144">
        <f>G712*C712*'Interval Specifications'!$G$10</f>
        <v>0</v>
      </c>
      <c r="J712" s="66">
        <f>IF('Interval Specifications'!$G$11="","N/A",H712/'Interval Specifications'!$G$11)</f>
        <v>0</v>
      </c>
      <c r="K712" s="67">
        <f>IF('Interval Specifications'!$G$11="","N/A",I712/'Interval Specifications'!$G$11)</f>
        <v>0</v>
      </c>
      <c r="L712" s="115">
        <f t="shared" si="193"/>
        <v>0</v>
      </c>
      <c r="M712" s="690">
        <f t="shared" si="194"/>
        <v>0</v>
      </c>
      <c r="N712" s="691"/>
    </row>
    <row r="713" spans="2:14">
      <c r="B713" s="74"/>
      <c r="C713" s="2">
        <f>'Interval Specifications'!$H$9</f>
        <v>60</v>
      </c>
      <c r="D713" s="13" t="str">
        <f>'Interval Specifications'!$H$8</f>
        <v>mg</v>
      </c>
      <c r="E713" s="130" t="str">
        <f>'Interval Specifications'!$H$7</f>
        <v>Tablet</v>
      </c>
      <c r="F713" s="138">
        <f>'Interval Specifications'!H14</f>
        <v>0</v>
      </c>
      <c r="G713" s="139">
        <f>'Cumulative Specifications'!H13</f>
        <v>0</v>
      </c>
      <c r="H713" s="134">
        <f>F713*C713*'Interval Specifications'!$H$10</f>
        <v>0</v>
      </c>
      <c r="I713" s="144">
        <f>G713*C713*'Interval Specifications'!$H$10</f>
        <v>0</v>
      </c>
      <c r="J713" s="66">
        <f>IF('Interval Specifications'!$H$11="","N/A",H713/'Interval Specifications'!$H$11)</f>
        <v>0</v>
      </c>
      <c r="K713" s="67">
        <f>IF('Interval Specifications'!$H$11="","N/A",I713/'Interval Specifications'!$H$11)</f>
        <v>0</v>
      </c>
      <c r="L713" s="115">
        <f t="shared" si="193"/>
        <v>0</v>
      </c>
      <c r="M713" s="690">
        <f t="shared" si="194"/>
        <v>0</v>
      </c>
      <c r="N713" s="691"/>
    </row>
    <row r="714" spans="2:14">
      <c r="B714" s="74"/>
      <c r="C714" s="16">
        <f>'Interval Specifications'!$I$9</f>
        <v>90</v>
      </c>
      <c r="D714" s="15" t="str">
        <f>'Interval Specifications'!$I$8</f>
        <v>mg</v>
      </c>
      <c r="E714" s="130" t="str">
        <f>'Interval Specifications'!$I$7</f>
        <v>Tablet</v>
      </c>
      <c r="F714" s="138">
        <f>'Interval Specifications'!I14</f>
        <v>0</v>
      </c>
      <c r="G714" s="139">
        <f>'Cumulative Specifications'!I13</f>
        <v>0</v>
      </c>
      <c r="H714" s="134">
        <f>F714*C714*'Interval Specifications'!$I$10</f>
        <v>0</v>
      </c>
      <c r="I714" s="144">
        <f>G714*C714*'Interval Specifications'!$I$10</f>
        <v>0</v>
      </c>
      <c r="J714" s="66">
        <f>IF('Interval Specifications'!$I$11="","N/A",H714/'Interval Specifications'!$I$11)</f>
        <v>0</v>
      </c>
      <c r="K714" s="67">
        <f>IF('Interval Specifications'!$I$11="","N/A",I714/'Interval Specifications'!$I$11)</f>
        <v>0</v>
      </c>
      <c r="L714" s="115">
        <f t="shared" si="193"/>
        <v>0</v>
      </c>
      <c r="M714" s="690">
        <f t="shared" si="194"/>
        <v>0</v>
      </c>
      <c r="N714" s="691"/>
    </row>
    <row r="715" spans="2:14">
      <c r="B715" s="74"/>
      <c r="C715" s="3">
        <f>'Interval Specifications'!$J$9</f>
        <v>25</v>
      </c>
      <c r="D715" s="15" t="str">
        <f>'Interval Specifications'!$J$8</f>
        <v>mg</v>
      </c>
      <c r="E715" s="130" t="str">
        <f>'Interval Specifications'!$J$7</f>
        <v xml:space="preserve">SR Capsule </v>
      </c>
      <c r="F715" s="138">
        <f>'Interval Specifications'!J14</f>
        <v>0</v>
      </c>
      <c r="G715" s="139">
        <f>'Cumulative Specifications'!J13</f>
        <v>0</v>
      </c>
      <c r="H715" s="134">
        <f>F715*C715*'Interval Specifications'!$J$10</f>
        <v>0</v>
      </c>
      <c r="I715" s="144">
        <f>G715*C715*'Interval Specifications'!$J$10</f>
        <v>0</v>
      </c>
      <c r="J715" s="66" t="str">
        <f>IF('Interval Specifications'!$J$11="","N/A",H715/'Interval Specifications'!$J$11)</f>
        <v>N/A</v>
      </c>
      <c r="K715" s="67" t="str">
        <f>IF('Interval Specifications'!$J$11="","N/A",I715/'Interval Specifications'!$J$11)</f>
        <v>N/A</v>
      </c>
      <c r="L715" s="115" t="str">
        <f t="shared" si="193"/>
        <v>N/A</v>
      </c>
      <c r="M715" s="690" t="str">
        <f t="shared" si="194"/>
        <v>N/A</v>
      </c>
      <c r="N715" s="691"/>
    </row>
    <row r="716" spans="2:14">
      <c r="B716" s="74"/>
      <c r="C716" s="2">
        <f>'Interval Specifications'!$K$9</f>
        <v>5</v>
      </c>
      <c r="D716" s="13" t="str">
        <f>'Interval Specifications'!$K$8</f>
        <v>mg/ml</v>
      </c>
      <c r="E716" s="130" t="str">
        <f>'Interval Specifications'!$K$7</f>
        <v>Liquid</v>
      </c>
      <c r="F716" s="138">
        <f>'Interval Specifications'!K14</f>
        <v>0</v>
      </c>
      <c r="G716" s="139">
        <f>'Cumulative Specifications'!K13</f>
        <v>0</v>
      </c>
      <c r="H716" s="134">
        <f>F716*C716*'Interval Specifications'!$K$10</f>
        <v>0</v>
      </c>
      <c r="I716" s="144">
        <f>G716*C716*'Interval Specifications'!$K$10</f>
        <v>0</v>
      </c>
      <c r="J716" s="66" t="str">
        <f>IF('Interval Specifications'!$K$11="","N/A",H716/'Interval Specifications'!$K$11)</f>
        <v>N/A</v>
      </c>
      <c r="K716" s="67" t="str">
        <f>IF('Interval Specifications'!$K$11="","N/A",I716/'Interval Specifications'!$K$11)</f>
        <v>N/A</v>
      </c>
      <c r="L716" s="115" t="str">
        <f t="shared" si="193"/>
        <v>N/A</v>
      </c>
      <c r="M716" s="690" t="str">
        <f t="shared" si="194"/>
        <v>N/A</v>
      </c>
      <c r="N716" s="691"/>
    </row>
    <row r="717" spans="2:14">
      <c r="B717" s="74"/>
      <c r="C717" s="18">
        <f>'Interval Specifications'!$L$9</f>
        <v>0.5</v>
      </c>
      <c r="D717" s="15" t="str">
        <f>'Interval Specifications'!$L$8</f>
        <v>G</v>
      </c>
      <c r="E717" s="130" t="str">
        <f>'Interval Specifications'!$L$7</f>
        <v>10% Powder</v>
      </c>
      <c r="F717" s="138">
        <f>'Interval Specifications'!L14</f>
        <v>0</v>
      </c>
      <c r="G717" s="139">
        <f>'Cumulative Specifications'!L13</f>
        <v>0</v>
      </c>
      <c r="H717" s="134">
        <f>F717*C717*'Interval Specifications'!$L$10</f>
        <v>0</v>
      </c>
      <c r="I717" s="144">
        <f>G717*C717*'Interval Specifications'!$L$10</f>
        <v>0</v>
      </c>
      <c r="J717" s="66" t="str">
        <f>IF('Interval Specifications'!$L$11="","N/A",H717/'Interval Specifications'!$L$11)</f>
        <v>N/A</v>
      </c>
      <c r="K717" s="67" t="str">
        <f>IF('Interval Specifications'!$L$11="","N/A",I717/'Interval Specifications'!$L$11)</f>
        <v>N/A</v>
      </c>
      <c r="L717" s="115" t="str">
        <f t="shared" si="193"/>
        <v>N/A</v>
      </c>
      <c r="M717" s="690" t="str">
        <f t="shared" si="194"/>
        <v>N/A</v>
      </c>
      <c r="N717" s="691"/>
    </row>
    <row r="718" spans="2:14" ht="15" thickBot="1">
      <c r="B718" s="74"/>
      <c r="C718" s="92">
        <f>'Interval Specifications'!$M$9</f>
        <v>1</v>
      </c>
      <c r="D718" s="93" t="str">
        <f>'Interval Specifications'!$M$8</f>
        <v>G</v>
      </c>
      <c r="E718" s="131" t="str">
        <f>'Interval Specifications'!$M$7</f>
        <v>20% Powder</v>
      </c>
      <c r="F718" s="140">
        <f>'Interval Specifications'!M14</f>
        <v>0</v>
      </c>
      <c r="G718" s="141">
        <f>'Cumulative Specifications'!M13</f>
        <v>0</v>
      </c>
      <c r="H718" s="135">
        <f>F718*C718*'Interval Specifications'!$M$10</f>
        <v>0</v>
      </c>
      <c r="I718" s="145">
        <f>G718*C718*'Interval Specifications'!$M$10</f>
        <v>0</v>
      </c>
      <c r="J718" s="149" t="str">
        <f>IF('Interval Specifications'!$M$11="","N/A",H718/'Interval Specifications'!$M$11)</f>
        <v>N/A</v>
      </c>
      <c r="K718" s="150" t="str">
        <f>IF('Interval Specifications'!$M$11="","N/A",I718/'Interval Specifications'!$M$11)</f>
        <v>N/A</v>
      </c>
      <c r="L718" s="115" t="str">
        <f t="shared" si="193"/>
        <v>N/A</v>
      </c>
      <c r="M718" s="690" t="str">
        <f t="shared" si="194"/>
        <v>N/A</v>
      </c>
      <c r="N718" s="691"/>
    </row>
    <row r="719" spans="2:14" ht="15" thickTop="1">
      <c r="B719" s="94" t="str">
        <f>'Interval Specifications'!C78</f>
        <v>Vietnam</v>
      </c>
      <c r="C719" s="692" t="s">
        <v>69</v>
      </c>
      <c r="D719" s="693"/>
      <c r="E719" s="693"/>
      <c r="F719" s="203">
        <f t="shared" ref="F719:L719" si="195">SUM(F720:F729)</f>
        <v>0</v>
      </c>
      <c r="G719" s="133">
        <f t="shared" si="195"/>
        <v>0</v>
      </c>
      <c r="H719" s="133">
        <f t="shared" si="195"/>
        <v>0</v>
      </c>
      <c r="I719" s="143">
        <f t="shared" si="195"/>
        <v>0</v>
      </c>
      <c r="J719" s="147">
        <f t="shared" si="195"/>
        <v>0</v>
      </c>
      <c r="K719" s="148">
        <f t="shared" si="195"/>
        <v>0</v>
      </c>
      <c r="L719" s="146">
        <f t="shared" si="195"/>
        <v>0</v>
      </c>
      <c r="M719" s="694">
        <f>SUM(M720:N729)</f>
        <v>0</v>
      </c>
      <c r="N719" s="695"/>
    </row>
    <row r="720" spans="2:14">
      <c r="B720" s="73"/>
      <c r="C720" s="202">
        <f>'Interval Specifications'!$D$9</f>
        <v>7.5</v>
      </c>
      <c r="D720" s="13" t="str">
        <f>'Interval Specifications'!$D$8</f>
        <v>mg</v>
      </c>
      <c r="E720" s="130" t="str">
        <f>'Interval Specifications'!$D$7</f>
        <v>Tablet</v>
      </c>
      <c r="F720" s="138">
        <f>'Interval Specifications'!D78</f>
        <v>0</v>
      </c>
      <c r="G720" s="139">
        <f>'Cumulative Specifications'!D77</f>
        <v>0</v>
      </c>
      <c r="H720" s="134">
        <f>F720*C720*'Interval Specifications'!$D$10</f>
        <v>0</v>
      </c>
      <c r="I720" s="144">
        <f>G720*C720*'Interval Specifications'!$D$10</f>
        <v>0</v>
      </c>
      <c r="J720" s="66">
        <f>IF('Interval Specifications'!$D$11="","N/A",H720/'Interval Specifications'!$D$11)</f>
        <v>0</v>
      </c>
      <c r="K720" s="67">
        <f>IF('Interval Specifications'!$D$11="","N/A",I720/'Interval Specifications'!$D$11)</f>
        <v>0</v>
      </c>
      <c r="L720" s="175">
        <f t="shared" ref="L720:L729" si="196">IF(J720="N/A","N/A",J720/365)</f>
        <v>0</v>
      </c>
      <c r="M720" s="690">
        <f t="shared" ref="M720:M729" si="197">IF(K720="N/A","N/A",K720/365)</f>
        <v>0</v>
      </c>
      <c r="N720" s="691"/>
    </row>
    <row r="721" spans="2:14">
      <c r="B721" s="176"/>
      <c r="C721" s="3">
        <f>'Interval Specifications'!$E$9</f>
        <v>15</v>
      </c>
      <c r="D721" s="15" t="str">
        <f>'Interval Specifications'!$E$8</f>
        <v>mg</v>
      </c>
      <c r="E721" s="130" t="str">
        <f>'Interval Specifications'!$E$7</f>
        <v>Tablet</v>
      </c>
      <c r="F721" s="138">
        <f>'Interval Specifications'!E78</f>
        <v>0</v>
      </c>
      <c r="G721" s="139">
        <f>'Cumulative Specifications'!E77</f>
        <v>0</v>
      </c>
      <c r="H721" s="134">
        <f>F721*C721*'Interval Specifications'!$E$10</f>
        <v>0</v>
      </c>
      <c r="I721" s="144">
        <f>G721*C721*'Interval Specifications'!$E$10</f>
        <v>0</v>
      </c>
      <c r="J721" s="66">
        <f>IF('Interval Specifications'!$E$11="","N/A",H721/'Interval Specifications'!$E$11)</f>
        <v>0</v>
      </c>
      <c r="K721" s="67">
        <f>IF('Interval Specifications'!$E$11="","N/A",I721/'Interval Specifications'!$E$11)</f>
        <v>0</v>
      </c>
      <c r="L721" s="175">
        <f t="shared" si="196"/>
        <v>0</v>
      </c>
      <c r="M721" s="690">
        <f t="shared" si="197"/>
        <v>0</v>
      </c>
      <c r="N721" s="691"/>
    </row>
    <row r="722" spans="2:14">
      <c r="B722" s="176"/>
      <c r="C722" s="2">
        <f>'Interval Specifications'!$F$9</f>
        <v>30</v>
      </c>
      <c r="D722" s="13" t="str">
        <f>'Interval Specifications'!$F$8</f>
        <v>mg</v>
      </c>
      <c r="E722" s="130" t="str">
        <f>'Interval Specifications'!$F$7</f>
        <v>Tablet</v>
      </c>
      <c r="F722" s="138">
        <f>'Interval Specifications'!F78</f>
        <v>0</v>
      </c>
      <c r="G722" s="139">
        <f>'Cumulative Specifications'!F77</f>
        <v>0</v>
      </c>
      <c r="H722" s="134">
        <f>F722*C722*'Interval Specifications'!$F$10</f>
        <v>0</v>
      </c>
      <c r="I722" s="144">
        <f>G722*C722*'Interval Specifications'!$F$10</f>
        <v>0</v>
      </c>
      <c r="J722" s="66">
        <f>IF('Interval Specifications'!$F$11="","N/A",H722/'Interval Specifications'!$F$11)</f>
        <v>0</v>
      </c>
      <c r="K722" s="67">
        <f>IF('Interval Specifications'!$F$11="","N/A",I722/'Interval Specifications'!$F$11)</f>
        <v>0</v>
      </c>
      <c r="L722" s="175">
        <f t="shared" si="196"/>
        <v>0</v>
      </c>
      <c r="M722" s="690">
        <f t="shared" si="197"/>
        <v>0</v>
      </c>
      <c r="N722" s="691"/>
    </row>
    <row r="723" spans="2:14">
      <c r="B723" s="176"/>
      <c r="C723" s="3">
        <f>'Interval Specifications'!$G$9</f>
        <v>45</v>
      </c>
      <c r="D723" s="15" t="str">
        <f>'Interval Specifications'!$G$8</f>
        <v>mg</v>
      </c>
      <c r="E723" s="130" t="str">
        <f>'Interval Specifications'!$G$7</f>
        <v>Tablet</v>
      </c>
      <c r="F723" s="138">
        <f>'Interval Specifications'!G78</f>
        <v>0</v>
      </c>
      <c r="G723" s="139">
        <f>'Cumulative Specifications'!G77</f>
        <v>0</v>
      </c>
      <c r="H723" s="134">
        <f>F723*C723*'Interval Specifications'!$G$10</f>
        <v>0</v>
      </c>
      <c r="I723" s="144">
        <f>G723*C723*'Interval Specifications'!$G$10</f>
        <v>0</v>
      </c>
      <c r="J723" s="66">
        <f>IF('Interval Specifications'!$G$11="","N/A",H723/'Interval Specifications'!$G$11)</f>
        <v>0</v>
      </c>
      <c r="K723" s="67">
        <f>IF('Interval Specifications'!$G$11="","N/A",I723/'Interval Specifications'!$G$11)</f>
        <v>0</v>
      </c>
      <c r="L723" s="175">
        <f t="shared" si="196"/>
        <v>0</v>
      </c>
      <c r="M723" s="690">
        <f t="shared" si="197"/>
        <v>0</v>
      </c>
      <c r="N723" s="691"/>
    </row>
    <row r="724" spans="2:14">
      <c r="B724" s="176"/>
      <c r="C724" s="2">
        <f>'Interval Specifications'!$H$9</f>
        <v>60</v>
      </c>
      <c r="D724" s="13" t="str">
        <f>'Interval Specifications'!$H$8</f>
        <v>mg</v>
      </c>
      <c r="E724" s="130" t="str">
        <f>'Interval Specifications'!$H$7</f>
        <v>Tablet</v>
      </c>
      <c r="F724" s="138">
        <f>'Interval Specifications'!H78</f>
        <v>0</v>
      </c>
      <c r="G724" s="139">
        <f>'Cumulative Specifications'!H77</f>
        <v>0</v>
      </c>
      <c r="H724" s="134">
        <f>F724*C724*'Interval Specifications'!$H$10</f>
        <v>0</v>
      </c>
      <c r="I724" s="144">
        <f>G724*C724*'Interval Specifications'!$H$10</f>
        <v>0</v>
      </c>
      <c r="J724" s="66">
        <f>IF('Interval Specifications'!$H$11="","N/A",H724/'Interval Specifications'!$H$11)</f>
        <v>0</v>
      </c>
      <c r="K724" s="67">
        <f>IF('Interval Specifications'!$H$11="","N/A",I724/'Interval Specifications'!$H$11)</f>
        <v>0</v>
      </c>
      <c r="L724" s="175">
        <f t="shared" si="196"/>
        <v>0</v>
      </c>
      <c r="M724" s="690">
        <f t="shared" si="197"/>
        <v>0</v>
      </c>
      <c r="N724" s="691"/>
    </row>
    <row r="725" spans="2:14">
      <c r="B725" s="176"/>
      <c r="C725" s="16">
        <f>'Interval Specifications'!$I$9</f>
        <v>90</v>
      </c>
      <c r="D725" s="15" t="str">
        <f>'Interval Specifications'!$I$8</f>
        <v>mg</v>
      </c>
      <c r="E725" s="130" t="str">
        <f>'Interval Specifications'!$I$7</f>
        <v>Tablet</v>
      </c>
      <c r="F725" s="138">
        <f>'Interval Specifications'!I78</f>
        <v>0</v>
      </c>
      <c r="G725" s="139">
        <f>'Cumulative Specifications'!I77</f>
        <v>0</v>
      </c>
      <c r="H725" s="134">
        <f>F725*C725*'Interval Specifications'!$I$10</f>
        <v>0</v>
      </c>
      <c r="I725" s="144">
        <f>G725*C725*'Interval Specifications'!$I$10</f>
        <v>0</v>
      </c>
      <c r="J725" s="66">
        <f>IF('Interval Specifications'!$I$11="","N/A",H725/'Interval Specifications'!$I$11)</f>
        <v>0</v>
      </c>
      <c r="K725" s="67">
        <f>IF('Interval Specifications'!$I$11="","N/A",I725/'Interval Specifications'!$I$11)</f>
        <v>0</v>
      </c>
      <c r="L725" s="175">
        <f t="shared" si="196"/>
        <v>0</v>
      </c>
      <c r="M725" s="690">
        <f t="shared" si="197"/>
        <v>0</v>
      </c>
      <c r="N725" s="691"/>
    </row>
    <row r="726" spans="2:14">
      <c r="B726" s="176"/>
      <c r="C726" s="3">
        <f>'Interval Specifications'!$J$9</f>
        <v>25</v>
      </c>
      <c r="D726" s="15" t="str">
        <f>'Interval Specifications'!$J$8</f>
        <v>mg</v>
      </c>
      <c r="E726" s="130" t="str">
        <f>'Interval Specifications'!$J$7</f>
        <v xml:space="preserve">SR Capsule </v>
      </c>
      <c r="F726" s="138">
        <f>'Interval Specifications'!J78</f>
        <v>0</v>
      </c>
      <c r="G726" s="139">
        <f>'Cumulative Specifications'!J77</f>
        <v>0</v>
      </c>
      <c r="H726" s="134">
        <f>F726*C726*'Interval Specifications'!$J$10</f>
        <v>0</v>
      </c>
      <c r="I726" s="144">
        <f>G726*C726*'Interval Specifications'!$J$10</f>
        <v>0</v>
      </c>
      <c r="J726" s="66" t="str">
        <f>IF('Interval Specifications'!$J$11="","N/A",H726/'Interval Specifications'!$J$11)</f>
        <v>N/A</v>
      </c>
      <c r="K726" s="67" t="str">
        <f>IF('Interval Specifications'!$J$11="","N/A",I726/'Interval Specifications'!$J$11)</f>
        <v>N/A</v>
      </c>
      <c r="L726" s="175" t="str">
        <f t="shared" si="196"/>
        <v>N/A</v>
      </c>
      <c r="M726" s="690" t="str">
        <f t="shared" si="197"/>
        <v>N/A</v>
      </c>
      <c r="N726" s="691"/>
    </row>
    <row r="727" spans="2:14">
      <c r="B727" s="176"/>
      <c r="C727" s="2">
        <f>'Interval Specifications'!$K$9</f>
        <v>5</v>
      </c>
      <c r="D727" s="13" t="str">
        <f>'Interval Specifications'!$K$8</f>
        <v>mg/ml</v>
      </c>
      <c r="E727" s="130" t="str">
        <f>'Interval Specifications'!$K$7</f>
        <v>Liquid</v>
      </c>
      <c r="F727" s="138">
        <f>'Interval Specifications'!K78</f>
        <v>0</v>
      </c>
      <c r="G727" s="139">
        <f>'Cumulative Specifications'!K77</f>
        <v>0</v>
      </c>
      <c r="H727" s="134">
        <f>F727*C727*'Interval Specifications'!$K$10</f>
        <v>0</v>
      </c>
      <c r="I727" s="144">
        <f>G727*C727*'Interval Specifications'!$K$10</f>
        <v>0</v>
      </c>
      <c r="J727" s="66" t="str">
        <f>IF('Interval Specifications'!$K$11="","N/A",H727/'Interval Specifications'!$K$11)</f>
        <v>N/A</v>
      </c>
      <c r="K727" s="67" t="str">
        <f>IF('Interval Specifications'!$K$11="","N/A",I727/'Interval Specifications'!$K$11)</f>
        <v>N/A</v>
      </c>
      <c r="L727" s="175" t="str">
        <f t="shared" si="196"/>
        <v>N/A</v>
      </c>
      <c r="M727" s="690" t="str">
        <f t="shared" si="197"/>
        <v>N/A</v>
      </c>
      <c r="N727" s="691"/>
    </row>
    <row r="728" spans="2:14">
      <c r="B728" s="176"/>
      <c r="C728" s="18">
        <f>'Interval Specifications'!$L$9</f>
        <v>0.5</v>
      </c>
      <c r="D728" s="15" t="str">
        <f>'Interval Specifications'!$L$8</f>
        <v>G</v>
      </c>
      <c r="E728" s="130" t="str">
        <f>'Interval Specifications'!$L$7</f>
        <v>10% Powder</v>
      </c>
      <c r="F728" s="138">
        <f>'Interval Specifications'!L78</f>
        <v>0</v>
      </c>
      <c r="G728" s="139">
        <f>'Cumulative Specifications'!L77</f>
        <v>0</v>
      </c>
      <c r="H728" s="134">
        <f>F728*C728*'Interval Specifications'!$L$10</f>
        <v>0</v>
      </c>
      <c r="I728" s="144">
        <f>G728*C728*'Interval Specifications'!$L$10</f>
        <v>0</v>
      </c>
      <c r="J728" s="66" t="str">
        <f>IF('Interval Specifications'!$L$11="","N/A",H728/'Interval Specifications'!$L$11)</f>
        <v>N/A</v>
      </c>
      <c r="K728" s="67" t="str">
        <f>IF('Interval Specifications'!$L$11="","N/A",I728/'Interval Specifications'!$L$11)</f>
        <v>N/A</v>
      </c>
      <c r="L728" s="175" t="str">
        <f t="shared" si="196"/>
        <v>N/A</v>
      </c>
      <c r="M728" s="690" t="str">
        <f t="shared" si="197"/>
        <v>N/A</v>
      </c>
      <c r="N728" s="691"/>
    </row>
    <row r="729" spans="2:14" ht="15" thickBot="1">
      <c r="B729" s="176"/>
      <c r="C729" s="92">
        <f>'Interval Specifications'!$M$9</f>
        <v>1</v>
      </c>
      <c r="D729" s="93" t="str">
        <f>'Interval Specifications'!$M$8</f>
        <v>G</v>
      </c>
      <c r="E729" s="131" t="str">
        <f>'Interval Specifications'!$M$7</f>
        <v>20% Powder</v>
      </c>
      <c r="F729" s="140">
        <f>'Interval Specifications'!M78</f>
        <v>0</v>
      </c>
      <c r="G729" s="141">
        <f>'Cumulative Specifications'!M77</f>
        <v>0</v>
      </c>
      <c r="H729" s="135">
        <f>F729*C729*'Interval Specifications'!$M$10</f>
        <v>0</v>
      </c>
      <c r="I729" s="145">
        <f>G729*C729*'Interval Specifications'!$M$10</f>
        <v>0</v>
      </c>
      <c r="J729" s="149" t="str">
        <f>IF('Interval Specifications'!$M$11="","N/A",H729/'Interval Specifications'!$M$11)</f>
        <v>N/A</v>
      </c>
      <c r="K729" s="150" t="str">
        <f>IF('Interval Specifications'!$M$11="","N/A",I729/'Interval Specifications'!$M$11)</f>
        <v>N/A</v>
      </c>
      <c r="L729" s="175" t="str">
        <f t="shared" si="196"/>
        <v>N/A</v>
      </c>
      <c r="M729" s="690" t="str">
        <f t="shared" si="197"/>
        <v>N/A</v>
      </c>
      <c r="N729" s="691"/>
    </row>
    <row r="730" spans="2:14" ht="15.6" customHeight="1" thickTop="1" thickBot="1">
      <c r="B730" s="709" t="s">
        <v>71</v>
      </c>
      <c r="C730" s="710"/>
      <c r="D730" s="710"/>
      <c r="E730" s="711"/>
      <c r="F730" s="86">
        <f t="shared" ref="F730:L730" si="198">SUM(F4:F729)/2</f>
        <v>10845149</v>
      </c>
      <c r="G730" s="86">
        <f t="shared" si="198"/>
        <v>41674859.001139656</v>
      </c>
      <c r="H730" s="86">
        <f t="shared" si="198"/>
        <v>119422320</v>
      </c>
      <c r="I730" s="86">
        <f t="shared" si="198"/>
        <v>481875735.01709473</v>
      </c>
      <c r="J730" s="86">
        <f t="shared" si="198"/>
        <v>10845149</v>
      </c>
      <c r="K730" s="86">
        <f t="shared" si="198"/>
        <v>41674859.001139656</v>
      </c>
      <c r="L730" s="86">
        <f t="shared" si="198"/>
        <v>29712.736986301359</v>
      </c>
      <c r="M730" s="712">
        <f>SUM(M4:N729)/2</f>
        <v>114177.6958935333</v>
      </c>
      <c r="N730" s="713"/>
    </row>
  </sheetData>
  <sheetProtection sheet="1" objects="1" scenarios="1"/>
  <sortState ref="P6:P52">
    <sortCondition ref="P5"/>
  </sortState>
  <mergeCells count="803">
    <mergeCell ref="M412:N412"/>
    <mergeCell ref="M413:N413"/>
    <mergeCell ref="M410:N410"/>
    <mergeCell ref="M414:N414"/>
    <mergeCell ref="M415:N415"/>
    <mergeCell ref="M416:N416"/>
    <mergeCell ref="M417:N417"/>
    <mergeCell ref="M568:N568"/>
    <mergeCell ref="M520:N520"/>
    <mergeCell ref="M531:N531"/>
    <mergeCell ref="M435:N435"/>
    <mergeCell ref="M450:N450"/>
    <mergeCell ref="M451:N451"/>
    <mergeCell ref="M439:N439"/>
    <mergeCell ref="M440:N440"/>
    <mergeCell ref="M441:N441"/>
    <mergeCell ref="M474:N474"/>
    <mergeCell ref="M482:N482"/>
    <mergeCell ref="M491:N491"/>
    <mergeCell ref="M492:N492"/>
    <mergeCell ref="M460:N460"/>
    <mergeCell ref="M567:N567"/>
    <mergeCell ref="M471:N471"/>
    <mergeCell ref="M472:N472"/>
    <mergeCell ref="M174:N174"/>
    <mergeCell ref="M197:N197"/>
    <mergeCell ref="M198:N198"/>
    <mergeCell ref="C235:E235"/>
    <mergeCell ref="C257:E257"/>
    <mergeCell ref="M222:N222"/>
    <mergeCell ref="M216:N216"/>
    <mergeCell ref="M217:N217"/>
    <mergeCell ref="M218:N218"/>
    <mergeCell ref="C26:E26"/>
    <mergeCell ref="M26:N26"/>
    <mergeCell ref="C37:E37"/>
    <mergeCell ref="M37:N37"/>
    <mergeCell ref="M47:N47"/>
    <mergeCell ref="M56:N56"/>
    <mergeCell ref="M57:N57"/>
    <mergeCell ref="M58:N58"/>
    <mergeCell ref="M46:N46"/>
    <mergeCell ref="M43:N43"/>
    <mergeCell ref="M44:N44"/>
    <mergeCell ref="M45:N45"/>
    <mergeCell ref="M39:N39"/>
    <mergeCell ref="M691:N691"/>
    <mergeCell ref="M692:N692"/>
    <mergeCell ref="M693:N693"/>
    <mergeCell ref="C81:E81"/>
    <mergeCell ref="M81:N81"/>
    <mergeCell ref="M82:N82"/>
    <mergeCell ref="M83:N83"/>
    <mergeCell ref="M84:N84"/>
    <mergeCell ref="M85:N85"/>
    <mergeCell ref="C114:E114"/>
    <mergeCell ref="M115:N115"/>
    <mergeCell ref="M116:N116"/>
    <mergeCell ref="M117:N117"/>
    <mergeCell ref="M118:N118"/>
    <mergeCell ref="M262:N262"/>
    <mergeCell ref="M263:N263"/>
    <mergeCell ref="M264:N264"/>
    <mergeCell ref="M265:N265"/>
    <mergeCell ref="C191:E191"/>
    <mergeCell ref="M191:N191"/>
    <mergeCell ref="C213:E213"/>
    <mergeCell ref="M213:N213"/>
    <mergeCell ref="M172:N172"/>
    <mergeCell ref="M173:N173"/>
    <mergeCell ref="M669:N669"/>
    <mergeCell ref="M670:N670"/>
    <mergeCell ref="M671:N671"/>
    <mergeCell ref="C686:E686"/>
    <mergeCell ref="M686:N686"/>
    <mergeCell ref="M687:N687"/>
    <mergeCell ref="M688:N688"/>
    <mergeCell ref="M689:N689"/>
    <mergeCell ref="M690:N690"/>
    <mergeCell ref="M572:N572"/>
    <mergeCell ref="C455:E455"/>
    <mergeCell ref="M455:N455"/>
    <mergeCell ref="C664:E664"/>
    <mergeCell ref="M664:N664"/>
    <mergeCell ref="M665:N665"/>
    <mergeCell ref="M666:N666"/>
    <mergeCell ref="M667:N667"/>
    <mergeCell ref="M668:N668"/>
    <mergeCell ref="C565:E565"/>
    <mergeCell ref="M565:N565"/>
    <mergeCell ref="M566:N566"/>
    <mergeCell ref="M530:N530"/>
    <mergeCell ref="M558:N558"/>
    <mergeCell ref="M559:N559"/>
    <mergeCell ref="M560:N560"/>
    <mergeCell ref="M561:N561"/>
    <mergeCell ref="M562:N562"/>
    <mergeCell ref="M563:N563"/>
    <mergeCell ref="M551:N551"/>
    <mergeCell ref="M552:N552"/>
    <mergeCell ref="M553:N553"/>
    <mergeCell ref="M534:N534"/>
    <mergeCell ref="M535:N535"/>
    <mergeCell ref="M299:N299"/>
    <mergeCell ref="M300:N300"/>
    <mergeCell ref="M304:N304"/>
    <mergeCell ref="C653:E653"/>
    <mergeCell ref="M653:N653"/>
    <mergeCell ref="C422:E422"/>
    <mergeCell ref="M422:N422"/>
    <mergeCell ref="C477:E477"/>
    <mergeCell ref="M477:N477"/>
    <mergeCell ref="C444:E444"/>
    <mergeCell ref="M444:N444"/>
    <mergeCell ref="M487:N487"/>
    <mergeCell ref="M483:N483"/>
    <mergeCell ref="M484:N484"/>
    <mergeCell ref="M485:N485"/>
    <mergeCell ref="M446:N446"/>
    <mergeCell ref="M447:N447"/>
    <mergeCell ref="M448:N448"/>
    <mergeCell ref="M449:N449"/>
    <mergeCell ref="C433:E433"/>
    <mergeCell ref="M433:N433"/>
    <mergeCell ref="M569:N569"/>
    <mergeCell ref="M570:N570"/>
    <mergeCell ref="M571:N571"/>
    <mergeCell ref="M312:N312"/>
    <mergeCell ref="M319:N319"/>
    <mergeCell ref="C301:E301"/>
    <mergeCell ref="M301:N301"/>
    <mergeCell ref="C323:E323"/>
    <mergeCell ref="M323:N323"/>
    <mergeCell ref="M311:N311"/>
    <mergeCell ref="M320:N320"/>
    <mergeCell ref="M308:N308"/>
    <mergeCell ref="M309:N309"/>
    <mergeCell ref="M580:N580"/>
    <mergeCell ref="M581:N581"/>
    <mergeCell ref="M582:N582"/>
    <mergeCell ref="M610:N610"/>
    <mergeCell ref="M611:N611"/>
    <mergeCell ref="M612:N612"/>
    <mergeCell ref="M408:N408"/>
    <mergeCell ref="M409:N409"/>
    <mergeCell ref="M322:N322"/>
    <mergeCell ref="M375:N375"/>
    <mergeCell ref="M399:N399"/>
    <mergeCell ref="M434:N434"/>
    <mergeCell ref="M423:N423"/>
    <mergeCell ref="M431:N431"/>
    <mergeCell ref="M424:N424"/>
    <mergeCell ref="M425:N425"/>
    <mergeCell ref="M365:N365"/>
    <mergeCell ref="M366:N366"/>
    <mergeCell ref="M386:N386"/>
    <mergeCell ref="M387:N387"/>
    <mergeCell ref="M388:N388"/>
    <mergeCell ref="M418:N418"/>
    <mergeCell ref="M378:N378"/>
    <mergeCell ref="M379:N379"/>
    <mergeCell ref="M219:N219"/>
    <mergeCell ref="M220:N220"/>
    <mergeCell ref="M221:N221"/>
    <mergeCell ref="M291:N291"/>
    <mergeCell ref="M294:N294"/>
    <mergeCell ref="M293:N293"/>
    <mergeCell ref="M223:N223"/>
    <mergeCell ref="M236:N236"/>
    <mergeCell ref="M225:N225"/>
    <mergeCell ref="M226:N226"/>
    <mergeCell ref="M227:N227"/>
    <mergeCell ref="M247:N247"/>
    <mergeCell ref="M250:N250"/>
    <mergeCell ref="M278:N278"/>
    <mergeCell ref="M279:N279"/>
    <mergeCell ref="M280:N280"/>
    <mergeCell ref="M276:N276"/>
    <mergeCell ref="M277:N277"/>
    <mergeCell ref="M255:N255"/>
    <mergeCell ref="M292:N292"/>
    <mergeCell ref="M199:N199"/>
    <mergeCell ref="M233:N233"/>
    <mergeCell ref="M246:N246"/>
    <mergeCell ref="M314:N314"/>
    <mergeCell ref="M256:N256"/>
    <mergeCell ref="M248:N248"/>
    <mergeCell ref="M249:N249"/>
    <mergeCell ref="M196:N196"/>
    <mergeCell ref="M235:N235"/>
    <mergeCell ref="M290:N290"/>
    <mergeCell ref="M281:N281"/>
    <mergeCell ref="M282:N282"/>
    <mergeCell ref="M283:N283"/>
    <mergeCell ref="M284:N284"/>
    <mergeCell ref="M285:N285"/>
    <mergeCell ref="M286:N286"/>
    <mergeCell ref="M287:N287"/>
    <mergeCell ref="M288:N288"/>
    <mergeCell ref="M289:N289"/>
    <mergeCell ref="M200:N200"/>
    <mergeCell ref="M201:N201"/>
    <mergeCell ref="M251:N251"/>
    <mergeCell ref="M252:N252"/>
    <mergeCell ref="M215:N215"/>
    <mergeCell ref="C268:E268"/>
    <mergeCell ref="M268:N268"/>
    <mergeCell ref="M269:N269"/>
    <mergeCell ref="M270:N270"/>
    <mergeCell ref="M271:N271"/>
    <mergeCell ref="M272:N272"/>
    <mergeCell ref="M273:N273"/>
    <mergeCell ref="M274:N274"/>
    <mergeCell ref="M275:N275"/>
    <mergeCell ref="M391:N391"/>
    <mergeCell ref="M392:N392"/>
    <mergeCell ref="M393:N393"/>
    <mergeCell ref="M394:N394"/>
    <mergeCell ref="M295:N295"/>
    <mergeCell ref="M296:N296"/>
    <mergeCell ref="C290:E290"/>
    <mergeCell ref="C279:E279"/>
    <mergeCell ref="M303:N303"/>
    <mergeCell ref="M302:N302"/>
    <mergeCell ref="M367:N367"/>
    <mergeCell ref="M330:N330"/>
    <mergeCell ref="M331:N331"/>
    <mergeCell ref="M307:N307"/>
    <mergeCell ref="M313:N313"/>
    <mergeCell ref="M324:N324"/>
    <mergeCell ref="M326:N326"/>
    <mergeCell ref="M327:N327"/>
    <mergeCell ref="M297:N297"/>
    <mergeCell ref="M298:N298"/>
    <mergeCell ref="M310:N310"/>
    <mergeCell ref="M317:N317"/>
    <mergeCell ref="M321:N321"/>
    <mergeCell ref="C312:E312"/>
    <mergeCell ref="M351:N351"/>
    <mergeCell ref="M352:N352"/>
    <mergeCell ref="M443:N443"/>
    <mergeCell ref="M305:N305"/>
    <mergeCell ref="M306:N306"/>
    <mergeCell ref="M390:N390"/>
    <mergeCell ref="M380:N380"/>
    <mergeCell ref="M381:N381"/>
    <mergeCell ref="M382:N382"/>
    <mergeCell ref="M383:N383"/>
    <mergeCell ref="M384:N384"/>
    <mergeCell ref="M389:N389"/>
    <mergeCell ref="M315:N315"/>
    <mergeCell ref="M318:N318"/>
    <mergeCell ref="M373:N373"/>
    <mergeCell ref="M369:N369"/>
    <mergeCell ref="M370:N370"/>
    <mergeCell ref="M371:N371"/>
    <mergeCell ref="M372:N372"/>
    <mergeCell ref="M376:N376"/>
    <mergeCell ref="M377:N377"/>
    <mergeCell ref="M316:N316"/>
    <mergeCell ref="M385:N385"/>
    <mergeCell ref="M395:N395"/>
    <mergeCell ref="M336:N336"/>
    <mergeCell ref="M328:N328"/>
    <mergeCell ref="M348:N348"/>
    <mergeCell ref="M349:N349"/>
    <mergeCell ref="M464:N464"/>
    <mergeCell ref="M465:N465"/>
    <mergeCell ref="M462:N462"/>
    <mergeCell ref="M463:N463"/>
    <mergeCell ref="M513:N513"/>
    <mergeCell ref="M476:N476"/>
    <mergeCell ref="M353:N353"/>
    <mergeCell ref="M354:N354"/>
    <mergeCell ref="M355:N355"/>
    <mergeCell ref="M356:N356"/>
    <mergeCell ref="M357:N357"/>
    <mergeCell ref="M358:N358"/>
    <mergeCell ref="M400:N400"/>
    <mergeCell ref="M401:N401"/>
    <mergeCell ref="M402:N402"/>
    <mergeCell ref="M397:N397"/>
    <mergeCell ref="M430:N430"/>
    <mergeCell ref="M454:N454"/>
    <mergeCell ref="M456:N456"/>
    <mergeCell ref="M350:N350"/>
    <mergeCell ref="M479:N479"/>
    <mergeCell ref="M503:N503"/>
    <mergeCell ref="M480:N480"/>
    <mergeCell ref="M481:N481"/>
    <mergeCell ref="M493:N493"/>
    <mergeCell ref="M494:N494"/>
    <mergeCell ref="M495:N495"/>
    <mergeCell ref="M496:N496"/>
    <mergeCell ref="M499:N499"/>
    <mergeCell ref="M502:N502"/>
    <mergeCell ref="M504:N504"/>
    <mergeCell ref="M505:N505"/>
    <mergeCell ref="M730:N730"/>
    <mergeCell ref="C510:E510"/>
    <mergeCell ref="M517:N517"/>
    <mergeCell ref="M539:N539"/>
    <mergeCell ref="M515:N515"/>
    <mergeCell ref="M514:N514"/>
    <mergeCell ref="M511:N511"/>
    <mergeCell ref="M512:N512"/>
    <mergeCell ref="M583:N583"/>
    <mergeCell ref="M626:N626"/>
    <mergeCell ref="M627:N627"/>
    <mergeCell ref="M623:N623"/>
    <mergeCell ref="M573:N573"/>
    <mergeCell ref="M574:N574"/>
    <mergeCell ref="M575:N575"/>
    <mergeCell ref="M601:N601"/>
    <mergeCell ref="M605:N605"/>
    <mergeCell ref="M606:N606"/>
    <mergeCell ref="M607:N607"/>
    <mergeCell ref="M608:N608"/>
    <mergeCell ref="M600:N600"/>
    <mergeCell ref="M457:N457"/>
    <mergeCell ref="M458:N458"/>
    <mergeCell ref="M459:N459"/>
    <mergeCell ref="M461:N461"/>
    <mergeCell ref="M442:N442"/>
    <mergeCell ref="M445:N445"/>
    <mergeCell ref="M453:N453"/>
    <mergeCell ref="M396:N396"/>
    <mergeCell ref="B730:E730"/>
    <mergeCell ref="M489:N489"/>
    <mergeCell ref="M497:N497"/>
    <mergeCell ref="M498:N498"/>
    <mergeCell ref="M709:N709"/>
    <mergeCell ref="M717:N717"/>
    <mergeCell ref="M718:N718"/>
    <mergeCell ref="M500:N500"/>
    <mergeCell ref="M508:N508"/>
    <mergeCell ref="M509:N509"/>
    <mergeCell ref="M506:N506"/>
    <mergeCell ref="M507:N507"/>
    <mergeCell ref="M714:N714"/>
    <mergeCell ref="M715:N715"/>
    <mergeCell ref="M716:N716"/>
    <mergeCell ref="M501:N501"/>
    <mergeCell ref="M452:N452"/>
    <mergeCell ref="M427:N427"/>
    <mergeCell ref="M428:N428"/>
    <mergeCell ref="M429:N429"/>
    <mergeCell ref="M359:N359"/>
    <mergeCell ref="M360:N360"/>
    <mergeCell ref="M361:N361"/>
    <mergeCell ref="M362:N362"/>
    <mergeCell ref="M363:N363"/>
    <mergeCell ref="M364:N364"/>
    <mergeCell ref="M368:N368"/>
    <mergeCell ref="M432:N432"/>
    <mergeCell ref="M374:N374"/>
    <mergeCell ref="M426:N426"/>
    <mergeCell ref="M437:N437"/>
    <mergeCell ref="M398:N398"/>
    <mergeCell ref="M436:N436"/>
    <mergeCell ref="M405:N405"/>
    <mergeCell ref="M406:N406"/>
    <mergeCell ref="M407:N407"/>
    <mergeCell ref="M419:N419"/>
    <mergeCell ref="M420:N420"/>
    <mergeCell ref="M421:N421"/>
    <mergeCell ref="M403:N403"/>
    <mergeCell ref="M145:N145"/>
    <mergeCell ref="M146:N146"/>
    <mergeCell ref="M207:N207"/>
    <mergeCell ref="M208:N208"/>
    <mergeCell ref="M209:N209"/>
    <mergeCell ref="M210:N210"/>
    <mergeCell ref="M211:N211"/>
    <mergeCell ref="M212:N212"/>
    <mergeCell ref="M195:N195"/>
    <mergeCell ref="M193:N193"/>
    <mergeCell ref="M205:N205"/>
    <mergeCell ref="M206:N206"/>
    <mergeCell ref="M171:N171"/>
    <mergeCell ref="M169:N169"/>
    <mergeCell ref="M155:N155"/>
    <mergeCell ref="M156:N156"/>
    <mergeCell ref="M157:N157"/>
    <mergeCell ref="M166:N166"/>
    <mergeCell ref="M167:N167"/>
    <mergeCell ref="M168:N168"/>
    <mergeCell ref="M163:N163"/>
    <mergeCell ref="M164:N164"/>
    <mergeCell ref="M165:N165"/>
    <mergeCell ref="M170:N170"/>
    <mergeCell ref="M10:N10"/>
    <mergeCell ref="M11:N11"/>
    <mergeCell ref="M12:N12"/>
    <mergeCell ref="M109:N109"/>
    <mergeCell ref="M110:N110"/>
    <mergeCell ref="M111:N111"/>
    <mergeCell ref="M122:N122"/>
    <mergeCell ref="M123:N123"/>
    <mergeCell ref="M124:N124"/>
    <mergeCell ref="M49:N49"/>
    <mergeCell ref="M50:N50"/>
    <mergeCell ref="M119:N119"/>
    <mergeCell ref="M120:N120"/>
    <mergeCell ref="M121:N121"/>
    <mergeCell ref="M94:N94"/>
    <mergeCell ref="M100:N100"/>
    <mergeCell ref="M101:N101"/>
    <mergeCell ref="M102:N102"/>
    <mergeCell ref="M112:N112"/>
    <mergeCell ref="M113:N113"/>
    <mergeCell ref="M105:N105"/>
    <mergeCell ref="M106:N106"/>
    <mergeCell ref="M107:N107"/>
    <mergeCell ref="M108:N108"/>
    <mergeCell ref="C48:E48"/>
    <mergeCell ref="M48:N48"/>
    <mergeCell ref="M27:N27"/>
    <mergeCell ref="B1:G1"/>
    <mergeCell ref="C2:E2"/>
    <mergeCell ref="M17:N17"/>
    <mergeCell ref="M16:N16"/>
    <mergeCell ref="M19:N19"/>
    <mergeCell ref="I1:N1"/>
    <mergeCell ref="M15:N15"/>
    <mergeCell ref="C15:E15"/>
    <mergeCell ref="L2:N2"/>
    <mergeCell ref="M3:N3"/>
    <mergeCell ref="F2:G2"/>
    <mergeCell ref="H2:I2"/>
    <mergeCell ref="J2:K2"/>
    <mergeCell ref="M18:N18"/>
    <mergeCell ref="C4:E4"/>
    <mergeCell ref="M4:N4"/>
    <mergeCell ref="M5:N5"/>
    <mergeCell ref="M6:N6"/>
    <mergeCell ref="M7:N7"/>
    <mergeCell ref="M8:N8"/>
    <mergeCell ref="M9:N9"/>
    <mergeCell ref="C92:E92"/>
    <mergeCell ref="M86:N86"/>
    <mergeCell ref="M87:N87"/>
    <mergeCell ref="M80:N80"/>
    <mergeCell ref="M40:N40"/>
    <mergeCell ref="M41:N41"/>
    <mergeCell ref="M42:N42"/>
    <mergeCell ref="M77:N77"/>
    <mergeCell ref="C3:E3"/>
    <mergeCell ref="M20:N20"/>
    <mergeCell ref="M21:N21"/>
    <mergeCell ref="M22:N22"/>
    <mergeCell ref="M23:N23"/>
    <mergeCell ref="M24:N24"/>
    <mergeCell ref="M32:N32"/>
    <mergeCell ref="M33:N33"/>
    <mergeCell ref="M34:N34"/>
    <mergeCell ref="M31:N31"/>
    <mergeCell ref="M25:N25"/>
    <mergeCell ref="M28:N28"/>
    <mergeCell ref="M29:N29"/>
    <mergeCell ref="M30:N30"/>
    <mergeCell ref="M13:N13"/>
    <mergeCell ref="M14:N14"/>
    <mergeCell ref="C103:E103"/>
    <mergeCell ref="M103:N103"/>
    <mergeCell ref="M104:N104"/>
    <mergeCell ref="M114:N114"/>
    <mergeCell ref="M139:N139"/>
    <mergeCell ref="M140:N140"/>
    <mergeCell ref="M141:N141"/>
    <mergeCell ref="M35:N35"/>
    <mergeCell ref="M36:N36"/>
    <mergeCell ref="M38:N38"/>
    <mergeCell ref="M98:N98"/>
    <mergeCell ref="C59:E59"/>
    <mergeCell ref="M59:N59"/>
    <mergeCell ref="M60:N60"/>
    <mergeCell ref="M61:N61"/>
    <mergeCell ref="M62:N62"/>
    <mergeCell ref="M63:N63"/>
    <mergeCell ref="M64:N64"/>
    <mergeCell ref="M65:N65"/>
    <mergeCell ref="M66:N66"/>
    <mergeCell ref="C70:E70"/>
    <mergeCell ref="M70:N70"/>
    <mergeCell ref="M71:N71"/>
    <mergeCell ref="M72:N72"/>
    <mergeCell ref="M73:N73"/>
    <mergeCell ref="M74:N74"/>
    <mergeCell ref="M75:N75"/>
    <mergeCell ref="M76:N76"/>
    <mergeCell ref="M96:N96"/>
    <mergeCell ref="M97:N97"/>
    <mergeCell ref="M51:N51"/>
    <mergeCell ref="M52:N52"/>
    <mergeCell ref="M53:N53"/>
    <mergeCell ref="M54:N54"/>
    <mergeCell ref="M55:N55"/>
    <mergeCell ref="M67:N67"/>
    <mergeCell ref="M68:N68"/>
    <mergeCell ref="M69:N69"/>
    <mergeCell ref="M78:N78"/>
    <mergeCell ref="M79:N79"/>
    <mergeCell ref="M178:N178"/>
    <mergeCell ref="M88:N88"/>
    <mergeCell ref="M89:N89"/>
    <mergeCell ref="M149:N149"/>
    <mergeCell ref="M99:N99"/>
    <mergeCell ref="M92:N92"/>
    <mergeCell ref="M93:N93"/>
    <mergeCell ref="M90:N90"/>
    <mergeCell ref="M91:N91"/>
    <mergeCell ref="M147:N147"/>
    <mergeCell ref="M148:N148"/>
    <mergeCell ref="M160:N160"/>
    <mergeCell ref="M161:N161"/>
    <mergeCell ref="M162:N162"/>
    <mergeCell ref="M130:N130"/>
    <mergeCell ref="M131:N131"/>
    <mergeCell ref="M95:N95"/>
    <mergeCell ref="M133:N133"/>
    <mergeCell ref="M150:N150"/>
    <mergeCell ref="M151:N151"/>
    <mergeCell ref="M152:N152"/>
    <mergeCell ref="M142:N142"/>
    <mergeCell ref="M143:N143"/>
    <mergeCell ref="M144:N144"/>
    <mergeCell ref="M179:N179"/>
    <mergeCell ref="C169:E169"/>
    <mergeCell ref="M175:N175"/>
    <mergeCell ref="M176:N176"/>
    <mergeCell ref="M177:N177"/>
    <mergeCell ref="C125:E125"/>
    <mergeCell ref="M125:N125"/>
    <mergeCell ref="M126:N126"/>
    <mergeCell ref="M127:N127"/>
    <mergeCell ref="M128:N128"/>
    <mergeCell ref="M129:N129"/>
    <mergeCell ref="M134:N134"/>
    <mergeCell ref="M135:N135"/>
    <mergeCell ref="C158:E158"/>
    <mergeCell ref="M158:N158"/>
    <mergeCell ref="M159:N159"/>
    <mergeCell ref="C136:E136"/>
    <mergeCell ref="M136:N136"/>
    <mergeCell ref="M137:N137"/>
    <mergeCell ref="M153:N153"/>
    <mergeCell ref="M154:N154"/>
    <mergeCell ref="M138:N138"/>
    <mergeCell ref="C147:E147"/>
    <mergeCell ref="M132:N132"/>
    <mergeCell ref="C180:E180"/>
    <mergeCell ref="C202:E202"/>
    <mergeCell ref="M202:N202"/>
    <mergeCell ref="M203:N203"/>
    <mergeCell ref="M204:N204"/>
    <mergeCell ref="M228:N228"/>
    <mergeCell ref="M229:N229"/>
    <mergeCell ref="M230:N230"/>
    <mergeCell ref="M232:N232"/>
    <mergeCell ref="M186:N186"/>
    <mergeCell ref="M187:N187"/>
    <mergeCell ref="M188:N188"/>
    <mergeCell ref="M189:N189"/>
    <mergeCell ref="M190:N190"/>
    <mergeCell ref="M231:N231"/>
    <mergeCell ref="M180:N180"/>
    <mergeCell ref="M181:N181"/>
    <mergeCell ref="M182:N182"/>
    <mergeCell ref="M183:N183"/>
    <mergeCell ref="M184:N184"/>
    <mergeCell ref="M185:N185"/>
    <mergeCell ref="M192:N192"/>
    <mergeCell ref="M214:N214"/>
    <mergeCell ref="M194:N194"/>
    <mergeCell ref="C224:E224"/>
    <mergeCell ref="M224:N224"/>
    <mergeCell ref="M259:N259"/>
    <mergeCell ref="M260:N260"/>
    <mergeCell ref="M261:N261"/>
    <mergeCell ref="M258:N258"/>
    <mergeCell ref="M266:N266"/>
    <mergeCell ref="M267:N267"/>
    <mergeCell ref="M257:N257"/>
    <mergeCell ref="M242:N242"/>
    <mergeCell ref="M243:N243"/>
    <mergeCell ref="M245:N245"/>
    <mergeCell ref="M237:N237"/>
    <mergeCell ref="M234:N234"/>
    <mergeCell ref="C246:E246"/>
    <mergeCell ref="M238:N238"/>
    <mergeCell ref="M239:N239"/>
    <mergeCell ref="M240:N240"/>
    <mergeCell ref="M241:N241"/>
    <mergeCell ref="M244:N244"/>
    <mergeCell ref="M253:N253"/>
    <mergeCell ref="M254:N254"/>
    <mergeCell ref="C389:E389"/>
    <mergeCell ref="C400:E400"/>
    <mergeCell ref="M404:N404"/>
    <mergeCell ref="M438:N438"/>
    <mergeCell ref="C345:E345"/>
    <mergeCell ref="M345:N345"/>
    <mergeCell ref="M346:N346"/>
    <mergeCell ref="M347:N347"/>
    <mergeCell ref="M325:N325"/>
    <mergeCell ref="M332:N332"/>
    <mergeCell ref="M333:N333"/>
    <mergeCell ref="M335:N335"/>
    <mergeCell ref="M343:N343"/>
    <mergeCell ref="M344:N344"/>
    <mergeCell ref="M339:N339"/>
    <mergeCell ref="M340:N340"/>
    <mergeCell ref="M341:N341"/>
    <mergeCell ref="M342:N342"/>
    <mergeCell ref="M338:N338"/>
    <mergeCell ref="M329:N329"/>
    <mergeCell ref="M337:N337"/>
    <mergeCell ref="C334:E334"/>
    <mergeCell ref="M334:N334"/>
    <mergeCell ref="C356:E356"/>
    <mergeCell ref="C367:E367"/>
    <mergeCell ref="C378:E378"/>
    <mergeCell ref="C411:E411"/>
    <mergeCell ref="M411:N411"/>
    <mergeCell ref="C499:E499"/>
    <mergeCell ref="C488:E488"/>
    <mergeCell ref="C543:E543"/>
    <mergeCell ref="M543:N543"/>
    <mergeCell ref="M510:N510"/>
    <mergeCell ref="C466:E466"/>
    <mergeCell ref="M466:N466"/>
    <mergeCell ref="M467:N467"/>
    <mergeCell ref="M468:N468"/>
    <mergeCell ref="M469:N469"/>
    <mergeCell ref="M470:N470"/>
    <mergeCell ref="M475:N475"/>
    <mergeCell ref="M490:N490"/>
    <mergeCell ref="M478:N478"/>
    <mergeCell ref="M486:N486"/>
    <mergeCell ref="M488:N488"/>
    <mergeCell ref="M473:N473"/>
    <mergeCell ref="C521:E521"/>
    <mergeCell ref="M521:N521"/>
    <mergeCell ref="M522:N522"/>
    <mergeCell ref="M538:N538"/>
    <mergeCell ref="M528:N528"/>
    <mergeCell ref="M518:N518"/>
    <mergeCell ref="M519:N519"/>
    <mergeCell ref="M526:N526"/>
    <mergeCell ref="M527:N527"/>
    <mergeCell ref="M516:N516"/>
    <mergeCell ref="M546:N546"/>
    <mergeCell ref="M547:N547"/>
    <mergeCell ref="M529:N529"/>
    <mergeCell ref="M523:N523"/>
    <mergeCell ref="M524:N524"/>
    <mergeCell ref="M525:N525"/>
    <mergeCell ref="M536:N536"/>
    <mergeCell ref="M544:N544"/>
    <mergeCell ref="M545:N545"/>
    <mergeCell ref="M532:N532"/>
    <mergeCell ref="M540:N540"/>
    <mergeCell ref="M533:N533"/>
    <mergeCell ref="M541:N541"/>
    <mergeCell ref="M542:N542"/>
    <mergeCell ref="M537:N537"/>
    <mergeCell ref="M548:N548"/>
    <mergeCell ref="M549:N549"/>
    <mergeCell ref="M550:N550"/>
    <mergeCell ref="C532:E532"/>
    <mergeCell ref="M602:N602"/>
    <mergeCell ref="M603:N603"/>
    <mergeCell ref="M604:N604"/>
    <mergeCell ref="C587:E587"/>
    <mergeCell ref="M587:N587"/>
    <mergeCell ref="M588:N588"/>
    <mergeCell ref="M589:N589"/>
    <mergeCell ref="M590:N590"/>
    <mergeCell ref="M591:N591"/>
    <mergeCell ref="M592:N592"/>
    <mergeCell ref="M593:N593"/>
    <mergeCell ref="M594:N594"/>
    <mergeCell ref="M595:N595"/>
    <mergeCell ref="M596:N596"/>
    <mergeCell ref="M597:N597"/>
    <mergeCell ref="C598:E598"/>
    <mergeCell ref="M598:N598"/>
    <mergeCell ref="M599:N599"/>
    <mergeCell ref="C554:E554"/>
    <mergeCell ref="M554:N554"/>
    <mergeCell ref="M555:N555"/>
    <mergeCell ref="M628:N628"/>
    <mergeCell ref="M633:N633"/>
    <mergeCell ref="C620:E620"/>
    <mergeCell ref="C631:E631"/>
    <mergeCell ref="M556:N556"/>
    <mergeCell ref="M557:N557"/>
    <mergeCell ref="M629:N629"/>
    <mergeCell ref="M630:N630"/>
    <mergeCell ref="M624:N624"/>
    <mergeCell ref="M625:N625"/>
    <mergeCell ref="M620:N620"/>
    <mergeCell ref="M631:N631"/>
    <mergeCell ref="M584:N584"/>
    <mergeCell ref="M585:N585"/>
    <mergeCell ref="M586:N586"/>
    <mergeCell ref="M564:N564"/>
    <mergeCell ref="C576:E576"/>
    <mergeCell ref="M576:N576"/>
    <mergeCell ref="M577:N577"/>
    <mergeCell ref="M578:N578"/>
    <mergeCell ref="M579:N579"/>
    <mergeCell ref="C609:E609"/>
    <mergeCell ref="M609:N609"/>
    <mergeCell ref="M662:N662"/>
    <mergeCell ref="M663:N663"/>
    <mergeCell ref="M656:N656"/>
    <mergeCell ref="M657:N657"/>
    <mergeCell ref="M655:N655"/>
    <mergeCell ref="M622:N622"/>
    <mergeCell ref="M621:N621"/>
    <mergeCell ref="M643:N643"/>
    <mergeCell ref="M644:N644"/>
    <mergeCell ref="M654:N654"/>
    <mergeCell ref="M634:N634"/>
    <mergeCell ref="M635:N635"/>
    <mergeCell ref="M636:N636"/>
    <mergeCell ref="M710:N710"/>
    <mergeCell ref="M711:N711"/>
    <mergeCell ref="M712:N712"/>
    <mergeCell ref="M713:N713"/>
    <mergeCell ref="M658:N658"/>
    <mergeCell ref="M659:N659"/>
    <mergeCell ref="M660:N660"/>
    <mergeCell ref="M645:N645"/>
    <mergeCell ref="M646:N646"/>
    <mergeCell ref="M647:N647"/>
    <mergeCell ref="M648:N648"/>
    <mergeCell ref="M708:N708"/>
    <mergeCell ref="M694:N694"/>
    <mergeCell ref="M695:N695"/>
    <mergeCell ref="M696:N696"/>
    <mergeCell ref="M672:N672"/>
    <mergeCell ref="M673:N673"/>
    <mergeCell ref="M674:N674"/>
    <mergeCell ref="M685:N685"/>
    <mergeCell ref="M649:N649"/>
    <mergeCell ref="M650:N650"/>
    <mergeCell ref="M651:N651"/>
    <mergeCell ref="M652:N652"/>
    <mergeCell ref="M661:N661"/>
    <mergeCell ref="C642:E642"/>
    <mergeCell ref="M642:N642"/>
    <mergeCell ref="M632:N632"/>
    <mergeCell ref="M640:N640"/>
    <mergeCell ref="M641:N641"/>
    <mergeCell ref="M637:N637"/>
    <mergeCell ref="M638:N638"/>
    <mergeCell ref="M639:N639"/>
    <mergeCell ref="M613:N613"/>
    <mergeCell ref="M614:N614"/>
    <mergeCell ref="M615:N615"/>
    <mergeCell ref="M616:N616"/>
    <mergeCell ref="M617:N617"/>
    <mergeCell ref="M618:N618"/>
    <mergeCell ref="M619:N619"/>
    <mergeCell ref="M702:N702"/>
    <mergeCell ref="M703:N703"/>
    <mergeCell ref="M704:N704"/>
    <mergeCell ref="M705:N705"/>
    <mergeCell ref="M706:N706"/>
    <mergeCell ref="M707:N707"/>
    <mergeCell ref="C708:E708"/>
    <mergeCell ref="C675:E675"/>
    <mergeCell ref="M675:N675"/>
    <mergeCell ref="M676:N676"/>
    <mergeCell ref="C697:E697"/>
    <mergeCell ref="M697:N697"/>
    <mergeCell ref="M698:N698"/>
    <mergeCell ref="M699:N699"/>
    <mergeCell ref="M700:N700"/>
    <mergeCell ref="M701:N701"/>
    <mergeCell ref="M677:N677"/>
    <mergeCell ref="M678:N678"/>
    <mergeCell ref="M679:N679"/>
    <mergeCell ref="M680:N680"/>
    <mergeCell ref="M681:N681"/>
    <mergeCell ref="M682:N682"/>
    <mergeCell ref="M683:N683"/>
    <mergeCell ref="M684:N684"/>
    <mergeCell ref="M727:N727"/>
    <mergeCell ref="M728:N728"/>
    <mergeCell ref="M729:N729"/>
    <mergeCell ref="C719:E719"/>
    <mergeCell ref="M719:N719"/>
    <mergeCell ref="M720:N720"/>
    <mergeCell ref="M721:N721"/>
    <mergeCell ref="M722:N722"/>
    <mergeCell ref="M723:N723"/>
    <mergeCell ref="M724:N724"/>
    <mergeCell ref="M725:N725"/>
    <mergeCell ref="M726:N726"/>
  </mergeCells>
  <pageMargins left="0.7" right="0.7" top="0.75" bottom="0.75" header="0.3" footer="0.3"/>
  <pageSetup fitToHeight="0" orientation="landscape" r:id="rId1"/>
  <ignoredErrors>
    <ignoredError sqref="L26:M26 L48:M48 L70:M70 L92:M92 L114:M114 L136:M136 L147:M147 L158:M158 L169:M169 L191:M191 L202:M202 L213:M213 L235:M235 L246:M246 L312:M312 L323:M323 L334:M334 L367:M367 L389:M389 L400:M400 L433:M433 L466:M466 L521:M521 L532:M532 L543:M543 L587:M587 L598:M598 L620:M620 L631:M631 L708:M708 I400"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8"/>
  <sheetViews>
    <sheetView showGridLines="0" workbookViewId="0">
      <pane ySplit="3" topLeftCell="A4" activePane="bottomLeft" state="frozen"/>
      <selection pane="bottomLeft" activeCell="N67" sqref="N67"/>
    </sheetView>
  </sheetViews>
  <sheetFormatPr defaultRowHeight="14.4"/>
  <cols>
    <col min="1" max="1" width="3.44140625" style="20" bestFit="1" customWidth="1"/>
    <col min="2" max="2" width="19.33203125" style="24" bestFit="1" customWidth="1"/>
    <col min="3" max="3" width="16.109375" style="1" bestFit="1" customWidth="1"/>
    <col min="4" max="4" width="2.5546875" style="1" bestFit="1" customWidth="1"/>
    <col min="5" max="5" width="11.44140625" style="1" bestFit="1" customWidth="1"/>
    <col min="6" max="9" width="11.44140625" style="1" customWidth="1"/>
    <col min="10" max="10" width="14" style="1" customWidth="1"/>
    <col min="11" max="11" width="14.33203125" style="1" customWidth="1"/>
    <col min="14" max="14" width="14.88671875" customWidth="1"/>
  </cols>
  <sheetData>
    <row r="1" spans="2:11" ht="24.6" customHeight="1" thickBot="1">
      <c r="B1" s="722" t="s">
        <v>75</v>
      </c>
      <c r="C1" s="722"/>
      <c r="D1" s="722"/>
      <c r="E1" s="722"/>
      <c r="F1" s="722"/>
      <c r="G1" s="722"/>
      <c r="H1" s="722"/>
      <c r="I1" s="722"/>
      <c r="J1" s="722"/>
      <c r="K1" s="722"/>
    </row>
    <row r="2" spans="2:11" ht="13.8" customHeight="1">
      <c r="B2" s="100" t="str">
        <f>'Interval Specifications'!D5</f>
        <v>TOLVAPTAN</v>
      </c>
      <c r="C2" s="706" t="s">
        <v>208</v>
      </c>
      <c r="D2" s="702"/>
      <c r="E2" s="703"/>
      <c r="F2" s="702" t="s">
        <v>19</v>
      </c>
      <c r="G2" s="703"/>
      <c r="H2" s="706" t="s">
        <v>10</v>
      </c>
      <c r="I2" s="702"/>
      <c r="J2" s="706" t="s">
        <v>9</v>
      </c>
      <c r="K2" s="703"/>
    </row>
    <row r="3" spans="2:11" ht="15" thickBot="1">
      <c r="B3" s="99" t="s">
        <v>73</v>
      </c>
      <c r="C3" s="107" t="s">
        <v>8</v>
      </c>
      <c r="D3" s="723" t="s">
        <v>7</v>
      </c>
      <c r="E3" s="724"/>
      <c r="F3" s="427" t="s">
        <v>8</v>
      </c>
      <c r="G3" s="98" t="s">
        <v>7</v>
      </c>
      <c r="H3" s="427" t="s">
        <v>8</v>
      </c>
      <c r="I3" s="428" t="s">
        <v>7</v>
      </c>
      <c r="J3" s="427" t="s">
        <v>8</v>
      </c>
      <c r="K3" s="98" t="s">
        <v>7</v>
      </c>
    </row>
    <row r="4" spans="2:11" ht="15" thickTop="1">
      <c r="B4" s="197" t="str">
        <f>'Interval Specifications'!C16</f>
        <v>Albania</v>
      </c>
      <c r="C4" s="108">
        <f>'Exposure Calculations'!F4</f>
        <v>0</v>
      </c>
      <c r="D4" s="717">
        <f>'Exposure Calculations'!G4</f>
        <v>0</v>
      </c>
      <c r="E4" s="718"/>
      <c r="F4" s="108">
        <f>'Exposure Calculations'!H4</f>
        <v>0</v>
      </c>
      <c r="G4" s="97">
        <f>'Exposure Calculations'!I4</f>
        <v>0</v>
      </c>
      <c r="H4" s="108">
        <f>'Exposure Calculations'!J4</f>
        <v>0</v>
      </c>
      <c r="I4" s="97">
        <f>'Exposure Calculations'!K4</f>
        <v>0</v>
      </c>
      <c r="J4" s="108">
        <f>'Exposure Calculations'!L4</f>
        <v>0</v>
      </c>
      <c r="K4" s="97">
        <f>'Exposure Calculations'!M4</f>
        <v>0</v>
      </c>
    </row>
    <row r="5" spans="2:11">
      <c r="B5" s="106" t="str">
        <f>'Interval Specifications'!C55</f>
        <v>Argentina</v>
      </c>
      <c r="C5" s="108">
        <f>'Exposure Calculations'!F15</f>
        <v>0</v>
      </c>
      <c r="D5" s="717">
        <f>'Exposure Calculations'!G15</f>
        <v>0</v>
      </c>
      <c r="E5" s="718"/>
      <c r="F5" s="429">
        <f>'Exposure Calculations'!H15</f>
        <v>0</v>
      </c>
      <c r="G5" s="109">
        <f>'Exposure Calculations'!I15</f>
        <v>0</v>
      </c>
      <c r="H5" s="429">
        <f>'Exposure Calculations'!J15</f>
        <v>0</v>
      </c>
      <c r="I5" s="109">
        <f>'Exposure Calculations'!K15</f>
        <v>0</v>
      </c>
      <c r="J5" s="429">
        <f>'Exposure Calculations'!L15</f>
        <v>0</v>
      </c>
      <c r="K5" s="109">
        <f>'Exposure Calculations'!M15</f>
        <v>0</v>
      </c>
    </row>
    <row r="6" spans="2:11">
      <c r="B6" s="82" t="str">
        <f>'Interval Specifications'!C56</f>
        <v>Armenia</v>
      </c>
      <c r="C6" s="108">
        <f>'Exposure Calculations'!F26</f>
        <v>0</v>
      </c>
      <c r="D6" s="717">
        <f>'Exposure Calculations'!G26</f>
        <v>0</v>
      </c>
      <c r="E6" s="718"/>
      <c r="F6" s="429">
        <f>'Exposure Calculations'!H26</f>
        <v>0</v>
      </c>
      <c r="G6" s="109">
        <f>'Exposure Calculations'!I26</f>
        <v>0</v>
      </c>
      <c r="H6" s="429">
        <f>'Exposure Calculations'!J26</f>
        <v>0</v>
      </c>
      <c r="I6" s="109">
        <f>'Exposure Calculations'!K26</f>
        <v>0</v>
      </c>
      <c r="J6" s="108">
        <f>'Exposure Calculations'!L26</f>
        <v>0</v>
      </c>
      <c r="K6" s="97">
        <f>'Exposure Calculations'!M26</f>
        <v>0</v>
      </c>
    </row>
    <row r="7" spans="2:11">
      <c r="B7" s="82" t="str">
        <f>'Interval Specifications'!C57</f>
        <v>Australia</v>
      </c>
      <c r="C7" s="108">
        <f>'Exposure Calculations'!F37</f>
        <v>700</v>
      </c>
      <c r="D7" s="717">
        <f>'Exposure Calculations'!G37</f>
        <v>2300</v>
      </c>
      <c r="E7" s="718"/>
      <c r="F7" s="108">
        <f>'Exposure Calculations'!H37</f>
        <v>10500</v>
      </c>
      <c r="G7" s="97">
        <f>'Exposure Calculations'!I37</f>
        <v>34500</v>
      </c>
      <c r="H7" s="108">
        <f>'Exposure Calculations'!J37</f>
        <v>700</v>
      </c>
      <c r="I7" s="97">
        <f>'Exposure Calculations'!K37</f>
        <v>2300</v>
      </c>
      <c r="J7" s="108">
        <f>'Exposure Calculations'!L37</f>
        <v>1.9178082191780821</v>
      </c>
      <c r="K7" s="97">
        <f>'Exposure Calculations'!M37</f>
        <v>6.3013698630136989</v>
      </c>
    </row>
    <row r="8" spans="2:11">
      <c r="B8" s="82" t="str">
        <f>'Interval Specifications'!C17</f>
        <v>Austria</v>
      </c>
      <c r="C8" s="108">
        <f>'Exposure Calculations'!F48</f>
        <v>834</v>
      </c>
      <c r="D8" s="717">
        <f>'Exposure Calculations'!G48</f>
        <v>3230</v>
      </c>
      <c r="E8" s="718"/>
      <c r="F8" s="108">
        <f>'Exposure Calculations'!H48</f>
        <v>50040</v>
      </c>
      <c r="G8" s="97">
        <f>'Exposure Calculations'!I48</f>
        <v>104190</v>
      </c>
      <c r="H8" s="108">
        <f>'Exposure Calculations'!J48</f>
        <v>834</v>
      </c>
      <c r="I8" s="97">
        <f>'Exposure Calculations'!K48</f>
        <v>3230</v>
      </c>
      <c r="J8" s="108">
        <f>'Exposure Calculations'!L48</f>
        <v>2.2849315068493152</v>
      </c>
      <c r="K8" s="97">
        <f>'Exposure Calculations'!M48</f>
        <v>8.8493150684931514</v>
      </c>
    </row>
    <row r="9" spans="2:11">
      <c r="B9" s="82" t="str">
        <f>'Interval Specifications'!C58</f>
        <v>Belarus</v>
      </c>
      <c r="C9" s="108">
        <f>'Exposure Calculations'!F59</f>
        <v>0</v>
      </c>
      <c r="D9" s="717">
        <f>'Exposure Calculations'!G59</f>
        <v>0</v>
      </c>
      <c r="E9" s="718"/>
      <c r="F9" s="108">
        <f>'Exposure Calculations'!H59</f>
        <v>0</v>
      </c>
      <c r="G9" s="97">
        <f>'Exposure Calculations'!I59</f>
        <v>0</v>
      </c>
      <c r="H9" s="108">
        <f>'Exposure Calculations'!J59</f>
        <v>0</v>
      </c>
      <c r="I9" s="97">
        <f>'Exposure Calculations'!K59</f>
        <v>0</v>
      </c>
      <c r="J9" s="108">
        <f>'Exposure Calculations'!L59</f>
        <v>0</v>
      </c>
      <c r="K9" s="97">
        <f>'Exposure Calculations'!M59</f>
        <v>0</v>
      </c>
    </row>
    <row r="10" spans="2:11">
      <c r="B10" s="82" t="str">
        <f>'Interval Specifications'!C18</f>
        <v>Belgium</v>
      </c>
      <c r="C10" s="108">
        <f>'Exposure Calculations'!F70</f>
        <v>0</v>
      </c>
      <c r="D10" s="717">
        <f>'Exposure Calculations'!G70</f>
        <v>0</v>
      </c>
      <c r="E10" s="718"/>
      <c r="F10" s="108">
        <f>'Exposure Calculations'!H70</f>
        <v>0</v>
      </c>
      <c r="G10" s="97">
        <f>'Exposure Calculations'!I70</f>
        <v>0</v>
      </c>
      <c r="H10" s="108">
        <f>'Exposure Calculations'!J70</f>
        <v>0</v>
      </c>
      <c r="I10" s="97">
        <f>'Exposure Calculations'!K70</f>
        <v>0</v>
      </c>
      <c r="J10" s="108">
        <f>'Exposure Calculations'!L70</f>
        <v>0</v>
      </c>
      <c r="K10" s="97">
        <f>'Exposure Calculations'!M70</f>
        <v>0</v>
      </c>
    </row>
    <row r="11" spans="2:11">
      <c r="B11" s="82" t="str">
        <f>'Interval Specifications'!C19</f>
        <v>Bosnia and Herzegovina</v>
      </c>
      <c r="C11" s="108">
        <f>'Exposure Calculations'!F81</f>
        <v>0</v>
      </c>
      <c r="D11" s="717">
        <f>'Exposure Calculations'!G81</f>
        <v>0</v>
      </c>
      <c r="E11" s="718"/>
      <c r="F11" s="108">
        <f>'Exposure Calculations'!H81</f>
        <v>0</v>
      </c>
      <c r="G11" s="97">
        <f>'Exposure Calculations'!I81</f>
        <v>0</v>
      </c>
      <c r="H11" s="108">
        <f>'Exposure Calculations'!J81</f>
        <v>0</v>
      </c>
      <c r="I11" s="97">
        <f>'Exposure Calculations'!K81</f>
        <v>0</v>
      </c>
      <c r="J11" s="108">
        <f>'Exposure Calculations'!L81</f>
        <v>0</v>
      </c>
      <c r="K11" s="97">
        <f>'Exposure Calculations'!M81</f>
        <v>0</v>
      </c>
    </row>
    <row r="12" spans="2:11">
      <c r="B12" s="82" t="str">
        <f>'Interval Specifications'!C20</f>
        <v>Bulgaria</v>
      </c>
      <c r="C12" s="108">
        <f>'Exposure Calculations'!F92</f>
        <v>0</v>
      </c>
      <c r="D12" s="717">
        <f>'Exposure Calculations'!G92</f>
        <v>0</v>
      </c>
      <c r="E12" s="718"/>
      <c r="F12" s="108">
        <f>'Exposure Calculations'!H92</f>
        <v>0</v>
      </c>
      <c r="G12" s="97">
        <f>'Exposure Calculations'!I92</f>
        <v>0</v>
      </c>
      <c r="H12" s="108">
        <f>'Exposure Calculations'!J92</f>
        <v>0</v>
      </c>
      <c r="I12" s="97">
        <f>'Exposure Calculations'!K92</f>
        <v>0</v>
      </c>
      <c r="J12" s="108">
        <f>'Exposure Calculations'!L92</f>
        <v>0</v>
      </c>
      <c r="K12" s="97">
        <f>'Exposure Calculations'!M92</f>
        <v>0</v>
      </c>
    </row>
    <row r="13" spans="2:11">
      <c r="B13" s="82" t="str">
        <f>'Interval Specifications'!C59</f>
        <v>Cambodia</v>
      </c>
      <c r="C13" s="108">
        <f>'Exposure Calculations'!F103</f>
        <v>0</v>
      </c>
      <c r="D13" s="717">
        <f>'Exposure Calculations'!G103</f>
        <v>0</v>
      </c>
      <c r="E13" s="718"/>
      <c r="F13" s="108">
        <f>'Exposure Calculations'!H103</f>
        <v>0</v>
      </c>
      <c r="G13" s="97">
        <f>'Exposure Calculations'!I103</f>
        <v>0</v>
      </c>
      <c r="H13" s="108">
        <f>'Exposure Calculations'!J103</f>
        <v>0</v>
      </c>
      <c r="I13" s="97">
        <f>'Exposure Calculations'!K103</f>
        <v>0</v>
      </c>
      <c r="J13" s="108">
        <f>'Exposure Calculations'!L103</f>
        <v>0</v>
      </c>
      <c r="K13" s="97">
        <f>'Exposure Calculations'!M103</f>
        <v>0</v>
      </c>
    </row>
    <row r="14" spans="2:11">
      <c r="B14" s="82" t="str">
        <f>'Interval Specifications'!C13</f>
        <v>Canada</v>
      </c>
      <c r="C14" s="108">
        <f>'Exposure Calculations'!F114</f>
        <v>108792</v>
      </c>
      <c r="D14" s="717">
        <f>'Exposure Calculations'!G114</f>
        <v>162510</v>
      </c>
      <c r="E14" s="718"/>
      <c r="F14" s="108">
        <f>'Exposure Calculations'!H114</f>
        <v>3565950</v>
      </c>
      <c r="G14" s="97">
        <f>'Exposure Calculations'!I114</f>
        <v>5231700</v>
      </c>
      <c r="H14" s="108">
        <f>'Exposure Calculations'!J114</f>
        <v>108792</v>
      </c>
      <c r="I14" s="97">
        <f>'Exposure Calculations'!K114</f>
        <v>162510</v>
      </c>
      <c r="J14" s="108">
        <f>'Exposure Calculations'!L114</f>
        <v>298.06027397260272</v>
      </c>
      <c r="K14" s="97">
        <f>'Exposure Calculations'!M114</f>
        <v>445.23287671232879</v>
      </c>
    </row>
    <row r="15" spans="2:11">
      <c r="B15" s="82" t="str">
        <f>'Interval Specifications'!C60</f>
        <v>China</v>
      </c>
      <c r="C15" s="108">
        <f>'Exposure Calculations'!F125</f>
        <v>212960</v>
      </c>
      <c r="D15" s="717">
        <f>'Exposure Calculations'!G125</f>
        <v>698520</v>
      </c>
      <c r="E15" s="718"/>
      <c r="F15" s="108">
        <f>'Exposure Calculations'!H125</f>
        <v>3194400</v>
      </c>
      <c r="G15" s="97">
        <f>'Exposure Calculations'!I125</f>
        <v>10477800</v>
      </c>
      <c r="H15" s="108">
        <f>'Exposure Calculations'!J125</f>
        <v>212960</v>
      </c>
      <c r="I15" s="97">
        <f>'Exposure Calculations'!K125</f>
        <v>698520</v>
      </c>
      <c r="J15" s="108">
        <f>'Exposure Calculations'!L125</f>
        <v>583.45205479452056</v>
      </c>
      <c r="K15" s="97">
        <f>'Exposure Calculations'!M125</f>
        <v>1913.7534246575342</v>
      </c>
    </row>
    <row r="16" spans="2:11">
      <c r="B16" s="82" t="str">
        <f>'Interval Specifications'!C21</f>
        <v>Croatia</v>
      </c>
      <c r="C16" s="108">
        <f>'Exposure Calculations'!F136</f>
        <v>0</v>
      </c>
      <c r="D16" s="717">
        <f>'Exposure Calculations'!G136</f>
        <v>0</v>
      </c>
      <c r="E16" s="718"/>
      <c r="F16" s="108">
        <f>'Exposure Calculations'!H136</f>
        <v>0</v>
      </c>
      <c r="G16" s="97">
        <f>'Exposure Calculations'!I136</f>
        <v>0</v>
      </c>
      <c r="H16" s="108">
        <f>'Exposure Calculations'!J136</f>
        <v>0</v>
      </c>
      <c r="I16" s="97">
        <f>'Exposure Calculations'!K136</f>
        <v>0</v>
      </c>
      <c r="J16" s="108">
        <f>'Exposure Calculations'!L136</f>
        <v>0</v>
      </c>
      <c r="K16" s="97">
        <f>'Exposure Calculations'!M136</f>
        <v>0</v>
      </c>
    </row>
    <row r="17" spans="2:11">
      <c r="B17" s="82" t="str">
        <f>'Interval Specifications'!C22</f>
        <v>Cyprus</v>
      </c>
      <c r="C17" s="108">
        <f>'Exposure Calculations'!F147</f>
        <v>0</v>
      </c>
      <c r="D17" s="717">
        <f>'Exposure Calculations'!G147</f>
        <v>0</v>
      </c>
      <c r="E17" s="718"/>
      <c r="F17" s="108">
        <f>'Exposure Calculations'!H147</f>
        <v>0</v>
      </c>
      <c r="G17" s="97">
        <f>'Exposure Calculations'!I147</f>
        <v>0</v>
      </c>
      <c r="H17" s="108">
        <f>'Exposure Calculations'!J147</f>
        <v>0</v>
      </c>
      <c r="I17" s="97">
        <f>'Exposure Calculations'!K147</f>
        <v>0</v>
      </c>
      <c r="J17" s="108">
        <f>'Exposure Calculations'!L147</f>
        <v>0</v>
      </c>
      <c r="K17" s="97">
        <f>'Exposure Calculations'!M147</f>
        <v>0</v>
      </c>
    </row>
    <row r="18" spans="2:11">
      <c r="B18" s="82" t="str">
        <f>'Interval Specifications'!C23</f>
        <v>Czech Republic</v>
      </c>
      <c r="C18" s="108">
        <f>'Exposure Calculations'!F158</f>
        <v>0</v>
      </c>
      <c r="D18" s="717">
        <f>'Exposure Calculations'!G158</f>
        <v>0</v>
      </c>
      <c r="E18" s="718"/>
      <c r="F18" s="108">
        <f>'Exposure Calculations'!H158</f>
        <v>0</v>
      </c>
      <c r="G18" s="97">
        <f>'Exposure Calculations'!I158</f>
        <v>0</v>
      </c>
      <c r="H18" s="108">
        <f>'Exposure Calculations'!J158</f>
        <v>0</v>
      </c>
      <c r="I18" s="97">
        <f>'Exposure Calculations'!K158</f>
        <v>0</v>
      </c>
      <c r="J18" s="108">
        <f>'Exposure Calculations'!L158</f>
        <v>0</v>
      </c>
      <c r="K18" s="97">
        <f>'Exposure Calculations'!M158</f>
        <v>0</v>
      </c>
    </row>
    <row r="19" spans="2:11">
      <c r="B19" s="82" t="str">
        <f>'Interval Specifications'!C24</f>
        <v>Denmark</v>
      </c>
      <c r="C19" s="108">
        <f>'Exposure Calculations'!F169</f>
        <v>3882</v>
      </c>
      <c r="D19" s="717">
        <f>'Exposure Calculations'!G169</f>
        <v>8880</v>
      </c>
      <c r="E19" s="718"/>
      <c r="F19" s="108">
        <f>'Exposure Calculations'!H169</f>
        <v>79140</v>
      </c>
      <c r="G19" s="97">
        <f>'Exposure Calculations'!I169</f>
        <v>207450</v>
      </c>
      <c r="H19" s="108">
        <f>'Exposure Calculations'!J169</f>
        <v>3882</v>
      </c>
      <c r="I19" s="97">
        <f>'Exposure Calculations'!K169</f>
        <v>8880</v>
      </c>
      <c r="J19" s="108">
        <f>'Exposure Calculations'!L169</f>
        <v>10.635616438356164</v>
      </c>
      <c r="K19" s="97">
        <f>'Exposure Calculations'!M169</f>
        <v>24.328767123287673</v>
      </c>
    </row>
    <row r="20" spans="2:11">
      <c r="B20" s="82" t="str">
        <f>'Interval Specifications'!C61</f>
        <v>Egypt</v>
      </c>
      <c r="C20" s="108">
        <f>'Exposure Calculations'!F180</f>
        <v>0</v>
      </c>
      <c r="D20" s="717">
        <f>'Exposure Calculations'!G180</f>
        <v>0</v>
      </c>
      <c r="E20" s="718"/>
      <c r="F20" s="108">
        <f>'Exposure Calculations'!H180</f>
        <v>0</v>
      </c>
      <c r="G20" s="97">
        <f>'Exposure Calculations'!I180</f>
        <v>0</v>
      </c>
      <c r="H20" s="108">
        <f>'Exposure Calculations'!J180</f>
        <v>0</v>
      </c>
      <c r="I20" s="97">
        <f>'Exposure Calculations'!K180</f>
        <v>0</v>
      </c>
      <c r="J20" s="108">
        <f>'Exposure Calculations'!L180</f>
        <v>0</v>
      </c>
      <c r="K20" s="97">
        <f>'Exposure Calculations'!M180</f>
        <v>0</v>
      </c>
    </row>
    <row r="21" spans="2:11">
      <c r="B21" s="82" t="str">
        <f>'Interval Specifications'!C25</f>
        <v>Estonia</v>
      </c>
      <c r="C21" s="108">
        <f>'Exposure Calculations'!F191</f>
        <v>0</v>
      </c>
      <c r="D21" s="717">
        <f>'Exposure Calculations'!G191</f>
        <v>0</v>
      </c>
      <c r="E21" s="718"/>
      <c r="F21" s="108">
        <f>'Exposure Calculations'!H191</f>
        <v>0</v>
      </c>
      <c r="G21" s="97">
        <f>'Exposure Calculations'!I191</f>
        <v>0</v>
      </c>
      <c r="H21" s="108">
        <f>'Exposure Calculations'!J191</f>
        <v>0</v>
      </c>
      <c r="I21" s="97">
        <f>'Exposure Calculations'!K191</f>
        <v>0</v>
      </c>
      <c r="J21" s="108">
        <f>'Exposure Calculations'!L191</f>
        <v>0</v>
      </c>
      <c r="K21" s="97">
        <f>'Exposure Calculations'!M191</f>
        <v>0</v>
      </c>
    </row>
    <row r="22" spans="2:11">
      <c r="B22" s="82" t="str">
        <f>'Interval Specifications'!C26</f>
        <v xml:space="preserve">Finland </v>
      </c>
      <c r="C22" s="108">
        <f>'Exposure Calculations'!F202</f>
        <v>5182</v>
      </c>
      <c r="D22" s="717">
        <f>'Exposure Calculations'!G202</f>
        <v>3902</v>
      </c>
      <c r="E22" s="718"/>
      <c r="F22" s="108">
        <f>'Exposure Calculations'!H202</f>
        <v>120150</v>
      </c>
      <c r="G22" s="97">
        <f>'Exposure Calculations'!I202</f>
        <v>84390</v>
      </c>
      <c r="H22" s="108">
        <f>'Exposure Calculations'!J202</f>
        <v>5182</v>
      </c>
      <c r="I22" s="97">
        <f>'Exposure Calculations'!K202</f>
        <v>3902</v>
      </c>
      <c r="J22" s="108">
        <f>'Exposure Calculations'!L202</f>
        <v>14.197260273972605</v>
      </c>
      <c r="K22" s="97">
        <f>'Exposure Calculations'!M202</f>
        <v>10.690410958904112</v>
      </c>
    </row>
    <row r="23" spans="2:11">
      <c r="B23" s="82" t="str">
        <f>'Interval Specifications'!C27</f>
        <v>France</v>
      </c>
      <c r="C23" s="108">
        <f>'Exposure Calculations'!F213</f>
        <v>16940</v>
      </c>
      <c r="D23" s="717">
        <f>'Exposure Calculations'!G213</f>
        <v>62300</v>
      </c>
      <c r="E23" s="718"/>
      <c r="F23" s="108">
        <f>'Exposure Calculations'!H213</f>
        <v>254100</v>
      </c>
      <c r="G23" s="97">
        <f>'Exposure Calculations'!I213</f>
        <v>946650</v>
      </c>
      <c r="H23" s="108">
        <f>'Exposure Calculations'!J213</f>
        <v>16940</v>
      </c>
      <c r="I23" s="97">
        <f>'Exposure Calculations'!K213</f>
        <v>62300</v>
      </c>
      <c r="J23" s="108">
        <f>'Exposure Calculations'!L213</f>
        <v>46.410958904109592</v>
      </c>
      <c r="K23" s="97">
        <f>'Exposure Calculations'!M213</f>
        <v>170.6849315068493</v>
      </c>
    </row>
    <row r="24" spans="2:11">
      <c r="B24" s="82" t="str">
        <f>'Interval Specifications'!C62</f>
        <v>Georgia</v>
      </c>
      <c r="C24" s="108">
        <f>'Exposure Calculations'!F224</f>
        <v>0</v>
      </c>
      <c r="D24" s="717">
        <f>'Exposure Calculations'!G224</f>
        <v>0</v>
      </c>
      <c r="E24" s="718"/>
      <c r="F24" s="108">
        <f>'Exposure Calculations'!H224</f>
        <v>0</v>
      </c>
      <c r="G24" s="97">
        <f>'Exposure Calculations'!I224</f>
        <v>0</v>
      </c>
      <c r="H24" s="108">
        <f>'Exposure Calculations'!J224</f>
        <v>0</v>
      </c>
      <c r="I24" s="97">
        <f>'Exposure Calculations'!K224</f>
        <v>0</v>
      </c>
      <c r="J24" s="108">
        <f>'Exposure Calculations'!L224</f>
        <v>0</v>
      </c>
      <c r="K24" s="97">
        <f>'Exposure Calculations'!M224</f>
        <v>0</v>
      </c>
    </row>
    <row r="25" spans="2:11">
      <c r="B25" s="82" t="str">
        <f>'Interval Specifications'!C28</f>
        <v>Germany</v>
      </c>
      <c r="C25" s="108">
        <f>'Exposure Calculations'!F235</f>
        <v>125078</v>
      </c>
      <c r="D25" s="717">
        <f>'Exposure Calculations'!G235</f>
        <v>587339</v>
      </c>
      <c r="E25" s="718"/>
      <c r="F25" s="108">
        <f>'Exposure Calculations'!H235</f>
        <v>3519510</v>
      </c>
      <c r="G25" s="97">
        <f>'Exposure Calculations'!I235</f>
        <v>12374400</v>
      </c>
      <c r="H25" s="108">
        <f>'Exposure Calculations'!J235</f>
        <v>125078</v>
      </c>
      <c r="I25" s="97">
        <f>'Exposure Calculations'!K235</f>
        <v>587339</v>
      </c>
      <c r="J25" s="108">
        <f>'Exposure Calculations'!L235</f>
        <v>342.67945205479447</v>
      </c>
      <c r="K25" s="97">
        <f>'Exposure Calculations'!M235</f>
        <v>1609.1479452054796</v>
      </c>
    </row>
    <row r="26" spans="2:11">
      <c r="B26" s="82" t="str">
        <f>'Interval Specifications'!C29</f>
        <v>Greece</v>
      </c>
      <c r="C26" s="108">
        <f>'Exposure Calculations'!F246</f>
        <v>0</v>
      </c>
      <c r="D26" s="717">
        <f>'Exposure Calculations'!G246</f>
        <v>40</v>
      </c>
      <c r="E26" s="718"/>
      <c r="F26" s="108">
        <f>'Exposure Calculations'!H246</f>
        <v>0</v>
      </c>
      <c r="G26" s="97">
        <f>'Exposure Calculations'!I246</f>
        <v>1200</v>
      </c>
      <c r="H26" s="108">
        <f>'Exposure Calculations'!J246</f>
        <v>0</v>
      </c>
      <c r="I26" s="97">
        <f>'Exposure Calculations'!K246</f>
        <v>40</v>
      </c>
      <c r="J26" s="108">
        <f>'Exposure Calculations'!L246</f>
        <v>0</v>
      </c>
      <c r="K26" s="97">
        <f>'Exposure Calculations'!M246</f>
        <v>0.1095890410958904</v>
      </c>
    </row>
    <row r="27" spans="2:11">
      <c r="B27" s="82" t="str">
        <f>'Interval Specifications'!C30</f>
        <v>Hungary</v>
      </c>
      <c r="C27" s="108">
        <f>'Exposure Calculations'!F257</f>
        <v>0</v>
      </c>
      <c r="D27" s="717">
        <f>'Exposure Calculations'!G257</f>
        <v>0</v>
      </c>
      <c r="E27" s="718"/>
      <c r="F27" s="108">
        <f>'Exposure Calculations'!H257</f>
        <v>0</v>
      </c>
      <c r="G27" s="97">
        <f>'Exposure Calculations'!I257</f>
        <v>0</v>
      </c>
      <c r="H27" s="108">
        <f>'Exposure Calculations'!J257</f>
        <v>0</v>
      </c>
      <c r="I27" s="97">
        <f>'Exposure Calculations'!K257</f>
        <v>0</v>
      </c>
      <c r="J27" s="108">
        <f>'Exposure Calculations'!L257</f>
        <v>0</v>
      </c>
      <c r="K27" s="97">
        <f>'Exposure Calculations'!M257</f>
        <v>0</v>
      </c>
    </row>
    <row r="28" spans="2:11">
      <c r="B28" s="82" t="str">
        <f>'Interval Specifications'!C63</f>
        <v>Hong Kong</v>
      </c>
      <c r="C28" s="108">
        <f>'Exposure Calculations'!F268</f>
        <v>100</v>
      </c>
      <c r="D28" s="717">
        <f>'Exposure Calculations'!G268</f>
        <v>1041</v>
      </c>
      <c r="E28" s="718"/>
      <c r="F28" s="108">
        <f>'Exposure Calculations'!H268</f>
        <v>1500</v>
      </c>
      <c r="G28" s="97">
        <f>'Exposure Calculations'!I268</f>
        <v>15615</v>
      </c>
      <c r="H28" s="108">
        <f>'Exposure Calculations'!J268</f>
        <v>100</v>
      </c>
      <c r="I28" s="97">
        <f>'Exposure Calculations'!K268</f>
        <v>1041</v>
      </c>
      <c r="J28" s="108">
        <f>'Exposure Calculations'!L268</f>
        <v>0.27397260273972601</v>
      </c>
      <c r="K28" s="97">
        <f>'Exposure Calculations'!M268</f>
        <v>2.8520547945205479</v>
      </c>
    </row>
    <row r="29" spans="2:11">
      <c r="B29" s="82" t="str">
        <f>'Interval Specifications'!C31</f>
        <v>Iceland</v>
      </c>
      <c r="C29" s="108">
        <f>'Exposure Calculations'!F279</f>
        <v>0</v>
      </c>
      <c r="D29" s="717">
        <f>'Exposure Calculations'!G279</f>
        <v>0</v>
      </c>
      <c r="E29" s="718"/>
      <c r="F29" s="108">
        <f>'Exposure Calculations'!H279</f>
        <v>0</v>
      </c>
      <c r="G29" s="97">
        <f>'Exposure Calculations'!I279</f>
        <v>0</v>
      </c>
      <c r="H29" s="108">
        <f>'Exposure Calculations'!J279</f>
        <v>0</v>
      </c>
      <c r="I29" s="97">
        <f>'Exposure Calculations'!K279</f>
        <v>0</v>
      </c>
      <c r="J29" s="108">
        <f>'Exposure Calculations'!L279</f>
        <v>0</v>
      </c>
      <c r="K29" s="97">
        <f>'Exposure Calculations'!M279</f>
        <v>0</v>
      </c>
    </row>
    <row r="30" spans="2:11">
      <c r="B30" s="82" t="str">
        <f>'Interval Specifications'!C64</f>
        <v>India</v>
      </c>
      <c r="C30" s="108">
        <f>'Exposure Calculations'!F290</f>
        <v>0</v>
      </c>
      <c r="D30" s="717">
        <f>'Exposure Calculations'!G290</f>
        <v>0</v>
      </c>
      <c r="E30" s="718"/>
      <c r="F30" s="108">
        <f>'Exposure Calculations'!H290</f>
        <v>0</v>
      </c>
      <c r="G30" s="97">
        <f>'Exposure Calculations'!I290</f>
        <v>0</v>
      </c>
      <c r="H30" s="108">
        <f>'Exposure Calculations'!J290</f>
        <v>0</v>
      </c>
      <c r="I30" s="97">
        <f>'Exposure Calculations'!K290</f>
        <v>0</v>
      </c>
      <c r="J30" s="108">
        <f>'Exposure Calculations'!L290</f>
        <v>0</v>
      </c>
      <c r="K30" s="97">
        <f>'Exposure Calculations'!M290</f>
        <v>0</v>
      </c>
    </row>
    <row r="31" spans="2:11">
      <c r="B31" s="82" t="str">
        <f>'Interval Specifications'!C65</f>
        <v>Indonesia</v>
      </c>
      <c r="C31" s="108">
        <f>'Exposure Calculations'!F301</f>
        <v>20550</v>
      </c>
      <c r="D31" s="717">
        <f>'Exposure Calculations'!G301</f>
        <v>49970</v>
      </c>
      <c r="E31" s="718"/>
      <c r="F31" s="108">
        <f>'Exposure Calculations'!H301</f>
        <v>308250</v>
      </c>
      <c r="G31" s="97">
        <f>'Exposure Calculations'!I301</f>
        <v>749550</v>
      </c>
      <c r="H31" s="108">
        <f>'Exposure Calculations'!J301</f>
        <v>20550</v>
      </c>
      <c r="I31" s="97">
        <f>'Exposure Calculations'!K301</f>
        <v>49970</v>
      </c>
      <c r="J31" s="108">
        <f>'Exposure Calculations'!L301</f>
        <v>56.301369863013697</v>
      </c>
      <c r="K31" s="97">
        <f>'Exposure Calculations'!M301</f>
        <v>136.9041095890411</v>
      </c>
    </row>
    <row r="32" spans="2:11">
      <c r="B32" s="82" t="str">
        <f>'Interval Specifications'!C32</f>
        <v>Ireland</v>
      </c>
      <c r="C32" s="108">
        <f>'Exposure Calculations'!F312</f>
        <v>680</v>
      </c>
      <c r="D32" s="717">
        <f>'Exposure Calculations'!G312</f>
        <v>4520</v>
      </c>
      <c r="E32" s="718"/>
      <c r="F32" s="108">
        <f>'Exposure Calculations'!H312</f>
        <v>11700</v>
      </c>
      <c r="G32" s="97">
        <f>'Exposure Calculations'!I312</f>
        <v>82650</v>
      </c>
      <c r="H32" s="108">
        <f>'Exposure Calculations'!J312</f>
        <v>680</v>
      </c>
      <c r="I32" s="97">
        <f>'Exposure Calculations'!K312</f>
        <v>4520</v>
      </c>
      <c r="J32" s="108">
        <f>'Exposure Calculations'!L312</f>
        <v>1.8630136986301369</v>
      </c>
      <c r="K32" s="97">
        <f>'Exposure Calculations'!M312</f>
        <v>12.383561643835616</v>
      </c>
    </row>
    <row r="33" spans="2:11">
      <c r="B33" s="82" t="str">
        <f>'Interval Specifications'!C33</f>
        <v>Italy</v>
      </c>
      <c r="C33" s="108">
        <f>'Exposure Calculations'!F323</f>
        <v>11000</v>
      </c>
      <c r="D33" s="717">
        <f>'Exposure Calculations'!G323</f>
        <v>66000</v>
      </c>
      <c r="E33" s="718"/>
      <c r="F33" s="108">
        <f>'Exposure Calculations'!H323</f>
        <v>199350</v>
      </c>
      <c r="G33" s="97">
        <f>'Exposure Calculations'!I323</f>
        <v>1243350</v>
      </c>
      <c r="H33" s="108">
        <f>'Exposure Calculations'!J323</f>
        <v>11000</v>
      </c>
      <c r="I33" s="97">
        <f>'Exposure Calculations'!K323</f>
        <v>66000</v>
      </c>
      <c r="J33" s="108">
        <f>'Exposure Calculations'!L323</f>
        <v>30.136986301369863</v>
      </c>
      <c r="K33" s="97">
        <f>'Exposure Calculations'!M323</f>
        <v>180.82191780821918</v>
      </c>
    </row>
    <row r="34" spans="2:11">
      <c r="B34" s="82" t="str">
        <f>'Interval Specifications'!C15</f>
        <v>Japan</v>
      </c>
      <c r="C34" s="108">
        <f>'Exposure Calculations'!F334</f>
        <v>10034270</v>
      </c>
      <c r="D34" s="717">
        <f>'Exposure Calculations'!G334</f>
        <v>37338460</v>
      </c>
      <c r="E34" s="718"/>
      <c r="F34" s="108">
        <f>'Exposure Calculations'!H334</f>
        <v>102115650</v>
      </c>
      <c r="G34" s="97">
        <f>'Exposure Calculations'!I334</f>
        <v>398776500</v>
      </c>
      <c r="H34" s="108">
        <f>'Exposure Calculations'!J334</f>
        <v>10034270</v>
      </c>
      <c r="I34" s="97">
        <f>'Exposure Calculations'!K334</f>
        <v>37338460</v>
      </c>
      <c r="J34" s="108">
        <f>'Exposure Calculations'!L334</f>
        <v>27491.150684931508</v>
      </c>
      <c r="K34" s="97">
        <f>'Exposure Calculations'!M334</f>
        <v>102297.1506849315</v>
      </c>
    </row>
    <row r="35" spans="2:11">
      <c r="B35" s="82" t="str">
        <f>'Interval Specifications'!C66</f>
        <v>Korea</v>
      </c>
      <c r="C35" s="108">
        <f>'Exposure Calculations'!F345</f>
        <v>28370</v>
      </c>
      <c r="D35" s="717">
        <f>'Exposure Calculations'!G345</f>
        <v>158130</v>
      </c>
      <c r="E35" s="718"/>
      <c r="F35" s="108">
        <f>'Exposure Calculations'!H345</f>
        <v>542100</v>
      </c>
      <c r="G35" s="97">
        <f>'Exposure Calculations'!I345</f>
        <v>3134700</v>
      </c>
      <c r="H35" s="108">
        <f>'Exposure Calculations'!J345</f>
        <v>28370</v>
      </c>
      <c r="I35" s="97">
        <f>'Exposure Calculations'!K345</f>
        <v>158130</v>
      </c>
      <c r="J35" s="108">
        <f>'Exposure Calculations'!L345</f>
        <v>77.726027397260282</v>
      </c>
      <c r="K35" s="97">
        <f>'Exposure Calculations'!M345</f>
        <v>433.23287671232879</v>
      </c>
    </row>
    <row r="36" spans="2:11">
      <c r="B36" s="82" t="str">
        <f>'Interval Specifications'!C34</f>
        <v>Kosovo</v>
      </c>
      <c r="C36" s="108">
        <f>'Exposure Calculations'!F356</f>
        <v>0</v>
      </c>
      <c r="D36" s="717">
        <f>'Exposure Calculations'!G356</f>
        <v>0</v>
      </c>
      <c r="E36" s="718"/>
      <c r="F36" s="108">
        <f>'Exposure Calculations'!H356</f>
        <v>0</v>
      </c>
      <c r="G36" s="97">
        <f>'Exposure Calculations'!I356</f>
        <v>0</v>
      </c>
      <c r="H36" s="108">
        <f>'Exposure Calculations'!J356</f>
        <v>0</v>
      </c>
      <c r="I36" s="97">
        <f>'Exposure Calculations'!K356</f>
        <v>0</v>
      </c>
      <c r="J36" s="108">
        <f>'Exposure Calculations'!L356</f>
        <v>0</v>
      </c>
      <c r="K36" s="97">
        <f>'Exposure Calculations'!M356</f>
        <v>0</v>
      </c>
    </row>
    <row r="37" spans="2:11">
      <c r="B37" s="82" t="str">
        <f>'Interval Specifications'!C35</f>
        <v>Latvia</v>
      </c>
      <c r="C37" s="108">
        <f>'Exposure Calculations'!F367</f>
        <v>0</v>
      </c>
      <c r="D37" s="717">
        <f>'Exposure Calculations'!G367</f>
        <v>0</v>
      </c>
      <c r="E37" s="718"/>
      <c r="F37" s="108">
        <f>'Exposure Calculations'!H367</f>
        <v>0</v>
      </c>
      <c r="G37" s="97">
        <f>'Exposure Calculations'!I367</f>
        <v>0</v>
      </c>
      <c r="H37" s="108">
        <f>'Exposure Calculations'!J367</f>
        <v>0</v>
      </c>
      <c r="I37" s="97">
        <f>'Exposure Calculations'!K367</f>
        <v>0</v>
      </c>
      <c r="J37" s="108">
        <f>'Exposure Calculations'!L367</f>
        <v>0</v>
      </c>
      <c r="K37" s="97">
        <f>'Exposure Calculations'!M367</f>
        <v>0</v>
      </c>
    </row>
    <row r="38" spans="2:11">
      <c r="B38" s="82" t="str">
        <f>'Interval Specifications'!C36</f>
        <v>Liechtenstein</v>
      </c>
      <c r="C38" s="108">
        <f>'Exposure Calculations'!F378</f>
        <v>0</v>
      </c>
      <c r="D38" s="717">
        <f>'Exposure Calculations'!G378</f>
        <v>0</v>
      </c>
      <c r="E38" s="718"/>
      <c r="F38" s="108">
        <f>'Exposure Calculations'!H378</f>
        <v>0</v>
      </c>
      <c r="G38" s="97">
        <f>'Exposure Calculations'!I378</f>
        <v>0</v>
      </c>
      <c r="H38" s="108">
        <f>'Exposure Calculations'!J378</f>
        <v>0</v>
      </c>
      <c r="I38" s="97">
        <f>'Exposure Calculations'!K378</f>
        <v>0</v>
      </c>
      <c r="J38" s="108">
        <f>'Exposure Calculations'!L378</f>
        <v>0</v>
      </c>
      <c r="K38" s="97">
        <f>'Exposure Calculations'!M378</f>
        <v>0</v>
      </c>
    </row>
    <row r="39" spans="2:11">
      <c r="B39" s="82" t="str">
        <f>'Interval Specifications'!C37</f>
        <v>Lithuania</v>
      </c>
      <c r="C39" s="108">
        <f>'Exposure Calculations'!F389</f>
        <v>0</v>
      </c>
      <c r="D39" s="717">
        <f>'Exposure Calculations'!G389</f>
        <v>0</v>
      </c>
      <c r="E39" s="718"/>
      <c r="F39" s="108">
        <f>'Exposure Calculations'!H389</f>
        <v>0</v>
      </c>
      <c r="G39" s="97">
        <f>'Exposure Calculations'!I389</f>
        <v>0</v>
      </c>
      <c r="H39" s="108">
        <f>'Exposure Calculations'!J389</f>
        <v>0</v>
      </c>
      <c r="I39" s="97">
        <f>'Exposure Calculations'!K389</f>
        <v>0</v>
      </c>
      <c r="J39" s="108">
        <f>'Exposure Calculations'!L389</f>
        <v>0</v>
      </c>
      <c r="K39" s="97">
        <f>'Exposure Calculations'!M389</f>
        <v>0</v>
      </c>
    </row>
    <row r="40" spans="2:11">
      <c r="B40" s="82" t="str">
        <f>'Interval Specifications'!C38</f>
        <v>Luxembourg</v>
      </c>
      <c r="C40" s="108">
        <f>'Exposure Calculations'!F400</f>
        <v>796</v>
      </c>
      <c r="D40" s="717">
        <f>'Exposure Calculations'!G400</f>
        <v>4144</v>
      </c>
      <c r="E40" s="718"/>
      <c r="F40" s="108">
        <f>'Exposure Calculations'!H400</f>
        <v>18810</v>
      </c>
      <c r="G40" s="97">
        <f>'Exposure Calculations'!I400</f>
        <v>80850</v>
      </c>
      <c r="H40" s="108">
        <f>'Exposure Calculations'!J400</f>
        <v>796</v>
      </c>
      <c r="I40" s="97">
        <f>'Exposure Calculations'!K400</f>
        <v>4144</v>
      </c>
      <c r="J40" s="108">
        <f>'Exposure Calculations'!L400</f>
        <v>2.1808219178082187</v>
      </c>
      <c r="K40" s="97">
        <f>'Exposure Calculations'!M400</f>
        <v>11.353424657534248</v>
      </c>
    </row>
    <row r="41" spans="2:11">
      <c r="B41" s="82" t="str">
        <f>'Interval Specifications'!C39</f>
        <v>Macedonia</v>
      </c>
      <c r="C41" s="108">
        <f>'Exposure Calculations'!F411</f>
        <v>0</v>
      </c>
      <c r="D41" s="717">
        <f>'Exposure Calculations'!G411</f>
        <v>0</v>
      </c>
      <c r="E41" s="718"/>
      <c r="F41" s="108">
        <f>'Exposure Calculations'!H411</f>
        <v>0</v>
      </c>
      <c r="G41" s="97">
        <f>'Exposure Calculations'!I411</f>
        <v>0</v>
      </c>
      <c r="H41" s="108">
        <f>'Exposure Calculations'!J411</f>
        <v>0</v>
      </c>
      <c r="I41" s="97">
        <f>'Exposure Calculations'!K411</f>
        <v>0</v>
      </c>
      <c r="J41" s="108">
        <f>'Exposure Calculations'!L411</f>
        <v>0</v>
      </c>
      <c r="K41" s="97">
        <f>'Exposure Calculations'!M411</f>
        <v>0</v>
      </c>
    </row>
    <row r="42" spans="2:11">
      <c r="B42" s="82" t="str">
        <f>'Interval Specifications'!C67</f>
        <v>Malaysia</v>
      </c>
      <c r="C42" s="108">
        <f>'Exposure Calculations'!F422</f>
        <v>0</v>
      </c>
      <c r="D42" s="717">
        <f>'Exposure Calculations'!G422</f>
        <v>0</v>
      </c>
      <c r="E42" s="718"/>
      <c r="F42" s="108">
        <f>'Exposure Calculations'!H422</f>
        <v>0</v>
      </c>
      <c r="G42" s="97">
        <f>'Exposure Calculations'!I422</f>
        <v>0</v>
      </c>
      <c r="H42" s="108">
        <f>'Exposure Calculations'!J422</f>
        <v>0</v>
      </c>
      <c r="I42" s="97">
        <f>'Exposure Calculations'!K422</f>
        <v>0</v>
      </c>
      <c r="J42" s="108">
        <f>'Exposure Calculations'!L422</f>
        <v>0</v>
      </c>
      <c r="K42" s="97">
        <f>'Exposure Calculations'!M422</f>
        <v>0</v>
      </c>
    </row>
    <row r="43" spans="2:11" ht="15" customHeight="1">
      <c r="B43" s="82" t="str">
        <f>'Interval Specifications'!C40</f>
        <v>Malta</v>
      </c>
      <c r="C43" s="108">
        <f>'Exposure Calculations'!F433</f>
        <v>0</v>
      </c>
      <c r="D43" s="717">
        <f>'Exposure Calculations'!G433</f>
        <v>0</v>
      </c>
      <c r="E43" s="718"/>
      <c r="F43" s="108">
        <f>'Exposure Calculations'!H433</f>
        <v>0</v>
      </c>
      <c r="G43" s="97">
        <f>'Exposure Calculations'!I433</f>
        <v>0</v>
      </c>
      <c r="H43" s="108">
        <f>'Exposure Calculations'!J433</f>
        <v>0</v>
      </c>
      <c r="I43" s="97">
        <f>'Exposure Calculations'!K433</f>
        <v>0</v>
      </c>
      <c r="J43" s="108">
        <f>'Exposure Calculations'!L433</f>
        <v>0</v>
      </c>
      <c r="K43" s="97">
        <f>'Exposure Calculations'!M433</f>
        <v>0</v>
      </c>
    </row>
    <row r="44" spans="2:11">
      <c r="B44" s="82" t="str">
        <f>'Interval Specifications'!C68</f>
        <v>Mexico</v>
      </c>
      <c r="C44" s="108">
        <f>'Exposure Calculations'!F444</f>
        <v>0</v>
      </c>
      <c r="D44" s="717">
        <f>'Exposure Calculations'!G444</f>
        <v>0</v>
      </c>
      <c r="E44" s="718"/>
      <c r="F44" s="108">
        <f>'Exposure Calculations'!H444</f>
        <v>0</v>
      </c>
      <c r="G44" s="97">
        <f>'Exposure Calculations'!I444</f>
        <v>0</v>
      </c>
      <c r="H44" s="108">
        <f>'Exposure Calculations'!J444</f>
        <v>0</v>
      </c>
      <c r="I44" s="97">
        <f>'Exposure Calculations'!K444</f>
        <v>0</v>
      </c>
      <c r="J44" s="108">
        <f>'Exposure Calculations'!L444</f>
        <v>0</v>
      </c>
      <c r="K44" s="97">
        <f>'Exposure Calculations'!M444</f>
        <v>0</v>
      </c>
    </row>
    <row r="45" spans="2:11" ht="15" customHeight="1">
      <c r="B45" s="82" t="str">
        <f>'Interval Specifications'!C41</f>
        <v>Montenegro</v>
      </c>
      <c r="C45" s="108">
        <f>'Exposure Calculations'!F455</f>
        <v>0</v>
      </c>
      <c r="D45" s="717">
        <f>'Exposure Calculations'!G455</f>
        <v>0</v>
      </c>
      <c r="E45" s="718"/>
      <c r="F45" s="108">
        <f>'Exposure Calculations'!H455</f>
        <v>0</v>
      </c>
      <c r="G45" s="97">
        <f>'Exposure Calculations'!I455</f>
        <v>0</v>
      </c>
      <c r="H45" s="108">
        <f>'Exposure Calculations'!J455</f>
        <v>0</v>
      </c>
      <c r="I45" s="97">
        <f>'Exposure Calculations'!K455</f>
        <v>0</v>
      </c>
      <c r="J45" s="108">
        <f>'Exposure Calculations'!L455</f>
        <v>0</v>
      </c>
      <c r="K45" s="97">
        <f>'Exposure Calculations'!M455</f>
        <v>0</v>
      </c>
    </row>
    <row r="46" spans="2:11">
      <c r="B46" s="82" t="str">
        <f>'Interval Specifications'!C42</f>
        <v>The Netherlands</v>
      </c>
      <c r="C46" s="108">
        <f>'Exposure Calculations'!F466</f>
        <v>70</v>
      </c>
      <c r="D46" s="717">
        <f>'Exposure Calculations'!G466</f>
        <v>1240</v>
      </c>
      <c r="E46" s="718"/>
      <c r="F46" s="108">
        <f>'Exposure Calculations'!H466</f>
        <v>1050</v>
      </c>
      <c r="G46" s="97">
        <f>'Exposure Calculations'!I466</f>
        <v>18600</v>
      </c>
      <c r="H46" s="108">
        <f>'Exposure Calculations'!J466</f>
        <v>70</v>
      </c>
      <c r="I46" s="97">
        <f>'Exposure Calculations'!K466</f>
        <v>1240</v>
      </c>
      <c r="J46" s="108">
        <f>'Exposure Calculations'!L466</f>
        <v>0.19178082191780821</v>
      </c>
      <c r="K46" s="97">
        <f>'Exposure Calculations'!M466</f>
        <v>3.3972602739726026</v>
      </c>
    </row>
    <row r="47" spans="2:11">
      <c r="B47" s="82" t="str">
        <f>'Interval Specifications'!C43</f>
        <v>Norway</v>
      </c>
      <c r="C47" s="108">
        <f>'Exposure Calculations'!F477</f>
        <v>4874</v>
      </c>
      <c r="D47" s="717">
        <f>'Exposure Calculations'!G477</f>
        <v>27404</v>
      </c>
      <c r="E47" s="718"/>
      <c r="F47" s="108">
        <f>'Exposure Calculations'!H477</f>
        <v>133320</v>
      </c>
      <c r="G47" s="97">
        <f>'Exposure Calculations'!I477</f>
        <v>582450</v>
      </c>
      <c r="H47" s="108">
        <f>'Exposure Calculations'!J477</f>
        <v>4874</v>
      </c>
      <c r="I47" s="97">
        <f>'Exposure Calculations'!K477</f>
        <v>27404</v>
      </c>
      <c r="J47" s="108">
        <f>'Exposure Calculations'!L477</f>
        <v>13.353424657534246</v>
      </c>
      <c r="K47" s="97">
        <f>'Exposure Calculations'!M477</f>
        <v>75.07945205479453</v>
      </c>
    </row>
    <row r="48" spans="2:11">
      <c r="B48" s="82" t="str">
        <f>'Interval Specifications'!C69</f>
        <v>Pakistan</v>
      </c>
      <c r="C48" s="108">
        <f>'Exposure Calculations'!F488</f>
        <v>0</v>
      </c>
      <c r="D48" s="717">
        <f>'Exposure Calculations'!G488</f>
        <v>0</v>
      </c>
      <c r="E48" s="718"/>
      <c r="F48" s="108">
        <f>'Exposure Calculations'!H488</f>
        <v>0</v>
      </c>
      <c r="G48" s="97">
        <f>'Exposure Calculations'!I488</f>
        <v>0</v>
      </c>
      <c r="H48" s="108">
        <f>'Exposure Calculations'!J488</f>
        <v>0</v>
      </c>
      <c r="I48" s="97">
        <f>'Exposure Calculations'!K488</f>
        <v>0</v>
      </c>
      <c r="J48" s="108">
        <f>'Exposure Calculations'!L488</f>
        <v>0</v>
      </c>
      <c r="K48" s="97">
        <f>'Exposure Calculations'!M488</f>
        <v>0</v>
      </c>
    </row>
    <row r="49" spans="2:11">
      <c r="B49" s="82" t="str">
        <f>'Interval Specifications'!C70</f>
        <v>Peru</v>
      </c>
      <c r="C49" s="108">
        <f>'Exposure Calculations'!F499</f>
        <v>0</v>
      </c>
      <c r="D49" s="720">
        <f>'Exposure Calculations'!G499</f>
        <v>0</v>
      </c>
      <c r="E49" s="721"/>
      <c r="F49" s="108">
        <f>'Exposure Calculations'!H499</f>
        <v>0</v>
      </c>
      <c r="G49" s="111">
        <f>'Exposure Calculations'!I499</f>
        <v>0</v>
      </c>
      <c r="H49" s="108">
        <f>'Exposure Calculations'!J499</f>
        <v>0</v>
      </c>
      <c r="I49" s="111">
        <f>'Exposure Calculations'!K499</f>
        <v>0</v>
      </c>
      <c r="J49" s="108">
        <f>'Exposure Calculations'!L499</f>
        <v>0</v>
      </c>
      <c r="K49" s="111">
        <f>'Exposure Calculations'!M499</f>
        <v>0</v>
      </c>
    </row>
    <row r="50" spans="2:11">
      <c r="B50" s="82" t="str">
        <f>'Interval Specifications'!C71</f>
        <v>Philippines</v>
      </c>
      <c r="C50" s="108">
        <f>'Exposure Calculations'!F510</f>
        <v>15660</v>
      </c>
      <c r="D50" s="717">
        <f>'Exposure Calculations'!G510</f>
        <v>30570</v>
      </c>
      <c r="E50" s="718"/>
      <c r="F50" s="108">
        <f>'Exposure Calculations'!H510</f>
        <v>234900</v>
      </c>
      <c r="G50" s="111">
        <f>'Exposure Calculations'!I510</f>
        <v>458550</v>
      </c>
      <c r="H50" s="108">
        <f>'Exposure Calculations'!J510</f>
        <v>15660</v>
      </c>
      <c r="I50" s="111">
        <f>'Exposure Calculations'!K510</f>
        <v>30570</v>
      </c>
      <c r="J50" s="108">
        <f>'Exposure Calculations'!L510</f>
        <v>42.904109589041099</v>
      </c>
      <c r="K50" s="111">
        <f>'Exposure Calculations'!M510</f>
        <v>83.753424657534254</v>
      </c>
    </row>
    <row r="51" spans="2:11">
      <c r="B51" s="82" t="str">
        <f>'Interval Specifications'!C44</f>
        <v>Poland</v>
      </c>
      <c r="C51" s="108">
        <f>'Exposure Calculations'!F521</f>
        <v>0</v>
      </c>
      <c r="D51" s="717">
        <f>'Exposure Calculations'!G521</f>
        <v>0</v>
      </c>
      <c r="E51" s="718"/>
      <c r="F51" s="108">
        <f>'Exposure Calculations'!H521</f>
        <v>0</v>
      </c>
      <c r="G51" s="97">
        <f>'Exposure Calculations'!I521</f>
        <v>0</v>
      </c>
      <c r="H51" s="108">
        <f>'Exposure Calculations'!J521</f>
        <v>0</v>
      </c>
      <c r="I51" s="97">
        <f>'Exposure Calculations'!K521</f>
        <v>0</v>
      </c>
      <c r="J51" s="108">
        <f>'Exposure Calculations'!L521</f>
        <v>0</v>
      </c>
      <c r="K51" s="97">
        <f>'Exposure Calculations'!M521</f>
        <v>0</v>
      </c>
    </row>
    <row r="52" spans="2:11">
      <c r="B52" s="82" t="str">
        <f>'Interval Specifications'!C45</f>
        <v>Portugal</v>
      </c>
      <c r="C52" s="108">
        <f>'Exposure Calculations'!F532</f>
        <v>0</v>
      </c>
      <c r="D52" s="717">
        <f>'Exposure Calculations'!G532</f>
        <v>0</v>
      </c>
      <c r="E52" s="718"/>
      <c r="F52" s="108">
        <f>'Exposure Calculations'!H532</f>
        <v>0</v>
      </c>
      <c r="G52" s="97">
        <f>'Exposure Calculations'!I532</f>
        <v>0</v>
      </c>
      <c r="H52" s="108">
        <f>'Exposure Calculations'!J532</f>
        <v>0</v>
      </c>
      <c r="I52" s="97">
        <f>'Exposure Calculations'!K532</f>
        <v>0</v>
      </c>
      <c r="J52" s="108">
        <f>'Exposure Calculations'!L532</f>
        <v>0</v>
      </c>
      <c r="K52" s="97">
        <f>'Exposure Calculations'!M532</f>
        <v>0</v>
      </c>
    </row>
    <row r="53" spans="2:11">
      <c r="B53" s="82" t="str">
        <f>'Interval Specifications'!C46</f>
        <v>Romania</v>
      </c>
      <c r="C53" s="108">
        <f>'Exposure Calculations'!F543</f>
        <v>0</v>
      </c>
      <c r="D53" s="717">
        <f>'Exposure Calculations'!G543</f>
        <v>0</v>
      </c>
      <c r="E53" s="718"/>
      <c r="F53" s="108">
        <f>'Exposure Calculations'!H543</f>
        <v>0</v>
      </c>
      <c r="G53" s="97">
        <f>'Exposure Calculations'!I543</f>
        <v>0</v>
      </c>
      <c r="H53" s="108">
        <f>'Exposure Calculations'!J543</f>
        <v>0</v>
      </c>
      <c r="I53" s="97">
        <f>'Exposure Calculations'!K543</f>
        <v>0</v>
      </c>
      <c r="J53" s="108">
        <f>'Exposure Calculations'!L543</f>
        <v>0</v>
      </c>
      <c r="K53" s="97">
        <f>'Exposure Calculations'!M543</f>
        <v>0</v>
      </c>
    </row>
    <row r="54" spans="2:11">
      <c r="B54" s="82" t="str">
        <f>'Interval Specifications'!C72</f>
        <v>Russia</v>
      </c>
      <c r="C54" s="108">
        <f>'Exposure Calculations'!F554</f>
        <v>0</v>
      </c>
      <c r="D54" s="717">
        <f>'Exposure Calculations'!G554</f>
        <v>0</v>
      </c>
      <c r="E54" s="718"/>
      <c r="F54" s="108">
        <f>'Exposure Calculations'!H554</f>
        <v>0</v>
      </c>
      <c r="G54" s="97">
        <f>'Exposure Calculations'!I554</f>
        <v>0</v>
      </c>
      <c r="H54" s="108">
        <f>'Exposure Calculations'!J554</f>
        <v>0</v>
      </c>
      <c r="I54" s="97">
        <f>'Exposure Calculations'!K554</f>
        <v>0</v>
      </c>
      <c r="J54" s="108">
        <f>'Exposure Calculations'!L554</f>
        <v>0</v>
      </c>
      <c r="K54" s="97">
        <f>'Exposure Calculations'!M554</f>
        <v>0</v>
      </c>
    </row>
    <row r="55" spans="2:11">
      <c r="B55" s="82" t="str">
        <f>'Interval Specifications'!C47</f>
        <v>Serbia</v>
      </c>
      <c r="C55" s="108">
        <f>'Exposure Calculations'!F565</f>
        <v>0</v>
      </c>
      <c r="D55" s="717">
        <f>'Exposure Calculations'!G565</f>
        <v>0</v>
      </c>
      <c r="E55" s="718"/>
      <c r="F55" s="108">
        <f>'Exposure Calculations'!H565</f>
        <v>0</v>
      </c>
      <c r="G55" s="111">
        <f>'Exposure Calculations'!I565</f>
        <v>0</v>
      </c>
      <c r="H55" s="108">
        <f>'Exposure Calculations'!J565</f>
        <v>0</v>
      </c>
      <c r="I55" s="111">
        <f>'Exposure Calculations'!K565</f>
        <v>0</v>
      </c>
      <c r="J55" s="108">
        <f>'Exposure Calculations'!L565</f>
        <v>0</v>
      </c>
      <c r="K55" s="111">
        <f>'Exposure Calculations'!M565</f>
        <v>0</v>
      </c>
    </row>
    <row r="56" spans="2:11">
      <c r="B56" s="82" t="str">
        <f>'Interval Specifications'!C73</f>
        <v>Singapore</v>
      </c>
      <c r="C56" s="108">
        <f>'Exposure Calculations'!F576</f>
        <v>0</v>
      </c>
      <c r="D56" s="717">
        <f>'Exposure Calculations'!G576</f>
        <v>0</v>
      </c>
      <c r="E56" s="718">
        <f>'Exposure Calculations'!J576</f>
        <v>0</v>
      </c>
      <c r="F56" s="108">
        <f>'Exposure Calculations'!H576</f>
        <v>0</v>
      </c>
      <c r="G56" s="97">
        <f>'Exposure Calculations'!I576</f>
        <v>0</v>
      </c>
      <c r="H56" s="108">
        <f>'Exposure Calculations'!J576</f>
        <v>0</v>
      </c>
      <c r="I56" s="97">
        <f>'Exposure Calculations'!K576</f>
        <v>0</v>
      </c>
      <c r="J56" s="108">
        <f>'Exposure Calculations'!L576</f>
        <v>0</v>
      </c>
      <c r="K56" s="97">
        <f>'Exposure Calculations'!M576</f>
        <v>0</v>
      </c>
    </row>
    <row r="57" spans="2:11">
      <c r="B57" s="82" t="str">
        <f>'Interval Specifications'!C48</f>
        <v>Slovakia</v>
      </c>
      <c r="C57" s="108">
        <f>'Exposure Calculations'!F587</f>
        <v>0</v>
      </c>
      <c r="D57" s="717">
        <f>'Exposure Calculations'!G587</f>
        <v>0</v>
      </c>
      <c r="E57" s="718"/>
      <c r="F57" s="108">
        <f>'Exposure Calculations'!H587</f>
        <v>0</v>
      </c>
      <c r="G57" s="97">
        <f>'Exposure Calculations'!I587</f>
        <v>0</v>
      </c>
      <c r="H57" s="108">
        <f>'Exposure Calculations'!J587</f>
        <v>0</v>
      </c>
      <c r="I57" s="97">
        <f>'Exposure Calculations'!K587</f>
        <v>0</v>
      </c>
      <c r="J57" s="108">
        <f>'Exposure Calculations'!L587</f>
        <v>0</v>
      </c>
      <c r="K57" s="97">
        <f>'Exposure Calculations'!M587</f>
        <v>0</v>
      </c>
    </row>
    <row r="58" spans="2:11">
      <c r="B58" s="82" t="str">
        <f>'Interval Specifications'!C49</f>
        <v>Slovenia</v>
      </c>
      <c r="C58" s="108">
        <f>'Exposure Calculations'!F598</f>
        <v>0</v>
      </c>
      <c r="D58" s="717">
        <f>'Exposure Calculations'!G598</f>
        <v>0</v>
      </c>
      <c r="E58" s="718"/>
      <c r="F58" s="108">
        <f>'Exposure Calculations'!H598</f>
        <v>0</v>
      </c>
      <c r="G58" s="97">
        <f>'Exposure Calculations'!I598</f>
        <v>0</v>
      </c>
      <c r="H58" s="108">
        <f>'Exposure Calculations'!J598</f>
        <v>0</v>
      </c>
      <c r="I58" s="97">
        <f>'Exposure Calculations'!K598</f>
        <v>0</v>
      </c>
      <c r="J58" s="108">
        <f>'Exposure Calculations'!L598</f>
        <v>0</v>
      </c>
      <c r="K58" s="97">
        <f>'Exposure Calculations'!M598</f>
        <v>0</v>
      </c>
    </row>
    <row r="59" spans="2:11">
      <c r="B59" s="82" t="str">
        <f>'Interval Specifications'!C74</f>
        <v>South Africa</v>
      </c>
      <c r="C59" s="108">
        <f>'Exposure Calculations'!F609</f>
        <v>0</v>
      </c>
      <c r="D59" s="715">
        <f>'Exposure Calculations'!G609</f>
        <v>0</v>
      </c>
      <c r="E59" s="716"/>
      <c r="F59" s="108">
        <f>'Exposure Calculations'!H609</f>
        <v>0</v>
      </c>
      <c r="G59" s="97">
        <f>'Exposure Calculations'!I609</f>
        <v>0</v>
      </c>
      <c r="H59" s="108">
        <f>'Exposure Calculations'!J609</f>
        <v>0</v>
      </c>
      <c r="I59" s="97">
        <f>'Exposure Calculations'!K609</f>
        <v>0</v>
      </c>
      <c r="J59" s="108">
        <f>'Exposure Calculations'!L609</f>
        <v>0</v>
      </c>
      <c r="K59" s="97">
        <f>'Exposure Calculations'!M609</f>
        <v>0</v>
      </c>
    </row>
    <row r="60" spans="2:11">
      <c r="B60" s="82" t="str">
        <f>'Interval Specifications'!C50</f>
        <v>Spain</v>
      </c>
      <c r="C60" s="108">
        <f>'Exposure Calculations'!F620</f>
        <v>40450</v>
      </c>
      <c r="D60" s="717">
        <f>'Exposure Calculations'!G620</f>
        <v>229590</v>
      </c>
      <c r="E60" s="718"/>
      <c r="F60" s="108">
        <f>'Exposure Calculations'!H620</f>
        <v>859650</v>
      </c>
      <c r="G60" s="97">
        <f>'Exposure Calculations'!I620</f>
        <v>4860300</v>
      </c>
      <c r="H60" s="108">
        <f>'Exposure Calculations'!J620</f>
        <v>40450</v>
      </c>
      <c r="I60" s="97">
        <f>'Exposure Calculations'!K620</f>
        <v>229590</v>
      </c>
      <c r="J60" s="108">
        <f>'Exposure Calculations'!L620</f>
        <v>110.82191780821918</v>
      </c>
      <c r="K60" s="97">
        <f>'Exposure Calculations'!M620</f>
        <v>629.01369863013701</v>
      </c>
    </row>
    <row r="61" spans="2:11">
      <c r="B61" s="82" t="str">
        <f>'Interval Specifications'!C51</f>
        <v>Sweden</v>
      </c>
      <c r="C61" s="108">
        <f>'Exposure Calculations'!F631</f>
        <v>8273</v>
      </c>
      <c r="D61" s="717">
        <f>'Exposure Calculations'!G631</f>
        <v>25518</v>
      </c>
      <c r="E61" s="718"/>
      <c r="F61" s="108">
        <f>'Exposure Calculations'!H631</f>
        <v>196215</v>
      </c>
      <c r="G61" s="97">
        <f>'Exposure Calculations'!I631</f>
        <v>492810</v>
      </c>
      <c r="H61" s="108">
        <f>'Exposure Calculations'!J631</f>
        <v>8273</v>
      </c>
      <c r="I61" s="97">
        <f>'Exposure Calculations'!K631</f>
        <v>25518</v>
      </c>
      <c r="J61" s="108">
        <f>'Exposure Calculations'!L631</f>
        <v>22.665753424657531</v>
      </c>
      <c r="K61" s="97">
        <f>'Exposure Calculations'!M631</f>
        <v>69.91232876712327</v>
      </c>
    </row>
    <row r="62" spans="2:11">
      <c r="B62" s="82" t="str">
        <f>'Interval Specifications'!C52</f>
        <v>Switzerland</v>
      </c>
      <c r="C62" s="108">
        <f>'Exposure Calculations'!F642</f>
        <v>0</v>
      </c>
      <c r="D62" s="715">
        <f>'Exposure Calculations'!G642</f>
        <v>0</v>
      </c>
      <c r="E62" s="716"/>
      <c r="F62" s="108">
        <f>'Exposure Calculations'!H642</f>
        <v>0</v>
      </c>
      <c r="G62" s="97">
        <f>'Exposure Calculations'!I642</f>
        <v>0</v>
      </c>
      <c r="H62" s="108">
        <f>'Exposure Calculations'!J642</f>
        <v>0</v>
      </c>
      <c r="I62" s="97">
        <f>'Exposure Calculations'!K642</f>
        <v>0</v>
      </c>
      <c r="J62" s="108">
        <f>'Exposure Calculations'!L642</f>
        <v>0</v>
      </c>
      <c r="K62" s="97">
        <f>'Exposure Calculations'!M642</f>
        <v>0</v>
      </c>
    </row>
    <row r="63" spans="2:11">
      <c r="B63" s="82" t="str">
        <f>'Interval Specifications'!C75</f>
        <v>Taiwan</v>
      </c>
      <c r="C63" s="108">
        <f>'Exposure Calculations'!F653</f>
        <v>2800</v>
      </c>
      <c r="D63" s="715">
        <f>'Exposure Calculations'!G653</f>
        <v>9103</v>
      </c>
      <c r="E63" s="716"/>
      <c r="F63" s="108">
        <f>'Exposure Calculations'!H653</f>
        <v>42000</v>
      </c>
      <c r="G63" s="97">
        <f>'Exposure Calculations'!I653</f>
        <v>136545</v>
      </c>
      <c r="H63" s="108">
        <f>'Exposure Calculations'!J653</f>
        <v>2800</v>
      </c>
      <c r="I63" s="97">
        <f>'Exposure Calculations'!K653</f>
        <v>9103</v>
      </c>
      <c r="J63" s="108">
        <f>'Exposure Calculations'!L653</f>
        <v>7.6712328767123283</v>
      </c>
      <c r="K63" s="97">
        <f>'Exposure Calculations'!M653</f>
        <v>24.93972602739726</v>
      </c>
    </row>
    <row r="64" spans="2:11">
      <c r="B64" s="82" t="str">
        <f>'Interval Specifications'!C76</f>
        <v>Thailand</v>
      </c>
      <c r="C64" s="108">
        <f>'Exposure Calculations'!F664</f>
        <v>16180</v>
      </c>
      <c r="D64" s="715">
        <f>'Exposure Calculations'!G664</f>
        <v>31490</v>
      </c>
      <c r="E64" s="716"/>
      <c r="F64" s="108">
        <f>'Exposure Calculations'!H664</f>
        <v>242700</v>
      </c>
      <c r="G64" s="97">
        <f>'Exposure Calculations'!I664</f>
        <v>472350</v>
      </c>
      <c r="H64" s="108">
        <f>'Exposure Calculations'!J664</f>
        <v>16180</v>
      </c>
      <c r="I64" s="97">
        <f>'Exposure Calculations'!K664</f>
        <v>31490</v>
      </c>
      <c r="J64" s="108">
        <f>'Exposure Calculations'!L664</f>
        <v>44.328767123287669</v>
      </c>
      <c r="K64" s="97">
        <f>'Exposure Calculations'!M664</f>
        <v>86.273972602739732</v>
      </c>
    </row>
    <row r="65" spans="2:11">
      <c r="B65" s="82" t="str">
        <f>'Interval Specifications'!C53</f>
        <v>Turkey</v>
      </c>
      <c r="C65" s="108">
        <f>'Exposure Calculations'!F675</f>
        <v>13550</v>
      </c>
      <c r="D65" s="715">
        <f>'Exposure Calculations'!G675</f>
        <v>47320.001139649605</v>
      </c>
      <c r="E65" s="716"/>
      <c r="F65" s="108">
        <f>'Exposure Calculations'!H675</f>
        <v>203250</v>
      </c>
      <c r="G65" s="97">
        <f>'Exposure Calculations'!I675</f>
        <v>709800.01709474402</v>
      </c>
      <c r="H65" s="108">
        <f>'Exposure Calculations'!J675</f>
        <v>13550</v>
      </c>
      <c r="I65" s="97">
        <f>'Exposure Calculations'!K675</f>
        <v>47320.001139649605</v>
      </c>
      <c r="J65" s="108">
        <f>'Exposure Calculations'!L675</f>
        <v>37.123287671232873</v>
      </c>
      <c r="K65" s="97">
        <f>'Exposure Calculations'!M675</f>
        <v>129.64383873876605</v>
      </c>
    </row>
    <row r="66" spans="2:11">
      <c r="B66" s="82" t="str">
        <f>'Interval Specifications'!C77</f>
        <v>UAE</v>
      </c>
      <c r="C66" s="108">
        <f>'Exposure Calculations'!F686</f>
        <v>0</v>
      </c>
      <c r="D66" s="715">
        <f>'Exposure Calculations'!G686</f>
        <v>0</v>
      </c>
      <c r="E66" s="716"/>
      <c r="F66" s="108">
        <f>'Exposure Calculations'!H686</f>
        <v>0</v>
      </c>
      <c r="G66" s="97">
        <f>'Exposure Calculations'!I686</f>
        <v>0</v>
      </c>
      <c r="H66" s="108">
        <f>'Exposure Calculations'!J686</f>
        <v>0</v>
      </c>
      <c r="I66" s="97">
        <f>'Exposure Calculations'!K686</f>
        <v>0</v>
      </c>
      <c r="J66" s="108">
        <f>'Exposure Calculations'!L686</f>
        <v>0</v>
      </c>
      <c r="K66" s="97">
        <f>'Exposure Calculations'!M686</f>
        <v>0</v>
      </c>
    </row>
    <row r="67" spans="2:11">
      <c r="B67" s="82" t="str">
        <f>'Interval Specifications'!C54</f>
        <v>United Kingdom</v>
      </c>
      <c r="C67" s="108">
        <f>'Exposure Calculations'!F697</f>
        <v>19828</v>
      </c>
      <c r="D67" s="715">
        <f>'Exposure Calculations'!G697</f>
        <v>98058</v>
      </c>
      <c r="E67" s="716"/>
      <c r="F67" s="108">
        <f>'Exposure Calculations'!H697</f>
        <v>570885</v>
      </c>
      <c r="G67" s="97">
        <f>'Exposure Calculations'!I697</f>
        <v>1959735</v>
      </c>
      <c r="H67" s="108">
        <f>'Exposure Calculations'!J697</f>
        <v>19828</v>
      </c>
      <c r="I67" s="97">
        <f>'Exposure Calculations'!K697</f>
        <v>98058</v>
      </c>
      <c r="J67" s="108">
        <f>'Exposure Calculations'!L697</f>
        <v>54.323287671232883</v>
      </c>
      <c r="K67" s="97">
        <f>'Exposure Calculations'!M697</f>
        <v>268.65205479452055</v>
      </c>
    </row>
    <row r="68" spans="2:11">
      <c r="B68" s="82" t="str">
        <f>'Interval Specifications'!C14</f>
        <v>United States</v>
      </c>
      <c r="C68" s="108">
        <f>'Exposure Calculations'!F708</f>
        <v>153330</v>
      </c>
      <c r="D68" s="717">
        <f>'Exposure Calculations'!G708</f>
        <v>2023280</v>
      </c>
      <c r="E68" s="718"/>
      <c r="F68" s="108">
        <f>'Exposure Calculations'!H708</f>
        <v>2947200</v>
      </c>
      <c r="G68" s="97">
        <f>'Exposure Calculations'!I708</f>
        <v>38639100</v>
      </c>
      <c r="H68" s="108">
        <f>'Exposure Calculations'!J708</f>
        <v>153330</v>
      </c>
      <c r="I68" s="97">
        <f>'Exposure Calculations'!K708</f>
        <v>2023280</v>
      </c>
      <c r="J68" s="108">
        <f>'Exposure Calculations'!L708</f>
        <v>420.08219178082192</v>
      </c>
      <c r="K68" s="97">
        <f>'Exposure Calculations'!M708</f>
        <v>5543.232876712329</v>
      </c>
    </row>
    <row r="69" spans="2:11" ht="15" thickBot="1">
      <c r="B69" s="82" t="str">
        <f>'Interval Specifications'!C78</f>
        <v>Vietnam</v>
      </c>
      <c r="C69" s="108">
        <f>'Exposure Calculations'!F719</f>
        <v>0</v>
      </c>
      <c r="D69" s="715">
        <f>'Exposure Calculations'!G719</f>
        <v>0</v>
      </c>
      <c r="E69" s="716"/>
      <c r="F69" s="430">
        <f>'Exposure Calculations'!H719</f>
        <v>0</v>
      </c>
      <c r="G69" s="111">
        <f>'Exposure Calculations'!I719</f>
        <v>0</v>
      </c>
      <c r="H69" s="430">
        <f>'Exposure Calculations'!J719</f>
        <v>0</v>
      </c>
      <c r="I69" s="111">
        <f>'Exposure Calculations'!K719</f>
        <v>0</v>
      </c>
      <c r="J69" s="430">
        <f>'Exposure Calculations'!L719</f>
        <v>0</v>
      </c>
      <c r="K69" s="111">
        <f>'Exposure Calculations'!M719</f>
        <v>0</v>
      </c>
    </row>
    <row r="70" spans="2:11" ht="15" customHeight="1" thickTop="1" thickBot="1">
      <c r="B70" s="171" t="s">
        <v>71</v>
      </c>
      <c r="C70" s="60">
        <f>SUM(C4:C69)</f>
        <v>10845149</v>
      </c>
      <c r="D70" s="712">
        <f>SUM(D4:E69)</f>
        <v>41674859.001139648</v>
      </c>
      <c r="E70" s="713"/>
      <c r="F70" s="60">
        <f t="shared" ref="F70:K70" si="0">SUM(F4:F69)</f>
        <v>119422320</v>
      </c>
      <c r="G70" s="61">
        <f t="shared" si="0"/>
        <v>481875735.01709473</v>
      </c>
      <c r="H70" s="86">
        <f t="shared" si="0"/>
        <v>10845149</v>
      </c>
      <c r="I70" s="61">
        <f t="shared" si="0"/>
        <v>41674859.001139648</v>
      </c>
      <c r="J70" s="86">
        <f t="shared" si="0"/>
        <v>29712.73698630137</v>
      </c>
      <c r="K70" s="61">
        <f t="shared" si="0"/>
        <v>114177.69589353327</v>
      </c>
    </row>
    <row r="71" spans="2:11">
      <c r="B71" s="719" t="s">
        <v>108</v>
      </c>
      <c r="C71" s="719"/>
      <c r="D71" s="719"/>
      <c r="E71" s="719"/>
      <c r="F71" s="719"/>
      <c r="G71" s="719"/>
      <c r="H71" s="719"/>
      <c r="I71" s="719"/>
      <c r="J71" s="719"/>
      <c r="K71" s="719"/>
    </row>
    <row r="72" spans="2:11">
      <c r="B72" s="84" t="s">
        <v>77</v>
      </c>
      <c r="C72" s="85">
        <v>42156</v>
      </c>
      <c r="D72" s="39" t="s">
        <v>25</v>
      </c>
      <c r="E72" s="39">
        <v>42338</v>
      </c>
      <c r="F72" s="39"/>
      <c r="G72" s="39"/>
      <c r="H72" s="39"/>
      <c r="I72" s="39"/>
      <c r="J72" s="6"/>
      <c r="K72" s="172"/>
    </row>
    <row r="73" spans="2:11">
      <c r="B73" s="714" t="s">
        <v>110</v>
      </c>
      <c r="C73" s="714"/>
      <c r="D73" s="714"/>
      <c r="E73" s="714"/>
      <c r="F73" s="714"/>
      <c r="G73" s="714"/>
      <c r="H73" s="714"/>
      <c r="I73" s="714"/>
      <c r="J73" s="714"/>
      <c r="K73" s="714"/>
    </row>
    <row r="74" spans="2:11">
      <c r="B74" s="84" t="s">
        <v>77</v>
      </c>
      <c r="C74" s="85" t="s">
        <v>78</v>
      </c>
      <c r="D74" s="39" t="s">
        <v>25</v>
      </c>
      <c r="E74" s="39">
        <v>42338</v>
      </c>
      <c r="F74" s="39"/>
      <c r="G74" s="39"/>
      <c r="H74" s="39"/>
      <c r="I74" s="39"/>
      <c r="J74" s="6"/>
      <c r="K74" s="172"/>
    </row>
    <row r="78" spans="2:11" ht="46.2" customHeight="1">
      <c r="B78" s="714"/>
      <c r="C78" s="714"/>
      <c r="D78" s="714"/>
      <c r="E78" s="714"/>
      <c r="F78" s="714"/>
      <c r="G78" s="714"/>
      <c r="H78" s="714"/>
      <c r="I78" s="714"/>
      <c r="J78" s="714"/>
    </row>
  </sheetData>
  <sheetProtection sheet="1" objects="1" scenarios="1"/>
  <mergeCells count="76">
    <mergeCell ref="D5:E5"/>
    <mergeCell ref="B1:K1"/>
    <mergeCell ref="C2:E2"/>
    <mergeCell ref="J2:K2"/>
    <mergeCell ref="D3:E3"/>
    <mergeCell ref="D4:E4"/>
    <mergeCell ref="F2:G2"/>
    <mergeCell ref="H2:I2"/>
    <mergeCell ref="D18:E18"/>
    <mergeCell ref="D6:E6"/>
    <mergeCell ref="D7:E7"/>
    <mergeCell ref="D8:E8"/>
    <mergeCell ref="D9:E9"/>
    <mergeCell ref="D10:E10"/>
    <mergeCell ref="D12:E12"/>
    <mergeCell ref="D13:E13"/>
    <mergeCell ref="D14:E14"/>
    <mergeCell ref="D15:E15"/>
    <mergeCell ref="D16:E16"/>
    <mergeCell ref="D17:E17"/>
    <mergeCell ref="D11:E11"/>
    <mergeCell ref="D31:E31"/>
    <mergeCell ref="D19:E19"/>
    <mergeCell ref="D20:E20"/>
    <mergeCell ref="D21:E21"/>
    <mergeCell ref="D22:E22"/>
    <mergeCell ref="D23:E23"/>
    <mergeCell ref="D24:E24"/>
    <mergeCell ref="D25:E25"/>
    <mergeCell ref="D26:E26"/>
    <mergeCell ref="D27:E27"/>
    <mergeCell ref="D28:E28"/>
    <mergeCell ref="D30:E30"/>
    <mergeCell ref="D29:E29"/>
    <mergeCell ref="D46:E46"/>
    <mergeCell ref="D47:E47"/>
    <mergeCell ref="D36:E36"/>
    <mergeCell ref="D38:E38"/>
    <mergeCell ref="D41:E41"/>
    <mergeCell ref="D45:E45"/>
    <mergeCell ref="D44:E44"/>
    <mergeCell ref="D39:E39"/>
    <mergeCell ref="D40:E40"/>
    <mergeCell ref="D42:E42"/>
    <mergeCell ref="D43:E43"/>
    <mergeCell ref="D32:E32"/>
    <mergeCell ref="D33:E33"/>
    <mergeCell ref="D34:E34"/>
    <mergeCell ref="D35:E35"/>
    <mergeCell ref="D37:E37"/>
    <mergeCell ref="D54:E54"/>
    <mergeCell ref="D57:E57"/>
    <mergeCell ref="D58:E58"/>
    <mergeCell ref="D56:E56"/>
    <mergeCell ref="D60:E60"/>
    <mergeCell ref="D55:E55"/>
    <mergeCell ref="D48:E48"/>
    <mergeCell ref="D49:E49"/>
    <mergeCell ref="D51:E51"/>
    <mergeCell ref="D52:E52"/>
    <mergeCell ref="D53:E53"/>
    <mergeCell ref="D50:E50"/>
    <mergeCell ref="B78:J78"/>
    <mergeCell ref="D62:E62"/>
    <mergeCell ref="D59:E59"/>
    <mergeCell ref="D63:E63"/>
    <mergeCell ref="D65:E65"/>
    <mergeCell ref="D64:E64"/>
    <mergeCell ref="D67:E67"/>
    <mergeCell ref="D68:E68"/>
    <mergeCell ref="D66:E66"/>
    <mergeCell ref="D70:E70"/>
    <mergeCell ref="B71:K71"/>
    <mergeCell ref="B73:K73"/>
    <mergeCell ref="D69:E69"/>
    <mergeCell ref="D61:E61"/>
  </mergeCells>
  <pageMargins left="0.7" right="0.7" top="0.75" bottom="0.75" header="0.3" footer="0.3"/>
  <pageSetup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1"/>
  <sheetViews>
    <sheetView showGridLines="0" workbookViewId="0">
      <pane ySplit="3" topLeftCell="A4" activePane="bottomLeft" state="frozen"/>
      <selection pane="bottomLeft" activeCell="L48" sqref="L48:M48"/>
    </sheetView>
  </sheetViews>
  <sheetFormatPr defaultRowHeight="14.4"/>
  <cols>
    <col min="1" max="1" width="3.44140625" style="20" bestFit="1" customWidth="1"/>
    <col min="2" max="2" width="11.109375" style="24" customWidth="1"/>
    <col min="3" max="3" width="4.44140625" bestFit="1" customWidth="1"/>
    <col min="4" max="4" width="5.88671875" bestFit="1" customWidth="1"/>
    <col min="5" max="5" width="10.77734375" bestFit="1" customWidth="1"/>
    <col min="6" max="6" width="10.6640625" style="1" customWidth="1"/>
    <col min="7" max="7" width="13.109375" style="1" customWidth="1"/>
    <col min="8" max="8" width="13.44140625" style="1" bestFit="1" customWidth="1"/>
    <col min="9" max="9" width="14.44140625" style="1" bestFit="1" customWidth="1"/>
    <col min="10" max="10" width="15.21875" style="1" customWidth="1"/>
    <col min="11" max="11" width="13.33203125" style="1" customWidth="1"/>
    <col min="12" max="12" width="2.88671875" style="1" customWidth="1"/>
    <col min="13" max="13" width="11.44140625" style="1" customWidth="1"/>
    <col min="14" max="14" width="14.33203125" style="1" customWidth="1"/>
    <col min="15" max="15" width="12.6640625" bestFit="1" customWidth="1"/>
  </cols>
  <sheetData>
    <row r="1" spans="2:15" ht="24.6" customHeight="1" thickBot="1">
      <c r="B1" s="722" t="s">
        <v>74</v>
      </c>
      <c r="C1" s="722"/>
      <c r="D1" s="722"/>
      <c r="E1" s="722"/>
      <c r="F1" s="722"/>
      <c r="G1" s="722"/>
      <c r="H1" s="722"/>
      <c r="I1" s="722"/>
      <c r="J1" s="722"/>
      <c r="K1" s="722"/>
      <c r="L1" s="722"/>
      <c r="M1" s="722"/>
      <c r="N1" s="722"/>
    </row>
    <row r="2" spans="2:15" ht="13.8" customHeight="1">
      <c r="B2" s="83" t="s">
        <v>23</v>
      </c>
      <c r="C2" s="699" t="str">
        <f>'Interval Specifications'!D5</f>
        <v>TOLVAPTAN</v>
      </c>
      <c r="D2" s="700"/>
      <c r="E2" s="739"/>
      <c r="F2" s="740" t="s">
        <v>20</v>
      </c>
      <c r="G2" s="702"/>
      <c r="H2" s="706" t="s">
        <v>19</v>
      </c>
      <c r="I2" s="703"/>
      <c r="J2" s="741" t="s">
        <v>10</v>
      </c>
      <c r="K2" s="741"/>
      <c r="L2" s="706" t="s">
        <v>9</v>
      </c>
      <c r="M2" s="702"/>
      <c r="N2" s="703"/>
    </row>
    <row r="3" spans="2:15" ht="16.8" thickBot="1">
      <c r="B3" s="75" t="s">
        <v>76</v>
      </c>
      <c r="C3" s="696" t="s">
        <v>6</v>
      </c>
      <c r="D3" s="697"/>
      <c r="E3" s="742"/>
      <c r="F3" s="76" t="s">
        <v>21</v>
      </c>
      <c r="G3" s="114" t="s">
        <v>22</v>
      </c>
      <c r="H3" s="122" t="s">
        <v>8</v>
      </c>
      <c r="I3" s="123" t="s">
        <v>7</v>
      </c>
      <c r="J3" s="120" t="s">
        <v>8</v>
      </c>
      <c r="K3" s="114" t="s">
        <v>7</v>
      </c>
      <c r="L3" s="737" t="s">
        <v>8</v>
      </c>
      <c r="M3" s="738"/>
      <c r="N3" s="63" t="s">
        <v>7</v>
      </c>
      <c r="O3" s="23"/>
    </row>
    <row r="4" spans="2:15" ht="15" thickTop="1">
      <c r="B4" s="733" t="s">
        <v>70</v>
      </c>
      <c r="C4" s="735" t="s">
        <v>69</v>
      </c>
      <c r="D4" s="736"/>
      <c r="E4" s="736"/>
      <c r="F4" s="124">
        <f t="shared" ref="F4:K4" si="0">SUM(F5:F14)</f>
        <v>297320</v>
      </c>
      <c r="G4" s="125">
        <f t="shared" si="0"/>
        <v>981124</v>
      </c>
      <c r="H4" s="124">
        <f t="shared" si="0"/>
        <v>4576350</v>
      </c>
      <c r="I4" s="125">
        <f t="shared" si="0"/>
        <v>15479610</v>
      </c>
      <c r="J4" s="117">
        <f t="shared" si="0"/>
        <v>297320</v>
      </c>
      <c r="K4" s="116">
        <f t="shared" si="0"/>
        <v>981124</v>
      </c>
      <c r="L4" s="729">
        <f>SUM(L5:M14)</f>
        <v>814.57534246575347</v>
      </c>
      <c r="M4" s="730"/>
      <c r="N4" s="87">
        <f>SUM(N5:N14)</f>
        <v>2688.0109589041094</v>
      </c>
    </row>
    <row r="5" spans="2:15">
      <c r="B5" s="734"/>
      <c r="C5" s="207">
        <f>'Interval Specifications'!$D$9</f>
        <v>7.5</v>
      </c>
      <c r="D5" s="78" t="str">
        <f>'Interval Specifications'!$D$8</f>
        <v>mg</v>
      </c>
      <c r="E5" s="130" t="str">
        <f>'Interval Specifications'!$D$7</f>
        <v>Tablet</v>
      </c>
      <c r="F5" s="205">
        <f>SUM('Interval Specifications'!D55:D78)</f>
        <v>0</v>
      </c>
      <c r="G5" s="206">
        <f>SUM('Cumulative Specifications'!D54:D77)</f>
        <v>0</v>
      </c>
      <c r="H5" s="58">
        <f>F5*C5*'Interval Specifications'!$D$10</f>
        <v>0</v>
      </c>
      <c r="I5" s="59">
        <f>G5*C5*'Interval Specifications'!$D$10</f>
        <v>0</v>
      </c>
      <c r="J5" s="115">
        <f>IF('Interval Specifications'!$D$11="","N/A",H5/'Interval Specifications'!$D$11)</f>
        <v>0</v>
      </c>
      <c r="K5" s="112">
        <f>IF('Interval Specifications'!$D$11="","N/A",I5/'Interval Specifications'!$D$11)</f>
        <v>0</v>
      </c>
      <c r="L5" s="725">
        <f>IF(J5="N/A","N/A",J5/365)</f>
        <v>0</v>
      </c>
      <c r="M5" s="726"/>
      <c r="N5" s="88">
        <f>IF(K5="N/A","N/A",K5/365)</f>
        <v>0</v>
      </c>
    </row>
    <row r="6" spans="2:15">
      <c r="B6" s="74"/>
      <c r="C6" s="79">
        <f>'Interval Specifications'!$E$9</f>
        <v>15</v>
      </c>
      <c r="D6" s="78" t="str">
        <f>'Interval Specifications'!$E$8</f>
        <v>mg</v>
      </c>
      <c r="E6" s="130" t="str">
        <f>'Interval Specifications'!$E$7</f>
        <v>Tablet</v>
      </c>
      <c r="F6" s="205">
        <f>SUM('Interval Specifications'!E55:E78)</f>
        <v>289550</v>
      </c>
      <c r="G6" s="206">
        <f>SUM('Cumulative Specifications'!E54:E77)</f>
        <v>930274</v>
      </c>
      <c r="H6" s="58">
        <f>F6*C6*'Interval Specifications'!$E$10</f>
        <v>4343250</v>
      </c>
      <c r="I6" s="59">
        <f>G6*C6*'Interval Specifications'!$E$10</f>
        <v>13954110</v>
      </c>
      <c r="J6" s="115">
        <f>IF('Interval Specifications'!$E$11="","N/A",H6/'Interval Specifications'!$E$11)</f>
        <v>289550</v>
      </c>
      <c r="K6" s="112">
        <f>IF('Interval Specifications'!$E$11="","N/A",I6/'Interval Specifications'!$E$11)</f>
        <v>930274</v>
      </c>
      <c r="L6" s="725">
        <f t="shared" ref="L6:L14" si="1">IF(J6="N/A","N/A",J6/365)</f>
        <v>793.28767123287673</v>
      </c>
      <c r="M6" s="726"/>
      <c r="N6" s="88">
        <f t="shared" ref="N6:N14" si="2">IF(K6="N/A","N/A",K6/365)</f>
        <v>2548.6958904109588</v>
      </c>
    </row>
    <row r="7" spans="2:15">
      <c r="B7" s="74"/>
      <c r="C7" s="52">
        <f>'Interval Specifications'!$F$9</f>
        <v>30</v>
      </c>
      <c r="D7" s="78" t="str">
        <f>'Interval Specifications'!$F$8</f>
        <v>mg</v>
      </c>
      <c r="E7" s="130" t="str">
        <f>'Interval Specifications'!$F$7</f>
        <v>Tablet</v>
      </c>
      <c r="F7" s="138">
        <f>SUM('Interval Specifications'!F55:F78)</f>
        <v>7770</v>
      </c>
      <c r="G7" s="139">
        <f>SUM('Cumulative Specifications'!F54:F77)</f>
        <v>50850</v>
      </c>
      <c r="H7" s="58">
        <f>F7*C7*'Interval Specifications'!$F$10</f>
        <v>233100</v>
      </c>
      <c r="I7" s="59">
        <f>G7*C7*'Interval Specifications'!$F$10</f>
        <v>1525500</v>
      </c>
      <c r="J7" s="115">
        <f>IF('Interval Specifications'!$F$11="","N/A",H7/'Interval Specifications'!$F$11)</f>
        <v>7770</v>
      </c>
      <c r="K7" s="112">
        <f>IF('Interval Specifications'!$F$11="","N/A",I7/'Interval Specifications'!$F$11)</f>
        <v>50850</v>
      </c>
      <c r="L7" s="725">
        <f t="shared" si="1"/>
        <v>21.287671232876711</v>
      </c>
      <c r="M7" s="726"/>
      <c r="N7" s="88">
        <f t="shared" si="2"/>
        <v>139.31506849315068</v>
      </c>
    </row>
    <row r="8" spans="2:15">
      <c r="B8" s="74"/>
      <c r="C8" s="79">
        <f>'Interval Specifications'!$G$9</f>
        <v>45</v>
      </c>
      <c r="D8" s="78" t="str">
        <f>'Interval Specifications'!$G$8</f>
        <v>mg</v>
      </c>
      <c r="E8" s="130" t="str">
        <f>'Interval Specifications'!$G$7</f>
        <v>Tablet</v>
      </c>
      <c r="F8" s="138">
        <f>SUM('Interval Specifications'!G55:G78)</f>
        <v>0</v>
      </c>
      <c r="G8" s="139">
        <f>SUM('Cumulative Specifications'!G54:G77)</f>
        <v>0</v>
      </c>
      <c r="H8" s="58">
        <f>F8*C8*'Interval Specifications'!$G$10</f>
        <v>0</v>
      </c>
      <c r="I8" s="59">
        <f>G8*C8*'Interval Specifications'!$G$10</f>
        <v>0</v>
      </c>
      <c r="J8" s="115">
        <f>IF('Interval Specifications'!$G$11="","N/A",H8/'Interval Specifications'!$G$11)</f>
        <v>0</v>
      </c>
      <c r="K8" s="112">
        <f>IF('Interval Specifications'!$G$11="","N/A",I8/'Interval Specifications'!$G$11)</f>
        <v>0</v>
      </c>
      <c r="L8" s="725">
        <f t="shared" si="1"/>
        <v>0</v>
      </c>
      <c r="M8" s="726"/>
      <c r="N8" s="88">
        <f t="shared" si="2"/>
        <v>0</v>
      </c>
    </row>
    <row r="9" spans="2:15">
      <c r="B9" s="74"/>
      <c r="C9" s="52">
        <f>'Interval Specifications'!$H$9</f>
        <v>60</v>
      </c>
      <c r="D9" s="78" t="str">
        <f>'Interval Specifications'!$H$8</f>
        <v>mg</v>
      </c>
      <c r="E9" s="130" t="str">
        <f>'Interval Specifications'!$H$7</f>
        <v>Tablet</v>
      </c>
      <c r="F9" s="138">
        <f>SUM('Interval Specifications'!H55:H78)</f>
        <v>0</v>
      </c>
      <c r="G9" s="139">
        <f>SUM('Cumulative Specifications'!H54:H77)</f>
        <v>0</v>
      </c>
      <c r="H9" s="58">
        <f>F9*C9*'Interval Specifications'!$H$10</f>
        <v>0</v>
      </c>
      <c r="I9" s="59">
        <f>G9*C9*'Interval Specifications'!$H$10</f>
        <v>0</v>
      </c>
      <c r="J9" s="115">
        <f>IF('Interval Specifications'!$H$11="","N/A",H9/'Interval Specifications'!$H$11)</f>
        <v>0</v>
      </c>
      <c r="K9" s="112">
        <f>IF('Interval Specifications'!$H$11="","N/A",I9/'Interval Specifications'!$H$11)</f>
        <v>0</v>
      </c>
      <c r="L9" s="725">
        <f t="shared" si="1"/>
        <v>0</v>
      </c>
      <c r="M9" s="726"/>
      <c r="N9" s="88">
        <f t="shared" si="2"/>
        <v>0</v>
      </c>
    </row>
    <row r="10" spans="2:15">
      <c r="B10" s="74"/>
      <c r="C10" s="52">
        <f>'Interval Specifications'!$I$9</f>
        <v>90</v>
      </c>
      <c r="D10" s="78" t="str">
        <f>'Interval Specifications'!$I$8</f>
        <v>mg</v>
      </c>
      <c r="E10" s="130" t="str">
        <f>'Interval Specifications'!$I$7</f>
        <v>Tablet</v>
      </c>
      <c r="F10" s="138">
        <f>SUM('Interval Specifications'!I55:I78)</f>
        <v>0</v>
      </c>
      <c r="G10" s="139">
        <f>SUM('Cumulative Specifications'!I54:I77)</f>
        <v>0</v>
      </c>
      <c r="H10" s="58">
        <f>F10*C10*'Interval Specifications'!$I$10</f>
        <v>0</v>
      </c>
      <c r="I10" s="59">
        <f>G10*C10*'Interval Specifications'!$I$10</f>
        <v>0</v>
      </c>
      <c r="J10" s="115">
        <f>IF('Interval Specifications'!$I$11="","N/A",H10/'Interval Specifications'!$I$11)</f>
        <v>0</v>
      </c>
      <c r="K10" s="112">
        <f>IF('Interval Specifications'!$I$11="","N/A",I10/'Interval Specifications'!$I$11)</f>
        <v>0</v>
      </c>
      <c r="L10" s="725">
        <f t="shared" si="1"/>
        <v>0</v>
      </c>
      <c r="M10" s="726"/>
      <c r="N10" s="88">
        <f t="shared" si="2"/>
        <v>0</v>
      </c>
    </row>
    <row r="11" spans="2:15">
      <c r="B11" s="74"/>
      <c r="C11" s="79">
        <f>'Interval Specifications'!$J$9</f>
        <v>25</v>
      </c>
      <c r="D11" s="78" t="str">
        <f>'Interval Specifications'!$J$8</f>
        <v>mg</v>
      </c>
      <c r="E11" s="130" t="str">
        <f>'Interval Specifications'!$J$7</f>
        <v xml:space="preserve">SR Capsule </v>
      </c>
      <c r="F11" s="138">
        <f>SUM('Interval Specifications'!J55:J78)</f>
        <v>0</v>
      </c>
      <c r="G11" s="139">
        <f>SUM('Cumulative Specifications'!J54:J77)</f>
        <v>0</v>
      </c>
      <c r="H11" s="58">
        <f>F11*C11*'Interval Specifications'!$J$10</f>
        <v>0</v>
      </c>
      <c r="I11" s="59">
        <f>G11*C11*'Interval Specifications'!$J$10</f>
        <v>0</v>
      </c>
      <c r="J11" s="115" t="str">
        <f>IF('Interval Specifications'!$J$11="","N/A",H11/'Interval Specifications'!$J$11)</f>
        <v>N/A</v>
      </c>
      <c r="K11" s="112" t="str">
        <f>IF('Interval Specifications'!$J$11="","N/A",I11/'Interval Specifications'!$J$11)</f>
        <v>N/A</v>
      </c>
      <c r="L11" s="725" t="str">
        <f t="shared" si="1"/>
        <v>N/A</v>
      </c>
      <c r="M11" s="726"/>
      <c r="N11" s="88" t="str">
        <f t="shared" si="2"/>
        <v>N/A</v>
      </c>
    </row>
    <row r="12" spans="2:15">
      <c r="B12" s="74"/>
      <c r="C12" s="52">
        <f>'Interval Specifications'!$K$9</f>
        <v>5</v>
      </c>
      <c r="D12" s="78" t="str">
        <f>'Interval Specifications'!$K$8</f>
        <v>mg/ml</v>
      </c>
      <c r="E12" s="130" t="str">
        <f>'Interval Specifications'!$K$7</f>
        <v>Liquid</v>
      </c>
      <c r="F12" s="138">
        <f>SUM('Interval Specifications'!K55:K78)</f>
        <v>0</v>
      </c>
      <c r="G12" s="139">
        <f>SUM('Cumulative Specifications'!K54:K77)</f>
        <v>0</v>
      </c>
      <c r="H12" s="58">
        <f>F12*C12*'Interval Specifications'!$K$10</f>
        <v>0</v>
      </c>
      <c r="I12" s="59">
        <f>G12*C12*'Interval Specifications'!$K$10</f>
        <v>0</v>
      </c>
      <c r="J12" s="115" t="str">
        <f>IF('Interval Specifications'!$K$11="","N/A",H12/'Interval Specifications'!$K$11)</f>
        <v>N/A</v>
      </c>
      <c r="K12" s="112" t="str">
        <f>IF('Interval Specifications'!$K$11="","N/A",I12/'Interval Specifications'!$K$11)</f>
        <v>N/A</v>
      </c>
      <c r="L12" s="725" t="str">
        <f t="shared" si="1"/>
        <v>N/A</v>
      </c>
      <c r="M12" s="726"/>
      <c r="N12" s="88" t="str">
        <f t="shared" si="2"/>
        <v>N/A</v>
      </c>
    </row>
    <row r="13" spans="2:15">
      <c r="B13" s="74"/>
      <c r="C13" s="80">
        <f>'Interval Specifications'!$L$9</f>
        <v>0.5</v>
      </c>
      <c r="D13" s="78" t="str">
        <f>'Interval Specifications'!$L$8</f>
        <v>G</v>
      </c>
      <c r="E13" s="130" t="str">
        <f>'Interval Specifications'!$L$7</f>
        <v>10% Powder</v>
      </c>
      <c r="F13" s="138">
        <f>SUM('Interval Specifications'!L55:L78)</f>
        <v>0</v>
      </c>
      <c r="G13" s="139">
        <f>SUM('Cumulative Specifications'!L54:L77)</f>
        <v>0</v>
      </c>
      <c r="H13" s="58">
        <f>F13*C13*'Interval Specifications'!$L$10</f>
        <v>0</v>
      </c>
      <c r="I13" s="59">
        <f>G13*C13*'Interval Specifications'!$L$10</f>
        <v>0</v>
      </c>
      <c r="J13" s="115" t="str">
        <f>IF('Interval Specifications'!$L$11="","N/A",H13/'Interval Specifications'!$L$11)</f>
        <v>N/A</v>
      </c>
      <c r="K13" s="112" t="str">
        <f>IF('Interval Specifications'!$L$11="","N/A",I13/'Interval Specifications'!$L$11)</f>
        <v>N/A</v>
      </c>
      <c r="L13" s="725" t="str">
        <f t="shared" si="1"/>
        <v>N/A</v>
      </c>
      <c r="M13" s="726"/>
      <c r="N13" s="88" t="str">
        <f t="shared" si="2"/>
        <v>N/A</v>
      </c>
    </row>
    <row r="14" spans="2:15" ht="15" thickBot="1">
      <c r="B14" s="74"/>
      <c r="C14" s="53">
        <f>'Interval Specifications'!$M$9</f>
        <v>1</v>
      </c>
      <c r="D14" s="81" t="str">
        <f>'Interval Specifications'!$M$8</f>
        <v>G</v>
      </c>
      <c r="E14" s="131" t="str">
        <f>'Interval Specifications'!$M$7</f>
        <v>20% Powder</v>
      </c>
      <c r="F14" s="140">
        <f>SUM('Interval Specifications'!M55:M78)</f>
        <v>0</v>
      </c>
      <c r="G14" s="141">
        <f>SUM('Cumulative Specifications'!M54:M77)</f>
        <v>0</v>
      </c>
      <c r="H14" s="126">
        <f>F14*C14*'Interval Specifications'!$M$10</f>
        <v>0</v>
      </c>
      <c r="I14" s="127">
        <f>G14*C14*'Interval Specifications'!$M$10</f>
        <v>0</v>
      </c>
      <c r="J14" s="121" t="str">
        <f>IF('Interval Specifications'!$M$11="","N/A",H14/'Interval Specifications'!$M$11)</f>
        <v>N/A</v>
      </c>
      <c r="K14" s="113" t="str">
        <f>IF('Interval Specifications'!$M$11="","N/A",I14/'Interval Specifications'!$M$11)</f>
        <v>N/A</v>
      </c>
      <c r="L14" s="725" t="str">
        <f t="shared" si="1"/>
        <v>N/A</v>
      </c>
      <c r="M14" s="726"/>
      <c r="N14" s="88" t="str">
        <f t="shared" si="2"/>
        <v>N/A</v>
      </c>
    </row>
    <row r="15" spans="2:15" ht="15" thickTop="1">
      <c r="B15" s="77" t="str">
        <f>'Interval Specifications'!C13</f>
        <v>Canada</v>
      </c>
      <c r="C15" s="735" t="s">
        <v>69</v>
      </c>
      <c r="D15" s="736"/>
      <c r="E15" s="736"/>
      <c r="F15" s="124">
        <f t="shared" ref="F15:K15" si="3">SUM(F16:F25)</f>
        <v>108792</v>
      </c>
      <c r="G15" s="125">
        <f t="shared" si="3"/>
        <v>162510</v>
      </c>
      <c r="H15" s="124">
        <f t="shared" si="3"/>
        <v>3565950</v>
      </c>
      <c r="I15" s="125">
        <f t="shared" si="3"/>
        <v>5231700</v>
      </c>
      <c r="J15" s="117">
        <f t="shared" si="3"/>
        <v>108792</v>
      </c>
      <c r="K15" s="116">
        <f t="shared" si="3"/>
        <v>162510</v>
      </c>
      <c r="L15" s="729">
        <f>SUM(L16:M25)</f>
        <v>298.06027397260272</v>
      </c>
      <c r="M15" s="730"/>
      <c r="N15" s="87">
        <f>SUM(N16:N25)</f>
        <v>445.23287671232879</v>
      </c>
    </row>
    <row r="16" spans="2:15">
      <c r="B16" s="73"/>
      <c r="C16" s="207">
        <f>'Interval Specifications'!$D$9</f>
        <v>7.5</v>
      </c>
      <c r="D16" s="78" t="str">
        <f>'Interval Specifications'!$D$8</f>
        <v>mg</v>
      </c>
      <c r="E16" s="130" t="str">
        <f>'Interval Specifications'!$D$7</f>
        <v>Tablet</v>
      </c>
      <c r="F16" s="138">
        <f>'Interval Specifications'!D13</f>
        <v>0</v>
      </c>
      <c r="G16" s="139">
        <f>'Cumulative Specifications'!D12</f>
        <v>0</v>
      </c>
      <c r="H16" s="58">
        <f>F16*C16*'Interval Specifications'!$D$10</f>
        <v>0</v>
      </c>
      <c r="I16" s="59">
        <f>G16*C16*'Interval Specifications'!$D$10</f>
        <v>0</v>
      </c>
      <c r="J16" s="115">
        <f>IF('Interval Specifications'!$D$11="","N/A",H16/'Interval Specifications'!$D$11)</f>
        <v>0</v>
      </c>
      <c r="K16" s="112">
        <f>IF('Interval Specifications'!$D$11="","N/A",I16/'Interval Specifications'!$D$11)</f>
        <v>0</v>
      </c>
      <c r="L16" s="725">
        <f t="shared" ref="L16:L25" si="4">IF(J16="N/A","N/A",J16/365)</f>
        <v>0</v>
      </c>
      <c r="M16" s="726"/>
      <c r="N16" s="88">
        <f t="shared" ref="N16:N25" si="5">IF(K16="N/A","N/A",K16/365)</f>
        <v>0</v>
      </c>
    </row>
    <row r="17" spans="2:14">
      <c r="B17" s="74"/>
      <c r="C17" s="79">
        <f>'Interval Specifications'!$E$9</f>
        <v>15</v>
      </c>
      <c r="D17" s="78" t="str">
        <f>'Interval Specifications'!$E$8</f>
        <v>mg</v>
      </c>
      <c r="E17" s="130" t="str">
        <f>'Interval Specifications'!$E$7</f>
        <v>Tablet</v>
      </c>
      <c r="F17" s="138">
        <f>'Interval Specifications'!E13</f>
        <v>47054</v>
      </c>
      <c r="G17" s="139">
        <f>'Cumulative Specifications'!E12</f>
        <v>70852</v>
      </c>
      <c r="H17" s="58">
        <f>F17*C17*'Interval Specifications'!$E$10</f>
        <v>705810</v>
      </c>
      <c r="I17" s="59">
        <f>G17*C17*'Interval Specifications'!$E$10</f>
        <v>1062780</v>
      </c>
      <c r="J17" s="115">
        <f>IF('Interval Specifications'!$E$11="","N/A",H17/'Interval Specifications'!$E$11)</f>
        <v>47054</v>
      </c>
      <c r="K17" s="112">
        <f>IF('Interval Specifications'!$E$11="","N/A",I17/'Interval Specifications'!$E$11)</f>
        <v>70852</v>
      </c>
      <c r="L17" s="725">
        <f t="shared" si="4"/>
        <v>128.9150684931507</v>
      </c>
      <c r="M17" s="726"/>
      <c r="N17" s="88">
        <f t="shared" si="5"/>
        <v>194.11506849315069</v>
      </c>
    </row>
    <row r="18" spans="2:14">
      <c r="B18" s="74"/>
      <c r="C18" s="52">
        <f>'Interval Specifications'!$F$9</f>
        <v>30</v>
      </c>
      <c r="D18" s="78" t="str">
        <f>'Interval Specifications'!$F$8</f>
        <v>mg</v>
      </c>
      <c r="E18" s="130" t="str">
        <f>'Interval Specifications'!$F$7</f>
        <v>Tablet</v>
      </c>
      <c r="F18" s="138">
        <f>'Interval Specifications'!F13</f>
        <v>18282</v>
      </c>
      <c r="G18" s="139">
        <f>'Cumulative Specifications'!F12</f>
        <v>30758</v>
      </c>
      <c r="H18" s="58">
        <f>F18*C18*'Interval Specifications'!$F$10</f>
        <v>548460</v>
      </c>
      <c r="I18" s="59">
        <f>G18*C18*'Interval Specifications'!$F$10</f>
        <v>922740</v>
      </c>
      <c r="J18" s="115">
        <f>IF('Interval Specifications'!$F$11="","N/A",H18/'Interval Specifications'!$F$11)</f>
        <v>18282</v>
      </c>
      <c r="K18" s="112">
        <f>IF('Interval Specifications'!$F$11="","N/A",I18/'Interval Specifications'!$F$11)</f>
        <v>30758</v>
      </c>
      <c r="L18" s="725">
        <f t="shared" si="4"/>
        <v>50.087671232876716</v>
      </c>
      <c r="M18" s="726"/>
      <c r="N18" s="88">
        <f t="shared" si="5"/>
        <v>84.268493150684932</v>
      </c>
    </row>
    <row r="19" spans="2:14">
      <c r="B19" s="74"/>
      <c r="C19" s="79">
        <f>'Interval Specifications'!$G$9</f>
        <v>45</v>
      </c>
      <c r="D19" s="78" t="str">
        <f>'Interval Specifications'!$G$8</f>
        <v>mg</v>
      </c>
      <c r="E19" s="130" t="str">
        <f>'Interval Specifications'!$G$7</f>
        <v>Tablet</v>
      </c>
      <c r="F19" s="138">
        <f>'Interval Specifications'!G13</f>
        <v>29624</v>
      </c>
      <c r="G19" s="139">
        <f>'Cumulative Specifications'!G12</f>
        <v>41692</v>
      </c>
      <c r="H19" s="58">
        <f>F19*C19*'Interval Specifications'!$G$10</f>
        <v>1333080</v>
      </c>
      <c r="I19" s="59">
        <f>G19*C19*'Interval Specifications'!$G$10</f>
        <v>1876140</v>
      </c>
      <c r="J19" s="115">
        <f>IF('Interval Specifications'!$G$11="","N/A",H19/'Interval Specifications'!$G$11)</f>
        <v>29624</v>
      </c>
      <c r="K19" s="112">
        <f>IF('Interval Specifications'!$G$11="","N/A",I19/'Interval Specifications'!$G$11)</f>
        <v>41692</v>
      </c>
      <c r="L19" s="725">
        <f t="shared" si="4"/>
        <v>81.161643835616445</v>
      </c>
      <c r="M19" s="726"/>
      <c r="N19" s="88">
        <f t="shared" si="5"/>
        <v>114.22465753424657</v>
      </c>
    </row>
    <row r="20" spans="2:14">
      <c r="B20" s="74"/>
      <c r="C20" s="52">
        <f>'Interval Specifications'!$H$9</f>
        <v>60</v>
      </c>
      <c r="D20" s="78" t="str">
        <f>'Interval Specifications'!$H$8</f>
        <v>mg</v>
      </c>
      <c r="E20" s="130" t="str">
        <f>'Interval Specifications'!$H$7</f>
        <v>Tablet</v>
      </c>
      <c r="F20" s="138">
        <f>'Interval Specifications'!H13</f>
        <v>8876</v>
      </c>
      <c r="G20" s="139">
        <f>'Cumulative Specifications'!H12</f>
        <v>11956</v>
      </c>
      <c r="H20" s="58">
        <f>F20*C20*'Interval Specifications'!$H$10</f>
        <v>532560</v>
      </c>
      <c r="I20" s="59">
        <f>G20*C20*'Interval Specifications'!$H$10</f>
        <v>717360</v>
      </c>
      <c r="J20" s="115">
        <f>IF('Interval Specifications'!$H$11="","N/A",H20/'Interval Specifications'!$H$11)</f>
        <v>8876</v>
      </c>
      <c r="K20" s="112">
        <f>IF('Interval Specifications'!$H$11="","N/A",I20/'Interval Specifications'!$H$11)</f>
        <v>11956</v>
      </c>
      <c r="L20" s="725">
        <f t="shared" si="4"/>
        <v>24.317808219178083</v>
      </c>
      <c r="M20" s="726"/>
      <c r="N20" s="88">
        <f t="shared" si="5"/>
        <v>32.756164383561647</v>
      </c>
    </row>
    <row r="21" spans="2:14">
      <c r="B21" s="74"/>
      <c r="C21" s="52">
        <f>'Interval Specifications'!$I$9</f>
        <v>90</v>
      </c>
      <c r="D21" s="78" t="str">
        <f>'Interval Specifications'!$I$8</f>
        <v>mg</v>
      </c>
      <c r="E21" s="130" t="str">
        <f>'Interval Specifications'!$I$7</f>
        <v>Tablet</v>
      </c>
      <c r="F21" s="138">
        <f>'Interval Specifications'!I13</f>
        <v>4956</v>
      </c>
      <c r="G21" s="139">
        <f>'Cumulative Specifications'!I12</f>
        <v>7252</v>
      </c>
      <c r="H21" s="58">
        <f>F21*C21*'Interval Specifications'!$I$10</f>
        <v>446040</v>
      </c>
      <c r="I21" s="59">
        <f>G21*C21*'Interval Specifications'!$I$10</f>
        <v>652680</v>
      </c>
      <c r="J21" s="115">
        <f>IF('Interval Specifications'!$I$11="","N/A",H21/'Interval Specifications'!$I$11)</f>
        <v>4956</v>
      </c>
      <c r="K21" s="112">
        <f>IF('Interval Specifications'!$I$11="","N/A",I21/'Interval Specifications'!$I$11)</f>
        <v>7252</v>
      </c>
      <c r="L21" s="725">
        <f t="shared" si="4"/>
        <v>13.578082191780823</v>
      </c>
      <c r="M21" s="726"/>
      <c r="N21" s="88">
        <f t="shared" si="5"/>
        <v>19.86849315068493</v>
      </c>
    </row>
    <row r="22" spans="2:14">
      <c r="B22" s="74"/>
      <c r="C22" s="79">
        <f>'Interval Specifications'!$J$9</f>
        <v>25</v>
      </c>
      <c r="D22" s="78" t="str">
        <f>'Interval Specifications'!$J$8</f>
        <v>mg</v>
      </c>
      <c r="E22" s="130" t="str">
        <f>'Interval Specifications'!$J$7</f>
        <v xml:space="preserve">SR Capsule </v>
      </c>
      <c r="F22" s="138">
        <f>'Interval Specifications'!J13</f>
        <v>0</v>
      </c>
      <c r="G22" s="139">
        <f>'Cumulative Specifications'!J12</f>
        <v>0</v>
      </c>
      <c r="H22" s="58">
        <f>F22*C22*'Interval Specifications'!$J$10</f>
        <v>0</v>
      </c>
      <c r="I22" s="59">
        <f>G22*C22*'Interval Specifications'!$J$10</f>
        <v>0</v>
      </c>
      <c r="J22" s="115" t="str">
        <f>IF('Interval Specifications'!$J$11="","N/A",H22/'Interval Specifications'!$J$11)</f>
        <v>N/A</v>
      </c>
      <c r="K22" s="112" t="str">
        <f>IF('Interval Specifications'!$J$11="","N/A",I22/'Interval Specifications'!$J$11)</f>
        <v>N/A</v>
      </c>
      <c r="L22" s="725" t="str">
        <f t="shared" si="4"/>
        <v>N/A</v>
      </c>
      <c r="M22" s="726"/>
      <c r="N22" s="88" t="str">
        <f t="shared" si="5"/>
        <v>N/A</v>
      </c>
    </row>
    <row r="23" spans="2:14">
      <c r="B23" s="74"/>
      <c r="C23" s="52">
        <f>'Interval Specifications'!$K$9</f>
        <v>5</v>
      </c>
      <c r="D23" s="78" t="str">
        <f>'Interval Specifications'!$K$8</f>
        <v>mg/ml</v>
      </c>
      <c r="E23" s="130" t="str">
        <f>'Interval Specifications'!$K$7</f>
        <v>Liquid</v>
      </c>
      <c r="F23" s="138">
        <f>'Interval Specifications'!K13</f>
        <v>0</v>
      </c>
      <c r="G23" s="139">
        <f>'Cumulative Specifications'!K12</f>
        <v>0</v>
      </c>
      <c r="H23" s="58">
        <f>F23*C23*'Interval Specifications'!$K$10</f>
        <v>0</v>
      </c>
      <c r="I23" s="59">
        <f>G23*C23*'Interval Specifications'!$K$10</f>
        <v>0</v>
      </c>
      <c r="J23" s="115" t="str">
        <f>IF('Interval Specifications'!$K$11="","N/A",H23/'Interval Specifications'!$K$11)</f>
        <v>N/A</v>
      </c>
      <c r="K23" s="112" t="str">
        <f>IF('Interval Specifications'!$K$11="","N/A",I23/'Interval Specifications'!$K$11)</f>
        <v>N/A</v>
      </c>
      <c r="L23" s="725" t="str">
        <f t="shared" si="4"/>
        <v>N/A</v>
      </c>
      <c r="M23" s="726"/>
      <c r="N23" s="88" t="str">
        <f t="shared" si="5"/>
        <v>N/A</v>
      </c>
    </row>
    <row r="24" spans="2:14">
      <c r="B24" s="74"/>
      <c r="C24" s="80">
        <f>'Interval Specifications'!$L$9</f>
        <v>0.5</v>
      </c>
      <c r="D24" s="78" t="str">
        <f>'Interval Specifications'!$L$8</f>
        <v>G</v>
      </c>
      <c r="E24" s="130" t="str">
        <f>'Interval Specifications'!$L$7</f>
        <v>10% Powder</v>
      </c>
      <c r="F24" s="138">
        <f>'Interval Specifications'!L13</f>
        <v>0</v>
      </c>
      <c r="G24" s="139">
        <f>'Cumulative Specifications'!L12</f>
        <v>0</v>
      </c>
      <c r="H24" s="58">
        <f>F24*C24*'Interval Specifications'!$L$10</f>
        <v>0</v>
      </c>
      <c r="I24" s="59">
        <f>G24*C24*'Interval Specifications'!$L$10</f>
        <v>0</v>
      </c>
      <c r="J24" s="115" t="str">
        <f>IF('Interval Specifications'!$L$11="","N/A",H24/'Interval Specifications'!$L$11)</f>
        <v>N/A</v>
      </c>
      <c r="K24" s="112" t="str">
        <f>IF('Interval Specifications'!$L$11="","N/A",I24/'Interval Specifications'!$L$11)</f>
        <v>N/A</v>
      </c>
      <c r="L24" s="725" t="str">
        <f t="shared" si="4"/>
        <v>N/A</v>
      </c>
      <c r="M24" s="726"/>
      <c r="N24" s="88" t="str">
        <f t="shared" si="5"/>
        <v>N/A</v>
      </c>
    </row>
    <row r="25" spans="2:14" ht="15" thickBot="1">
      <c r="B25" s="74"/>
      <c r="C25" s="53">
        <f>'Interval Specifications'!$M$9</f>
        <v>1</v>
      </c>
      <c r="D25" s="81" t="str">
        <f>'Interval Specifications'!$M$8</f>
        <v>G</v>
      </c>
      <c r="E25" s="131" t="str">
        <f>'Interval Specifications'!$M$7</f>
        <v>20% Powder</v>
      </c>
      <c r="F25" s="140">
        <f>'Interval Specifications'!M43</f>
        <v>0</v>
      </c>
      <c r="G25" s="141">
        <f>'Cumulative Specifications'!M12</f>
        <v>0</v>
      </c>
      <c r="H25" s="126">
        <f>F25*C25*'Interval Specifications'!$M$10</f>
        <v>0</v>
      </c>
      <c r="I25" s="127">
        <f>G25*C25*'Interval Specifications'!$M$10</f>
        <v>0</v>
      </c>
      <c r="J25" s="121" t="str">
        <f>IF('Interval Specifications'!$M$11="","N/A",H25/'Interval Specifications'!$M$11)</f>
        <v>N/A</v>
      </c>
      <c r="K25" s="113" t="str">
        <f>IF('Interval Specifications'!$M$11="","N/A",I25/'Interval Specifications'!$M$11)</f>
        <v>N/A</v>
      </c>
      <c r="L25" s="725" t="str">
        <f t="shared" si="4"/>
        <v>N/A</v>
      </c>
      <c r="M25" s="726"/>
      <c r="N25" s="88" t="str">
        <f t="shared" si="5"/>
        <v>N/A</v>
      </c>
    </row>
    <row r="26" spans="2:14" ht="15" thickTop="1">
      <c r="B26" s="733" t="s">
        <v>67</v>
      </c>
      <c r="C26" s="735" t="s">
        <v>69</v>
      </c>
      <c r="D26" s="736"/>
      <c r="E26" s="736"/>
      <c r="F26" s="124">
        <f t="shared" ref="F26:K26" si="6">SUM(F27:F36)</f>
        <v>251437</v>
      </c>
      <c r="G26" s="125">
        <f t="shared" si="6"/>
        <v>1169485.0011396497</v>
      </c>
      <c r="H26" s="124">
        <f t="shared" si="6"/>
        <v>6217170</v>
      </c>
      <c r="I26" s="125">
        <f t="shared" si="6"/>
        <v>23748825.017094746</v>
      </c>
      <c r="J26" s="117">
        <f t="shared" si="6"/>
        <v>251437</v>
      </c>
      <c r="K26" s="116">
        <f t="shared" si="6"/>
        <v>1169485.0011396497</v>
      </c>
      <c r="L26" s="729">
        <f>SUM(L27:M36)</f>
        <v>688.86849315068491</v>
      </c>
      <c r="M26" s="730"/>
      <c r="N26" s="87">
        <f>SUM(N27:N36)</f>
        <v>3204.0684962730129</v>
      </c>
    </row>
    <row r="27" spans="2:14">
      <c r="B27" s="734"/>
      <c r="C27" s="207">
        <f>'Interval Specifications'!$D$9</f>
        <v>7.5</v>
      </c>
      <c r="D27" s="78" t="str">
        <f>'Interval Specifications'!$D$8</f>
        <v>mg</v>
      </c>
      <c r="E27" s="130" t="str">
        <f>'Interval Specifications'!$D$7</f>
        <v>Tablet</v>
      </c>
      <c r="F27" s="138">
        <f>SUM('Interval Specifications'!D16:D54)</f>
        <v>0</v>
      </c>
      <c r="G27" s="139">
        <f>SUM('Cumulative Specifications'!D15:D53)</f>
        <v>0</v>
      </c>
      <c r="H27" s="58">
        <f>F27*C27*'Interval Specifications'!$D$10</f>
        <v>0</v>
      </c>
      <c r="I27" s="59">
        <f>G27*C27*'Interval Specifications'!$D$10</f>
        <v>0</v>
      </c>
      <c r="J27" s="115">
        <f>IF('Interval Specifications'!$D$11="","N/A",H27/'Interval Specifications'!$D$11)</f>
        <v>0</v>
      </c>
      <c r="K27" s="112">
        <f>IF('Interval Specifications'!$D$11="","N/A",I27/'Interval Specifications'!$D$11)</f>
        <v>0</v>
      </c>
      <c r="L27" s="725">
        <f t="shared" ref="L27:L36" si="7">IF(J27="N/A","N/A",J27/365)</f>
        <v>0</v>
      </c>
      <c r="M27" s="726"/>
      <c r="N27" s="88">
        <f t="shared" ref="N27:N36" si="8">IF(K27="N/A","N/A",K27/365)</f>
        <v>0</v>
      </c>
    </row>
    <row r="28" spans="2:14">
      <c r="B28" s="74"/>
      <c r="C28" s="79">
        <f>'Interval Specifications'!$E$9</f>
        <v>15</v>
      </c>
      <c r="D28" s="78" t="str">
        <f>'Interval Specifications'!$E$8</f>
        <v>mg</v>
      </c>
      <c r="E28" s="130" t="str">
        <f>'Interval Specifications'!$E$7</f>
        <v>Tablet</v>
      </c>
      <c r="F28" s="138">
        <f>SUM('Interval Specifications'!E16:E54)</f>
        <v>157052</v>
      </c>
      <c r="G28" s="139">
        <f>SUM('Cumulative Specifications'!E15:E53)</f>
        <v>831007.00113964966</v>
      </c>
      <c r="H28" s="58">
        <f>F28*C28*'Interval Specifications'!$E$10</f>
        <v>2355780</v>
      </c>
      <c r="I28" s="59">
        <f>G28*C28*'Interval Specifications'!$E$10</f>
        <v>12465105.017094744</v>
      </c>
      <c r="J28" s="115">
        <f>IF('Interval Specifications'!$E$11="","N/A",H28/'Interval Specifications'!$E$11)</f>
        <v>157052</v>
      </c>
      <c r="K28" s="112">
        <f>IF('Interval Specifications'!$E$11="","N/A",I28/'Interval Specifications'!$E$11)</f>
        <v>831007.00113964966</v>
      </c>
      <c r="L28" s="725">
        <f t="shared" si="7"/>
        <v>430.27945205479455</v>
      </c>
      <c r="M28" s="726"/>
      <c r="N28" s="88">
        <f t="shared" si="8"/>
        <v>2276.7315099716429</v>
      </c>
    </row>
    <row r="29" spans="2:14">
      <c r="B29" s="74"/>
      <c r="C29" s="52">
        <f>'Interval Specifications'!$F$9</f>
        <v>30</v>
      </c>
      <c r="D29" s="78" t="str">
        <f>'Interval Specifications'!$F$8</f>
        <v>mg</v>
      </c>
      <c r="E29" s="130" t="str">
        <f>'Interval Specifications'!$F$7</f>
        <v>Tablet</v>
      </c>
      <c r="F29" s="138">
        <f>SUM('Interval Specifications'!F16:F54)</f>
        <v>60953</v>
      </c>
      <c r="G29" s="139">
        <f>SUM('Cumulative Specifications'!F15:F53)</f>
        <v>300902</v>
      </c>
      <c r="H29" s="58">
        <f>F29*C29*'Interval Specifications'!$F$10</f>
        <v>1828590</v>
      </c>
      <c r="I29" s="59">
        <f>G29*C29*'Interval Specifications'!$F$10</f>
        <v>9027060</v>
      </c>
      <c r="J29" s="115">
        <f>IF('Interval Specifications'!$F$11="","N/A",H29/'Interval Specifications'!$F$11)</f>
        <v>60953</v>
      </c>
      <c r="K29" s="112">
        <f>IF('Interval Specifications'!$F$11="","N/A",I29/'Interval Specifications'!$F$11)</f>
        <v>300902</v>
      </c>
      <c r="L29" s="725">
        <f t="shared" si="7"/>
        <v>166.9945205479452</v>
      </c>
      <c r="M29" s="726"/>
      <c r="N29" s="88">
        <f t="shared" si="8"/>
        <v>824.38904109589043</v>
      </c>
    </row>
    <row r="30" spans="2:14">
      <c r="B30" s="74"/>
      <c r="C30" s="79">
        <f>'Interval Specifications'!$G$9</f>
        <v>45</v>
      </c>
      <c r="D30" s="78" t="str">
        <f>'Interval Specifications'!$G$8</f>
        <v>mg</v>
      </c>
      <c r="E30" s="130" t="str">
        <f>'Interval Specifications'!$G$7</f>
        <v>Tablet</v>
      </c>
      <c r="F30" s="138">
        <f>SUM('Interval Specifications'!G16:G54)</f>
        <v>15904</v>
      </c>
      <c r="G30" s="139">
        <f>SUM('Cumulative Specifications'!G15:G53)</f>
        <v>18620</v>
      </c>
      <c r="H30" s="58">
        <f>F30*C30*'Interval Specifications'!$G$10</f>
        <v>715680</v>
      </c>
      <c r="I30" s="59">
        <f>G30*C30*'Interval Specifications'!$G$10</f>
        <v>837900</v>
      </c>
      <c r="J30" s="115">
        <f>IF('Interval Specifications'!$G$11="","N/A",H30/'Interval Specifications'!$G$11)</f>
        <v>15904</v>
      </c>
      <c r="K30" s="112">
        <f>IF('Interval Specifications'!$G$11="","N/A",I30/'Interval Specifications'!$G$11)</f>
        <v>18620</v>
      </c>
      <c r="L30" s="725">
        <f t="shared" si="7"/>
        <v>43.57260273972603</v>
      </c>
      <c r="M30" s="726"/>
      <c r="N30" s="88">
        <f t="shared" si="8"/>
        <v>51.013698630136986</v>
      </c>
    </row>
    <row r="31" spans="2:14">
      <c r="B31" s="74"/>
      <c r="C31" s="52">
        <f>'Interval Specifications'!$H$9</f>
        <v>60</v>
      </c>
      <c r="D31" s="78" t="str">
        <f>'Interval Specifications'!$H$8</f>
        <v>mg</v>
      </c>
      <c r="E31" s="130" t="str">
        <f>'Interval Specifications'!$H$7</f>
        <v>Tablet</v>
      </c>
      <c r="F31" s="138">
        <f>SUM('Interval Specifications'!H16:H54)</f>
        <v>8680</v>
      </c>
      <c r="G31" s="139">
        <f>SUM('Cumulative Specifications'!H15:H53)</f>
        <v>9576</v>
      </c>
      <c r="H31" s="58">
        <f>F31*C31*'Interval Specifications'!$H$10</f>
        <v>520800</v>
      </c>
      <c r="I31" s="59">
        <f>G31*C31*'Interval Specifications'!$H$10</f>
        <v>574560</v>
      </c>
      <c r="J31" s="115">
        <f>IF('Interval Specifications'!$H$11="","N/A",H31/'Interval Specifications'!$H$11)</f>
        <v>8680</v>
      </c>
      <c r="K31" s="112">
        <f>IF('Interval Specifications'!$H$11="","N/A",I31/'Interval Specifications'!$H$11)</f>
        <v>9576</v>
      </c>
      <c r="L31" s="725">
        <f t="shared" si="7"/>
        <v>23.780821917808218</v>
      </c>
      <c r="M31" s="726"/>
      <c r="N31" s="88">
        <f t="shared" si="8"/>
        <v>26.235616438356164</v>
      </c>
    </row>
    <row r="32" spans="2:14">
      <c r="B32" s="74"/>
      <c r="C32" s="52">
        <f>'Interval Specifications'!$I$9</f>
        <v>90</v>
      </c>
      <c r="D32" s="78" t="str">
        <f>'Interval Specifications'!$I$8</f>
        <v>mg</v>
      </c>
      <c r="E32" s="130" t="str">
        <f>'Interval Specifications'!$I$7</f>
        <v>Tablet</v>
      </c>
      <c r="F32" s="138">
        <f>SUM('Interval Specifications'!I16:I54)</f>
        <v>8848</v>
      </c>
      <c r="G32" s="139">
        <f>SUM('Cumulative Specifications'!I15:I53)</f>
        <v>9380</v>
      </c>
      <c r="H32" s="58">
        <f>F32*C32*'Interval Specifications'!$I$10</f>
        <v>796320</v>
      </c>
      <c r="I32" s="59">
        <f>G32*C32*'Interval Specifications'!$I$10</f>
        <v>844200</v>
      </c>
      <c r="J32" s="115">
        <f>IF('Interval Specifications'!$I$11="","N/A",H32/'Interval Specifications'!$I$11)</f>
        <v>8848</v>
      </c>
      <c r="K32" s="112">
        <f>IF('Interval Specifications'!$I$11="","N/A",I32/'Interval Specifications'!$I$11)</f>
        <v>9380</v>
      </c>
      <c r="L32" s="725">
        <f t="shared" si="7"/>
        <v>24.241095890410961</v>
      </c>
      <c r="M32" s="726"/>
      <c r="N32" s="88">
        <f t="shared" si="8"/>
        <v>25.698630136986303</v>
      </c>
    </row>
    <row r="33" spans="2:14">
      <c r="B33" s="74"/>
      <c r="C33" s="79">
        <f>'Interval Specifications'!$J$9</f>
        <v>25</v>
      </c>
      <c r="D33" s="78" t="str">
        <f>'Interval Specifications'!$J$8</f>
        <v>mg</v>
      </c>
      <c r="E33" s="130" t="str">
        <f>'Interval Specifications'!$J$7</f>
        <v xml:space="preserve">SR Capsule </v>
      </c>
      <c r="F33" s="138">
        <f>SUM('Interval Specifications'!J16:J54)</f>
        <v>0</v>
      </c>
      <c r="G33" s="139">
        <f>SUM('Cumulative Specifications'!J15:J53)</f>
        <v>0</v>
      </c>
      <c r="H33" s="58">
        <f>F33*C33*'Interval Specifications'!$J$10</f>
        <v>0</v>
      </c>
      <c r="I33" s="59">
        <f>G33*C33*'Interval Specifications'!$J$10</f>
        <v>0</v>
      </c>
      <c r="J33" s="115" t="str">
        <f>IF('Interval Specifications'!$J$11="","N/A",H33/'Interval Specifications'!$J$11)</f>
        <v>N/A</v>
      </c>
      <c r="K33" s="112" t="str">
        <f>IF('Interval Specifications'!$J$11="","N/A",I33/'Interval Specifications'!$J$11)</f>
        <v>N/A</v>
      </c>
      <c r="L33" s="725" t="str">
        <f t="shared" si="7"/>
        <v>N/A</v>
      </c>
      <c r="M33" s="726"/>
      <c r="N33" s="88" t="str">
        <f t="shared" si="8"/>
        <v>N/A</v>
      </c>
    </row>
    <row r="34" spans="2:14">
      <c r="B34" s="74"/>
      <c r="C34" s="52">
        <f>'Interval Specifications'!$K$9</f>
        <v>5</v>
      </c>
      <c r="D34" s="78" t="str">
        <f>'Interval Specifications'!$K$8</f>
        <v>mg/ml</v>
      </c>
      <c r="E34" s="130" t="str">
        <f>'Interval Specifications'!$K$7</f>
        <v>Liquid</v>
      </c>
      <c r="F34" s="138">
        <f>SUM('Interval Specifications'!K16:K54)</f>
        <v>0</v>
      </c>
      <c r="G34" s="139">
        <f>SUM('Cumulative Specifications'!K15:K53)</f>
        <v>0</v>
      </c>
      <c r="H34" s="58">
        <f>F34*C34*'Interval Specifications'!$K$10</f>
        <v>0</v>
      </c>
      <c r="I34" s="59">
        <f>G34*C34*'Interval Specifications'!$K$10</f>
        <v>0</v>
      </c>
      <c r="J34" s="115" t="str">
        <f>IF('Interval Specifications'!$K$11="","N/A",H34/'Interval Specifications'!$K$11)</f>
        <v>N/A</v>
      </c>
      <c r="K34" s="112" t="str">
        <f>IF('Interval Specifications'!$K$11="","N/A",I34/'Interval Specifications'!$K$11)</f>
        <v>N/A</v>
      </c>
      <c r="L34" s="725" t="str">
        <f t="shared" si="7"/>
        <v>N/A</v>
      </c>
      <c r="M34" s="726"/>
      <c r="N34" s="88" t="str">
        <f t="shared" si="8"/>
        <v>N/A</v>
      </c>
    </row>
    <row r="35" spans="2:14">
      <c r="B35" s="74"/>
      <c r="C35" s="80">
        <f>'Interval Specifications'!$L$9</f>
        <v>0.5</v>
      </c>
      <c r="D35" s="78" t="str">
        <f>'Interval Specifications'!$L$8</f>
        <v>G</v>
      </c>
      <c r="E35" s="130" t="str">
        <f>'Interval Specifications'!$L$7</f>
        <v>10% Powder</v>
      </c>
      <c r="F35" s="138">
        <f>SUM('Interval Specifications'!L16:L54)</f>
        <v>0</v>
      </c>
      <c r="G35" s="139">
        <f>SUM('Cumulative Specifications'!L15:L53)</f>
        <v>0</v>
      </c>
      <c r="H35" s="58">
        <f>F35*C35*'Interval Specifications'!$L$10</f>
        <v>0</v>
      </c>
      <c r="I35" s="59">
        <f>G35*C35*'Interval Specifications'!$L$10</f>
        <v>0</v>
      </c>
      <c r="J35" s="115" t="str">
        <f>IF('Interval Specifications'!$L$11="","N/A",H35/'Interval Specifications'!$L$11)</f>
        <v>N/A</v>
      </c>
      <c r="K35" s="112" t="str">
        <f>IF('Interval Specifications'!$L$11="","N/A",I35/'Interval Specifications'!$L$11)</f>
        <v>N/A</v>
      </c>
      <c r="L35" s="725" t="str">
        <f t="shared" si="7"/>
        <v>N/A</v>
      </c>
      <c r="M35" s="726"/>
      <c r="N35" s="88" t="str">
        <f t="shared" si="8"/>
        <v>N/A</v>
      </c>
    </row>
    <row r="36" spans="2:14" ht="15" thickBot="1">
      <c r="B36" s="74"/>
      <c r="C36" s="53">
        <f>'Interval Specifications'!$M$9</f>
        <v>1</v>
      </c>
      <c r="D36" s="81" t="str">
        <f>'Interval Specifications'!$M$8</f>
        <v>G</v>
      </c>
      <c r="E36" s="131" t="str">
        <f>'Interval Specifications'!$M$7</f>
        <v>20% Powder</v>
      </c>
      <c r="F36" s="140">
        <f>SUM('Interval Specifications'!M16:M54)</f>
        <v>0</v>
      </c>
      <c r="G36" s="141">
        <f>SUM('Cumulative Specifications'!M15:M53)</f>
        <v>0</v>
      </c>
      <c r="H36" s="126">
        <f>F36*C36*'Interval Specifications'!$M$10</f>
        <v>0</v>
      </c>
      <c r="I36" s="127">
        <f>G36*C36*'Interval Specifications'!$M$10</f>
        <v>0</v>
      </c>
      <c r="J36" s="121" t="str">
        <f>IF('Interval Specifications'!$M$11="","N/A",H36/'Interval Specifications'!$M$11)</f>
        <v>N/A</v>
      </c>
      <c r="K36" s="113" t="str">
        <f>IF('Interval Specifications'!$M$11="","N/A",I36/'Interval Specifications'!$M$11)</f>
        <v>N/A</v>
      </c>
      <c r="L36" s="725" t="str">
        <f t="shared" si="7"/>
        <v>N/A</v>
      </c>
      <c r="M36" s="726"/>
      <c r="N36" s="88" t="str">
        <f t="shared" si="8"/>
        <v>N/A</v>
      </c>
    </row>
    <row r="37" spans="2:14" ht="15" thickTop="1">
      <c r="B37" s="77" t="str">
        <f>'Interval Specifications'!C15</f>
        <v>Japan</v>
      </c>
      <c r="C37" s="735" t="s">
        <v>69</v>
      </c>
      <c r="D37" s="736"/>
      <c r="E37" s="736"/>
      <c r="F37" s="124">
        <f t="shared" ref="F37:K37" si="9">SUM(F38:F47)</f>
        <v>10034270</v>
      </c>
      <c r="G37" s="125">
        <f t="shared" si="9"/>
        <v>37338460</v>
      </c>
      <c r="H37" s="124">
        <f t="shared" si="9"/>
        <v>102115650</v>
      </c>
      <c r="I37" s="125">
        <f t="shared" si="9"/>
        <v>398776500</v>
      </c>
      <c r="J37" s="117">
        <f t="shared" si="9"/>
        <v>10034270</v>
      </c>
      <c r="K37" s="116">
        <f t="shared" si="9"/>
        <v>37338460</v>
      </c>
      <c r="L37" s="729">
        <f>SUM(L38:M47)</f>
        <v>27491.150684931508</v>
      </c>
      <c r="M37" s="730"/>
      <c r="N37" s="87">
        <f>SUM(N38:N47)</f>
        <v>102297.1506849315</v>
      </c>
    </row>
    <row r="38" spans="2:14">
      <c r="B38" s="73"/>
      <c r="C38" s="207">
        <f>'Interval Specifications'!$D$9</f>
        <v>7.5</v>
      </c>
      <c r="D38" s="78" t="str">
        <f>'Interval Specifications'!$D$8</f>
        <v>mg</v>
      </c>
      <c r="E38" s="130" t="str">
        <f>'Interval Specifications'!$D$7</f>
        <v>Tablet</v>
      </c>
      <c r="F38" s="138">
        <f>'Interval Specifications'!D15</f>
        <v>7228620</v>
      </c>
      <c r="G38" s="139">
        <f>'Cumulative Specifications'!D14</f>
        <v>23176040</v>
      </c>
      <c r="H38" s="58">
        <f>F38*C38*'Interval Specifications'!$D$10</f>
        <v>54214650</v>
      </c>
      <c r="I38" s="59">
        <f>G38*C38*'Interval Specifications'!$D$10</f>
        <v>173820300</v>
      </c>
      <c r="J38" s="115">
        <f>IF('Interval Specifications'!$D$11="","N/A",H38/'Interval Specifications'!$D$11)</f>
        <v>7228620</v>
      </c>
      <c r="K38" s="112">
        <f>IF('Interval Specifications'!$D$11="","N/A",I38/'Interval Specifications'!$D$11)</f>
        <v>23176040</v>
      </c>
      <c r="L38" s="725">
        <f t="shared" ref="L38:L47" si="10">IF(J38="N/A","N/A",J38/365)</f>
        <v>19804.438356164384</v>
      </c>
      <c r="M38" s="726"/>
      <c r="N38" s="88">
        <f t="shared" ref="N38:N47" si="11">IF(K38="N/A","N/A",K38/365)</f>
        <v>63496</v>
      </c>
    </row>
    <row r="39" spans="2:14">
      <c r="B39" s="74"/>
      <c r="C39" s="79">
        <f>'Interval Specifications'!$E$9</f>
        <v>15</v>
      </c>
      <c r="D39" s="78" t="str">
        <f>'Interval Specifications'!$E$8</f>
        <v>mg</v>
      </c>
      <c r="E39" s="130" t="str">
        <f>'Interval Specifications'!$E$7</f>
        <v>Tablet</v>
      </c>
      <c r="F39" s="138">
        <f>'Interval Specifications'!E15</f>
        <v>2417900</v>
      </c>
      <c r="G39" s="139">
        <f>'Cumulative Specifications'!E14</f>
        <v>13327760</v>
      </c>
      <c r="H39" s="58">
        <f>F39*C39*'Interval Specifications'!$E$10</f>
        <v>36268500</v>
      </c>
      <c r="I39" s="59">
        <f>G39*C39*'Interval Specifications'!$E$10</f>
        <v>199916400</v>
      </c>
      <c r="J39" s="115">
        <f>IF('Interval Specifications'!$E$11="","N/A",H39/'Interval Specifications'!$E$11)</f>
        <v>2417900</v>
      </c>
      <c r="K39" s="112">
        <f>IF('Interval Specifications'!$E$11="","N/A",I39/'Interval Specifications'!$E$11)</f>
        <v>13327760</v>
      </c>
      <c r="L39" s="725">
        <f t="shared" si="10"/>
        <v>6624.3835616438355</v>
      </c>
      <c r="M39" s="726"/>
      <c r="N39" s="88">
        <f t="shared" si="11"/>
        <v>36514.410958904111</v>
      </c>
    </row>
    <row r="40" spans="2:14">
      <c r="B40" s="74"/>
      <c r="C40" s="52">
        <f>'Interval Specifications'!$F$9</f>
        <v>30</v>
      </c>
      <c r="D40" s="78" t="str">
        <f>'Interval Specifications'!$F$8</f>
        <v>mg</v>
      </c>
      <c r="E40" s="130" t="str">
        <f>'Interval Specifications'!$F$7</f>
        <v>Tablet</v>
      </c>
      <c r="F40" s="138">
        <f>'Interval Specifications'!F15</f>
        <v>387750</v>
      </c>
      <c r="G40" s="139">
        <f>'Cumulative Specifications'!F14</f>
        <v>834660</v>
      </c>
      <c r="H40" s="58">
        <f>F40*C40*'Interval Specifications'!$F$10</f>
        <v>11632500</v>
      </c>
      <c r="I40" s="59">
        <f>G40*C40*'Interval Specifications'!$F$10</f>
        <v>25039800</v>
      </c>
      <c r="J40" s="115">
        <f>IF('Interval Specifications'!$F$11="","N/A",H40/'Interval Specifications'!$F$11)</f>
        <v>387750</v>
      </c>
      <c r="K40" s="112">
        <f>IF('Interval Specifications'!$F$11="","N/A",I40/'Interval Specifications'!$F$11)</f>
        <v>834660</v>
      </c>
      <c r="L40" s="725">
        <f t="shared" si="10"/>
        <v>1062.3287671232877</v>
      </c>
      <c r="M40" s="726"/>
      <c r="N40" s="88">
        <f t="shared" si="11"/>
        <v>2286.7397260273974</v>
      </c>
    </row>
    <row r="41" spans="2:14">
      <c r="B41" s="74"/>
      <c r="C41" s="79">
        <f>'Interval Specifications'!$G$9</f>
        <v>45</v>
      </c>
      <c r="D41" s="78" t="str">
        <f>'Interval Specifications'!$G$8</f>
        <v>mg</v>
      </c>
      <c r="E41" s="130" t="str">
        <f>'Interval Specifications'!$G$7</f>
        <v>Tablet</v>
      </c>
      <c r="F41" s="138">
        <f>'Interval Specifications'!G15</f>
        <v>0</v>
      </c>
      <c r="G41" s="139">
        <f>'Cumulative Specifications'!G14</f>
        <v>0</v>
      </c>
      <c r="H41" s="58">
        <f>F41*C41*'Interval Specifications'!$G$10</f>
        <v>0</v>
      </c>
      <c r="I41" s="59">
        <f>G41*C41*'Interval Specifications'!$G$10</f>
        <v>0</v>
      </c>
      <c r="J41" s="115">
        <f>IF('Interval Specifications'!$G$11="","N/A",H41/'Interval Specifications'!$G$11)</f>
        <v>0</v>
      </c>
      <c r="K41" s="112">
        <f>IF('Interval Specifications'!$G$11="","N/A",I41/'Interval Specifications'!$G$11)</f>
        <v>0</v>
      </c>
      <c r="L41" s="725">
        <f t="shared" si="10"/>
        <v>0</v>
      </c>
      <c r="M41" s="726"/>
      <c r="N41" s="88">
        <f t="shared" si="11"/>
        <v>0</v>
      </c>
    </row>
    <row r="42" spans="2:14">
      <c r="B42" s="74"/>
      <c r="C42" s="52">
        <f>'Interval Specifications'!$H$9</f>
        <v>60</v>
      </c>
      <c r="D42" s="78" t="str">
        <f>'Interval Specifications'!$H$8</f>
        <v>mg</v>
      </c>
      <c r="E42" s="130" t="str">
        <f>'Interval Specifications'!$H$7</f>
        <v>Tablet</v>
      </c>
      <c r="F42" s="138">
        <f>'Interval Specifications'!H15</f>
        <v>0</v>
      </c>
      <c r="G42" s="139">
        <f>'Cumulative Specifications'!H14</f>
        <v>0</v>
      </c>
      <c r="H42" s="58">
        <f>F42*C42*'Interval Specifications'!$H$10</f>
        <v>0</v>
      </c>
      <c r="I42" s="59">
        <f>G42*C42*'Interval Specifications'!$H$10</f>
        <v>0</v>
      </c>
      <c r="J42" s="115">
        <f>IF('Interval Specifications'!$H$11="","N/A",H42/'Interval Specifications'!$H$11)</f>
        <v>0</v>
      </c>
      <c r="K42" s="112">
        <f>IF('Interval Specifications'!$H$11="","N/A",I42/'Interval Specifications'!$H$11)</f>
        <v>0</v>
      </c>
      <c r="L42" s="725">
        <f t="shared" si="10"/>
        <v>0</v>
      </c>
      <c r="M42" s="726"/>
      <c r="N42" s="88">
        <f t="shared" si="11"/>
        <v>0</v>
      </c>
    </row>
    <row r="43" spans="2:14">
      <c r="B43" s="74"/>
      <c r="C43" s="52">
        <f>'Interval Specifications'!$I$9</f>
        <v>90</v>
      </c>
      <c r="D43" s="78" t="str">
        <f>'Interval Specifications'!$I$8</f>
        <v>mg</v>
      </c>
      <c r="E43" s="130" t="str">
        <f>'Interval Specifications'!$I$7</f>
        <v>Tablet</v>
      </c>
      <c r="F43" s="138">
        <f>'Interval Specifications'!I15</f>
        <v>0</v>
      </c>
      <c r="G43" s="139">
        <f>'Cumulative Specifications'!I14</f>
        <v>0</v>
      </c>
      <c r="H43" s="58">
        <f>F43*C43*'Interval Specifications'!$I$10</f>
        <v>0</v>
      </c>
      <c r="I43" s="59">
        <f>G43*C43*'Interval Specifications'!$I$10</f>
        <v>0</v>
      </c>
      <c r="J43" s="115">
        <f>IF('Interval Specifications'!$I$11="","N/A",H43/'Interval Specifications'!$I$11)</f>
        <v>0</v>
      </c>
      <c r="K43" s="112">
        <f>IF('Interval Specifications'!$I$11="","N/A",I43/'Interval Specifications'!$I$11)</f>
        <v>0</v>
      </c>
      <c r="L43" s="725">
        <f t="shared" si="10"/>
        <v>0</v>
      </c>
      <c r="M43" s="726"/>
      <c r="N43" s="88">
        <f t="shared" si="11"/>
        <v>0</v>
      </c>
    </row>
    <row r="44" spans="2:14">
      <c r="B44" s="74"/>
      <c r="C44" s="79">
        <f>'Interval Specifications'!$J$9</f>
        <v>25</v>
      </c>
      <c r="D44" s="78" t="str">
        <f>'Interval Specifications'!$J$8</f>
        <v>mg</v>
      </c>
      <c r="E44" s="130" t="str">
        <f>'Interval Specifications'!$J$7</f>
        <v xml:space="preserve">SR Capsule </v>
      </c>
      <c r="F44" s="138">
        <f>'Interval Specifications'!J15</f>
        <v>0</v>
      </c>
      <c r="G44" s="139">
        <f>'Cumulative Specifications'!J14</f>
        <v>0</v>
      </c>
      <c r="H44" s="58">
        <f>F44*C44*'Interval Specifications'!$J$10</f>
        <v>0</v>
      </c>
      <c r="I44" s="59">
        <f>G44*C44*'Interval Specifications'!$J$10</f>
        <v>0</v>
      </c>
      <c r="J44" s="115" t="str">
        <f>IF('Interval Specifications'!$J$11="","N/A",H44/'Interval Specifications'!$J$11)</f>
        <v>N/A</v>
      </c>
      <c r="K44" s="112" t="str">
        <f>IF('Interval Specifications'!$J$11="","N/A",I44/'Interval Specifications'!$J$11)</f>
        <v>N/A</v>
      </c>
      <c r="L44" s="725" t="str">
        <f t="shared" si="10"/>
        <v>N/A</v>
      </c>
      <c r="M44" s="726"/>
      <c r="N44" s="88" t="str">
        <f t="shared" si="11"/>
        <v>N/A</v>
      </c>
    </row>
    <row r="45" spans="2:14">
      <c r="B45" s="74"/>
      <c r="C45" s="52">
        <f>'Interval Specifications'!$K$9</f>
        <v>5</v>
      </c>
      <c r="D45" s="78" t="str">
        <f>'Interval Specifications'!$K$8</f>
        <v>mg/ml</v>
      </c>
      <c r="E45" s="130" t="str">
        <f>'Interval Specifications'!$K$7</f>
        <v>Liquid</v>
      </c>
      <c r="F45" s="138">
        <f>'Interval Specifications'!K15</f>
        <v>0</v>
      </c>
      <c r="G45" s="139">
        <f>'Cumulative Specifications'!K14</f>
        <v>0</v>
      </c>
      <c r="H45" s="58">
        <f>F45*C45*'Interval Specifications'!$K$10</f>
        <v>0</v>
      </c>
      <c r="I45" s="59">
        <f>G45*C45*'Interval Specifications'!$K$10</f>
        <v>0</v>
      </c>
      <c r="J45" s="115" t="str">
        <f>IF('Interval Specifications'!$K$11="","N/A",H45/'Interval Specifications'!$K$11)</f>
        <v>N/A</v>
      </c>
      <c r="K45" s="112" t="str">
        <f>IF('Interval Specifications'!$K$11="","N/A",I45/'Interval Specifications'!$K$11)</f>
        <v>N/A</v>
      </c>
      <c r="L45" s="725" t="str">
        <f t="shared" si="10"/>
        <v>N/A</v>
      </c>
      <c r="M45" s="726"/>
      <c r="N45" s="88" t="str">
        <f t="shared" si="11"/>
        <v>N/A</v>
      </c>
    </row>
    <row r="46" spans="2:14">
      <c r="B46" s="74"/>
      <c r="C46" s="80">
        <f>'Interval Specifications'!$L$9</f>
        <v>0.5</v>
      </c>
      <c r="D46" s="78" t="str">
        <f>'Interval Specifications'!$L$8</f>
        <v>G</v>
      </c>
      <c r="E46" s="130" t="str">
        <f>'Interval Specifications'!$L$7</f>
        <v>10% Powder</v>
      </c>
      <c r="F46" s="138">
        <f>'Interval Specifications'!L15</f>
        <v>0</v>
      </c>
      <c r="G46" s="139">
        <f>'Cumulative Specifications'!L14</f>
        <v>0</v>
      </c>
      <c r="H46" s="58">
        <f>F46*C46*'Interval Specifications'!$L$10</f>
        <v>0</v>
      </c>
      <c r="I46" s="59">
        <f>G46*C46*'Interval Specifications'!$L$10</f>
        <v>0</v>
      </c>
      <c r="J46" s="115" t="str">
        <f>IF('Interval Specifications'!$L$11="","N/A",H46/'Interval Specifications'!$L$11)</f>
        <v>N/A</v>
      </c>
      <c r="K46" s="112" t="str">
        <f>IF('Interval Specifications'!$L$11="","N/A",I46/'Interval Specifications'!$L$11)</f>
        <v>N/A</v>
      </c>
      <c r="L46" s="725" t="str">
        <f t="shared" si="10"/>
        <v>N/A</v>
      </c>
      <c r="M46" s="726"/>
      <c r="N46" s="88" t="str">
        <f t="shared" si="11"/>
        <v>N/A</v>
      </c>
    </row>
    <row r="47" spans="2:14" ht="15" thickBot="1">
      <c r="B47" s="74"/>
      <c r="C47" s="53">
        <f>'Interval Specifications'!$M$9</f>
        <v>1</v>
      </c>
      <c r="D47" s="81" t="str">
        <f>'Interval Specifications'!$M$8</f>
        <v>G</v>
      </c>
      <c r="E47" s="131" t="str">
        <f>'Interval Specifications'!$M$7</f>
        <v>20% Powder</v>
      </c>
      <c r="F47" s="140">
        <f>'Interval Specifications'!M15</f>
        <v>0</v>
      </c>
      <c r="G47" s="141">
        <f>'Cumulative Specifications'!M14</f>
        <v>0</v>
      </c>
      <c r="H47" s="126">
        <f>F47*C47*'Interval Specifications'!$M$10</f>
        <v>0</v>
      </c>
      <c r="I47" s="127">
        <f>G47*C47*'Interval Specifications'!$M$10</f>
        <v>0</v>
      </c>
      <c r="J47" s="121" t="str">
        <f>IF('Interval Specifications'!$M$11="","N/A",H47/'Interval Specifications'!$M$11)</f>
        <v>N/A</v>
      </c>
      <c r="K47" s="113" t="str">
        <f>IF('Interval Specifications'!$M$11="","N/A",I47/'Interval Specifications'!$M$11)</f>
        <v>N/A</v>
      </c>
      <c r="L47" s="725" t="str">
        <f t="shared" si="10"/>
        <v>N/A</v>
      </c>
      <c r="M47" s="726"/>
      <c r="N47" s="88" t="str">
        <f t="shared" si="11"/>
        <v>N/A</v>
      </c>
    </row>
    <row r="48" spans="2:14" ht="15" thickTop="1">
      <c r="B48" s="77" t="str">
        <f>'Interval Specifications'!C14</f>
        <v>United States</v>
      </c>
      <c r="C48" s="735" t="s">
        <v>69</v>
      </c>
      <c r="D48" s="736"/>
      <c r="E48" s="736"/>
      <c r="F48" s="124">
        <f t="shared" ref="F48:K48" si="12">SUM(F49:F58)</f>
        <v>153330</v>
      </c>
      <c r="G48" s="125">
        <f t="shared" si="12"/>
        <v>2023280</v>
      </c>
      <c r="H48" s="124">
        <f t="shared" si="12"/>
        <v>2947200</v>
      </c>
      <c r="I48" s="125">
        <f t="shared" si="12"/>
        <v>38639100</v>
      </c>
      <c r="J48" s="117">
        <f t="shared" si="12"/>
        <v>153330</v>
      </c>
      <c r="K48" s="116">
        <f t="shared" si="12"/>
        <v>2023280</v>
      </c>
      <c r="L48" s="729">
        <f>SUM(L49:M58)</f>
        <v>420.08219178082192</v>
      </c>
      <c r="M48" s="730"/>
      <c r="N48" s="87">
        <f>SUM(N49:N58)</f>
        <v>5543.232876712329</v>
      </c>
    </row>
    <row r="49" spans="2:14">
      <c r="B49" s="73"/>
      <c r="C49" s="207">
        <f>'Interval Specifications'!$D$9</f>
        <v>7.5</v>
      </c>
      <c r="D49" s="78" t="str">
        <f>'Interval Specifications'!$D$8</f>
        <v>mg</v>
      </c>
      <c r="E49" s="130" t="str">
        <f>'Interval Specifications'!$D$7</f>
        <v>Tablet</v>
      </c>
      <c r="F49" s="138">
        <f>'Interval Specifications'!D14</f>
        <v>0</v>
      </c>
      <c r="G49" s="139">
        <f>'Cumulative Specifications'!D13</f>
        <v>0</v>
      </c>
      <c r="H49" s="58">
        <f>F49*C49*'Interval Specifications'!$D$10</f>
        <v>0</v>
      </c>
      <c r="I49" s="59">
        <f>G49*C49*'Interval Specifications'!$D$10</f>
        <v>0</v>
      </c>
      <c r="J49" s="115">
        <f>IF('Interval Specifications'!$D$11="","N/A",H49/'Interval Specifications'!$D$11)</f>
        <v>0</v>
      </c>
      <c r="K49" s="112">
        <f>IF('Interval Specifications'!$D$11="","N/A",I49/'Interval Specifications'!$D$11)</f>
        <v>0</v>
      </c>
      <c r="L49" s="725">
        <f t="shared" ref="L49:L58" si="13">IF(J49="N/A","N/A",J49/365)</f>
        <v>0</v>
      </c>
      <c r="M49" s="726"/>
      <c r="N49" s="88">
        <f t="shared" ref="N49:N58" si="14">IF(K49="N/A","N/A",K49/365)</f>
        <v>0</v>
      </c>
    </row>
    <row r="50" spans="2:14">
      <c r="B50" s="74"/>
      <c r="C50" s="79">
        <f>'Interval Specifications'!$E$9</f>
        <v>15</v>
      </c>
      <c r="D50" s="78" t="str">
        <f>'Interval Specifications'!$E$8</f>
        <v>mg</v>
      </c>
      <c r="E50" s="130" t="str">
        <f>'Interval Specifications'!$E$7</f>
        <v>Tablet</v>
      </c>
      <c r="F50" s="138">
        <f>'Interval Specifications'!E14</f>
        <v>110180</v>
      </c>
      <c r="G50" s="139">
        <f>'Cumulative Specifications'!E13</f>
        <v>1470620</v>
      </c>
      <c r="H50" s="58">
        <f>F50*C50*'Interval Specifications'!$E$10</f>
        <v>1652700</v>
      </c>
      <c r="I50" s="59">
        <f>G50*C50*'Interval Specifications'!$E$10</f>
        <v>22059300</v>
      </c>
      <c r="J50" s="115">
        <f>IF('Interval Specifications'!$E$11="","N/A",H50/'Interval Specifications'!$E$11)</f>
        <v>110180</v>
      </c>
      <c r="K50" s="112">
        <f>IF('Interval Specifications'!$E$11="","N/A",I50/'Interval Specifications'!$E$11)</f>
        <v>1470620</v>
      </c>
      <c r="L50" s="725">
        <f t="shared" si="13"/>
        <v>301.86301369863014</v>
      </c>
      <c r="M50" s="726"/>
      <c r="N50" s="88">
        <f t="shared" si="14"/>
        <v>4029.0958904109589</v>
      </c>
    </row>
    <row r="51" spans="2:14">
      <c r="B51" s="74"/>
      <c r="C51" s="52">
        <f>'Interval Specifications'!$F$9</f>
        <v>30</v>
      </c>
      <c r="D51" s="78" t="str">
        <f>'Interval Specifications'!$F$8</f>
        <v>mg</v>
      </c>
      <c r="E51" s="130" t="str">
        <f>'Interval Specifications'!$F$7</f>
        <v>Tablet</v>
      </c>
      <c r="F51" s="138">
        <f>'Interval Specifications'!F14</f>
        <v>43150</v>
      </c>
      <c r="G51" s="139">
        <f>'Cumulative Specifications'!F13</f>
        <v>552660</v>
      </c>
      <c r="H51" s="58">
        <f>F51*C51*'Interval Specifications'!$F$10</f>
        <v>1294500</v>
      </c>
      <c r="I51" s="59">
        <f>G51*C51*'Interval Specifications'!$F$10</f>
        <v>16579800</v>
      </c>
      <c r="J51" s="115">
        <f>IF('Interval Specifications'!$F$11="","N/A",H51/'Interval Specifications'!$F$11)</f>
        <v>43150</v>
      </c>
      <c r="K51" s="112">
        <f>IF('Interval Specifications'!$F$11="","N/A",I51/'Interval Specifications'!$F$11)</f>
        <v>552660</v>
      </c>
      <c r="L51" s="725">
        <f t="shared" si="13"/>
        <v>118.21917808219177</v>
      </c>
      <c r="M51" s="726"/>
      <c r="N51" s="88">
        <f t="shared" si="14"/>
        <v>1514.1369863013699</v>
      </c>
    </row>
    <row r="52" spans="2:14">
      <c r="B52" s="74"/>
      <c r="C52" s="79">
        <f>'Interval Specifications'!$G$9</f>
        <v>45</v>
      </c>
      <c r="D52" s="78" t="str">
        <f>'Interval Specifications'!$G$8</f>
        <v>mg</v>
      </c>
      <c r="E52" s="130" t="str">
        <f>'Interval Specifications'!$G$7</f>
        <v>Tablet</v>
      </c>
      <c r="F52" s="138">
        <f>'Interval Specifications'!G14</f>
        <v>0</v>
      </c>
      <c r="G52" s="139">
        <f>'Cumulative Specifications'!G13</f>
        <v>0</v>
      </c>
      <c r="H52" s="58">
        <f>F52*C52*'Interval Specifications'!$G$10</f>
        <v>0</v>
      </c>
      <c r="I52" s="59">
        <f>G52*C52*'Interval Specifications'!$G$10</f>
        <v>0</v>
      </c>
      <c r="J52" s="115">
        <f>IF('Interval Specifications'!$G$11="","N/A",H52/'Interval Specifications'!$G$11)</f>
        <v>0</v>
      </c>
      <c r="K52" s="112">
        <f>IF('Interval Specifications'!$G$11="","N/A",I52/'Interval Specifications'!$G$11)</f>
        <v>0</v>
      </c>
      <c r="L52" s="725">
        <f t="shared" si="13"/>
        <v>0</v>
      </c>
      <c r="M52" s="726"/>
      <c r="N52" s="88">
        <f t="shared" si="14"/>
        <v>0</v>
      </c>
    </row>
    <row r="53" spans="2:14">
      <c r="B53" s="74"/>
      <c r="C53" s="52">
        <f>'Interval Specifications'!$H$9</f>
        <v>60</v>
      </c>
      <c r="D53" s="78" t="str">
        <f>'Interval Specifications'!$H$8</f>
        <v>mg</v>
      </c>
      <c r="E53" s="130" t="str">
        <f>'Interval Specifications'!$H$7</f>
        <v>Tablet</v>
      </c>
      <c r="F53" s="138">
        <f>'Interval Specifications'!H14</f>
        <v>0</v>
      </c>
      <c r="G53" s="139">
        <f>'Cumulative Specifications'!H13</f>
        <v>0</v>
      </c>
      <c r="H53" s="58">
        <f>F53*C53*'Interval Specifications'!$H$10</f>
        <v>0</v>
      </c>
      <c r="I53" s="59">
        <f>G53*C53*'Interval Specifications'!$H$10</f>
        <v>0</v>
      </c>
      <c r="J53" s="115">
        <f>IF('Interval Specifications'!$H$11="","N/A",H53/'Interval Specifications'!$H$11)</f>
        <v>0</v>
      </c>
      <c r="K53" s="112">
        <f>IF('Interval Specifications'!$H$11="","N/A",I53/'Interval Specifications'!$H$11)</f>
        <v>0</v>
      </c>
      <c r="L53" s="725">
        <f t="shared" si="13"/>
        <v>0</v>
      </c>
      <c r="M53" s="726"/>
      <c r="N53" s="88">
        <f t="shared" si="14"/>
        <v>0</v>
      </c>
    </row>
    <row r="54" spans="2:14">
      <c r="B54" s="74"/>
      <c r="C54" s="52">
        <f>'Interval Specifications'!$I$9</f>
        <v>90</v>
      </c>
      <c r="D54" s="78" t="str">
        <f>'Interval Specifications'!$I$8</f>
        <v>mg</v>
      </c>
      <c r="E54" s="130" t="str">
        <f>'Interval Specifications'!$I$7</f>
        <v>Tablet</v>
      </c>
      <c r="F54" s="138">
        <f>'Interval Specifications'!I14</f>
        <v>0</v>
      </c>
      <c r="G54" s="139">
        <f>'Cumulative Specifications'!I13</f>
        <v>0</v>
      </c>
      <c r="H54" s="58">
        <f>F54*C54*'Interval Specifications'!$I$10</f>
        <v>0</v>
      </c>
      <c r="I54" s="59">
        <f>G54*C54*'Interval Specifications'!$I$10</f>
        <v>0</v>
      </c>
      <c r="J54" s="115">
        <f>IF('Interval Specifications'!$I$11="","N/A",H54/'Interval Specifications'!$I$11)</f>
        <v>0</v>
      </c>
      <c r="K54" s="112">
        <f>IF('Interval Specifications'!$I$11="","N/A",I54/'Interval Specifications'!$I$11)</f>
        <v>0</v>
      </c>
      <c r="L54" s="725">
        <f t="shared" si="13"/>
        <v>0</v>
      </c>
      <c r="M54" s="726"/>
      <c r="N54" s="88">
        <f t="shared" si="14"/>
        <v>0</v>
      </c>
    </row>
    <row r="55" spans="2:14">
      <c r="B55" s="74"/>
      <c r="C55" s="79">
        <f>'Interval Specifications'!$J$9</f>
        <v>25</v>
      </c>
      <c r="D55" s="78" t="str">
        <f>'Interval Specifications'!$J$8</f>
        <v>mg</v>
      </c>
      <c r="E55" s="130" t="str">
        <f>'Interval Specifications'!$J$7</f>
        <v xml:space="preserve">SR Capsule </v>
      </c>
      <c r="F55" s="138">
        <f>'Interval Specifications'!J14</f>
        <v>0</v>
      </c>
      <c r="G55" s="139">
        <f>'Cumulative Specifications'!J13</f>
        <v>0</v>
      </c>
      <c r="H55" s="58">
        <f>F55*C55*'Interval Specifications'!$J$10</f>
        <v>0</v>
      </c>
      <c r="I55" s="59">
        <f>G55*C55*'Interval Specifications'!$J$10</f>
        <v>0</v>
      </c>
      <c r="J55" s="115" t="str">
        <f>IF('Interval Specifications'!$J$11="","N/A",H55/'Interval Specifications'!$J$11)</f>
        <v>N/A</v>
      </c>
      <c r="K55" s="112" t="str">
        <f>IF('Interval Specifications'!$J$11="","N/A",I55/'Interval Specifications'!$J$11)</f>
        <v>N/A</v>
      </c>
      <c r="L55" s="725" t="str">
        <f t="shared" si="13"/>
        <v>N/A</v>
      </c>
      <c r="M55" s="726"/>
      <c r="N55" s="88" t="str">
        <f t="shared" si="14"/>
        <v>N/A</v>
      </c>
    </row>
    <row r="56" spans="2:14">
      <c r="B56" s="74"/>
      <c r="C56" s="52">
        <f>'Interval Specifications'!$K$9</f>
        <v>5</v>
      </c>
      <c r="D56" s="78" t="str">
        <f>'Interval Specifications'!$K$8</f>
        <v>mg/ml</v>
      </c>
      <c r="E56" s="130" t="str">
        <f>'Interval Specifications'!$K$7</f>
        <v>Liquid</v>
      </c>
      <c r="F56" s="138">
        <f>'Interval Specifications'!K14</f>
        <v>0</v>
      </c>
      <c r="G56" s="139">
        <f>'Cumulative Specifications'!K13</f>
        <v>0</v>
      </c>
      <c r="H56" s="58">
        <f>F56*C56*'Interval Specifications'!$K$10</f>
        <v>0</v>
      </c>
      <c r="I56" s="59">
        <f>G56*C56*'Interval Specifications'!$K$10</f>
        <v>0</v>
      </c>
      <c r="J56" s="115" t="str">
        <f>IF('Interval Specifications'!$K$11="","N/A",H56/'Interval Specifications'!$K$11)</f>
        <v>N/A</v>
      </c>
      <c r="K56" s="112" t="str">
        <f>IF('Interval Specifications'!$K$11="","N/A",I56/'Interval Specifications'!$K$11)</f>
        <v>N/A</v>
      </c>
      <c r="L56" s="725" t="str">
        <f t="shared" si="13"/>
        <v>N/A</v>
      </c>
      <c r="M56" s="726"/>
      <c r="N56" s="88" t="str">
        <f t="shared" si="14"/>
        <v>N/A</v>
      </c>
    </row>
    <row r="57" spans="2:14">
      <c r="B57" s="74"/>
      <c r="C57" s="80">
        <f>'Interval Specifications'!$L$9</f>
        <v>0.5</v>
      </c>
      <c r="D57" s="78" t="str">
        <f>'Interval Specifications'!$L$8</f>
        <v>G</v>
      </c>
      <c r="E57" s="130" t="str">
        <f>'Interval Specifications'!$L$7</f>
        <v>10% Powder</v>
      </c>
      <c r="F57" s="138">
        <f>'Interval Specifications'!L14</f>
        <v>0</v>
      </c>
      <c r="G57" s="139">
        <f>'Cumulative Specifications'!L13</f>
        <v>0</v>
      </c>
      <c r="H57" s="58">
        <f>F57*C57*'Interval Specifications'!$L$10</f>
        <v>0</v>
      </c>
      <c r="I57" s="59">
        <f>G57*C57*'Interval Specifications'!$L$10</f>
        <v>0</v>
      </c>
      <c r="J57" s="115" t="str">
        <f>IF('Interval Specifications'!$L$11="","N/A",H57/'Interval Specifications'!$L$11)</f>
        <v>N/A</v>
      </c>
      <c r="K57" s="112" t="str">
        <f>IF('Interval Specifications'!$L$11="","N/A",I57/'Interval Specifications'!$L$11)</f>
        <v>N/A</v>
      </c>
      <c r="L57" s="725" t="str">
        <f t="shared" si="13"/>
        <v>N/A</v>
      </c>
      <c r="M57" s="726"/>
      <c r="N57" s="88" t="str">
        <f t="shared" si="14"/>
        <v>N/A</v>
      </c>
    </row>
    <row r="58" spans="2:14" ht="15" thickBot="1">
      <c r="B58" s="74"/>
      <c r="C58" s="52">
        <f>'Interval Specifications'!$M$9</f>
        <v>1</v>
      </c>
      <c r="D58" s="78" t="str">
        <f>'Interval Specifications'!$M$8</f>
        <v>G</v>
      </c>
      <c r="E58" s="130" t="str">
        <f>'Interval Specifications'!$M$7</f>
        <v>20% Powder</v>
      </c>
      <c r="F58" s="138">
        <f>'Interval Specifications'!M14</f>
        <v>0</v>
      </c>
      <c r="G58" s="139">
        <f>'Cumulative Specifications'!M13</f>
        <v>0</v>
      </c>
      <c r="H58" s="58">
        <f>F58*C58*'Interval Specifications'!$M$10</f>
        <v>0</v>
      </c>
      <c r="I58" s="59">
        <f>G58*C58*'Interval Specifications'!$M$10</f>
        <v>0</v>
      </c>
      <c r="J58" s="121" t="str">
        <f>IF('Interval Specifications'!$M$11="","N/A",H58/'Interval Specifications'!$M$11)</f>
        <v>N/A</v>
      </c>
      <c r="K58" s="113" t="str">
        <f>IF('Interval Specifications'!$M$11="","N/A",I58/'Interval Specifications'!$M$11)</f>
        <v>N/A</v>
      </c>
      <c r="L58" s="725" t="str">
        <f t="shared" si="13"/>
        <v>N/A</v>
      </c>
      <c r="M58" s="726"/>
      <c r="N58" s="88" t="str">
        <f t="shared" si="14"/>
        <v>N/A</v>
      </c>
    </row>
    <row r="59" spans="2:14" ht="15.6" thickTop="1" thickBot="1">
      <c r="B59" s="727" t="s">
        <v>71</v>
      </c>
      <c r="C59" s="728"/>
      <c r="D59" s="728"/>
      <c r="E59" s="728"/>
      <c r="F59" s="128">
        <f t="shared" ref="F59:L59" si="15">SUM(F4,F15,F26,F37,F48)</f>
        <v>10845149</v>
      </c>
      <c r="G59" s="129">
        <f t="shared" si="15"/>
        <v>41674859.001139648</v>
      </c>
      <c r="H59" s="128">
        <f t="shared" si="15"/>
        <v>119422320</v>
      </c>
      <c r="I59" s="129">
        <f t="shared" si="15"/>
        <v>481875735.01709473</v>
      </c>
      <c r="J59" s="119">
        <f t="shared" si="15"/>
        <v>10845149</v>
      </c>
      <c r="K59" s="118">
        <f t="shared" si="15"/>
        <v>41674859.001139648</v>
      </c>
      <c r="L59" s="731">
        <f t="shared" si="15"/>
        <v>29712.73698630137</v>
      </c>
      <c r="M59" s="732"/>
      <c r="N59" s="129">
        <f>SUM(N4,N15,N26,N37,N48)</f>
        <v>114177.69589353328</v>
      </c>
    </row>
    <row r="60" spans="2:14">
      <c r="B60" s="719" t="s">
        <v>109</v>
      </c>
      <c r="C60" s="719"/>
      <c r="D60" s="719"/>
      <c r="E60" s="719"/>
      <c r="F60" s="719"/>
      <c r="G60" s="719"/>
      <c r="H60" s="719"/>
      <c r="I60" s="719"/>
      <c r="J60" s="719"/>
      <c r="K60" s="39">
        <v>42156</v>
      </c>
      <c r="L60" s="161" t="s">
        <v>25</v>
      </c>
      <c r="M60" s="39">
        <v>42338</v>
      </c>
      <c r="N60" s="42"/>
    </row>
    <row r="61" spans="2:14" ht="14.4" customHeight="1">
      <c r="B61" s="714" t="s">
        <v>111</v>
      </c>
      <c r="C61" s="714"/>
      <c r="D61" s="714"/>
      <c r="E61" s="714"/>
      <c r="F61" s="714"/>
      <c r="G61" s="714"/>
      <c r="H61" s="714"/>
      <c r="I61" s="714"/>
      <c r="J61" s="714"/>
      <c r="K61" s="714"/>
      <c r="L61" s="161" t="s">
        <v>25</v>
      </c>
      <c r="M61" s="39">
        <v>42338</v>
      </c>
      <c r="N61" s="6"/>
    </row>
  </sheetData>
  <sheetProtection sheet="1" objects="1" scenarios="1"/>
  <mergeCells count="74">
    <mergeCell ref="L37:M37"/>
    <mergeCell ref="L38:M38"/>
    <mergeCell ref="L39:M39"/>
    <mergeCell ref="L40:M40"/>
    <mergeCell ref="L41:M41"/>
    <mergeCell ref="L42:M42"/>
    <mergeCell ref="L43:M43"/>
    <mergeCell ref="L44:M44"/>
    <mergeCell ref="L45:M45"/>
    <mergeCell ref="L46:M46"/>
    <mergeCell ref="L32:M32"/>
    <mergeCell ref="L33:M33"/>
    <mergeCell ref="L34:M34"/>
    <mergeCell ref="L35:M35"/>
    <mergeCell ref="L36:M36"/>
    <mergeCell ref="L27:M27"/>
    <mergeCell ref="L28:M28"/>
    <mergeCell ref="L29:M29"/>
    <mergeCell ref="L30:M30"/>
    <mergeCell ref="L31:M31"/>
    <mergeCell ref="B61:K61"/>
    <mergeCell ref="L18:M18"/>
    <mergeCell ref="L19:M19"/>
    <mergeCell ref="L7:M7"/>
    <mergeCell ref="L8:M8"/>
    <mergeCell ref="L9:M9"/>
    <mergeCell ref="L10:M10"/>
    <mergeCell ref="L11:M11"/>
    <mergeCell ref="L20:M20"/>
    <mergeCell ref="L21:M21"/>
    <mergeCell ref="L22:M22"/>
    <mergeCell ref="L23:M23"/>
    <mergeCell ref="L24:M24"/>
    <mergeCell ref="L47:M47"/>
    <mergeCell ref="L25:M25"/>
    <mergeCell ref="L26:M26"/>
    <mergeCell ref="B60:J60"/>
    <mergeCell ref="C2:E2"/>
    <mergeCell ref="F2:G2"/>
    <mergeCell ref="H2:I2"/>
    <mergeCell ref="J2:K2"/>
    <mergeCell ref="C3:E3"/>
    <mergeCell ref="C4:E4"/>
    <mergeCell ref="C26:E26"/>
    <mergeCell ref="C37:E37"/>
    <mergeCell ref="C48:E48"/>
    <mergeCell ref="B26:B27"/>
    <mergeCell ref="B1:N1"/>
    <mergeCell ref="B4:B5"/>
    <mergeCell ref="C15:E15"/>
    <mergeCell ref="L16:M16"/>
    <mergeCell ref="L17:M17"/>
    <mergeCell ref="L12:M12"/>
    <mergeCell ref="L13:M13"/>
    <mergeCell ref="L14:M14"/>
    <mergeCell ref="L15:M15"/>
    <mergeCell ref="L2:N2"/>
    <mergeCell ref="L3:M3"/>
    <mergeCell ref="L4:M4"/>
    <mergeCell ref="L5:M5"/>
    <mergeCell ref="L6:M6"/>
    <mergeCell ref="L53:M53"/>
    <mergeCell ref="B59:E59"/>
    <mergeCell ref="L48:M48"/>
    <mergeCell ref="L49:M49"/>
    <mergeCell ref="L50:M50"/>
    <mergeCell ref="L51:M51"/>
    <mergeCell ref="L52:M52"/>
    <mergeCell ref="L59:M59"/>
    <mergeCell ref="L54:M54"/>
    <mergeCell ref="L55:M55"/>
    <mergeCell ref="L56:M56"/>
    <mergeCell ref="L57:M57"/>
    <mergeCell ref="L58:M58"/>
  </mergeCells>
  <pageMargins left="0.7" right="0.7" top="0.75" bottom="0.75" header="0.3" footer="0.3"/>
  <pageSetup fitToHeight="0" orientation="landscape" r:id="rId1"/>
  <ignoredErrors>
    <ignoredError sqref="N15 N48 N37 N26 L48 L37 L26 L15" 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3"/>
  <sheetViews>
    <sheetView showGridLines="0" workbookViewId="0">
      <pane ySplit="3" topLeftCell="A4" activePane="bottomLeft" state="frozen"/>
      <selection pane="bottomLeft" activeCell="J29" sqref="J29"/>
    </sheetView>
  </sheetViews>
  <sheetFormatPr defaultRowHeight="14.4"/>
  <cols>
    <col min="1" max="1" width="3.44140625" style="20" bestFit="1" customWidth="1"/>
    <col min="2" max="2" width="11.109375" style="24" customWidth="1"/>
    <col min="3" max="3" width="4.44140625" bestFit="1" customWidth="1"/>
    <col min="4" max="4" width="5.88671875" bestFit="1" customWidth="1"/>
    <col min="5" max="5" width="10.77734375" bestFit="1" customWidth="1"/>
    <col min="6" max="6" width="10.6640625" style="1" customWidth="1"/>
    <col min="7" max="7" width="13.109375" style="1" customWidth="1"/>
    <col min="8" max="8" width="13.44140625" style="1" bestFit="1" customWidth="1"/>
    <col min="9" max="9" width="14.44140625" style="1" bestFit="1" customWidth="1"/>
    <col min="10" max="10" width="15.21875" style="1" customWidth="1"/>
    <col min="11" max="11" width="13.33203125" style="1" customWidth="1"/>
    <col min="12" max="12" width="2.88671875" style="1" customWidth="1"/>
    <col min="13" max="13" width="11.44140625" style="1" customWidth="1"/>
    <col min="14" max="14" width="14.33203125" style="1" customWidth="1"/>
    <col min="15" max="15" width="12.6640625" bestFit="1" customWidth="1"/>
  </cols>
  <sheetData>
    <row r="1" spans="2:15" ht="24.6" customHeight="1" thickBot="1">
      <c r="B1" s="722" t="s">
        <v>74</v>
      </c>
      <c r="C1" s="722"/>
      <c r="D1" s="722"/>
      <c r="E1" s="722"/>
      <c r="F1" s="722"/>
      <c r="G1" s="722"/>
      <c r="H1" s="722"/>
      <c r="I1" s="722"/>
      <c r="J1" s="722"/>
      <c r="K1" s="722"/>
      <c r="L1" s="722"/>
      <c r="M1" s="722"/>
      <c r="N1" s="722"/>
    </row>
    <row r="2" spans="2:15" ht="13.8" customHeight="1" thickBot="1">
      <c r="B2" s="83" t="s">
        <v>23</v>
      </c>
      <c r="C2" s="699" t="str">
        <f>'Interval Specifications'!D5</f>
        <v>TOLVAPTAN</v>
      </c>
      <c r="D2" s="700"/>
      <c r="E2" s="700"/>
      <c r="F2" s="758" t="s">
        <v>20</v>
      </c>
      <c r="G2" s="759"/>
      <c r="H2" s="758" t="s">
        <v>19</v>
      </c>
      <c r="I2" s="760"/>
      <c r="J2" s="761" t="s">
        <v>10</v>
      </c>
      <c r="K2" s="761"/>
      <c r="L2" s="758" t="s">
        <v>9</v>
      </c>
      <c r="M2" s="759"/>
      <c r="N2" s="760"/>
    </row>
    <row r="3" spans="2:15" ht="16.8" thickTop="1">
      <c r="B3" s="75" t="s">
        <v>76</v>
      </c>
      <c r="C3" s="696" t="s">
        <v>6</v>
      </c>
      <c r="D3" s="697"/>
      <c r="E3" s="697"/>
      <c r="F3" s="416" t="s">
        <v>21</v>
      </c>
      <c r="G3" s="417" t="s">
        <v>22</v>
      </c>
      <c r="H3" s="418" t="s">
        <v>8</v>
      </c>
      <c r="I3" s="419" t="s">
        <v>7</v>
      </c>
      <c r="J3" s="420" t="s">
        <v>8</v>
      </c>
      <c r="K3" s="417" t="s">
        <v>7</v>
      </c>
      <c r="L3" s="756" t="s">
        <v>8</v>
      </c>
      <c r="M3" s="757"/>
      <c r="N3" s="421" t="s">
        <v>7</v>
      </c>
      <c r="O3" s="23"/>
    </row>
    <row r="4" spans="2:15">
      <c r="B4" s="734" t="s">
        <v>67</v>
      </c>
      <c r="C4" s="79">
        <f>'Interval Specifications'!$E$9</f>
        <v>15</v>
      </c>
      <c r="D4" s="78" t="str">
        <f>'Interval Specifications'!$E$8</f>
        <v>mg</v>
      </c>
      <c r="E4" s="130" t="str">
        <f>'Interval Specifications'!$E$7</f>
        <v>Tablet</v>
      </c>
      <c r="F4" s="205">
        <f>SUM('Interval Specifications'!E16:E54)</f>
        <v>157052</v>
      </c>
      <c r="G4" s="206">
        <f>SUM('Cumulative Specifications'!E15:E53)</f>
        <v>831007.00113964966</v>
      </c>
      <c r="H4" s="56">
        <f>F4*C4*'Interval Specifications'!$E$10</f>
        <v>2355780</v>
      </c>
      <c r="I4" s="57">
        <f>G4*C4*'Interval Specifications'!$E$10</f>
        <v>12465105.017094744</v>
      </c>
      <c r="J4" s="409">
        <f>IF('Interval Specifications'!$E$11="","N/A",H4/'Interval Specifications'!$E$11)</f>
        <v>157052</v>
      </c>
      <c r="K4" s="410">
        <f>IF('Interval Specifications'!$E$11="","N/A",I4/'Interval Specifications'!$E$11)</f>
        <v>831007.00113964966</v>
      </c>
      <c r="L4" s="754">
        <f t="shared" ref="L4:L8" si="0">IF(J4="N/A","N/A",J4/365)</f>
        <v>430.27945205479455</v>
      </c>
      <c r="M4" s="755"/>
      <c r="N4" s="411">
        <f t="shared" ref="N4:N8" si="1">IF(K4="N/A","N/A",K4/365)</f>
        <v>2276.7315099716429</v>
      </c>
    </row>
    <row r="5" spans="2:15">
      <c r="B5" s="734"/>
      <c r="C5" s="52">
        <f>'Interval Specifications'!$F$9</f>
        <v>30</v>
      </c>
      <c r="D5" s="78" t="str">
        <f>'Interval Specifications'!$F$8</f>
        <v>mg</v>
      </c>
      <c r="E5" s="130" t="str">
        <f>'Interval Specifications'!$F$7</f>
        <v>Tablet</v>
      </c>
      <c r="F5" s="138">
        <f>SUM('Interval Specifications'!F16:F54)</f>
        <v>60953</v>
      </c>
      <c r="G5" s="139">
        <f>SUM('Cumulative Specifications'!F15:F53)</f>
        <v>300902</v>
      </c>
      <c r="H5" s="58">
        <f>F5*C5*'Interval Specifications'!$F$10</f>
        <v>1828590</v>
      </c>
      <c r="I5" s="59">
        <f>G5*C5*'Interval Specifications'!$F$10</f>
        <v>9027060</v>
      </c>
      <c r="J5" s="406">
        <f>IF('Interval Specifications'!$F$11="","N/A",H5/'Interval Specifications'!$F$11)</f>
        <v>60953</v>
      </c>
      <c r="K5" s="405">
        <f>IF('Interval Specifications'!$F$11="","N/A",I5/'Interval Specifications'!$F$11)</f>
        <v>300902</v>
      </c>
      <c r="L5" s="725">
        <f t="shared" si="0"/>
        <v>166.9945205479452</v>
      </c>
      <c r="M5" s="726"/>
      <c r="N5" s="88">
        <f t="shared" si="1"/>
        <v>824.38904109589043</v>
      </c>
    </row>
    <row r="6" spans="2:15">
      <c r="B6" s="734"/>
      <c r="C6" s="79">
        <f>'Interval Specifications'!$G$9</f>
        <v>45</v>
      </c>
      <c r="D6" s="78" t="str">
        <f>'Interval Specifications'!$G$8</f>
        <v>mg</v>
      </c>
      <c r="E6" s="130" t="str">
        <f>'Interval Specifications'!$G$7</f>
        <v>Tablet</v>
      </c>
      <c r="F6" s="138">
        <f>SUM('Interval Specifications'!G16:G54)</f>
        <v>15904</v>
      </c>
      <c r="G6" s="139">
        <f>SUM('Cumulative Specifications'!G15:G53)</f>
        <v>18620</v>
      </c>
      <c r="H6" s="58">
        <f>F6*C6*'Interval Specifications'!$G$10</f>
        <v>715680</v>
      </c>
      <c r="I6" s="59">
        <f>G6*C6*'Interval Specifications'!$G$10</f>
        <v>837900</v>
      </c>
      <c r="J6" s="446">
        <f>IF('Interval Specifications'!$G$11="","N/A",H6/'Interval Specifications'!$G$11)</f>
        <v>15904</v>
      </c>
      <c r="K6" s="445">
        <f>IF('Interval Specifications'!$G$11="","N/A",I6/'Interval Specifications'!$G$11)</f>
        <v>18620</v>
      </c>
      <c r="L6" s="725">
        <f t="shared" si="0"/>
        <v>43.57260273972603</v>
      </c>
      <c r="M6" s="726"/>
      <c r="N6" s="88">
        <f t="shared" si="1"/>
        <v>51.013698630136986</v>
      </c>
    </row>
    <row r="7" spans="2:15">
      <c r="B7" s="734"/>
      <c r="C7" s="52">
        <f>'Interval Specifications'!$H$9</f>
        <v>60</v>
      </c>
      <c r="D7" s="78" t="str">
        <f>'Interval Specifications'!$H$8</f>
        <v>mg</v>
      </c>
      <c r="E7" s="130" t="str">
        <f>'Interval Specifications'!$H$7</f>
        <v>Tablet</v>
      </c>
      <c r="F7" s="138">
        <f>SUM('Interval Specifications'!H16:H54)</f>
        <v>8680</v>
      </c>
      <c r="G7" s="139">
        <f>SUM('Cumulative Specifications'!H15:H53)</f>
        <v>9576</v>
      </c>
      <c r="H7" s="58">
        <f>F7*C7*'Interval Specifications'!$H$10</f>
        <v>520800</v>
      </c>
      <c r="I7" s="59">
        <f>G7*C7*'Interval Specifications'!$H$10</f>
        <v>574560</v>
      </c>
      <c r="J7" s="446">
        <f>IF('Interval Specifications'!$H$11="","N/A",H7/'Interval Specifications'!$H$11)</f>
        <v>8680</v>
      </c>
      <c r="K7" s="445">
        <f>IF('Interval Specifications'!$H$11="","N/A",I7/'Interval Specifications'!$H$11)</f>
        <v>9576</v>
      </c>
      <c r="L7" s="725">
        <f t="shared" si="0"/>
        <v>23.780821917808218</v>
      </c>
      <c r="M7" s="726"/>
      <c r="N7" s="88">
        <f t="shared" si="1"/>
        <v>26.235616438356164</v>
      </c>
    </row>
    <row r="8" spans="2:15" ht="15" thickBot="1">
      <c r="B8" s="734"/>
      <c r="C8" s="52">
        <f>'Interval Specifications'!$I$9</f>
        <v>90</v>
      </c>
      <c r="D8" s="78" t="str">
        <f>'Interval Specifications'!$I$8</f>
        <v>mg</v>
      </c>
      <c r="E8" s="130" t="str">
        <f>'Interval Specifications'!$I$7</f>
        <v>Tablet</v>
      </c>
      <c r="F8" s="138">
        <f>SUM('Interval Specifications'!I16:I54)</f>
        <v>8848</v>
      </c>
      <c r="G8" s="139">
        <f>SUM('Cumulative Specifications'!I15:I53)</f>
        <v>9380</v>
      </c>
      <c r="H8" s="58">
        <f>F8*C8*'Interval Specifications'!$I$10</f>
        <v>796320</v>
      </c>
      <c r="I8" s="59">
        <f>G8*C8*'Interval Specifications'!$I$10</f>
        <v>844200</v>
      </c>
      <c r="J8" s="446">
        <f>IF('Interval Specifications'!$I$11="","N/A",H8/'Interval Specifications'!$I$11)</f>
        <v>8848</v>
      </c>
      <c r="K8" s="445">
        <f>IF('Interval Specifications'!$I$11="","N/A",I8/'Interval Specifications'!$I$11)</f>
        <v>9380</v>
      </c>
      <c r="L8" s="725">
        <f t="shared" si="0"/>
        <v>24.241095890410961</v>
      </c>
      <c r="M8" s="726"/>
      <c r="N8" s="88">
        <f t="shared" si="1"/>
        <v>25.698630136986303</v>
      </c>
    </row>
    <row r="9" spans="2:15" ht="15.6" thickTop="1" thickBot="1">
      <c r="B9" s="747"/>
      <c r="C9" s="743" t="s">
        <v>69</v>
      </c>
      <c r="D9" s="744"/>
      <c r="E9" s="744"/>
      <c r="F9" s="413">
        <f t="shared" ref="F9:K9" si="2">SUM(F4:F8)</f>
        <v>251437</v>
      </c>
      <c r="G9" s="414">
        <f t="shared" si="2"/>
        <v>1169485.0011396497</v>
      </c>
      <c r="H9" s="589">
        <f t="shared" si="2"/>
        <v>6217170</v>
      </c>
      <c r="I9" s="414">
        <f t="shared" si="2"/>
        <v>23748825.017094746</v>
      </c>
      <c r="J9" s="589">
        <f t="shared" si="2"/>
        <v>251437</v>
      </c>
      <c r="K9" s="414">
        <f t="shared" si="2"/>
        <v>1169485.0011396497</v>
      </c>
      <c r="L9" s="745">
        <f>SUM(L4:M8)</f>
        <v>688.86849315068491</v>
      </c>
      <c r="M9" s="746"/>
      <c r="N9" s="414">
        <f>SUM(N4:N8)</f>
        <v>3204.0684962730129</v>
      </c>
    </row>
    <row r="10" spans="2:15" ht="15" thickTop="1">
      <c r="B10" s="733" t="str">
        <f>'Interval Specifications'!C15</f>
        <v>Japan</v>
      </c>
      <c r="C10" s="412">
        <f>'Interval Specifications'!$D$9</f>
        <v>7.5</v>
      </c>
      <c r="D10" s="407" t="str">
        <f>'Interval Specifications'!$D$8</f>
        <v>mg</v>
      </c>
      <c r="E10" s="408" t="str">
        <f>'Interval Specifications'!$D$7</f>
        <v>Tablet</v>
      </c>
      <c r="F10" s="205">
        <f>'Interval Specifications'!D15</f>
        <v>7228620</v>
      </c>
      <c r="G10" s="206">
        <f>'Cumulative Specifications'!D14</f>
        <v>23176040</v>
      </c>
      <c r="H10" s="56">
        <f>F10*C10*'Interval Specifications'!$D$10</f>
        <v>54214650</v>
      </c>
      <c r="I10" s="57">
        <f>G10*C10*'Interval Specifications'!$D$10</f>
        <v>173820300</v>
      </c>
      <c r="J10" s="409">
        <f>IF('Interval Specifications'!$D$11="","N/A",H10/'Interval Specifications'!$D$11)</f>
        <v>7228620</v>
      </c>
      <c r="K10" s="410">
        <f>IF('Interval Specifications'!$D$11="","N/A",I10/'Interval Specifications'!$D$11)</f>
        <v>23176040</v>
      </c>
      <c r="L10" s="754">
        <f t="shared" ref="L10:L12" si="3">IF(J10="N/A","N/A",J10/365)</f>
        <v>19804.438356164384</v>
      </c>
      <c r="M10" s="755"/>
      <c r="N10" s="411">
        <f t="shared" ref="N10:N12" si="4">IF(K10="N/A","N/A",K10/365)</f>
        <v>63496</v>
      </c>
    </row>
    <row r="11" spans="2:15">
      <c r="B11" s="734"/>
      <c r="C11" s="79">
        <f>'Interval Specifications'!$E$9</f>
        <v>15</v>
      </c>
      <c r="D11" s="78" t="str">
        <f>'Interval Specifications'!$E$8</f>
        <v>mg</v>
      </c>
      <c r="E11" s="130" t="str">
        <f>'Interval Specifications'!$E$7</f>
        <v>Tablet</v>
      </c>
      <c r="F11" s="138">
        <f>'Interval Specifications'!E15</f>
        <v>2417900</v>
      </c>
      <c r="G11" s="139">
        <f>'Cumulative Specifications'!E14</f>
        <v>13327760</v>
      </c>
      <c r="H11" s="58">
        <f>F11*C11*'Interval Specifications'!$E$10</f>
        <v>36268500</v>
      </c>
      <c r="I11" s="59">
        <f>G11*C11*'Interval Specifications'!$E$10</f>
        <v>199916400</v>
      </c>
      <c r="J11" s="406">
        <f>IF('Interval Specifications'!$E$11="","N/A",H11/'Interval Specifications'!$E$11)</f>
        <v>2417900</v>
      </c>
      <c r="K11" s="405">
        <f>IF('Interval Specifications'!$E$11="","N/A",I11/'Interval Specifications'!$E$11)</f>
        <v>13327760</v>
      </c>
      <c r="L11" s="725">
        <f t="shared" si="3"/>
        <v>6624.3835616438355</v>
      </c>
      <c r="M11" s="726"/>
      <c r="N11" s="88">
        <f t="shared" si="4"/>
        <v>36514.410958904111</v>
      </c>
    </row>
    <row r="12" spans="2:15" ht="15" thickBot="1">
      <c r="B12" s="734"/>
      <c r="C12" s="52">
        <f>'Interval Specifications'!$F$9</f>
        <v>30</v>
      </c>
      <c r="D12" s="78" t="str">
        <f>'Interval Specifications'!$F$8</f>
        <v>mg</v>
      </c>
      <c r="E12" s="130" t="str">
        <f>'Interval Specifications'!$F$7</f>
        <v>Tablet</v>
      </c>
      <c r="F12" s="138">
        <f>'Interval Specifications'!F15</f>
        <v>387750</v>
      </c>
      <c r="G12" s="139">
        <f>'Cumulative Specifications'!F14</f>
        <v>834660</v>
      </c>
      <c r="H12" s="58">
        <f>F12*C12*'Interval Specifications'!$F$10</f>
        <v>11632500</v>
      </c>
      <c r="I12" s="59">
        <f>G12*C12*'Interval Specifications'!$F$10</f>
        <v>25039800</v>
      </c>
      <c r="J12" s="406">
        <f>IF('Interval Specifications'!$F$11="","N/A",H12/'Interval Specifications'!$F$11)</f>
        <v>387750</v>
      </c>
      <c r="K12" s="405">
        <f>IF('Interval Specifications'!$F$11="","N/A",I12/'Interval Specifications'!$F$11)</f>
        <v>834660</v>
      </c>
      <c r="L12" s="725">
        <f t="shared" si="3"/>
        <v>1062.3287671232877</v>
      </c>
      <c r="M12" s="726"/>
      <c r="N12" s="88">
        <f t="shared" si="4"/>
        <v>2286.7397260273974</v>
      </c>
    </row>
    <row r="13" spans="2:15" ht="15.6" thickTop="1" thickBot="1">
      <c r="B13" s="747"/>
      <c r="C13" s="743" t="s">
        <v>69</v>
      </c>
      <c r="D13" s="744"/>
      <c r="E13" s="744"/>
      <c r="F13" s="413">
        <f t="shared" ref="F13:K13" si="5">SUM(F10:F12)</f>
        <v>10034270</v>
      </c>
      <c r="G13" s="414">
        <f t="shared" si="5"/>
        <v>37338460</v>
      </c>
      <c r="H13" s="413">
        <f t="shared" si="5"/>
        <v>102115650</v>
      </c>
      <c r="I13" s="414">
        <f t="shared" si="5"/>
        <v>398776500</v>
      </c>
      <c r="J13" s="413">
        <f t="shared" si="5"/>
        <v>10034270</v>
      </c>
      <c r="K13" s="414">
        <f t="shared" si="5"/>
        <v>37338460</v>
      </c>
      <c r="L13" s="745">
        <f>SUM(L10:M12)</f>
        <v>27491.150684931508</v>
      </c>
      <c r="M13" s="746"/>
      <c r="N13" s="414">
        <f>SUM(N10:N12)</f>
        <v>102297.1506849315</v>
      </c>
    </row>
    <row r="14" spans="2:15" ht="15" thickTop="1">
      <c r="B14" s="734" t="s">
        <v>352</v>
      </c>
      <c r="C14" s="79">
        <f>'Interval Specifications'!$E$9</f>
        <v>15</v>
      </c>
      <c r="D14" s="78" t="str">
        <f>'Interval Specifications'!$E$8</f>
        <v>mg</v>
      </c>
      <c r="E14" s="130" t="str">
        <f>'Interval Specifications'!$E$7</f>
        <v>Tablet</v>
      </c>
      <c r="F14" s="205">
        <f>SUM('Interval Specifications'!E55:E78)</f>
        <v>289550</v>
      </c>
      <c r="G14" s="206">
        <f>SUM('Cumulative Specifications'!E54:E77)</f>
        <v>930274</v>
      </c>
      <c r="H14" s="58">
        <f>F14*C14*'Interval Specifications'!$E$10</f>
        <v>4343250</v>
      </c>
      <c r="I14" s="59">
        <f>G14*C14*'Interval Specifications'!$E$10</f>
        <v>13954110</v>
      </c>
      <c r="J14" s="406">
        <f>IF('Interval Specifications'!$E$11="","N/A",H14/'Interval Specifications'!$E$11)</f>
        <v>289550</v>
      </c>
      <c r="K14" s="405">
        <f>IF('Interval Specifications'!$E$11="","N/A",I14/'Interval Specifications'!$E$11)</f>
        <v>930274</v>
      </c>
      <c r="L14" s="725">
        <f t="shared" ref="L14:L15" si="6">IF(J14="N/A","N/A",J14/365)</f>
        <v>793.28767123287673</v>
      </c>
      <c r="M14" s="726"/>
      <c r="N14" s="88">
        <f t="shared" ref="N14:N15" si="7">IF(K14="N/A","N/A",K14/365)</f>
        <v>2548.6958904109588</v>
      </c>
    </row>
    <row r="15" spans="2:15" ht="15" thickBot="1">
      <c r="B15" s="734"/>
      <c r="C15" s="52">
        <f>'Interval Specifications'!$F$9</f>
        <v>30</v>
      </c>
      <c r="D15" s="78" t="str">
        <f>'Interval Specifications'!$F$8</f>
        <v>mg</v>
      </c>
      <c r="E15" s="130" t="str">
        <f>'Interval Specifications'!$F$7</f>
        <v>Tablet</v>
      </c>
      <c r="F15" s="138">
        <f>SUM('Interval Specifications'!F55:F78)</f>
        <v>7770</v>
      </c>
      <c r="G15" s="139">
        <f>SUM('Cumulative Specifications'!F54:F77)</f>
        <v>50850</v>
      </c>
      <c r="H15" s="58">
        <f>F15*C15*'Interval Specifications'!$F$10</f>
        <v>233100</v>
      </c>
      <c r="I15" s="59">
        <f>G15*C15*'Interval Specifications'!$F$10</f>
        <v>1525500</v>
      </c>
      <c r="J15" s="406">
        <f>IF('Interval Specifications'!$F$11="","N/A",H15/'Interval Specifications'!$F$11)</f>
        <v>7770</v>
      </c>
      <c r="K15" s="405">
        <f>IF('Interval Specifications'!$F$11="","N/A",I15/'Interval Specifications'!$F$11)</f>
        <v>50850</v>
      </c>
      <c r="L15" s="725">
        <f t="shared" si="6"/>
        <v>21.287671232876711</v>
      </c>
      <c r="M15" s="726"/>
      <c r="N15" s="88">
        <f t="shared" si="7"/>
        <v>139.31506849315068</v>
      </c>
    </row>
    <row r="16" spans="2:15" ht="15.6" thickTop="1" thickBot="1">
      <c r="B16" s="747"/>
      <c r="C16" s="743" t="s">
        <v>69</v>
      </c>
      <c r="D16" s="744"/>
      <c r="E16" s="744"/>
      <c r="F16" s="413">
        <f>SUM(F14:F15)</f>
        <v>297320</v>
      </c>
      <c r="G16" s="414">
        <f t="shared" ref="G16:K16" si="8">SUM(G14:G15)</f>
        <v>981124</v>
      </c>
      <c r="H16" s="413">
        <f t="shared" si="8"/>
        <v>4576350</v>
      </c>
      <c r="I16" s="414">
        <f t="shared" si="8"/>
        <v>15479610</v>
      </c>
      <c r="J16" s="413">
        <f t="shared" si="8"/>
        <v>297320</v>
      </c>
      <c r="K16" s="414">
        <f t="shared" si="8"/>
        <v>981124</v>
      </c>
      <c r="L16" s="745">
        <f>SUM(L14:M15)</f>
        <v>814.57534246575347</v>
      </c>
      <c r="M16" s="746"/>
      <c r="N16" s="414">
        <f>SUM(N14:N15)</f>
        <v>2688.0109589041094</v>
      </c>
    </row>
    <row r="17" spans="2:14" ht="15" thickTop="1">
      <c r="B17" s="733" t="s">
        <v>353</v>
      </c>
      <c r="C17" s="79">
        <f>'Interval Specifications'!$E$9</f>
        <v>15</v>
      </c>
      <c r="D17" s="78" t="str">
        <f>'Interval Specifications'!$E$8</f>
        <v>mg</v>
      </c>
      <c r="E17" s="130" t="str">
        <f>'Interval Specifications'!$E$7</f>
        <v>Tablet</v>
      </c>
      <c r="F17" s="415">
        <f>'Interval Specifications'!E14+'Interval Specifications'!E13</f>
        <v>157234</v>
      </c>
      <c r="G17" s="47">
        <f>'Cumulative Specifications'!E13+'Cumulative Specifications'!E12</f>
        <v>1541472</v>
      </c>
      <c r="H17" s="58">
        <f>F17*C17*'Interval Specifications'!$E$10</f>
        <v>2358510</v>
      </c>
      <c r="I17" s="59">
        <f>G17*C17*'Interval Specifications'!$E$10</f>
        <v>23122080</v>
      </c>
      <c r="J17" s="406">
        <f>IF('Interval Specifications'!$E$11="","N/A",H17/'Interval Specifications'!$E$11)</f>
        <v>157234</v>
      </c>
      <c r="K17" s="405">
        <f>IF('Interval Specifications'!$E$11="","N/A",I17/'Interval Specifications'!$E$11)</f>
        <v>1541472</v>
      </c>
      <c r="L17" s="725">
        <f t="shared" ref="L17:L21" si="9">IF(J17="N/A","N/A",J17/365)</f>
        <v>430.77808219178081</v>
      </c>
      <c r="M17" s="726"/>
      <c r="N17" s="88">
        <f t="shared" ref="N17:N21" si="10">IF(K17="N/A","N/A",K17/365)</f>
        <v>4223.2109589041092</v>
      </c>
    </row>
    <row r="18" spans="2:14">
      <c r="B18" s="734"/>
      <c r="C18" s="52">
        <f>'Interval Specifications'!$F$9</f>
        <v>30</v>
      </c>
      <c r="D18" s="78" t="str">
        <f>'Interval Specifications'!$F$8</f>
        <v>mg</v>
      </c>
      <c r="E18" s="130" t="str">
        <f>'Interval Specifications'!$F$7</f>
        <v>Tablet</v>
      </c>
      <c r="F18" s="205">
        <f>'Interval Specifications'!F14+'Interval Specifications'!F13</f>
        <v>61432</v>
      </c>
      <c r="G18" s="205">
        <f>'Cumulative Specifications'!F13+'Cumulative Specifications'!F12</f>
        <v>583418</v>
      </c>
      <c r="H18" s="58">
        <f>F18*C18*'Interval Specifications'!$F$10</f>
        <v>1842960</v>
      </c>
      <c r="I18" s="59">
        <f>G18*C18*'Interval Specifications'!$F$10</f>
        <v>17502540</v>
      </c>
      <c r="J18" s="406">
        <f>IF('Interval Specifications'!$F$11="","N/A",H18/'Interval Specifications'!$F$11)</f>
        <v>61432</v>
      </c>
      <c r="K18" s="405">
        <f>IF('Interval Specifications'!$F$11="","N/A",I18/'Interval Specifications'!$F$11)</f>
        <v>583418</v>
      </c>
      <c r="L18" s="725">
        <f t="shared" si="9"/>
        <v>168.30684931506849</v>
      </c>
      <c r="M18" s="726"/>
      <c r="N18" s="88">
        <f t="shared" si="10"/>
        <v>1598.4054794520548</v>
      </c>
    </row>
    <row r="19" spans="2:14">
      <c r="B19" s="734"/>
      <c r="C19" s="79">
        <f>'Interval Specifications'!$G$9</f>
        <v>45</v>
      </c>
      <c r="D19" s="78" t="str">
        <f>'Interval Specifications'!$G$8</f>
        <v>mg</v>
      </c>
      <c r="E19" s="130" t="str">
        <f>'Interval Specifications'!$G$7</f>
        <v>Tablet</v>
      </c>
      <c r="F19" s="205">
        <f>'Interval Specifications'!G14+'Interval Specifications'!G13</f>
        <v>29624</v>
      </c>
      <c r="G19" s="205">
        <f>'Cumulative Specifications'!G13+'Cumulative Specifications'!G12</f>
        <v>41692</v>
      </c>
      <c r="H19" s="58">
        <f>F19*C19*'Interval Specifications'!$G$10</f>
        <v>1333080</v>
      </c>
      <c r="I19" s="59">
        <f>G19*C19*'Interval Specifications'!$G$10</f>
        <v>1876140</v>
      </c>
      <c r="J19" s="406">
        <f>IF('Interval Specifications'!$G$11="","N/A",H19/'Interval Specifications'!$G$11)</f>
        <v>29624</v>
      </c>
      <c r="K19" s="405">
        <f>IF('Interval Specifications'!$G$11="","N/A",I19/'Interval Specifications'!$G$11)</f>
        <v>41692</v>
      </c>
      <c r="L19" s="725">
        <f t="shared" si="9"/>
        <v>81.161643835616445</v>
      </c>
      <c r="M19" s="726"/>
      <c r="N19" s="88">
        <f t="shared" si="10"/>
        <v>114.22465753424657</v>
      </c>
    </row>
    <row r="20" spans="2:14">
      <c r="B20" s="734"/>
      <c r="C20" s="52">
        <f>'Interval Specifications'!$H$9</f>
        <v>60</v>
      </c>
      <c r="D20" s="78" t="str">
        <f>'Interval Specifications'!$H$8</f>
        <v>mg</v>
      </c>
      <c r="E20" s="130" t="str">
        <f>'Interval Specifications'!$H$7</f>
        <v>Tablet</v>
      </c>
      <c r="F20" s="205">
        <f>'Interval Specifications'!H14+'Interval Specifications'!H13</f>
        <v>8876</v>
      </c>
      <c r="G20" s="205">
        <f>'Cumulative Specifications'!H13+'Cumulative Specifications'!H12</f>
        <v>11956</v>
      </c>
      <c r="H20" s="58">
        <f>F20*C20*'Interval Specifications'!$H$10</f>
        <v>532560</v>
      </c>
      <c r="I20" s="59">
        <f>G20*C20*'Interval Specifications'!$H$10</f>
        <v>717360</v>
      </c>
      <c r="J20" s="406">
        <f>IF('Interval Specifications'!$H$11="","N/A",H20/'Interval Specifications'!$H$11)</f>
        <v>8876</v>
      </c>
      <c r="K20" s="405">
        <f>IF('Interval Specifications'!$H$11="","N/A",I20/'Interval Specifications'!$H$11)</f>
        <v>11956</v>
      </c>
      <c r="L20" s="725">
        <f t="shared" si="9"/>
        <v>24.317808219178083</v>
      </c>
      <c r="M20" s="726"/>
      <c r="N20" s="88">
        <f t="shared" si="10"/>
        <v>32.756164383561647</v>
      </c>
    </row>
    <row r="21" spans="2:14" ht="15" thickBot="1">
      <c r="B21" s="734"/>
      <c r="C21" s="53">
        <f>'Interval Specifications'!$I$9</f>
        <v>90</v>
      </c>
      <c r="D21" s="81" t="str">
        <f>'Interval Specifications'!$I$8</f>
        <v>mg</v>
      </c>
      <c r="E21" s="131" t="str">
        <f>'Interval Specifications'!$I$7</f>
        <v>Tablet</v>
      </c>
      <c r="F21" s="205">
        <f>'Interval Specifications'!I14+'Interval Specifications'!I13</f>
        <v>4956</v>
      </c>
      <c r="G21" s="205">
        <f>'Cumulative Specifications'!I13+'Cumulative Specifications'!I12</f>
        <v>7252</v>
      </c>
      <c r="H21" s="126">
        <f>F21*C21*'Interval Specifications'!$I$10</f>
        <v>446040</v>
      </c>
      <c r="I21" s="127">
        <f>G21*C21*'Interval Specifications'!$I$10</f>
        <v>652680</v>
      </c>
      <c r="J21" s="121">
        <f>IF('Interval Specifications'!$I$11="","N/A",H21/'Interval Specifications'!$I$11)</f>
        <v>4956</v>
      </c>
      <c r="K21" s="113">
        <f>IF('Interval Specifications'!$I$11="","N/A",I21/'Interval Specifications'!$I$11)</f>
        <v>7252</v>
      </c>
      <c r="L21" s="752">
        <f t="shared" si="9"/>
        <v>13.578082191780823</v>
      </c>
      <c r="M21" s="753"/>
      <c r="N21" s="422">
        <f t="shared" si="10"/>
        <v>19.86849315068493</v>
      </c>
    </row>
    <row r="22" spans="2:14" ht="15.6" thickTop="1" thickBot="1">
      <c r="B22" s="747"/>
      <c r="C22" s="743" t="s">
        <v>69</v>
      </c>
      <c r="D22" s="744"/>
      <c r="E22" s="744"/>
      <c r="F22" s="413">
        <f t="shared" ref="F22:K22" si="11">SUM(F17:F21)</f>
        <v>262122</v>
      </c>
      <c r="G22" s="414">
        <f t="shared" si="11"/>
        <v>2185790</v>
      </c>
      <c r="H22" s="413">
        <f t="shared" si="11"/>
        <v>6513150</v>
      </c>
      <c r="I22" s="414">
        <f t="shared" si="11"/>
        <v>43870800</v>
      </c>
      <c r="J22" s="413">
        <f t="shared" si="11"/>
        <v>262122</v>
      </c>
      <c r="K22" s="414">
        <f t="shared" si="11"/>
        <v>2185790</v>
      </c>
      <c r="L22" s="745">
        <f>SUM(L17:M21)</f>
        <v>718.14246575342474</v>
      </c>
      <c r="M22" s="746"/>
      <c r="N22" s="414">
        <f>SUM(N17:N21)</f>
        <v>5988.465753424658</v>
      </c>
    </row>
    <row r="23" spans="2:14" ht="15.6" thickTop="1" thickBot="1">
      <c r="B23" s="748" t="s">
        <v>71</v>
      </c>
      <c r="C23" s="749"/>
      <c r="D23" s="749"/>
      <c r="E23" s="749"/>
      <c r="F23" s="423">
        <f t="shared" ref="F23:L23" si="12">SUM(F9,F13,F16,F22)</f>
        <v>10845149</v>
      </c>
      <c r="G23" s="424">
        <f t="shared" si="12"/>
        <v>41674859.001139648</v>
      </c>
      <c r="H23" s="425">
        <f t="shared" si="12"/>
        <v>119422320</v>
      </c>
      <c r="I23" s="426">
        <f t="shared" si="12"/>
        <v>481875735.01709473</v>
      </c>
      <c r="J23" s="423">
        <f t="shared" si="12"/>
        <v>10845149</v>
      </c>
      <c r="K23" s="424">
        <f t="shared" si="12"/>
        <v>41674859.001139648</v>
      </c>
      <c r="L23" s="750">
        <f t="shared" si="12"/>
        <v>29712.73698630137</v>
      </c>
      <c r="M23" s="751"/>
      <c r="N23" s="424">
        <f>SUM(N9,N13,N16,N22)</f>
        <v>114177.6958935333</v>
      </c>
    </row>
  </sheetData>
  <sheetProtection sheet="1" objects="1" scenarios="1"/>
  <mergeCells count="37">
    <mergeCell ref="B1:N1"/>
    <mergeCell ref="C2:E2"/>
    <mergeCell ref="F2:G2"/>
    <mergeCell ref="H2:I2"/>
    <mergeCell ref="J2:K2"/>
    <mergeCell ref="L2:N2"/>
    <mergeCell ref="C9:E9"/>
    <mergeCell ref="L9:M9"/>
    <mergeCell ref="L14:M14"/>
    <mergeCell ref="L15:M15"/>
    <mergeCell ref="C3:E3"/>
    <mergeCell ref="L3:M3"/>
    <mergeCell ref="L6:M6"/>
    <mergeCell ref="L7:M7"/>
    <mergeCell ref="L8:M8"/>
    <mergeCell ref="B4:B9"/>
    <mergeCell ref="C13:E13"/>
    <mergeCell ref="L13:M13"/>
    <mergeCell ref="C16:E16"/>
    <mergeCell ref="B23:E23"/>
    <mergeCell ref="L23:M23"/>
    <mergeCell ref="L17:M17"/>
    <mergeCell ref="L18:M18"/>
    <mergeCell ref="L19:M19"/>
    <mergeCell ref="L20:M20"/>
    <mergeCell ref="L21:M21"/>
    <mergeCell ref="L11:M11"/>
    <mergeCell ref="L12:M12"/>
    <mergeCell ref="L10:M10"/>
    <mergeCell ref="L4:M4"/>
    <mergeCell ref="L5:M5"/>
    <mergeCell ref="C22:E22"/>
    <mergeCell ref="L22:M22"/>
    <mergeCell ref="B10:B13"/>
    <mergeCell ref="B17:B22"/>
    <mergeCell ref="B14:B16"/>
    <mergeCell ref="L16:M16"/>
  </mergeCells>
  <pageMargins left="0.7" right="0.7" top="0.75" bottom="0.75" header="0.3" footer="0.3"/>
  <pageSetup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showGridLines="0" workbookViewId="0">
      <selection activeCell="F4" sqref="F4"/>
    </sheetView>
  </sheetViews>
  <sheetFormatPr defaultRowHeight="14.4"/>
  <cols>
    <col min="1" max="1" width="3.44140625" style="20" bestFit="1" customWidth="1"/>
    <col min="2" max="2" width="4.44140625" style="24" bestFit="1" customWidth="1"/>
    <col min="3" max="3" width="5.88671875" bestFit="1" customWidth="1"/>
    <col min="4" max="4" width="10.77734375" bestFit="1" customWidth="1"/>
    <col min="5" max="5" width="10.6640625" style="1" customWidth="1"/>
    <col min="6" max="6" width="13.109375" style="1" customWidth="1"/>
    <col min="7" max="7" width="13.44140625" style="1" bestFit="1" customWidth="1"/>
    <col min="8" max="8" width="14.44140625" style="1" bestFit="1" customWidth="1"/>
    <col min="9" max="9" width="15.21875" style="1" customWidth="1"/>
    <col min="10" max="10" width="12.109375" style="1" customWidth="1"/>
    <col min="11" max="11" width="11.77734375" style="1" customWidth="1"/>
    <col min="12" max="12" width="2.5546875" style="1" bestFit="1" customWidth="1"/>
    <col min="13" max="13" width="13.6640625" style="1" customWidth="1"/>
    <col min="14" max="14" width="12.6640625" bestFit="1" customWidth="1"/>
  </cols>
  <sheetData>
    <row r="1" spans="2:14" ht="24.6" customHeight="1" thickBot="1">
      <c r="B1" s="773" t="s">
        <v>72</v>
      </c>
      <c r="C1" s="773"/>
      <c r="D1" s="773"/>
      <c r="E1" s="773"/>
      <c r="F1" s="773"/>
      <c r="G1" s="773"/>
      <c r="H1" s="773"/>
      <c r="I1" s="773"/>
      <c r="J1" s="773"/>
      <c r="K1" s="773"/>
      <c r="L1" s="773"/>
      <c r="M1" s="773"/>
    </row>
    <row r="2" spans="2:14" ht="13.8" customHeight="1">
      <c r="B2" s="770" t="str">
        <f>'Interval Specifications'!D5</f>
        <v>TOLVAPTAN</v>
      </c>
      <c r="C2" s="771"/>
      <c r="D2" s="772"/>
      <c r="E2" s="702" t="s">
        <v>20</v>
      </c>
      <c r="F2" s="702"/>
      <c r="G2" s="706" t="s">
        <v>19</v>
      </c>
      <c r="H2" s="703"/>
      <c r="I2" s="707" t="s">
        <v>10</v>
      </c>
      <c r="J2" s="708"/>
      <c r="K2" s="702" t="s">
        <v>9</v>
      </c>
      <c r="L2" s="702"/>
      <c r="M2" s="703"/>
    </row>
    <row r="3" spans="2:14" ht="16.8" thickBot="1">
      <c r="B3" s="764" t="s">
        <v>6</v>
      </c>
      <c r="C3" s="765"/>
      <c r="D3" s="766"/>
      <c r="E3" s="46" t="s">
        <v>21</v>
      </c>
      <c r="F3" s="72" t="s">
        <v>22</v>
      </c>
      <c r="G3" s="54" t="s">
        <v>8</v>
      </c>
      <c r="H3" s="55" t="s">
        <v>7</v>
      </c>
      <c r="I3" s="62" t="s">
        <v>8</v>
      </c>
      <c r="J3" s="63" t="s">
        <v>7</v>
      </c>
      <c r="K3" s="46" t="s">
        <v>8</v>
      </c>
      <c r="L3" s="762" t="s">
        <v>7</v>
      </c>
      <c r="M3" s="763"/>
      <c r="N3" s="23"/>
    </row>
    <row r="4" spans="2:14" ht="15" thickTop="1">
      <c r="B4" s="204">
        <f>'Interval Specifications'!$D$9</f>
        <v>7.5</v>
      </c>
      <c r="C4" s="40" t="str">
        <f>'Interval Specifications'!$D$8</f>
        <v>mg</v>
      </c>
      <c r="D4" s="49" t="str">
        <f>'Interval Specifications'!$D$7</f>
        <v>Tablet</v>
      </c>
      <c r="E4" s="47">
        <f>SUM('Interval Specifications'!D13:D78)</f>
        <v>7228620</v>
      </c>
      <c r="F4" s="51">
        <f>SUM('Cumulative Specifications'!D12:D77)</f>
        <v>23176040</v>
      </c>
      <c r="G4" s="56">
        <f>E4*B4*'Interval Specifications'!$D$10</f>
        <v>54214650</v>
      </c>
      <c r="H4" s="57">
        <f>F4*B4*'Interval Specifications'!$D$10</f>
        <v>173820300</v>
      </c>
      <c r="I4" s="64">
        <f>IF('Interval Specifications'!$D$11="","N/A",G4/'Interval Specifications'!$D$11)</f>
        <v>7228620</v>
      </c>
      <c r="J4" s="65">
        <f>IF('Interval Specifications'!$D$11="","N/A",H4/'Interval Specifications'!$D$11)</f>
        <v>23176040</v>
      </c>
      <c r="K4" s="115">
        <f>IF(I4="N/A","N/A",I4/365)</f>
        <v>19804.438356164384</v>
      </c>
      <c r="L4" s="690">
        <f>IF(J4="N/A","N/A",J4/365)</f>
        <v>63496</v>
      </c>
      <c r="M4" s="691"/>
    </row>
    <row r="5" spans="2:14">
      <c r="B5" s="44">
        <f>'Interval Specifications'!$E$9</f>
        <v>15</v>
      </c>
      <c r="C5" s="41" t="str">
        <f>'Interval Specifications'!$E$8</f>
        <v>mg</v>
      </c>
      <c r="D5" s="50" t="str">
        <f>'Interval Specifications'!$E$7</f>
        <v>Tablet</v>
      </c>
      <c r="E5" s="48">
        <f>SUM('Interval Specifications'!E13:E78)</f>
        <v>3021736</v>
      </c>
      <c r="F5" s="52">
        <f>SUM('Cumulative Specifications'!E12:E77)</f>
        <v>16630513.00113965</v>
      </c>
      <c r="G5" s="58">
        <f>E5*B5*'Interval Specifications'!$E$10</f>
        <v>45326040</v>
      </c>
      <c r="H5" s="59">
        <f>F5*B5*'Interval Specifications'!$E$10</f>
        <v>249457695.01709476</v>
      </c>
      <c r="I5" s="66">
        <f>IF('Interval Specifications'!$E$11="","N/A",G5/'Interval Specifications'!$E$11)</f>
        <v>3021736</v>
      </c>
      <c r="J5" s="67">
        <f>IF('Interval Specifications'!$E$11="","N/A",H5/'Interval Specifications'!$E$11)</f>
        <v>16630513.00113965</v>
      </c>
      <c r="K5" s="71">
        <f>IF(I5="N/A","N/A",I5/365)</f>
        <v>8278.728767123288</v>
      </c>
      <c r="L5" s="690">
        <f>IF(J5="N/A","N/A",J5/365)</f>
        <v>45563.049318190824</v>
      </c>
      <c r="M5" s="691"/>
    </row>
    <row r="6" spans="2:14">
      <c r="B6" s="44">
        <f>'Interval Specifications'!$F$9</f>
        <v>30</v>
      </c>
      <c r="C6" s="41" t="str">
        <f>'Interval Specifications'!$F$8</f>
        <v>mg</v>
      </c>
      <c r="D6" s="50" t="str">
        <f>'Interval Specifications'!$F$7</f>
        <v>Tablet</v>
      </c>
      <c r="E6" s="48">
        <f>SUM('Interval Specifications'!F13:F78)</f>
        <v>517905</v>
      </c>
      <c r="F6" s="52">
        <f>SUM('Cumulative Specifications'!F12:F77)</f>
        <v>1769830</v>
      </c>
      <c r="G6" s="58">
        <f>E6*B6*'Interval Specifications'!$F$10</f>
        <v>15537150</v>
      </c>
      <c r="H6" s="59">
        <f>F6*B6*'Interval Specifications'!$F$10</f>
        <v>53094900</v>
      </c>
      <c r="I6" s="66">
        <f>IF('Interval Specifications'!$F$11="","N/A",G6/'Interval Specifications'!$F$11)</f>
        <v>517905</v>
      </c>
      <c r="J6" s="67">
        <f>IF('Interval Specifications'!$F$11="","N/A",H6/'Interval Specifications'!$F$11)</f>
        <v>1769830</v>
      </c>
      <c r="K6" s="115">
        <f t="shared" ref="K6:K13" si="0">IF(I6="N/A","N/A",I6/365)</f>
        <v>1418.9178082191781</v>
      </c>
      <c r="L6" s="690">
        <f t="shared" ref="L6:L13" si="1">IF(J6="N/A","N/A",J6/365)</f>
        <v>4848.8493150684935</v>
      </c>
      <c r="M6" s="691"/>
    </row>
    <row r="7" spans="2:14">
      <c r="B7" s="43">
        <f>'Interval Specifications'!$G$9</f>
        <v>45</v>
      </c>
      <c r="C7" s="41" t="str">
        <f>'Interval Specifications'!$G$8</f>
        <v>mg</v>
      </c>
      <c r="D7" s="50" t="str">
        <f>'Interval Specifications'!$G$7</f>
        <v>Tablet</v>
      </c>
      <c r="E7" s="48">
        <f>SUM('Interval Specifications'!G13:G78)</f>
        <v>45528</v>
      </c>
      <c r="F7" s="52">
        <f>SUM('Cumulative Specifications'!G12:G77)</f>
        <v>60312</v>
      </c>
      <c r="G7" s="58">
        <f>E7*B7*'Interval Specifications'!$G$10</f>
        <v>2048760</v>
      </c>
      <c r="H7" s="59">
        <f>F7*B7*'Interval Specifications'!$G$10</f>
        <v>2714040</v>
      </c>
      <c r="I7" s="66">
        <f>IF('Interval Specifications'!$G$11="","N/A",G7/'Interval Specifications'!$G$11)</f>
        <v>45528</v>
      </c>
      <c r="J7" s="67">
        <f>IF('Interval Specifications'!$G$11="","N/A",H7/'Interval Specifications'!$G$11)</f>
        <v>60312</v>
      </c>
      <c r="K7" s="115">
        <f t="shared" si="0"/>
        <v>124.73424657534247</v>
      </c>
      <c r="L7" s="690">
        <f t="shared" si="1"/>
        <v>165.23835616438356</v>
      </c>
      <c r="M7" s="691"/>
    </row>
    <row r="8" spans="2:14">
      <c r="B8" s="44">
        <f>'Interval Specifications'!$H$9</f>
        <v>60</v>
      </c>
      <c r="C8" s="41" t="str">
        <f>'Interval Specifications'!$H$8</f>
        <v>mg</v>
      </c>
      <c r="D8" s="50" t="str">
        <f>'Interval Specifications'!$H$7</f>
        <v>Tablet</v>
      </c>
      <c r="E8" s="48">
        <f>SUM('Interval Specifications'!H13:H78)</f>
        <v>17556</v>
      </c>
      <c r="F8" s="52">
        <f>SUM('Cumulative Specifications'!H12:H77)</f>
        <v>21532</v>
      </c>
      <c r="G8" s="58">
        <f>E8*B8*'Interval Specifications'!$H$10</f>
        <v>1053360</v>
      </c>
      <c r="H8" s="59">
        <f>F8*B8*'Interval Specifications'!$H$10</f>
        <v>1291920</v>
      </c>
      <c r="I8" s="66">
        <f>IF('Interval Specifications'!$H$11="","N/A",G8/'Interval Specifications'!$H$11)</f>
        <v>17556</v>
      </c>
      <c r="J8" s="67">
        <f>IF('Interval Specifications'!$H$11="","N/A",H8/'Interval Specifications'!$H$11)</f>
        <v>21532</v>
      </c>
      <c r="K8" s="115">
        <f t="shared" si="0"/>
        <v>48.098630136986301</v>
      </c>
      <c r="L8" s="690">
        <f t="shared" si="1"/>
        <v>58.991780821917807</v>
      </c>
      <c r="M8" s="691"/>
    </row>
    <row r="9" spans="2:14">
      <c r="B9" s="44">
        <f>'Interval Specifications'!$I$9</f>
        <v>90</v>
      </c>
      <c r="C9" s="41" t="str">
        <f>'Interval Specifications'!$I$8</f>
        <v>mg</v>
      </c>
      <c r="D9" s="50" t="str">
        <f>'Interval Specifications'!$I$7</f>
        <v>Tablet</v>
      </c>
      <c r="E9" s="48">
        <f>SUM('Interval Specifications'!I13:I78)</f>
        <v>13804</v>
      </c>
      <c r="F9" s="52">
        <f>SUM('Cumulative Specifications'!I12:I77)</f>
        <v>16632</v>
      </c>
      <c r="G9" s="58">
        <f>E9*B9*'Interval Specifications'!$I$10</f>
        <v>1242360</v>
      </c>
      <c r="H9" s="59">
        <f>F9*B9*'Interval Specifications'!$I$10</f>
        <v>1496880</v>
      </c>
      <c r="I9" s="66">
        <f>IF('Interval Specifications'!$I$11="","N/A",G9/'Interval Specifications'!$I$11)</f>
        <v>13804</v>
      </c>
      <c r="J9" s="67">
        <f>IF('Interval Specifications'!$I$11="","N/A",H9/'Interval Specifications'!$I$11)</f>
        <v>16632</v>
      </c>
      <c r="K9" s="115">
        <f t="shared" si="0"/>
        <v>37.819178082191783</v>
      </c>
      <c r="L9" s="690">
        <f t="shared" si="1"/>
        <v>45.56712328767123</v>
      </c>
      <c r="M9" s="691"/>
    </row>
    <row r="10" spans="2:14">
      <c r="B10" s="431">
        <f>'Interval Specifications'!$J$9</f>
        <v>25</v>
      </c>
      <c r="C10" s="432" t="str">
        <f>'Interval Specifications'!$J$8</f>
        <v>mg</v>
      </c>
      <c r="D10" s="433" t="str">
        <f>'Interval Specifications'!$J$7</f>
        <v xml:space="preserve">SR Capsule </v>
      </c>
      <c r="E10" s="434">
        <f>SUM('Interval Specifications'!J13:J78)</f>
        <v>0</v>
      </c>
      <c r="F10" s="435">
        <f>SUM('Cumulative Specifications'!J12:J77)</f>
        <v>0</v>
      </c>
      <c r="G10" s="436">
        <f>E10*B10*'Interval Specifications'!$J$10</f>
        <v>0</v>
      </c>
      <c r="H10" s="437">
        <f>F10*B10*'Interval Specifications'!$J$10</f>
        <v>0</v>
      </c>
      <c r="I10" s="438" t="str">
        <f>IF('Interval Specifications'!$J$11="","N/A",G10/'Interval Specifications'!$J$11)</f>
        <v>N/A</v>
      </c>
      <c r="J10" s="439" t="str">
        <f>IF('Interval Specifications'!$J$11="","N/A",H10/'Interval Specifications'!$J$11)</f>
        <v>N/A</v>
      </c>
      <c r="K10" s="440" t="str">
        <f t="shared" si="0"/>
        <v>N/A</v>
      </c>
      <c r="L10" s="767" t="str">
        <f t="shared" si="1"/>
        <v>N/A</v>
      </c>
      <c r="M10" s="768"/>
    </row>
    <row r="11" spans="2:14">
      <c r="B11" s="431">
        <f>'Interval Specifications'!$K$9</f>
        <v>5</v>
      </c>
      <c r="C11" s="432" t="str">
        <f>'Interval Specifications'!$K$8</f>
        <v>mg/ml</v>
      </c>
      <c r="D11" s="433" t="str">
        <f>'Interval Specifications'!$K$7</f>
        <v>Liquid</v>
      </c>
      <c r="E11" s="434">
        <f>SUM('Interval Specifications'!K13:K78)</f>
        <v>0</v>
      </c>
      <c r="F11" s="435">
        <f>SUM('Cumulative Specifications'!K12:K77)</f>
        <v>0</v>
      </c>
      <c r="G11" s="436">
        <f>E11*B11*'Interval Specifications'!$K$10</f>
        <v>0</v>
      </c>
      <c r="H11" s="437">
        <f>F11*B11*'Interval Specifications'!$K$10</f>
        <v>0</v>
      </c>
      <c r="I11" s="438" t="str">
        <f>IF('Interval Specifications'!$K$11="","N/A",G11/'Interval Specifications'!$K$11)</f>
        <v>N/A</v>
      </c>
      <c r="J11" s="439" t="str">
        <f>IF('Interval Specifications'!$K$11="","N/A",H11/'Interval Specifications'!$K$11)</f>
        <v>N/A</v>
      </c>
      <c r="K11" s="440" t="str">
        <f t="shared" si="0"/>
        <v>N/A</v>
      </c>
      <c r="L11" s="767" t="str">
        <f t="shared" si="1"/>
        <v>N/A</v>
      </c>
      <c r="M11" s="768"/>
    </row>
    <row r="12" spans="2:14">
      <c r="B12" s="441">
        <f>'Interval Specifications'!$L$9</f>
        <v>0.5</v>
      </c>
      <c r="C12" s="432" t="str">
        <f>'Interval Specifications'!$L$8</f>
        <v>G</v>
      </c>
      <c r="D12" s="433" t="str">
        <f>'Interval Specifications'!$L$7</f>
        <v>10% Powder</v>
      </c>
      <c r="E12" s="434">
        <f>SUM('Interval Specifications'!L13:L78)</f>
        <v>0</v>
      </c>
      <c r="F12" s="435">
        <f>SUM('Cumulative Specifications'!L12:L77)</f>
        <v>0</v>
      </c>
      <c r="G12" s="436">
        <f>E12*B12*'Interval Specifications'!$L$10</f>
        <v>0</v>
      </c>
      <c r="H12" s="437">
        <f>F12*B12*'Interval Specifications'!$L$10</f>
        <v>0</v>
      </c>
      <c r="I12" s="438" t="str">
        <f>IF('Interval Specifications'!$L$11="","N/A",G12/'Interval Specifications'!$L$11)</f>
        <v>N/A</v>
      </c>
      <c r="J12" s="439" t="str">
        <f>IF('Interval Specifications'!$L$11="","N/A",H12/'Interval Specifications'!$L$11)</f>
        <v>N/A</v>
      </c>
      <c r="K12" s="440" t="str">
        <f t="shared" si="0"/>
        <v>N/A</v>
      </c>
      <c r="L12" s="767" t="str">
        <f t="shared" si="1"/>
        <v>N/A</v>
      </c>
      <c r="M12" s="768"/>
    </row>
    <row r="13" spans="2:14" ht="15" thickBot="1">
      <c r="B13" s="442">
        <f>'Interval Specifications'!$M$9</f>
        <v>1</v>
      </c>
      <c r="C13" s="432" t="str">
        <f>'Interval Specifications'!$M$8</f>
        <v>G</v>
      </c>
      <c r="D13" s="433" t="str">
        <f>'Interval Specifications'!$M$7</f>
        <v>20% Powder</v>
      </c>
      <c r="E13" s="443">
        <f>SUM('Interval Specifications'!M13:M78)</f>
        <v>0</v>
      </c>
      <c r="F13" s="444">
        <f>SUM('Cumulative Specifications'!M12:M77)</f>
        <v>0</v>
      </c>
      <c r="G13" s="436">
        <f>E13*B13*'Interval Specifications'!$M$10</f>
        <v>0</v>
      </c>
      <c r="H13" s="437">
        <f>F13*B13*'Interval Specifications'!$M$10</f>
        <v>0</v>
      </c>
      <c r="I13" s="438" t="str">
        <f>IF('Interval Specifications'!$M$11="","N/A",G13/'Interval Specifications'!$M$11)</f>
        <v>N/A</v>
      </c>
      <c r="J13" s="439" t="str">
        <f>IF('Interval Specifications'!$M$11="","N/A",H13/'Interval Specifications'!$M$11)</f>
        <v>N/A</v>
      </c>
      <c r="K13" s="440" t="str">
        <f t="shared" si="0"/>
        <v>N/A</v>
      </c>
      <c r="L13" s="767" t="str">
        <f t="shared" si="1"/>
        <v>N/A</v>
      </c>
      <c r="M13" s="768"/>
    </row>
    <row r="14" spans="2:14" ht="15.6" thickTop="1" thickBot="1">
      <c r="B14" s="709" t="s">
        <v>71</v>
      </c>
      <c r="C14" s="710"/>
      <c r="D14" s="711"/>
      <c r="E14" s="60">
        <f t="shared" ref="E14:K14" si="2">SUM(E4:E13)</f>
        <v>10845149</v>
      </c>
      <c r="F14" s="86">
        <f t="shared" si="2"/>
        <v>41674859.001139648</v>
      </c>
      <c r="G14" s="60">
        <f t="shared" si="2"/>
        <v>119422320</v>
      </c>
      <c r="H14" s="86">
        <f t="shared" si="2"/>
        <v>481875735.01709473</v>
      </c>
      <c r="I14" s="60">
        <f t="shared" si="2"/>
        <v>10845149</v>
      </c>
      <c r="J14" s="61">
        <f t="shared" si="2"/>
        <v>41674859.001139648</v>
      </c>
      <c r="K14" s="45">
        <f t="shared" si="2"/>
        <v>29712.73698630137</v>
      </c>
      <c r="L14" s="712">
        <f>SUM(L4:M13)</f>
        <v>114177.6958935333</v>
      </c>
      <c r="M14" s="713"/>
    </row>
    <row r="15" spans="2:14">
      <c r="B15" s="719" t="s">
        <v>109</v>
      </c>
      <c r="C15" s="719"/>
      <c r="D15" s="719"/>
      <c r="E15" s="719"/>
      <c r="F15" s="719"/>
      <c r="G15" s="719"/>
      <c r="H15" s="719"/>
      <c r="I15" s="719"/>
      <c r="J15" s="719"/>
      <c r="K15" s="39">
        <v>42156</v>
      </c>
      <c r="L15" s="161" t="s">
        <v>25</v>
      </c>
      <c r="M15" s="39">
        <v>42338</v>
      </c>
    </row>
    <row r="16" spans="2:14" ht="14.4" customHeight="1">
      <c r="B16" s="769" t="s">
        <v>111</v>
      </c>
      <c r="C16" s="769"/>
      <c r="D16" s="769"/>
      <c r="E16" s="769"/>
      <c r="F16" s="769"/>
      <c r="G16" s="769"/>
      <c r="H16" s="769"/>
      <c r="I16" s="769"/>
      <c r="J16" s="769"/>
      <c r="K16" s="769"/>
      <c r="L16" s="161" t="s">
        <v>25</v>
      </c>
      <c r="M16" s="39">
        <v>42338</v>
      </c>
    </row>
    <row r="17" spans="2:13">
      <c r="B17" s="68"/>
      <c r="C17" s="69"/>
      <c r="D17" s="69"/>
      <c r="E17" s="70"/>
      <c r="F17" s="70"/>
      <c r="G17" s="70"/>
      <c r="H17" s="70"/>
      <c r="I17" s="70"/>
      <c r="J17" s="70"/>
      <c r="K17" s="70"/>
      <c r="L17" s="70"/>
      <c r="M17" s="70"/>
    </row>
  </sheetData>
  <sheetProtection sheet="1" objects="1" scenarios="1"/>
  <mergeCells count="22">
    <mergeCell ref="B16:K16"/>
    <mergeCell ref="B2:D2"/>
    <mergeCell ref="B1:M1"/>
    <mergeCell ref="B14:D14"/>
    <mergeCell ref="L14:M14"/>
    <mergeCell ref="E2:F2"/>
    <mergeCell ref="G2:H2"/>
    <mergeCell ref="I2:J2"/>
    <mergeCell ref="K2:M2"/>
    <mergeCell ref="L12:M12"/>
    <mergeCell ref="L13:M13"/>
    <mergeCell ref="L6:M6"/>
    <mergeCell ref="L7:M7"/>
    <mergeCell ref="L8:M8"/>
    <mergeCell ref="L9:M9"/>
    <mergeCell ref="L10:M10"/>
    <mergeCell ref="L3:M3"/>
    <mergeCell ref="L4:M4"/>
    <mergeCell ref="L5:M5"/>
    <mergeCell ref="B3:D3"/>
    <mergeCell ref="B15:J15"/>
    <mergeCell ref="L11:M11"/>
  </mergeCells>
  <pageMargins left="0.7" right="0.7" top="0.75" bottom="0.75" header="0.3" footer="0.3"/>
  <pageSetup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workbookViewId="0">
      <pane ySplit="1" topLeftCell="A2" activePane="bottomLeft" state="frozen"/>
      <selection pane="bottomLeft" activeCell="Q30" sqref="Q30"/>
    </sheetView>
  </sheetViews>
  <sheetFormatPr defaultRowHeight="13.2"/>
  <cols>
    <col min="1" max="1" width="28.109375" style="178" bestFit="1" customWidth="1"/>
    <col min="2" max="2" width="25.88671875" style="178" bestFit="1" customWidth="1"/>
    <col min="3" max="3" width="24.77734375" style="178" bestFit="1" customWidth="1"/>
    <col min="4" max="16384" width="8.88671875" style="178"/>
  </cols>
  <sheetData>
    <row r="1" spans="1:13" ht="13.8" thickBot="1">
      <c r="A1" s="177" t="s">
        <v>207</v>
      </c>
      <c r="B1" s="177" t="s">
        <v>138</v>
      </c>
      <c r="C1" s="177" t="s">
        <v>139</v>
      </c>
      <c r="E1" s="783" t="s">
        <v>202</v>
      </c>
      <c r="F1" s="783"/>
      <c r="G1" s="783"/>
    </row>
    <row r="2" spans="1:13" ht="13.2" customHeight="1">
      <c r="A2" s="179" t="s">
        <v>140</v>
      </c>
      <c r="B2" s="180" t="s">
        <v>141</v>
      </c>
      <c r="C2" s="179" t="s">
        <v>142</v>
      </c>
      <c r="E2" s="774" t="s">
        <v>203</v>
      </c>
      <c r="F2" s="775"/>
      <c r="G2" s="775"/>
      <c r="H2" s="775"/>
      <c r="I2" s="775"/>
      <c r="J2" s="775"/>
      <c r="K2" s="775"/>
      <c r="L2" s="775"/>
      <c r="M2" s="776"/>
    </row>
    <row r="3" spans="1:13" ht="13.8" customHeight="1">
      <c r="A3" s="179" t="s">
        <v>143</v>
      </c>
      <c r="B3" s="179" t="s">
        <v>144</v>
      </c>
      <c r="C3" s="179" t="s">
        <v>83</v>
      </c>
      <c r="E3" s="777"/>
      <c r="F3" s="778"/>
      <c r="G3" s="778"/>
      <c r="H3" s="778"/>
      <c r="I3" s="778"/>
      <c r="J3" s="778"/>
      <c r="K3" s="778"/>
      <c r="L3" s="778"/>
      <c r="M3" s="779"/>
    </row>
    <row r="4" spans="1:13" ht="13.8" customHeight="1">
      <c r="A4" s="179" t="s">
        <v>145</v>
      </c>
      <c r="B4" s="181" t="s">
        <v>146</v>
      </c>
      <c r="C4" s="179" t="s">
        <v>147</v>
      </c>
      <c r="E4" s="777"/>
      <c r="F4" s="778"/>
      <c r="G4" s="778"/>
      <c r="H4" s="778"/>
      <c r="I4" s="778"/>
      <c r="J4" s="778"/>
      <c r="K4" s="778"/>
      <c r="L4" s="778"/>
      <c r="M4" s="779"/>
    </row>
    <row r="5" spans="1:13" ht="13.8" customHeight="1">
      <c r="A5" s="179" t="s">
        <v>148</v>
      </c>
      <c r="B5" s="180" t="s">
        <v>149</v>
      </c>
      <c r="C5" s="182"/>
      <c r="E5" s="777"/>
      <c r="F5" s="778"/>
      <c r="G5" s="778"/>
      <c r="H5" s="778"/>
      <c r="I5" s="778"/>
      <c r="J5" s="778"/>
      <c r="K5" s="778"/>
      <c r="L5" s="778"/>
      <c r="M5" s="779"/>
    </row>
    <row r="6" spans="1:13" ht="13.8" customHeight="1">
      <c r="A6" s="179" t="s">
        <v>150</v>
      </c>
      <c r="B6" s="181" t="s">
        <v>151</v>
      </c>
      <c r="C6" s="182"/>
      <c r="E6" s="777"/>
      <c r="F6" s="778"/>
      <c r="G6" s="778"/>
      <c r="H6" s="778"/>
      <c r="I6" s="778"/>
      <c r="J6" s="778"/>
      <c r="K6" s="778"/>
      <c r="L6" s="778"/>
      <c r="M6" s="779"/>
    </row>
    <row r="7" spans="1:13" ht="13.8" customHeight="1">
      <c r="A7" s="179" t="s">
        <v>152</v>
      </c>
      <c r="B7" s="181" t="s">
        <v>153</v>
      </c>
      <c r="C7" s="181"/>
      <c r="E7" s="777"/>
      <c r="F7" s="778"/>
      <c r="G7" s="778"/>
      <c r="H7" s="778"/>
      <c r="I7" s="778"/>
      <c r="J7" s="778"/>
      <c r="K7" s="778"/>
      <c r="L7" s="778"/>
      <c r="M7" s="779"/>
    </row>
    <row r="8" spans="1:13" ht="13.8" customHeight="1">
      <c r="A8" s="179" t="s">
        <v>154</v>
      </c>
      <c r="B8" s="179" t="s">
        <v>155</v>
      </c>
      <c r="C8" s="179"/>
      <c r="E8" s="777"/>
      <c r="F8" s="778"/>
      <c r="G8" s="778"/>
      <c r="H8" s="778"/>
      <c r="I8" s="778"/>
      <c r="J8" s="778"/>
      <c r="K8" s="778"/>
      <c r="L8" s="778"/>
      <c r="M8" s="779"/>
    </row>
    <row r="9" spans="1:13" ht="13.8" customHeight="1">
      <c r="A9" s="182" t="s">
        <v>156</v>
      </c>
      <c r="B9" s="179" t="s">
        <v>157</v>
      </c>
      <c r="C9" s="179"/>
      <c r="E9" s="777"/>
      <c r="F9" s="778"/>
      <c r="G9" s="778"/>
      <c r="H9" s="778"/>
      <c r="I9" s="778"/>
      <c r="J9" s="778"/>
      <c r="K9" s="778"/>
      <c r="L9" s="778"/>
      <c r="M9" s="779"/>
    </row>
    <row r="10" spans="1:13" ht="13.8" customHeight="1">
      <c r="A10" s="179" t="s">
        <v>158</v>
      </c>
      <c r="B10" s="179" t="s">
        <v>159</v>
      </c>
      <c r="C10" s="182"/>
      <c r="E10" s="777"/>
      <c r="F10" s="778"/>
      <c r="G10" s="778"/>
      <c r="H10" s="778"/>
      <c r="I10" s="778"/>
      <c r="J10" s="778"/>
      <c r="K10" s="778"/>
      <c r="L10" s="778"/>
      <c r="M10" s="779"/>
    </row>
    <row r="11" spans="1:13" ht="13.8" customHeight="1">
      <c r="A11" s="182" t="s">
        <v>160</v>
      </c>
      <c r="B11" s="179" t="s">
        <v>161</v>
      </c>
      <c r="C11" s="182"/>
      <c r="E11" s="777"/>
      <c r="F11" s="778"/>
      <c r="G11" s="778"/>
      <c r="H11" s="778"/>
      <c r="I11" s="778"/>
      <c r="J11" s="778"/>
      <c r="K11" s="778"/>
      <c r="L11" s="778"/>
      <c r="M11" s="779"/>
    </row>
    <row r="12" spans="1:13" ht="13.8" customHeight="1">
      <c r="A12" s="179" t="s">
        <v>162</v>
      </c>
      <c r="B12" s="179" t="s">
        <v>163</v>
      </c>
      <c r="C12" s="182"/>
      <c r="E12" s="777"/>
      <c r="F12" s="778"/>
      <c r="G12" s="778"/>
      <c r="H12" s="778"/>
      <c r="I12" s="778"/>
      <c r="J12" s="778"/>
      <c r="K12" s="778"/>
      <c r="L12" s="778"/>
      <c r="M12" s="779"/>
    </row>
    <row r="13" spans="1:13" ht="13.8" customHeight="1">
      <c r="A13" s="179" t="s">
        <v>164</v>
      </c>
      <c r="B13" s="179" t="s">
        <v>165</v>
      </c>
      <c r="C13" s="182"/>
      <c r="E13" s="777"/>
      <c r="F13" s="778"/>
      <c r="G13" s="778"/>
      <c r="H13" s="778"/>
      <c r="I13" s="778"/>
      <c r="J13" s="778"/>
      <c r="K13" s="778"/>
      <c r="L13" s="778"/>
      <c r="M13" s="779"/>
    </row>
    <row r="14" spans="1:13" ht="13.8" customHeight="1">
      <c r="A14" s="179" t="s">
        <v>166</v>
      </c>
      <c r="B14" s="179" t="s">
        <v>167</v>
      </c>
      <c r="C14" s="182"/>
      <c r="E14" s="777"/>
      <c r="F14" s="778"/>
      <c r="G14" s="778"/>
      <c r="H14" s="778"/>
      <c r="I14" s="778"/>
      <c r="J14" s="778"/>
      <c r="K14" s="778"/>
      <c r="L14" s="778"/>
      <c r="M14" s="779"/>
    </row>
    <row r="15" spans="1:13" ht="13.8" customHeight="1">
      <c r="A15" s="182" t="s">
        <v>168</v>
      </c>
      <c r="B15" s="179" t="s">
        <v>169</v>
      </c>
      <c r="C15" s="182"/>
      <c r="E15" s="777"/>
      <c r="F15" s="778"/>
      <c r="G15" s="778"/>
      <c r="H15" s="778"/>
      <c r="I15" s="778"/>
      <c r="J15" s="778"/>
      <c r="K15" s="778"/>
      <c r="L15" s="778"/>
      <c r="M15" s="779"/>
    </row>
    <row r="16" spans="1:13" ht="13.8" customHeight="1" thickBot="1">
      <c r="A16" s="179" t="s">
        <v>170</v>
      </c>
      <c r="B16" s="179" t="s">
        <v>171</v>
      </c>
      <c r="C16" s="182"/>
      <c r="E16" s="780"/>
      <c r="F16" s="781"/>
      <c r="G16" s="781"/>
      <c r="H16" s="781"/>
      <c r="I16" s="781"/>
      <c r="J16" s="781"/>
      <c r="K16" s="781"/>
      <c r="L16" s="781"/>
      <c r="M16" s="782"/>
    </row>
    <row r="17" spans="1:13">
      <c r="A17" s="179" t="s">
        <v>172</v>
      </c>
      <c r="B17" s="180" t="s">
        <v>173</v>
      </c>
      <c r="C17" s="182"/>
      <c r="E17" s="183"/>
      <c r="F17" s="183"/>
      <c r="G17" s="183"/>
      <c r="H17" s="183"/>
      <c r="I17" s="183"/>
      <c r="J17" s="183"/>
      <c r="K17" s="183"/>
      <c r="L17" s="183"/>
      <c r="M17" s="183"/>
    </row>
    <row r="18" spans="1:13" ht="13.8" thickBot="1">
      <c r="A18" s="179" t="s">
        <v>174</v>
      </c>
      <c r="B18" s="179" t="s">
        <v>175</v>
      </c>
      <c r="C18" s="182"/>
      <c r="E18" s="783" t="s">
        <v>202</v>
      </c>
      <c r="F18" s="783"/>
      <c r="G18" s="783"/>
    </row>
    <row r="19" spans="1:13" ht="13.2" customHeight="1">
      <c r="A19" s="182" t="s">
        <v>176</v>
      </c>
      <c r="B19" s="179" t="s">
        <v>177</v>
      </c>
      <c r="C19" s="182"/>
      <c r="E19" s="774" t="s">
        <v>205</v>
      </c>
      <c r="F19" s="775"/>
      <c r="G19" s="775"/>
      <c r="H19" s="775"/>
      <c r="I19" s="775"/>
      <c r="J19" s="775"/>
      <c r="K19" s="775"/>
      <c r="L19" s="775"/>
      <c r="M19" s="776"/>
    </row>
    <row r="20" spans="1:13">
      <c r="A20" s="179" t="s">
        <v>178</v>
      </c>
      <c r="B20" s="180" t="s">
        <v>179</v>
      </c>
      <c r="C20" s="182"/>
      <c r="E20" s="777"/>
      <c r="F20" s="778"/>
      <c r="G20" s="778"/>
      <c r="H20" s="778"/>
      <c r="I20" s="778"/>
      <c r="J20" s="778"/>
      <c r="K20" s="778"/>
      <c r="L20" s="778"/>
      <c r="M20" s="779"/>
    </row>
    <row r="21" spans="1:13">
      <c r="A21" s="182" t="s">
        <v>180</v>
      </c>
      <c r="B21" s="179" t="s">
        <v>181</v>
      </c>
      <c r="C21" s="182"/>
      <c r="E21" s="777"/>
      <c r="F21" s="778"/>
      <c r="G21" s="778"/>
      <c r="H21" s="778"/>
      <c r="I21" s="778"/>
      <c r="J21" s="778"/>
      <c r="K21" s="778"/>
      <c r="L21" s="778"/>
      <c r="M21" s="779"/>
    </row>
    <row r="22" spans="1:13">
      <c r="A22" s="179" t="s">
        <v>182</v>
      </c>
      <c r="B22" s="180" t="s">
        <v>128</v>
      </c>
      <c r="C22" s="182"/>
      <c r="E22" s="777"/>
      <c r="F22" s="778"/>
      <c r="G22" s="778"/>
      <c r="H22" s="778"/>
      <c r="I22" s="778"/>
      <c r="J22" s="778"/>
      <c r="K22" s="778"/>
      <c r="L22" s="778"/>
      <c r="M22" s="779"/>
    </row>
    <row r="23" spans="1:13">
      <c r="A23" s="179" t="s">
        <v>183</v>
      </c>
      <c r="B23" s="179" t="s">
        <v>184</v>
      </c>
      <c r="C23" s="182"/>
      <c r="E23" s="777"/>
      <c r="F23" s="778"/>
      <c r="G23" s="778"/>
      <c r="H23" s="778"/>
      <c r="I23" s="778"/>
      <c r="J23" s="778"/>
      <c r="K23" s="778"/>
      <c r="L23" s="778"/>
      <c r="M23" s="779"/>
    </row>
    <row r="24" spans="1:13">
      <c r="A24" s="179" t="s">
        <v>185</v>
      </c>
      <c r="B24" s="179" t="s">
        <v>186</v>
      </c>
      <c r="C24" s="182"/>
      <c r="E24" s="777"/>
      <c r="F24" s="778"/>
      <c r="G24" s="778"/>
      <c r="H24" s="778"/>
      <c r="I24" s="778"/>
      <c r="J24" s="778"/>
      <c r="K24" s="778"/>
      <c r="L24" s="778"/>
      <c r="M24" s="779"/>
    </row>
    <row r="25" spans="1:13">
      <c r="A25" s="179" t="s">
        <v>187</v>
      </c>
      <c r="B25" s="180" t="s">
        <v>204</v>
      </c>
      <c r="C25" s="182"/>
      <c r="E25" s="777"/>
      <c r="F25" s="778"/>
      <c r="G25" s="778"/>
      <c r="H25" s="778"/>
      <c r="I25" s="778"/>
      <c r="J25" s="778"/>
      <c r="K25" s="778"/>
      <c r="L25" s="778"/>
      <c r="M25" s="779"/>
    </row>
    <row r="26" spans="1:13">
      <c r="A26" s="182"/>
      <c r="B26" s="179" t="s">
        <v>188</v>
      </c>
      <c r="C26" s="182"/>
      <c r="E26" s="777"/>
      <c r="F26" s="778"/>
      <c r="G26" s="778"/>
      <c r="H26" s="778"/>
      <c r="I26" s="778"/>
      <c r="J26" s="778"/>
      <c r="K26" s="778"/>
      <c r="L26" s="778"/>
      <c r="M26" s="779"/>
    </row>
    <row r="27" spans="1:13">
      <c r="A27" s="182"/>
      <c r="B27" s="180" t="s">
        <v>135</v>
      </c>
      <c r="C27" s="182"/>
      <c r="E27" s="777"/>
      <c r="F27" s="778"/>
      <c r="G27" s="778"/>
      <c r="H27" s="778"/>
      <c r="I27" s="778"/>
      <c r="J27" s="778"/>
      <c r="K27" s="778"/>
      <c r="L27" s="778"/>
      <c r="M27" s="779"/>
    </row>
    <row r="28" spans="1:13">
      <c r="A28" s="182"/>
      <c r="B28" s="179" t="s">
        <v>189</v>
      </c>
      <c r="C28" s="182"/>
      <c r="E28" s="777"/>
      <c r="F28" s="778"/>
      <c r="G28" s="778"/>
      <c r="H28" s="778"/>
      <c r="I28" s="778"/>
      <c r="J28" s="778"/>
      <c r="K28" s="778"/>
      <c r="L28" s="778"/>
      <c r="M28" s="779"/>
    </row>
    <row r="29" spans="1:13">
      <c r="A29" s="182"/>
      <c r="B29" s="184" t="s">
        <v>190</v>
      </c>
      <c r="C29" s="182"/>
      <c r="E29" s="777"/>
      <c r="F29" s="778"/>
      <c r="G29" s="778"/>
      <c r="H29" s="778"/>
      <c r="I29" s="778"/>
      <c r="J29" s="778"/>
      <c r="K29" s="778"/>
      <c r="L29" s="778"/>
      <c r="M29" s="779"/>
    </row>
    <row r="30" spans="1:13">
      <c r="A30" s="182"/>
      <c r="B30" s="179" t="s">
        <v>191</v>
      </c>
      <c r="C30" s="182"/>
      <c r="E30" s="777"/>
      <c r="F30" s="778"/>
      <c r="G30" s="778"/>
      <c r="H30" s="778"/>
      <c r="I30" s="778"/>
      <c r="J30" s="778"/>
      <c r="K30" s="778"/>
      <c r="L30" s="778"/>
      <c r="M30" s="779"/>
    </row>
    <row r="31" spans="1:13">
      <c r="A31" s="182"/>
      <c r="B31" s="179" t="s">
        <v>192</v>
      </c>
      <c r="C31" s="182"/>
      <c r="E31" s="777"/>
      <c r="F31" s="778"/>
      <c r="G31" s="778"/>
      <c r="H31" s="778"/>
      <c r="I31" s="778"/>
      <c r="J31" s="778"/>
      <c r="K31" s="778"/>
      <c r="L31" s="778"/>
      <c r="M31" s="779"/>
    </row>
    <row r="32" spans="1:13">
      <c r="A32" s="182"/>
      <c r="B32" s="179" t="s">
        <v>193</v>
      </c>
      <c r="C32" s="182"/>
      <c r="E32" s="777"/>
      <c r="F32" s="778"/>
      <c r="G32" s="778"/>
      <c r="H32" s="778"/>
      <c r="I32" s="778"/>
      <c r="J32" s="778"/>
      <c r="K32" s="778"/>
      <c r="L32" s="778"/>
      <c r="M32" s="779"/>
    </row>
    <row r="33" spans="1:13">
      <c r="A33" s="182"/>
      <c r="B33" s="180" t="s">
        <v>194</v>
      </c>
      <c r="C33" s="182"/>
      <c r="E33" s="777"/>
      <c r="F33" s="778"/>
      <c r="G33" s="778"/>
      <c r="H33" s="778"/>
      <c r="I33" s="778"/>
      <c r="J33" s="778"/>
      <c r="K33" s="778"/>
      <c r="L33" s="778"/>
      <c r="M33" s="779"/>
    </row>
    <row r="34" spans="1:13" ht="13.8" thickBot="1">
      <c r="A34" s="182"/>
      <c r="B34" s="179" t="s">
        <v>195</v>
      </c>
      <c r="C34" s="182"/>
      <c r="E34" s="780"/>
      <c r="F34" s="781"/>
      <c r="G34" s="781"/>
      <c r="H34" s="781"/>
      <c r="I34" s="781"/>
      <c r="J34" s="781"/>
      <c r="K34" s="781"/>
      <c r="L34" s="781"/>
      <c r="M34" s="782"/>
    </row>
    <row r="35" spans="1:13">
      <c r="A35" s="182"/>
      <c r="B35" s="179" t="s">
        <v>196</v>
      </c>
      <c r="C35" s="182"/>
    </row>
    <row r="36" spans="1:13">
      <c r="A36" s="182"/>
      <c r="B36" s="179" t="s">
        <v>197</v>
      </c>
      <c r="C36" s="182"/>
      <c r="E36" s="185"/>
      <c r="F36" s="185"/>
      <c r="G36" s="185"/>
      <c r="H36" s="185"/>
      <c r="I36" s="185"/>
      <c r="J36" s="185"/>
      <c r="K36" s="185"/>
      <c r="L36" s="185"/>
      <c r="M36" s="185"/>
    </row>
    <row r="37" spans="1:13">
      <c r="A37" s="182"/>
      <c r="B37" s="179" t="s">
        <v>198</v>
      </c>
      <c r="C37" s="182"/>
      <c r="E37" s="185"/>
      <c r="F37" s="185"/>
      <c r="G37" s="185"/>
      <c r="H37" s="185"/>
      <c r="I37" s="185"/>
      <c r="J37" s="185"/>
      <c r="K37" s="185"/>
      <c r="L37" s="185"/>
      <c r="M37" s="185"/>
    </row>
    <row r="38" spans="1:13">
      <c r="A38" s="182"/>
      <c r="B38" s="180" t="s">
        <v>199</v>
      </c>
      <c r="C38" s="182"/>
      <c r="E38" s="185"/>
      <c r="F38" s="185"/>
      <c r="G38" s="185"/>
      <c r="H38" s="185"/>
      <c r="I38" s="185"/>
      <c r="J38" s="185"/>
      <c r="K38" s="185"/>
      <c r="L38" s="185"/>
      <c r="M38" s="185"/>
    </row>
    <row r="39" spans="1:13">
      <c r="A39" s="182"/>
      <c r="B39" s="184" t="s">
        <v>200</v>
      </c>
      <c r="C39" s="182"/>
      <c r="E39" s="185"/>
      <c r="F39" s="185"/>
      <c r="G39" s="185"/>
      <c r="H39" s="185"/>
      <c r="I39" s="185"/>
      <c r="J39" s="185"/>
      <c r="K39" s="185"/>
      <c r="L39" s="185"/>
      <c r="M39" s="185"/>
    </row>
    <row r="40" spans="1:13">
      <c r="A40" s="182"/>
      <c r="B40" s="179" t="s">
        <v>201</v>
      </c>
      <c r="C40" s="182"/>
      <c r="E40" s="185"/>
      <c r="F40" s="185"/>
      <c r="G40" s="185"/>
      <c r="H40" s="185"/>
      <c r="I40" s="185"/>
      <c r="J40" s="185"/>
      <c r="K40" s="185"/>
      <c r="L40" s="185"/>
      <c r="M40" s="185"/>
    </row>
    <row r="41" spans="1:13">
      <c r="A41" s="182"/>
      <c r="B41" s="182"/>
      <c r="C41" s="182"/>
      <c r="E41" s="185"/>
      <c r="F41" s="185"/>
      <c r="G41" s="185"/>
      <c r="H41" s="185"/>
      <c r="I41" s="185"/>
      <c r="J41" s="185"/>
      <c r="K41" s="185"/>
      <c r="L41" s="185"/>
      <c r="M41" s="185"/>
    </row>
    <row r="42" spans="1:13">
      <c r="E42" s="185"/>
      <c r="F42" s="185"/>
      <c r="G42" s="185"/>
      <c r="H42" s="185"/>
      <c r="I42" s="185"/>
      <c r="J42" s="185"/>
      <c r="K42" s="185"/>
      <c r="L42" s="185"/>
      <c r="M42" s="185"/>
    </row>
    <row r="43" spans="1:13">
      <c r="E43" s="185"/>
      <c r="F43" s="185"/>
      <c r="G43" s="185"/>
      <c r="H43" s="185"/>
      <c r="I43" s="185"/>
      <c r="J43" s="185"/>
      <c r="K43" s="185"/>
      <c r="L43" s="185"/>
      <c r="M43" s="185"/>
    </row>
    <row r="44" spans="1:13">
      <c r="E44" s="185"/>
      <c r="F44" s="185"/>
      <c r="G44" s="185"/>
      <c r="H44" s="185"/>
      <c r="I44" s="185"/>
      <c r="J44" s="185"/>
      <c r="K44" s="185"/>
      <c r="L44" s="185"/>
      <c r="M44" s="185"/>
    </row>
    <row r="45" spans="1:13">
      <c r="E45" s="185"/>
      <c r="F45" s="185"/>
      <c r="G45" s="185"/>
      <c r="H45" s="185"/>
      <c r="I45" s="185"/>
      <c r="J45" s="185"/>
      <c r="K45" s="185"/>
      <c r="L45" s="185"/>
      <c r="M45" s="185"/>
    </row>
    <row r="46" spans="1:13">
      <c r="E46" s="185"/>
      <c r="F46" s="185"/>
      <c r="G46" s="185"/>
      <c r="H46" s="185"/>
      <c r="I46" s="185"/>
      <c r="J46" s="185"/>
      <c r="K46" s="185"/>
      <c r="L46" s="185"/>
      <c r="M46" s="185"/>
    </row>
    <row r="47" spans="1:13">
      <c r="E47" s="185"/>
      <c r="F47" s="185"/>
      <c r="G47" s="185"/>
      <c r="H47" s="185"/>
      <c r="I47" s="185"/>
      <c r="J47" s="185"/>
      <c r="K47" s="185"/>
      <c r="L47" s="185"/>
      <c r="M47" s="185"/>
    </row>
    <row r="48" spans="1:13">
      <c r="E48" s="185"/>
      <c r="F48" s="185"/>
      <c r="G48" s="185"/>
      <c r="H48" s="185"/>
      <c r="I48" s="185"/>
      <c r="J48" s="185"/>
      <c r="K48" s="185"/>
      <c r="L48" s="185"/>
      <c r="M48" s="185"/>
    </row>
    <row r="49" spans="5:13">
      <c r="E49" s="185"/>
      <c r="F49" s="185"/>
      <c r="G49" s="185"/>
      <c r="H49" s="185"/>
      <c r="I49" s="185"/>
      <c r="J49" s="185"/>
      <c r="K49" s="185"/>
      <c r="L49" s="185"/>
      <c r="M49" s="185"/>
    </row>
    <row r="50" spans="5:13">
      <c r="E50" s="185"/>
      <c r="F50" s="185"/>
      <c r="G50" s="185"/>
      <c r="H50" s="185"/>
      <c r="I50" s="185"/>
      <c r="J50" s="185"/>
      <c r="K50" s="185"/>
      <c r="L50" s="185"/>
      <c r="M50" s="185"/>
    </row>
    <row r="51" spans="5:13">
      <c r="E51" s="185"/>
      <c r="F51" s="185"/>
      <c r="G51" s="185"/>
      <c r="H51" s="185"/>
      <c r="I51" s="185"/>
      <c r="J51" s="185"/>
      <c r="K51" s="185"/>
      <c r="L51" s="185"/>
      <c r="M51" s="185"/>
    </row>
    <row r="52" spans="5:13">
      <c r="E52" s="185"/>
      <c r="F52" s="185"/>
      <c r="G52" s="185"/>
      <c r="H52" s="185"/>
      <c r="I52" s="185"/>
      <c r="J52" s="185"/>
      <c r="K52" s="185"/>
      <c r="L52" s="185"/>
      <c r="M52" s="185"/>
    </row>
    <row r="53" spans="5:13">
      <c r="E53" s="185"/>
      <c r="F53" s="185"/>
      <c r="G53" s="185"/>
      <c r="H53" s="185"/>
      <c r="I53" s="185"/>
      <c r="J53" s="185"/>
      <c r="K53" s="185"/>
      <c r="L53" s="185"/>
      <c r="M53" s="185"/>
    </row>
    <row r="54" spans="5:13">
      <c r="E54" s="185"/>
      <c r="F54" s="185"/>
      <c r="G54" s="185"/>
      <c r="H54" s="185"/>
      <c r="I54" s="185"/>
      <c r="J54" s="185"/>
      <c r="K54" s="185"/>
      <c r="L54" s="185"/>
      <c r="M54" s="185"/>
    </row>
    <row r="55" spans="5:13">
      <c r="E55" s="185"/>
      <c r="F55" s="185"/>
      <c r="G55" s="185"/>
      <c r="H55" s="185"/>
      <c r="I55" s="185"/>
      <c r="J55" s="185"/>
      <c r="K55" s="185"/>
      <c r="L55" s="185"/>
      <c r="M55" s="185"/>
    </row>
    <row r="56" spans="5:13">
      <c r="E56" s="185"/>
      <c r="F56" s="185"/>
      <c r="G56" s="185"/>
      <c r="H56" s="185"/>
      <c r="I56" s="185"/>
      <c r="J56" s="185"/>
      <c r="K56" s="185"/>
      <c r="L56" s="185"/>
      <c r="M56" s="185"/>
    </row>
    <row r="57" spans="5:13">
      <c r="E57" s="185"/>
      <c r="F57" s="185"/>
      <c r="G57" s="185"/>
      <c r="H57" s="185"/>
      <c r="I57" s="185"/>
      <c r="J57" s="185"/>
      <c r="K57" s="185"/>
      <c r="L57" s="185"/>
      <c r="M57" s="185"/>
    </row>
    <row r="58" spans="5:13">
      <c r="E58" s="185"/>
      <c r="F58" s="185"/>
      <c r="G58" s="185"/>
      <c r="H58" s="185"/>
      <c r="I58" s="185"/>
      <c r="J58" s="185"/>
      <c r="K58" s="185"/>
      <c r="L58" s="185"/>
      <c r="M58" s="185"/>
    </row>
    <row r="59" spans="5:13">
      <c r="E59" s="185"/>
      <c r="F59" s="185"/>
      <c r="G59" s="185"/>
      <c r="H59" s="185"/>
      <c r="I59" s="185"/>
      <c r="J59" s="185"/>
      <c r="K59" s="185"/>
      <c r="L59" s="185"/>
      <c r="M59" s="185"/>
    </row>
    <row r="60" spans="5:13">
      <c r="E60" s="185"/>
      <c r="F60" s="185"/>
      <c r="G60" s="185"/>
      <c r="H60" s="185"/>
      <c r="I60" s="185"/>
      <c r="J60" s="185"/>
      <c r="K60" s="185"/>
      <c r="L60" s="185"/>
      <c r="M60" s="185"/>
    </row>
    <row r="61" spans="5:13">
      <c r="E61" s="185"/>
      <c r="F61" s="185"/>
      <c r="G61" s="185"/>
      <c r="H61" s="185"/>
      <c r="I61" s="185"/>
      <c r="J61" s="185"/>
      <c r="K61" s="185"/>
      <c r="L61" s="185"/>
      <c r="M61" s="185"/>
    </row>
    <row r="62" spans="5:13">
      <c r="E62" s="185"/>
      <c r="F62" s="185"/>
      <c r="G62" s="185"/>
      <c r="H62" s="185"/>
      <c r="I62" s="185"/>
      <c r="J62" s="185"/>
      <c r="K62" s="185"/>
      <c r="L62" s="185"/>
      <c r="M62" s="185"/>
    </row>
    <row r="63" spans="5:13">
      <c r="E63" s="185"/>
      <c r="F63" s="185"/>
      <c r="G63" s="185"/>
      <c r="H63" s="185"/>
      <c r="I63" s="185"/>
      <c r="J63" s="185"/>
      <c r="K63" s="185"/>
      <c r="L63" s="185"/>
      <c r="M63" s="185"/>
    </row>
    <row r="64" spans="5:13">
      <c r="E64" s="185"/>
      <c r="F64" s="185"/>
      <c r="G64" s="185"/>
      <c r="H64" s="185"/>
      <c r="I64" s="185"/>
      <c r="J64" s="185"/>
      <c r="K64" s="185"/>
      <c r="L64" s="185"/>
      <c r="M64" s="185"/>
    </row>
    <row r="65" spans="5:13">
      <c r="E65" s="185"/>
      <c r="F65" s="185"/>
      <c r="G65" s="185"/>
      <c r="H65" s="185"/>
      <c r="I65" s="185"/>
      <c r="J65" s="185"/>
      <c r="K65" s="185"/>
      <c r="L65" s="185"/>
      <c r="M65" s="185"/>
    </row>
    <row r="66" spans="5:13">
      <c r="E66" s="185"/>
      <c r="F66" s="185"/>
      <c r="G66" s="185"/>
      <c r="H66" s="185"/>
      <c r="I66" s="185"/>
      <c r="J66" s="185"/>
      <c r="K66" s="185"/>
      <c r="L66" s="185"/>
      <c r="M66" s="185"/>
    </row>
    <row r="67" spans="5:13">
      <c r="E67" s="185"/>
      <c r="F67" s="185"/>
      <c r="G67" s="185"/>
      <c r="H67" s="185"/>
      <c r="I67" s="185"/>
      <c r="J67" s="185"/>
      <c r="K67" s="185"/>
      <c r="L67" s="185"/>
      <c r="M67" s="185"/>
    </row>
  </sheetData>
  <sheetProtection sheet="1" objects="1" scenarios="1"/>
  <mergeCells count="4">
    <mergeCell ref="E19:M34"/>
    <mergeCell ref="E1:G1"/>
    <mergeCell ref="E18:G18"/>
    <mergeCell ref="E2:M16"/>
  </mergeCells>
  <pageMargins left="0.7" right="0.7" top="0.75" bottom="0.75" header="0.3" footer="0.3"/>
  <pageSetup orientation="portrait" verticalDpi="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6"/>
  <sheetViews>
    <sheetView showGridLines="0" workbookViewId="0">
      <pane ySplit="3" topLeftCell="A4" activePane="bottomLeft" state="frozen"/>
      <selection pane="bottomLeft" activeCell="G28" sqref="G28"/>
    </sheetView>
  </sheetViews>
  <sheetFormatPr defaultRowHeight="14.4"/>
  <cols>
    <col min="1" max="1" width="3.44140625" style="20" bestFit="1" customWidth="1"/>
    <col min="2" max="2" width="11.109375" style="24" customWidth="1"/>
    <col min="3" max="3" width="4.44140625" bestFit="1" customWidth="1"/>
    <col min="4" max="4" width="5.88671875" bestFit="1" customWidth="1"/>
    <col min="5" max="5" width="10.77734375" bestFit="1" customWidth="1"/>
    <col min="6" max="10" width="22.21875" style="1" customWidth="1"/>
  </cols>
  <sheetData>
    <row r="1" spans="2:10" ht="24.6" customHeight="1" thickBot="1">
      <c r="B1" s="722" t="s">
        <v>409</v>
      </c>
      <c r="C1" s="722"/>
      <c r="D1" s="722"/>
      <c r="E1" s="722"/>
      <c r="F1" s="722"/>
      <c r="G1" s="722"/>
      <c r="H1" s="722"/>
      <c r="I1" s="722"/>
      <c r="J1" s="722"/>
    </row>
    <row r="2" spans="2:10" ht="13.8" customHeight="1">
      <c r="B2" s="83" t="s">
        <v>23</v>
      </c>
      <c r="C2" s="699" t="str">
        <f>'Interval Specifications'!D5</f>
        <v>TOLVAPTAN</v>
      </c>
      <c r="D2" s="700"/>
      <c r="E2" s="700"/>
      <c r="F2" s="758" t="s">
        <v>20</v>
      </c>
      <c r="G2" s="759"/>
      <c r="H2" s="760"/>
      <c r="I2" s="603" t="s">
        <v>19</v>
      </c>
      <c r="J2" s="604" t="s">
        <v>10</v>
      </c>
    </row>
    <row r="3" spans="2:10" ht="27.6" thickBot="1">
      <c r="B3" s="75" t="s">
        <v>76</v>
      </c>
      <c r="C3" s="696" t="s">
        <v>6</v>
      </c>
      <c r="D3" s="697"/>
      <c r="E3" s="697"/>
      <c r="F3" s="607" t="s">
        <v>416</v>
      </c>
      <c r="G3" s="608" t="s">
        <v>415</v>
      </c>
      <c r="H3" s="609" t="s">
        <v>414</v>
      </c>
      <c r="I3" s="610" t="s">
        <v>417</v>
      </c>
      <c r="J3" s="610" t="s">
        <v>417</v>
      </c>
    </row>
    <row r="4" spans="2:10" customFormat="1" ht="13.8" thickTop="1">
      <c r="B4" s="733" t="s">
        <v>408</v>
      </c>
      <c r="C4" s="611">
        <f>'Interval Specifications'!$E$9</f>
        <v>15</v>
      </c>
      <c r="D4" s="612" t="str">
        <f>'Interval Specifications'!$E$8</f>
        <v>mg</v>
      </c>
      <c r="E4" s="613" t="str">
        <f>'Interval Specifications'!$E$7</f>
        <v>Tablet</v>
      </c>
      <c r="F4" s="415">
        <f>G4-H4</f>
        <v>263710</v>
      </c>
      <c r="G4" s="592">
        <f>'Cumulative Specifications'!E13</f>
        <v>1470620</v>
      </c>
      <c r="H4" s="614">
        <v>1206910</v>
      </c>
      <c r="I4" s="597">
        <f>F4*C4*'Interval Specifications'!$E$10</f>
        <v>3955650</v>
      </c>
      <c r="J4" s="597">
        <f>I4/'Interval Specifications'!$E$11/365</f>
        <v>722.49315068493149</v>
      </c>
    </row>
    <row r="5" spans="2:10" customFormat="1" ht="13.8" thickBot="1">
      <c r="B5" s="734"/>
      <c r="C5" s="52">
        <f>'Interval Specifications'!$F$9</f>
        <v>30</v>
      </c>
      <c r="D5" s="78" t="str">
        <f>'Interval Specifications'!$F$8</f>
        <v>mg</v>
      </c>
      <c r="E5" s="130" t="str">
        <f>'Interval Specifications'!$F$7</f>
        <v>Tablet</v>
      </c>
      <c r="F5" s="138">
        <f t="shared" ref="F5" si="0">G5-H5</f>
        <v>94900</v>
      </c>
      <c r="G5" s="590">
        <f>'Cumulative Specifications'!F13</f>
        <v>552660</v>
      </c>
      <c r="H5" s="595">
        <v>457760</v>
      </c>
      <c r="I5" s="626">
        <f>F5*C5*'Interval Specifications'!$F$10</f>
        <v>2847000</v>
      </c>
      <c r="J5" s="598">
        <f>I5/'Interval Specifications'!$F$11/365</f>
        <v>260</v>
      </c>
    </row>
    <row r="6" spans="2:10" customFormat="1" thickTop="1" thickBot="1">
      <c r="B6" s="747"/>
      <c r="C6" s="743" t="s">
        <v>69</v>
      </c>
      <c r="D6" s="744"/>
      <c r="E6" s="784"/>
      <c r="F6" s="459">
        <f>SUM(F4:F5)</f>
        <v>358610</v>
      </c>
      <c r="G6" s="605"/>
      <c r="H6" s="606"/>
      <c r="I6" s="600">
        <f>SUM(I4:I5)</f>
        <v>6802650</v>
      </c>
      <c r="J6" s="600">
        <f>SUM(J4:J5)</f>
        <v>982.49315068493149</v>
      </c>
    </row>
    <row r="7" spans="2:10" customFormat="1" ht="13.8" thickTop="1">
      <c r="B7" s="786" t="s">
        <v>410</v>
      </c>
      <c r="C7" s="79">
        <f>'Interval Specifications'!$E$9</f>
        <v>15</v>
      </c>
      <c r="D7" s="78" t="str">
        <f>'Interval Specifications'!$E$8</f>
        <v>mg</v>
      </c>
      <c r="E7" s="130" t="str">
        <f>'Interval Specifications'!$E$7</f>
        <v>Tablet</v>
      </c>
      <c r="F7" s="205">
        <f t="shared" ref="F7:F8" si="1">G7-H7</f>
        <v>471614</v>
      </c>
      <c r="G7" s="621">
        <f>SUM('Cumulative Specifications'!E54:E77)</f>
        <v>930274</v>
      </c>
      <c r="H7" s="594">
        <v>458660</v>
      </c>
      <c r="I7" s="597">
        <f>F7*C7*'Interval Specifications'!$E$10</f>
        <v>7074210</v>
      </c>
      <c r="J7" s="601">
        <f>I7/'Interval Specifications'!$E$11/365</f>
        <v>1292.0931506849315</v>
      </c>
    </row>
    <row r="8" spans="2:10" customFormat="1" ht="13.8" thickBot="1">
      <c r="B8" s="786"/>
      <c r="C8" s="52">
        <f>'Interval Specifications'!$F$9</f>
        <v>30</v>
      </c>
      <c r="D8" s="78" t="str">
        <f>'Interval Specifications'!$F$8</f>
        <v>mg</v>
      </c>
      <c r="E8" s="130" t="str">
        <f>'Interval Specifications'!$F$7</f>
        <v>Tablet</v>
      </c>
      <c r="F8" s="138">
        <f t="shared" si="1"/>
        <v>14450</v>
      </c>
      <c r="G8" s="622">
        <f>SUM('Cumulative Specifications'!F54:F77)</f>
        <v>50850</v>
      </c>
      <c r="H8" s="595">
        <v>36400</v>
      </c>
      <c r="I8" s="626">
        <f>F8*C8*'Interval Specifications'!$F$10</f>
        <v>433500</v>
      </c>
      <c r="J8" s="598">
        <f>I8/'Interval Specifications'!$F$11/365</f>
        <v>39.589041095890408</v>
      </c>
    </row>
    <row r="9" spans="2:10" customFormat="1" thickTop="1" thickBot="1">
      <c r="B9" s="787"/>
      <c r="C9" s="743" t="s">
        <v>69</v>
      </c>
      <c r="D9" s="744"/>
      <c r="E9" s="744"/>
      <c r="F9" s="459">
        <f t="shared" ref="F9:J9" si="2">SUM(F7:F8)</f>
        <v>486064</v>
      </c>
      <c r="G9" s="605"/>
      <c r="H9" s="606"/>
      <c r="I9" s="600">
        <f t="shared" si="2"/>
        <v>7507710</v>
      </c>
      <c r="J9" s="600">
        <f t="shared" si="2"/>
        <v>1331.682191780822</v>
      </c>
    </row>
    <row r="10" spans="2:10" customFormat="1" ht="13.8" thickTop="1">
      <c r="B10" s="788" t="s">
        <v>65</v>
      </c>
      <c r="C10" s="79">
        <f>'Interval Specifications'!$E$9</f>
        <v>15</v>
      </c>
      <c r="D10" s="78" t="str">
        <f>'Interval Specifications'!$E$8</f>
        <v>mg</v>
      </c>
      <c r="E10" s="130" t="str">
        <f>'Interval Specifications'!$E$7</f>
        <v>Tablet</v>
      </c>
      <c r="F10" s="415">
        <f t="shared" ref="F10:F14" si="3">G10-H10</f>
        <v>66882</v>
      </c>
      <c r="G10" s="592">
        <f>'Cumulative Specifications'!E12</f>
        <v>70852</v>
      </c>
      <c r="H10" s="594">
        <v>3970</v>
      </c>
      <c r="I10" s="597">
        <f>F10*C10*'Interval Specifications'!$E$10</f>
        <v>1003230</v>
      </c>
      <c r="J10" s="597">
        <f>I10/'Interval Specifications'!$E$11/365</f>
        <v>183.23835616438356</v>
      </c>
    </row>
    <row r="11" spans="2:10" customFormat="1" ht="13.2">
      <c r="B11" s="789"/>
      <c r="C11" s="52">
        <f>'Interval Specifications'!$F$9</f>
        <v>30</v>
      </c>
      <c r="D11" s="78" t="str">
        <f>'Interval Specifications'!$F$8</f>
        <v>mg</v>
      </c>
      <c r="E11" s="130" t="str">
        <f>'Interval Specifications'!$F$7</f>
        <v>Tablet</v>
      </c>
      <c r="F11" s="138">
        <f t="shared" si="3"/>
        <v>29038</v>
      </c>
      <c r="G11" s="590">
        <f>'Cumulative Specifications'!F12</f>
        <v>30758</v>
      </c>
      <c r="H11" s="590">
        <v>1720</v>
      </c>
      <c r="I11" s="598">
        <f>F11*C11*'Interval Specifications'!$F$10</f>
        <v>871140</v>
      </c>
      <c r="J11" s="598">
        <f>I11/'Interval Specifications'!$F$11/365</f>
        <v>79.556164383561651</v>
      </c>
    </row>
    <row r="12" spans="2:10" customFormat="1" ht="13.2">
      <c r="B12" s="789"/>
      <c r="C12" s="79">
        <f>'Interval Specifications'!$G$9</f>
        <v>45</v>
      </c>
      <c r="D12" s="78" t="str">
        <f>'Interval Specifications'!$G$8</f>
        <v>mg</v>
      </c>
      <c r="E12" s="130" t="str">
        <f>'Interval Specifications'!$G$7</f>
        <v>Tablet</v>
      </c>
      <c r="F12" s="138">
        <f t="shared" si="3"/>
        <v>41692</v>
      </c>
      <c r="G12" s="590">
        <f>'Cumulative Specifications'!G12</f>
        <v>41692</v>
      </c>
      <c r="H12" s="595">
        <v>0</v>
      </c>
      <c r="I12" s="598">
        <f>F12*C12*'Interval Specifications'!$G$10</f>
        <v>1876140</v>
      </c>
      <c r="J12" s="598">
        <f>I12/'Interval Specifications'!$G$11/365</f>
        <v>114.22465753424657</v>
      </c>
    </row>
    <row r="13" spans="2:10" customFormat="1" ht="13.2">
      <c r="B13" s="789"/>
      <c r="C13" s="52">
        <f>'Interval Specifications'!$H$9</f>
        <v>60</v>
      </c>
      <c r="D13" s="78" t="str">
        <f>'Interval Specifications'!$H$8</f>
        <v>mg</v>
      </c>
      <c r="E13" s="130" t="str">
        <f>'Interval Specifications'!$H$7</f>
        <v>Tablet</v>
      </c>
      <c r="F13" s="138">
        <f t="shared" si="3"/>
        <v>11956</v>
      </c>
      <c r="G13" s="590">
        <f>'Cumulative Specifications'!H12</f>
        <v>11956</v>
      </c>
      <c r="H13" s="595">
        <v>0</v>
      </c>
      <c r="I13" s="598">
        <f>F13*C13*'Interval Specifications'!$H$10</f>
        <v>717360</v>
      </c>
      <c r="J13" s="598">
        <f>I13/'Interval Specifications'!$H$11/365</f>
        <v>32.756164383561647</v>
      </c>
    </row>
    <row r="14" spans="2:10" customFormat="1" ht="13.8" thickBot="1">
      <c r="B14" s="789"/>
      <c r="C14" s="53">
        <f>'Interval Specifications'!$I$9</f>
        <v>90</v>
      </c>
      <c r="D14" s="81" t="str">
        <f>'Interval Specifications'!$I$8</f>
        <v>mg</v>
      </c>
      <c r="E14" s="131" t="str">
        <f>'Interval Specifications'!$I$7</f>
        <v>Tablet</v>
      </c>
      <c r="F14" s="140">
        <f t="shared" si="3"/>
        <v>7252</v>
      </c>
      <c r="G14" s="593">
        <f>'Cumulative Specifications'!I12</f>
        <v>7252</v>
      </c>
      <c r="H14" s="596">
        <v>0</v>
      </c>
      <c r="I14" s="599">
        <f>F14*C14*'Interval Specifications'!$I$10</f>
        <v>652680</v>
      </c>
      <c r="J14" s="599">
        <f>I14/'Interval Specifications'!$I$11/365</f>
        <v>19.86849315068493</v>
      </c>
    </row>
    <row r="15" spans="2:10" customFormat="1" thickTop="1" thickBot="1">
      <c r="B15" s="790"/>
      <c r="C15" s="743" t="s">
        <v>69</v>
      </c>
      <c r="D15" s="744"/>
      <c r="E15" s="784"/>
      <c r="F15" s="459">
        <f t="shared" ref="F15:J15" si="4">SUM(F10:F14)</f>
        <v>156820</v>
      </c>
      <c r="G15" s="605"/>
      <c r="H15" s="606"/>
      <c r="I15" s="600">
        <f t="shared" si="4"/>
        <v>5120550</v>
      </c>
      <c r="J15" s="600">
        <f t="shared" si="4"/>
        <v>429.64383561643842</v>
      </c>
    </row>
    <row r="16" spans="2:10" customFormat="1" ht="15" customHeight="1" thickTop="1">
      <c r="B16" s="791" t="s">
        <v>67</v>
      </c>
      <c r="C16" s="79">
        <f>'Interval Specifications'!$E$9</f>
        <v>15</v>
      </c>
      <c r="D16" s="78" t="str">
        <f>'Interval Specifications'!$E$8</f>
        <v>mg</v>
      </c>
      <c r="E16" s="130" t="str">
        <f>'Interval Specifications'!$E$7</f>
        <v>Tablet</v>
      </c>
      <c r="F16" s="205">
        <f t="shared" ref="F16:F20" si="5">G16-H16</f>
        <v>280967.00113964966</v>
      </c>
      <c r="G16" s="621">
        <f>SUM('Cumulative Specifications'!E15:E53)</f>
        <v>831007.00113964966</v>
      </c>
      <c r="H16" s="594">
        <v>550040</v>
      </c>
      <c r="I16" s="597">
        <f>F16*C16*'Interval Specifications'!$E$10</f>
        <v>4214505.0170947444</v>
      </c>
      <c r="J16" s="601">
        <f>I16/'Interval Specifications'!$E$11/365</f>
        <v>769.77260586205364</v>
      </c>
    </row>
    <row r="17" spans="2:10" customFormat="1" ht="13.2">
      <c r="B17" s="786"/>
      <c r="C17" s="52">
        <f>'Interval Specifications'!$F$9</f>
        <v>30</v>
      </c>
      <c r="D17" s="78" t="str">
        <f>'Interval Specifications'!$F$8</f>
        <v>mg</v>
      </c>
      <c r="E17" s="130" t="str">
        <f>'Interval Specifications'!$F$7</f>
        <v>Tablet</v>
      </c>
      <c r="F17" s="138">
        <f t="shared" si="5"/>
        <v>95992</v>
      </c>
      <c r="G17" s="622">
        <f>SUM('Cumulative Specifications'!F15:F53)</f>
        <v>300902</v>
      </c>
      <c r="H17" s="595">
        <v>204910</v>
      </c>
      <c r="I17" s="598">
        <f>F17*C17*'Interval Specifications'!$F$10</f>
        <v>2879760</v>
      </c>
      <c r="J17" s="598">
        <f>I17/'Interval Specifications'!$F$11/365</f>
        <v>262.99178082191781</v>
      </c>
    </row>
    <row r="18" spans="2:10" customFormat="1" ht="13.2">
      <c r="B18" s="786"/>
      <c r="C18" s="79">
        <f>'Interval Specifications'!$G$9</f>
        <v>45</v>
      </c>
      <c r="D18" s="78" t="str">
        <f>'Interval Specifications'!$G$8</f>
        <v>mg</v>
      </c>
      <c r="E18" s="130" t="str">
        <f>'Interval Specifications'!$G$7</f>
        <v>Tablet</v>
      </c>
      <c r="F18" s="138">
        <f t="shared" si="5"/>
        <v>18620</v>
      </c>
      <c r="G18" s="590">
        <f>SUM('Cumulative Specifications'!G15:G53)</f>
        <v>18620</v>
      </c>
      <c r="H18" s="595">
        <v>0</v>
      </c>
      <c r="I18" s="598">
        <f>F18*C18*'Interval Specifications'!$G$10</f>
        <v>837900</v>
      </c>
      <c r="J18" s="598">
        <f>I18/'Interval Specifications'!$G$11/365</f>
        <v>51.013698630136986</v>
      </c>
    </row>
    <row r="19" spans="2:10" customFormat="1" ht="13.2">
      <c r="B19" s="786"/>
      <c r="C19" s="52">
        <f>'Interval Specifications'!$H$9</f>
        <v>60</v>
      </c>
      <c r="D19" s="78" t="str">
        <f>'Interval Specifications'!$H$8</f>
        <v>mg</v>
      </c>
      <c r="E19" s="130" t="str">
        <f>'Interval Specifications'!$H$7</f>
        <v>Tablet</v>
      </c>
      <c r="F19" s="138">
        <f t="shared" si="5"/>
        <v>9576</v>
      </c>
      <c r="G19" s="590">
        <f>SUM('Cumulative Specifications'!H15:H53)</f>
        <v>9576</v>
      </c>
      <c r="H19" s="595">
        <v>0</v>
      </c>
      <c r="I19" s="598">
        <f>F19*C19*'Interval Specifications'!$H$10</f>
        <v>574560</v>
      </c>
      <c r="J19" s="598">
        <f>I19/'Interval Specifications'!$H$11/365</f>
        <v>26.235616438356164</v>
      </c>
    </row>
    <row r="20" spans="2:10" customFormat="1" ht="13.8" thickBot="1">
      <c r="B20" s="786"/>
      <c r="C20" s="52">
        <f>'Interval Specifications'!$I$9</f>
        <v>90</v>
      </c>
      <c r="D20" s="78" t="str">
        <f>'Interval Specifications'!$I$8</f>
        <v>mg</v>
      </c>
      <c r="E20" s="130" t="str">
        <f>'Interval Specifications'!$I$7</f>
        <v>Tablet</v>
      </c>
      <c r="F20" s="138">
        <f t="shared" si="5"/>
        <v>9380</v>
      </c>
      <c r="G20" s="590">
        <f>SUM('Cumulative Specifications'!I15:I53)</f>
        <v>9380</v>
      </c>
      <c r="H20" s="595">
        <v>0</v>
      </c>
      <c r="I20" s="599">
        <f>F20*C20*'Interval Specifications'!$I$10</f>
        <v>844200</v>
      </c>
      <c r="J20" s="598">
        <f>I20/'Interval Specifications'!$I$11/365</f>
        <v>25.698630136986303</v>
      </c>
    </row>
    <row r="21" spans="2:10" customFormat="1" thickTop="1" thickBot="1">
      <c r="B21" s="787"/>
      <c r="C21" s="743" t="s">
        <v>69</v>
      </c>
      <c r="D21" s="744"/>
      <c r="E21" s="744"/>
      <c r="F21" s="459">
        <f>SUM(F16:F20)</f>
        <v>414535.00113964966</v>
      </c>
      <c r="G21" s="605"/>
      <c r="H21" s="606"/>
      <c r="I21" s="589">
        <f>SUM(I16:I20)</f>
        <v>9350925.0170947444</v>
      </c>
      <c r="J21" s="589">
        <f>SUM(J16:J20)</f>
        <v>1135.712331889451</v>
      </c>
    </row>
    <row r="22" spans="2:10" customFormat="1" ht="13.8" thickTop="1">
      <c r="B22" s="733" t="str">
        <f>'Interval Specifications'!C15</f>
        <v>Japan</v>
      </c>
      <c r="C22" s="412">
        <f>'Interval Specifications'!$D$9</f>
        <v>7.5</v>
      </c>
      <c r="D22" s="407" t="str">
        <f>'Interval Specifications'!$D$8</f>
        <v>mg</v>
      </c>
      <c r="E22" s="408" t="str">
        <f>'Interval Specifications'!$D$7</f>
        <v>Tablet</v>
      </c>
      <c r="F22" s="205">
        <f t="shared" ref="F22:F24" si="6">G22-H22</f>
        <v>13569080</v>
      </c>
      <c r="G22" s="591">
        <f>'Cumulative Specifications'!D14</f>
        <v>23176040</v>
      </c>
      <c r="H22" s="594">
        <v>9606960</v>
      </c>
      <c r="I22" s="601">
        <f>F22*C22*'Interval Specifications'!$D$10</f>
        <v>101768100</v>
      </c>
      <c r="J22" s="601">
        <f>I22/'Interval Specifications'!$D$11/365</f>
        <v>37175.561643835616</v>
      </c>
    </row>
    <row r="23" spans="2:10" customFormat="1" ht="13.2">
      <c r="B23" s="734"/>
      <c r="C23" s="79">
        <f>'Interval Specifications'!$E$9</f>
        <v>15</v>
      </c>
      <c r="D23" s="78" t="str">
        <f>'Interval Specifications'!$E$8</f>
        <v>mg</v>
      </c>
      <c r="E23" s="130" t="str">
        <f>'Interval Specifications'!$E$7</f>
        <v>Tablet</v>
      </c>
      <c r="F23" s="138">
        <f t="shared" si="6"/>
        <v>4679200</v>
      </c>
      <c r="G23" s="590">
        <f>'Cumulative Specifications'!E14</f>
        <v>13327760</v>
      </c>
      <c r="H23" s="595">
        <v>8648560</v>
      </c>
      <c r="I23" s="598">
        <f>F23*C23*'Interval Specifications'!$E$10</f>
        <v>70188000</v>
      </c>
      <c r="J23" s="598">
        <f>I23/'Interval Specifications'!$E$11/365</f>
        <v>12819.726027397261</v>
      </c>
    </row>
    <row r="24" spans="2:10" customFormat="1" ht="13.8" thickBot="1">
      <c r="B24" s="734"/>
      <c r="C24" s="52">
        <f>'Interval Specifications'!$F$9</f>
        <v>30</v>
      </c>
      <c r="D24" s="78" t="str">
        <f>'Interval Specifications'!$F$8</f>
        <v>mg</v>
      </c>
      <c r="E24" s="130" t="str">
        <f>'Interval Specifications'!$F$7</f>
        <v>Tablet</v>
      </c>
      <c r="F24" s="138">
        <f t="shared" si="6"/>
        <v>532300</v>
      </c>
      <c r="G24" s="590">
        <f>'Cumulative Specifications'!F14</f>
        <v>834660</v>
      </c>
      <c r="H24" s="595">
        <v>302360</v>
      </c>
      <c r="I24" s="598">
        <f>F24*C24*'Interval Specifications'!$F$10</f>
        <v>15969000</v>
      </c>
      <c r="J24" s="598">
        <f>I24/'Interval Specifications'!$F$11/365</f>
        <v>1458.3561643835617</v>
      </c>
    </row>
    <row r="25" spans="2:10" customFormat="1" thickTop="1" thickBot="1">
      <c r="B25" s="747"/>
      <c r="C25" s="743" t="s">
        <v>69</v>
      </c>
      <c r="D25" s="744"/>
      <c r="E25" s="744"/>
      <c r="F25" s="459">
        <f t="shared" ref="F25:J25" si="7">SUM(F22:F24)</f>
        <v>18780580</v>
      </c>
      <c r="G25" s="605"/>
      <c r="H25" s="606"/>
      <c r="I25" s="600">
        <f>SUM(I22:I24)</f>
        <v>187925100</v>
      </c>
      <c r="J25" s="600">
        <f t="shared" si="7"/>
        <v>51453.643835616436</v>
      </c>
    </row>
    <row r="26" spans="2:10" customFormat="1" ht="15.6" customHeight="1" thickTop="1" thickBot="1">
      <c r="B26" s="727" t="s">
        <v>71</v>
      </c>
      <c r="C26" s="728"/>
      <c r="D26" s="728"/>
      <c r="E26" s="785"/>
      <c r="F26" s="423">
        <f>SUM(F21,F25,F9,F15)</f>
        <v>19837999.001139648</v>
      </c>
      <c r="G26" s="605"/>
      <c r="H26" s="606"/>
      <c r="I26" s="602">
        <f>SUM(I21,I25,I9,I15)</f>
        <v>209904285.01709473</v>
      </c>
      <c r="J26" s="602">
        <f>SUM(J21,J25,J9,J15)</f>
        <v>54350.682194903144</v>
      </c>
    </row>
  </sheetData>
  <sheetProtection sheet="1" objects="1" scenarios="1"/>
  <mergeCells count="15">
    <mergeCell ref="B1:J1"/>
    <mergeCell ref="C2:E2"/>
    <mergeCell ref="C6:E6"/>
    <mergeCell ref="B4:B6"/>
    <mergeCell ref="F2:H2"/>
    <mergeCell ref="C3:E3"/>
    <mergeCell ref="C15:E15"/>
    <mergeCell ref="B26:E26"/>
    <mergeCell ref="B7:B9"/>
    <mergeCell ref="C9:E9"/>
    <mergeCell ref="B10:B15"/>
    <mergeCell ref="B22:B25"/>
    <mergeCell ref="C25:E25"/>
    <mergeCell ref="B16:B21"/>
    <mergeCell ref="C21:E21"/>
  </mergeCells>
  <pageMargins left="0.7" right="0.7" top="0.75" bottom="0.75" header="0.3" footer="0.3"/>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85"/>
  <sheetViews>
    <sheetView zoomScale="80" zoomScaleNormal="80" workbookViewId="0">
      <pane xSplit="21" ySplit="2" topLeftCell="BZ3" activePane="bottomRight" state="frozen"/>
      <selection pane="topRight" activeCell="V1" sqref="V1"/>
      <selection pane="bottomLeft" activeCell="A11" sqref="A11"/>
      <selection pane="bottomRight" activeCell="BZ4" sqref="BZ4"/>
    </sheetView>
  </sheetViews>
  <sheetFormatPr defaultColWidth="9" defaultRowHeight="13.8"/>
  <cols>
    <col min="1" max="3" width="9" style="330"/>
    <col min="4" max="4" width="22.21875" style="330" customWidth="1"/>
    <col min="5" max="21" width="10.6640625" style="330" hidden="1" customWidth="1"/>
    <col min="22" max="39" width="10.6640625" style="330" customWidth="1"/>
    <col min="40" max="47" width="10.6640625" style="374" customWidth="1"/>
    <col min="48" max="48" width="10.6640625" style="330" customWidth="1"/>
    <col min="49" max="60" width="10.6640625" style="374" customWidth="1"/>
    <col min="61" max="61" width="10.6640625" style="330" customWidth="1"/>
    <col min="62" max="70" width="10.6640625" style="374" customWidth="1"/>
    <col min="71" max="78" width="10.6640625" style="388" customWidth="1"/>
    <col min="79" max="79" width="15.44140625" style="330" customWidth="1"/>
    <col min="80" max="80" width="18.109375" style="330" customWidth="1"/>
    <col min="81" max="81" width="11.77734375" style="330" customWidth="1"/>
    <col min="82" max="82" width="24.33203125" style="330" hidden="1" customWidth="1"/>
    <col min="83" max="83" width="21" style="330" hidden="1" customWidth="1"/>
    <col min="84" max="84" width="15.44140625" style="330" customWidth="1"/>
    <col min="85" max="85" width="9" style="330" customWidth="1"/>
    <col min="86" max="86" width="13.21875" style="330" customWidth="1"/>
    <col min="91" max="16384" width="9" style="330"/>
  </cols>
  <sheetData>
    <row r="1" spans="1:90" s="311" customFormat="1" ht="17.399999999999999">
      <c r="A1" s="305"/>
      <c r="B1" s="306"/>
      <c r="C1" s="305"/>
      <c r="D1" s="305"/>
      <c r="E1" s="305"/>
      <c r="F1" s="305"/>
      <c r="G1" s="305"/>
      <c r="H1" s="305"/>
      <c r="I1" s="305"/>
      <c r="J1" s="305"/>
      <c r="K1" s="306">
        <v>2011</v>
      </c>
      <c r="L1" s="305"/>
      <c r="M1" s="305"/>
      <c r="N1" s="305"/>
      <c r="O1" s="306"/>
      <c r="P1" s="305"/>
      <c r="Q1" s="305"/>
      <c r="R1" s="305"/>
      <c r="S1" s="305"/>
      <c r="T1" s="305"/>
      <c r="U1" s="305"/>
      <c r="V1" s="307">
        <v>2011</v>
      </c>
      <c r="W1" s="306" t="s">
        <v>294</v>
      </c>
      <c r="X1" s="305"/>
      <c r="Y1" s="305"/>
      <c r="Z1" s="305"/>
      <c r="AA1" s="305"/>
      <c r="AB1" s="305"/>
      <c r="AC1" s="305"/>
      <c r="AD1" s="305"/>
      <c r="AE1" s="305"/>
      <c r="AF1" s="305"/>
      <c r="AG1" s="305"/>
      <c r="AH1" s="305"/>
      <c r="AI1" s="308">
        <v>2012</v>
      </c>
      <c r="AJ1" s="306" t="s">
        <v>295</v>
      </c>
      <c r="AK1" s="305"/>
      <c r="AL1" s="305"/>
      <c r="AM1" s="305"/>
      <c r="AN1" s="305"/>
      <c r="AO1" s="305"/>
      <c r="AP1" s="305"/>
      <c r="AQ1" s="305"/>
      <c r="AR1" s="305"/>
      <c r="AS1" s="306"/>
      <c r="AT1" s="305"/>
      <c r="AU1" s="305"/>
      <c r="AV1" s="308">
        <v>2013</v>
      </c>
      <c r="AW1" s="306" t="s">
        <v>296</v>
      </c>
      <c r="AX1" s="305"/>
      <c r="AY1" s="305"/>
      <c r="AZ1" s="305"/>
      <c r="BA1" s="305"/>
      <c r="BB1" s="306"/>
      <c r="BC1" s="305"/>
      <c r="BD1" s="305"/>
      <c r="BE1" s="305"/>
      <c r="BF1" s="305"/>
      <c r="BG1" s="305"/>
      <c r="BH1" s="305"/>
      <c r="BI1" s="308">
        <v>2014</v>
      </c>
      <c r="BJ1" s="306" t="s">
        <v>297</v>
      </c>
      <c r="BK1" s="305"/>
      <c r="BL1" s="305"/>
      <c r="BM1" s="305"/>
      <c r="BN1" s="305"/>
      <c r="BO1" s="305"/>
      <c r="BP1" s="305"/>
      <c r="BQ1" s="305"/>
      <c r="BR1" s="305"/>
      <c r="BS1" s="309"/>
      <c r="BT1" s="309"/>
      <c r="BU1" s="309"/>
      <c r="BV1" s="309"/>
      <c r="BW1" s="309"/>
      <c r="BX1" s="309"/>
      <c r="BY1" s="309"/>
      <c r="BZ1" s="309"/>
      <c r="CA1" s="310"/>
      <c r="CB1" s="310"/>
      <c r="CC1" s="310"/>
      <c r="CF1" s="630" t="s">
        <v>350</v>
      </c>
      <c r="CG1" s="630"/>
      <c r="CH1" s="630"/>
      <c r="CI1" s="392"/>
      <c r="CJ1" s="392"/>
      <c r="CK1" s="392"/>
      <c r="CL1" s="392"/>
    </row>
    <row r="2" spans="1:90" s="311" customFormat="1" ht="14.4" thickBot="1">
      <c r="A2" s="312"/>
      <c r="B2" s="313"/>
      <c r="C2" s="313"/>
      <c r="D2" s="313"/>
      <c r="E2" s="313" t="s">
        <v>298</v>
      </c>
      <c r="F2" s="313" t="s">
        <v>299</v>
      </c>
      <c r="G2" s="313" t="s">
        <v>300</v>
      </c>
      <c r="H2" s="313" t="s">
        <v>301</v>
      </c>
      <c r="I2" s="313" t="s">
        <v>302</v>
      </c>
      <c r="J2" s="313" t="s">
        <v>303</v>
      </c>
      <c r="K2" s="313" t="s">
        <v>304</v>
      </c>
      <c r="L2" s="313" t="s">
        <v>305</v>
      </c>
      <c r="M2" s="313" t="s">
        <v>306</v>
      </c>
      <c r="N2" s="313" t="s">
        <v>307</v>
      </c>
      <c r="O2" s="313" t="s">
        <v>308</v>
      </c>
      <c r="P2" s="313" t="s">
        <v>309</v>
      </c>
      <c r="Q2" s="313" t="s">
        <v>298</v>
      </c>
      <c r="R2" s="313" t="s">
        <v>299</v>
      </c>
      <c r="S2" s="313" t="s">
        <v>300</v>
      </c>
      <c r="T2" s="313" t="s">
        <v>301</v>
      </c>
      <c r="U2" s="313" t="s">
        <v>310</v>
      </c>
      <c r="V2" s="314" t="s">
        <v>282</v>
      </c>
      <c r="W2" s="313" t="s">
        <v>268</v>
      </c>
      <c r="X2" s="313" t="s">
        <v>269</v>
      </c>
      <c r="Y2" s="313" t="s">
        <v>311</v>
      </c>
      <c r="Z2" s="313" t="s">
        <v>312</v>
      </c>
      <c r="AA2" s="313" t="s">
        <v>313</v>
      </c>
      <c r="AB2" s="313" t="s">
        <v>274</v>
      </c>
      <c r="AC2" s="313" t="s">
        <v>276</v>
      </c>
      <c r="AD2" s="313" t="s">
        <v>277</v>
      </c>
      <c r="AE2" s="313" t="s">
        <v>278</v>
      </c>
      <c r="AF2" s="313" t="s">
        <v>280</v>
      </c>
      <c r="AG2" s="313" t="s">
        <v>281</v>
      </c>
      <c r="AH2" s="313" t="s">
        <v>282</v>
      </c>
      <c r="AI2" s="314" t="s">
        <v>314</v>
      </c>
      <c r="AJ2" s="313" t="s">
        <v>268</v>
      </c>
      <c r="AK2" s="313" t="s">
        <v>269</v>
      </c>
      <c r="AL2" s="313" t="s">
        <v>311</v>
      </c>
      <c r="AM2" s="313" t="s">
        <v>312</v>
      </c>
      <c r="AN2" s="313" t="s">
        <v>313</v>
      </c>
      <c r="AO2" s="313" t="s">
        <v>315</v>
      </c>
      <c r="AP2" s="313" t="s">
        <v>316</v>
      </c>
      <c r="AQ2" s="313" t="s">
        <v>317</v>
      </c>
      <c r="AR2" s="313" t="s">
        <v>318</v>
      </c>
      <c r="AS2" s="313" t="s">
        <v>319</v>
      </c>
      <c r="AT2" s="313" t="s">
        <v>310</v>
      </c>
      <c r="AU2" s="306" t="s">
        <v>320</v>
      </c>
      <c r="AV2" s="308" t="s">
        <v>314</v>
      </c>
      <c r="AW2" s="306" t="s">
        <v>268</v>
      </c>
      <c r="AX2" s="306" t="s">
        <v>269</v>
      </c>
      <c r="AY2" s="306" t="s">
        <v>311</v>
      </c>
      <c r="AZ2" s="306" t="s">
        <v>272</v>
      </c>
      <c r="BA2" s="306" t="s">
        <v>313</v>
      </c>
      <c r="BB2" s="306" t="s">
        <v>315</v>
      </c>
      <c r="BC2" s="306" t="s">
        <v>316</v>
      </c>
      <c r="BD2" s="306" t="s">
        <v>317</v>
      </c>
      <c r="BE2" s="306" t="s">
        <v>318</v>
      </c>
      <c r="BF2" s="306" t="s">
        <v>319</v>
      </c>
      <c r="BG2" s="306" t="s">
        <v>281</v>
      </c>
      <c r="BH2" s="306" t="s">
        <v>320</v>
      </c>
      <c r="BI2" s="308" t="s">
        <v>314</v>
      </c>
      <c r="BJ2" s="306" t="s">
        <v>321</v>
      </c>
      <c r="BK2" s="306" t="s">
        <v>322</v>
      </c>
      <c r="BL2" s="306" t="s">
        <v>270</v>
      </c>
      <c r="BM2" s="306" t="s">
        <v>312</v>
      </c>
      <c r="BN2" s="315" t="s">
        <v>273</v>
      </c>
      <c r="BO2" s="315" t="s">
        <v>315</v>
      </c>
      <c r="BP2" s="315" t="s">
        <v>316</v>
      </c>
      <c r="BQ2" s="315" t="s">
        <v>317</v>
      </c>
      <c r="BR2" s="315" t="s">
        <v>318</v>
      </c>
      <c r="BS2" s="315" t="s">
        <v>319</v>
      </c>
      <c r="BT2" s="315" t="s">
        <v>310</v>
      </c>
      <c r="BU2" s="315"/>
      <c r="BV2" s="315"/>
      <c r="BW2" s="315"/>
      <c r="BX2" s="315"/>
      <c r="BY2" s="315"/>
      <c r="BZ2" s="315"/>
      <c r="CA2" s="316" t="s">
        <v>323</v>
      </c>
      <c r="CB2" s="317"/>
      <c r="CC2" s="317"/>
      <c r="CD2" s="318"/>
      <c r="CE2" s="318"/>
      <c r="CF2" s="631" t="s">
        <v>351</v>
      </c>
      <c r="CG2" s="631"/>
      <c r="CH2" s="631"/>
      <c r="CI2" s="629" t="s">
        <v>345</v>
      </c>
      <c r="CJ2" s="629"/>
      <c r="CK2" s="629"/>
      <c r="CL2" s="629"/>
    </row>
    <row r="3" spans="1:90">
      <c r="A3" s="319" t="s">
        <v>324</v>
      </c>
      <c r="B3" s="320"/>
      <c r="C3" s="320"/>
      <c r="D3" s="320"/>
      <c r="E3" s="320"/>
      <c r="F3" s="320"/>
      <c r="G3" s="320"/>
      <c r="H3" s="320"/>
      <c r="I3" s="320"/>
      <c r="J3" s="320"/>
      <c r="K3" s="320"/>
      <c r="L3" s="320"/>
      <c r="M3" s="320"/>
      <c r="N3" s="320"/>
      <c r="O3" s="321"/>
      <c r="P3" s="321"/>
      <c r="Q3" s="321"/>
      <c r="R3" s="321"/>
      <c r="S3" s="321"/>
      <c r="T3" s="321"/>
      <c r="U3" s="321"/>
      <c r="V3" s="322"/>
      <c r="W3" s="323"/>
      <c r="X3" s="323"/>
      <c r="Y3" s="323"/>
      <c r="Z3" s="323"/>
      <c r="AA3" s="324"/>
      <c r="AB3" s="324"/>
      <c r="AC3" s="324"/>
      <c r="AD3" s="324"/>
      <c r="AE3" s="324"/>
      <c r="AF3" s="324"/>
      <c r="AG3" s="324"/>
      <c r="AH3" s="323"/>
      <c r="AI3" s="325"/>
      <c r="AJ3" s="323"/>
      <c r="AK3" s="323"/>
      <c r="AL3" s="323"/>
      <c r="AM3" s="323"/>
      <c r="AN3" s="323"/>
      <c r="AO3" s="323"/>
      <c r="AP3" s="323"/>
      <c r="AQ3" s="323"/>
      <c r="AR3" s="323"/>
      <c r="AS3" s="323"/>
      <c r="AT3" s="323"/>
      <c r="AU3" s="323"/>
      <c r="AV3" s="325"/>
      <c r="AW3" s="323"/>
      <c r="AX3" s="323"/>
      <c r="AY3" s="323"/>
      <c r="AZ3" s="323"/>
      <c r="BA3" s="323"/>
      <c r="BB3" s="323"/>
      <c r="BC3" s="323"/>
      <c r="BD3" s="323"/>
      <c r="BE3" s="323"/>
      <c r="BF3" s="323"/>
      <c r="BG3" s="323"/>
      <c r="BH3" s="323"/>
      <c r="BI3" s="325"/>
      <c r="BJ3" s="323"/>
      <c r="BK3" s="323"/>
      <c r="BL3" s="323"/>
      <c r="BM3" s="323"/>
      <c r="BN3" s="326"/>
      <c r="BO3" s="326"/>
      <c r="BP3" s="326"/>
      <c r="BQ3" s="326"/>
      <c r="BR3" s="326"/>
      <c r="BS3" s="326"/>
      <c r="BT3" s="326"/>
      <c r="BU3" s="326"/>
      <c r="BV3" s="326"/>
      <c r="BW3" s="326"/>
      <c r="BX3" s="326"/>
      <c r="BY3" s="326"/>
      <c r="BZ3" s="326"/>
      <c r="CA3" s="327"/>
      <c r="CB3" s="328"/>
      <c r="CC3" s="329"/>
      <c r="CF3" s="393"/>
      <c r="CG3" s="394"/>
      <c r="CH3" s="395"/>
      <c r="CI3" s="392"/>
      <c r="CJ3" s="392"/>
      <c r="CK3" s="392"/>
      <c r="CL3" s="392"/>
    </row>
    <row r="4" spans="1:90">
      <c r="A4" s="331"/>
      <c r="B4" s="332"/>
      <c r="C4" s="332"/>
      <c r="D4" s="332" t="s">
        <v>325</v>
      </c>
      <c r="E4" s="332"/>
      <c r="F4" s="332"/>
      <c r="G4" s="332"/>
      <c r="H4" s="332"/>
      <c r="I4" s="332"/>
      <c r="J4" s="332"/>
      <c r="K4" s="332"/>
      <c r="L4" s="332"/>
      <c r="M4" s="332"/>
      <c r="N4" s="332"/>
      <c r="O4" s="332"/>
      <c r="P4" s="332"/>
      <c r="Q4" s="332"/>
      <c r="R4" s="332" t="s">
        <v>326</v>
      </c>
      <c r="S4" s="332"/>
      <c r="T4" s="332"/>
      <c r="U4" s="333" t="s">
        <v>327</v>
      </c>
      <c r="V4" s="334" t="s">
        <v>327</v>
      </c>
      <c r="W4" s="333" t="s">
        <v>327</v>
      </c>
      <c r="X4" s="333" t="s">
        <v>327</v>
      </c>
      <c r="Y4" s="333" t="s">
        <v>327</v>
      </c>
      <c r="Z4" s="333" t="s">
        <v>327</v>
      </c>
      <c r="AA4" s="333" t="s">
        <v>327</v>
      </c>
      <c r="AB4" s="333" t="s">
        <v>327</v>
      </c>
      <c r="AC4" s="333" t="s">
        <v>327</v>
      </c>
      <c r="AD4" s="333" t="s">
        <v>327</v>
      </c>
      <c r="AE4" s="333" t="s">
        <v>327</v>
      </c>
      <c r="AF4" s="333" t="s">
        <v>327</v>
      </c>
      <c r="AG4" s="333" t="s">
        <v>327</v>
      </c>
      <c r="AH4" s="335" t="s">
        <v>328</v>
      </c>
      <c r="AI4" s="336">
        <f>SUM(W4:AH4)</f>
        <v>0</v>
      </c>
      <c r="AJ4" s="335" t="s">
        <v>328</v>
      </c>
      <c r="AK4" s="335" t="s">
        <v>328</v>
      </c>
      <c r="AL4" s="335" t="s">
        <v>328</v>
      </c>
      <c r="AM4" s="335" t="s">
        <v>328</v>
      </c>
      <c r="AN4" s="333" t="s">
        <v>328</v>
      </c>
      <c r="AO4" s="333" t="s">
        <v>328</v>
      </c>
      <c r="AP4" s="333" t="s">
        <v>328</v>
      </c>
      <c r="AQ4" s="333" t="s">
        <v>328</v>
      </c>
      <c r="AR4" s="333" t="s">
        <v>328</v>
      </c>
      <c r="AS4" s="333" t="s">
        <v>328</v>
      </c>
      <c r="AT4" s="333" t="s">
        <v>328</v>
      </c>
      <c r="AU4" s="337">
        <v>41</v>
      </c>
      <c r="AV4" s="336">
        <f>SUM(AJ4:AU4)</f>
        <v>41</v>
      </c>
      <c r="AW4" s="337">
        <v>30</v>
      </c>
      <c r="AX4" s="337">
        <v>30</v>
      </c>
      <c r="AY4" s="337">
        <v>30</v>
      </c>
      <c r="AZ4" s="337">
        <v>50</v>
      </c>
      <c r="BA4" s="337">
        <v>0</v>
      </c>
      <c r="BB4" s="337">
        <v>0</v>
      </c>
      <c r="BC4" s="337">
        <v>0</v>
      </c>
      <c r="BD4" s="337">
        <v>0</v>
      </c>
      <c r="BE4" s="337">
        <v>0</v>
      </c>
      <c r="BF4" s="337">
        <v>20</v>
      </c>
      <c r="BG4" s="337">
        <v>20</v>
      </c>
      <c r="BH4" s="337">
        <v>0</v>
      </c>
      <c r="BI4" s="336">
        <f>SUM(AW4:BH4)</f>
        <v>180</v>
      </c>
      <c r="BJ4" s="337">
        <v>120</v>
      </c>
      <c r="BK4" s="337">
        <v>130</v>
      </c>
      <c r="BL4" s="337">
        <v>100</v>
      </c>
      <c r="BM4" s="337">
        <v>120</v>
      </c>
      <c r="BN4" s="338">
        <v>-20</v>
      </c>
      <c r="BO4" s="338">
        <v>0</v>
      </c>
      <c r="BP4" s="338">
        <v>170</v>
      </c>
      <c r="BQ4" s="338">
        <v>100</v>
      </c>
      <c r="BR4" s="338">
        <v>0</v>
      </c>
      <c r="BS4" s="338">
        <v>0</v>
      </c>
      <c r="BT4" s="338">
        <v>0</v>
      </c>
      <c r="BU4" s="338"/>
      <c r="BV4" s="338"/>
      <c r="BW4" s="338"/>
      <c r="BX4" s="338"/>
      <c r="BY4" s="338"/>
      <c r="BZ4" s="338"/>
      <c r="CA4" s="339">
        <f>SUM(V4,AI4,AV4,BI4,BJ4:BT4)</f>
        <v>941</v>
      </c>
      <c r="CB4" s="340" t="s">
        <v>329</v>
      </c>
      <c r="CC4" s="341"/>
      <c r="CF4" s="396">
        <f>SUM(BO4:BT4)</f>
        <v>270</v>
      </c>
      <c r="CG4" s="397" t="s">
        <v>329</v>
      </c>
      <c r="CH4" s="398"/>
      <c r="CI4" s="392">
        <v>250</v>
      </c>
      <c r="CJ4" s="392" t="s">
        <v>346</v>
      </c>
      <c r="CK4" s="392"/>
      <c r="CL4" s="392"/>
    </row>
    <row r="5" spans="1:90">
      <c r="A5" s="331"/>
      <c r="B5" s="332"/>
      <c r="C5" s="332"/>
      <c r="D5" s="332"/>
      <c r="E5" s="332"/>
      <c r="F5" s="332"/>
      <c r="G5" s="332"/>
      <c r="H5" s="332"/>
      <c r="I5" s="332"/>
      <c r="J5" s="332"/>
      <c r="K5" s="332"/>
      <c r="L5" s="332"/>
      <c r="M5" s="332"/>
      <c r="N5" s="332"/>
      <c r="O5" s="332"/>
      <c r="P5" s="332"/>
      <c r="Q5" s="332"/>
      <c r="R5" s="332"/>
      <c r="S5" s="332"/>
      <c r="T5" s="332"/>
      <c r="U5" s="332"/>
      <c r="V5" s="342"/>
      <c r="W5" s="335"/>
      <c r="X5" s="335"/>
      <c r="Y5" s="335"/>
      <c r="Z5" s="335"/>
      <c r="AA5" s="333"/>
      <c r="AB5" s="333"/>
      <c r="AC5" s="333"/>
      <c r="AD5" s="333"/>
      <c r="AE5" s="333"/>
      <c r="AF5" s="333"/>
      <c r="AG5" s="333"/>
      <c r="AH5" s="335"/>
      <c r="AI5" s="336"/>
      <c r="AJ5" s="335"/>
      <c r="AK5" s="335"/>
      <c r="AL5" s="335"/>
      <c r="AM5" s="335"/>
      <c r="AN5" s="333"/>
      <c r="AO5" s="333"/>
      <c r="AP5" s="333"/>
      <c r="AQ5" s="333"/>
      <c r="AR5" s="333"/>
      <c r="AS5" s="333"/>
      <c r="AT5" s="333"/>
      <c r="AU5" s="335"/>
      <c r="AV5" s="336"/>
      <c r="AW5" s="335"/>
      <c r="AX5" s="335"/>
      <c r="AY5" s="335"/>
      <c r="AZ5" s="335"/>
      <c r="BA5" s="335"/>
      <c r="BB5" s="335"/>
      <c r="BC5" s="335"/>
      <c r="BD5" s="335"/>
      <c r="BE5" s="335"/>
      <c r="BF5" s="335"/>
      <c r="BG5" s="335"/>
      <c r="BH5" s="335"/>
      <c r="BI5" s="336"/>
      <c r="BJ5" s="335"/>
      <c r="BK5" s="335"/>
      <c r="BL5" s="335"/>
      <c r="BM5" s="335"/>
      <c r="BN5" s="343"/>
      <c r="BO5" s="343"/>
      <c r="BP5" s="343"/>
      <c r="BQ5" s="343"/>
      <c r="BR5" s="343"/>
      <c r="BS5" s="343"/>
      <c r="BT5" s="343"/>
      <c r="BU5" s="343"/>
      <c r="BV5" s="343"/>
      <c r="BW5" s="343"/>
      <c r="BX5" s="343"/>
      <c r="BY5" s="343"/>
      <c r="BZ5" s="343"/>
      <c r="CA5" s="339">
        <f>CA4*15</f>
        <v>14115</v>
      </c>
      <c r="CB5" s="340" t="s">
        <v>330</v>
      </c>
      <c r="CC5" s="341"/>
      <c r="CF5" s="396">
        <f>CF4*15</f>
        <v>4050</v>
      </c>
      <c r="CG5" s="397" t="s">
        <v>330</v>
      </c>
      <c r="CH5" s="398"/>
      <c r="CI5" s="392">
        <v>3750</v>
      </c>
      <c r="CJ5" s="392" t="s">
        <v>347</v>
      </c>
      <c r="CK5" s="392"/>
      <c r="CL5" s="392"/>
    </row>
    <row r="6" spans="1:90">
      <c r="A6" s="331"/>
      <c r="B6" s="332"/>
      <c r="C6" s="332"/>
      <c r="D6" s="332"/>
      <c r="E6" s="332"/>
      <c r="F6" s="332"/>
      <c r="G6" s="332"/>
      <c r="H6" s="332"/>
      <c r="I6" s="332"/>
      <c r="J6" s="332"/>
      <c r="K6" s="332"/>
      <c r="L6" s="332"/>
      <c r="M6" s="332"/>
      <c r="N6" s="332"/>
      <c r="O6" s="332"/>
      <c r="P6" s="332"/>
      <c r="Q6" s="332"/>
      <c r="R6" s="332"/>
      <c r="S6" s="332"/>
      <c r="T6" s="332"/>
      <c r="U6" s="332"/>
      <c r="V6" s="342"/>
      <c r="W6" s="335"/>
      <c r="X6" s="335"/>
      <c r="Y6" s="335"/>
      <c r="Z6" s="335"/>
      <c r="AA6" s="333"/>
      <c r="AB6" s="333"/>
      <c r="AC6" s="333"/>
      <c r="AD6" s="333"/>
      <c r="AE6" s="333"/>
      <c r="AF6" s="333"/>
      <c r="AG6" s="333"/>
      <c r="AH6" s="335"/>
      <c r="AI6" s="336"/>
      <c r="AJ6" s="335"/>
      <c r="AK6" s="335"/>
      <c r="AL6" s="335"/>
      <c r="AM6" s="335"/>
      <c r="AN6" s="333"/>
      <c r="AO6" s="333"/>
      <c r="AP6" s="333"/>
      <c r="AQ6" s="333"/>
      <c r="AR6" s="333"/>
      <c r="AS6" s="333"/>
      <c r="AT6" s="333"/>
      <c r="AU6" s="335"/>
      <c r="AV6" s="336"/>
      <c r="AW6" s="335"/>
      <c r="AX6" s="335"/>
      <c r="AY6" s="335"/>
      <c r="AZ6" s="335"/>
      <c r="BA6" s="335"/>
      <c r="BB6" s="335"/>
      <c r="BC6" s="335"/>
      <c r="BD6" s="335"/>
      <c r="BE6" s="335"/>
      <c r="BF6" s="335"/>
      <c r="BG6" s="335"/>
      <c r="BH6" s="335"/>
      <c r="BI6" s="336"/>
      <c r="BJ6" s="335"/>
      <c r="BK6" s="335"/>
      <c r="BL6" s="335"/>
      <c r="BM6" s="335"/>
      <c r="BN6" s="343"/>
      <c r="BO6" s="343"/>
      <c r="BP6" s="343"/>
      <c r="BQ6" s="343"/>
      <c r="BR6" s="343"/>
      <c r="BS6" s="343"/>
      <c r="BT6" s="343"/>
      <c r="BU6" s="343"/>
      <c r="BV6" s="343"/>
      <c r="BW6" s="343"/>
      <c r="BX6" s="343"/>
      <c r="BY6" s="343"/>
      <c r="BZ6" s="343"/>
      <c r="CA6" s="339">
        <f>CA5/15</f>
        <v>941</v>
      </c>
      <c r="CB6" s="340" t="s">
        <v>331</v>
      </c>
      <c r="CC6" s="341"/>
      <c r="CF6" s="396">
        <f>CF5/15</f>
        <v>270</v>
      </c>
      <c r="CG6" s="397" t="s">
        <v>331</v>
      </c>
      <c r="CH6" s="398"/>
      <c r="CI6" s="392">
        <v>250</v>
      </c>
      <c r="CJ6" s="392" t="s">
        <v>348</v>
      </c>
      <c r="CK6" s="392"/>
      <c r="CL6" s="392"/>
    </row>
    <row r="7" spans="1:90">
      <c r="A7" s="331"/>
      <c r="B7" s="332"/>
      <c r="C7" s="332"/>
      <c r="D7" s="332"/>
      <c r="E7" s="332"/>
      <c r="F7" s="332"/>
      <c r="G7" s="332"/>
      <c r="H7" s="332"/>
      <c r="I7" s="332"/>
      <c r="J7" s="332"/>
      <c r="K7" s="332"/>
      <c r="L7" s="332"/>
      <c r="M7" s="332"/>
      <c r="N7" s="332"/>
      <c r="O7" s="332"/>
      <c r="P7" s="332"/>
      <c r="Q7" s="332"/>
      <c r="R7" s="332"/>
      <c r="S7" s="332"/>
      <c r="T7" s="332"/>
      <c r="U7" s="332"/>
      <c r="V7" s="342"/>
      <c r="W7" s="335"/>
      <c r="X7" s="335"/>
      <c r="Y7" s="335"/>
      <c r="Z7" s="335"/>
      <c r="AA7" s="333"/>
      <c r="AB7" s="333"/>
      <c r="AC7" s="333"/>
      <c r="AD7" s="333"/>
      <c r="AE7" s="333"/>
      <c r="AF7" s="333"/>
      <c r="AG7" s="333"/>
      <c r="AH7" s="335"/>
      <c r="AI7" s="336"/>
      <c r="AJ7" s="335"/>
      <c r="AK7" s="335"/>
      <c r="AL7" s="335"/>
      <c r="AM7" s="335"/>
      <c r="AN7" s="333"/>
      <c r="AO7" s="333"/>
      <c r="AP7" s="333"/>
      <c r="AQ7" s="333"/>
      <c r="AR7" s="333"/>
      <c r="AS7" s="333"/>
      <c r="AT7" s="333"/>
      <c r="AU7" s="335"/>
      <c r="AV7" s="336"/>
      <c r="AW7" s="335"/>
      <c r="AX7" s="335"/>
      <c r="AY7" s="335"/>
      <c r="AZ7" s="335"/>
      <c r="BA7" s="335"/>
      <c r="BB7" s="335"/>
      <c r="BC7" s="335"/>
      <c r="BD7" s="335"/>
      <c r="BE7" s="335"/>
      <c r="BF7" s="335"/>
      <c r="BG7" s="335"/>
      <c r="BH7" s="335"/>
      <c r="BI7" s="336"/>
      <c r="BJ7" s="335"/>
      <c r="BK7" s="335"/>
      <c r="BL7" s="335"/>
      <c r="BM7" s="335"/>
      <c r="BN7" s="343"/>
      <c r="BO7" s="343"/>
      <c r="BP7" s="343"/>
      <c r="BQ7" s="343"/>
      <c r="BR7" s="343"/>
      <c r="BS7" s="343"/>
      <c r="BT7" s="343"/>
      <c r="BU7" s="343"/>
      <c r="BV7" s="343"/>
      <c r="BW7" s="343"/>
      <c r="BX7" s="343"/>
      <c r="BY7" s="343"/>
      <c r="BZ7" s="343"/>
      <c r="CA7" s="344">
        <f>ROUND(CA6/365,2)</f>
        <v>2.58</v>
      </c>
      <c r="CB7" s="345" t="s">
        <v>332</v>
      </c>
      <c r="CC7" s="341"/>
      <c r="CF7" s="399">
        <f>ROUND(CF6/365,2)</f>
        <v>0.74</v>
      </c>
      <c r="CG7" s="400" t="s">
        <v>332</v>
      </c>
      <c r="CH7" s="398"/>
      <c r="CI7" s="392">
        <v>0.68</v>
      </c>
      <c r="CJ7" s="392" t="s">
        <v>349</v>
      </c>
      <c r="CK7" s="392"/>
      <c r="CL7" s="392"/>
    </row>
    <row r="8" spans="1:90">
      <c r="A8" s="331"/>
      <c r="B8" s="332"/>
      <c r="C8" s="332"/>
      <c r="D8" s="332" t="s">
        <v>333</v>
      </c>
      <c r="E8" s="332"/>
      <c r="F8" s="332"/>
      <c r="G8" s="332"/>
      <c r="H8" s="332"/>
      <c r="I8" s="332"/>
      <c r="J8" s="332"/>
      <c r="K8" s="332"/>
      <c r="L8" s="332"/>
      <c r="M8" s="332"/>
      <c r="N8" s="332"/>
      <c r="O8" s="332"/>
      <c r="P8" s="332"/>
      <c r="Q8" s="332"/>
      <c r="R8" s="332"/>
      <c r="S8" s="332"/>
      <c r="T8" s="332"/>
      <c r="U8" s="333" t="s">
        <v>327</v>
      </c>
      <c r="V8" s="334" t="s">
        <v>327</v>
      </c>
      <c r="W8" s="333" t="s">
        <v>327</v>
      </c>
      <c r="X8" s="333" t="s">
        <v>327</v>
      </c>
      <c r="Y8" s="333" t="s">
        <v>327</v>
      </c>
      <c r="Z8" s="333" t="s">
        <v>327</v>
      </c>
      <c r="AA8" s="333" t="s">
        <v>327</v>
      </c>
      <c r="AB8" s="333" t="s">
        <v>327</v>
      </c>
      <c r="AC8" s="333" t="s">
        <v>327</v>
      </c>
      <c r="AD8" s="333" t="s">
        <v>327</v>
      </c>
      <c r="AE8" s="333" t="s">
        <v>327</v>
      </c>
      <c r="AF8" s="333" t="s">
        <v>327</v>
      </c>
      <c r="AG8" s="333" t="s">
        <v>327</v>
      </c>
      <c r="AH8" s="335" t="s">
        <v>328</v>
      </c>
      <c r="AI8" s="336" t="s">
        <v>328</v>
      </c>
      <c r="AJ8" s="335" t="s">
        <v>328</v>
      </c>
      <c r="AK8" s="335" t="s">
        <v>328</v>
      </c>
      <c r="AL8" s="335" t="s">
        <v>328</v>
      </c>
      <c r="AM8" s="335" t="s">
        <v>328</v>
      </c>
      <c r="AN8" s="333" t="s">
        <v>328</v>
      </c>
      <c r="AO8" s="333" t="s">
        <v>328</v>
      </c>
      <c r="AP8" s="333" t="s">
        <v>328</v>
      </c>
      <c r="AQ8" s="333" t="s">
        <v>328</v>
      </c>
      <c r="AR8" s="333" t="s">
        <v>328</v>
      </c>
      <c r="AS8" s="333" t="s">
        <v>328</v>
      </c>
      <c r="AT8" s="333" t="s">
        <v>328</v>
      </c>
      <c r="AU8" s="335" t="s">
        <v>328</v>
      </c>
      <c r="AV8" s="336" t="s">
        <v>328</v>
      </c>
      <c r="AW8" s="335" t="s">
        <v>328</v>
      </c>
      <c r="AX8" s="335" t="s">
        <v>328</v>
      </c>
      <c r="AY8" s="335" t="s">
        <v>328</v>
      </c>
      <c r="AZ8" s="335" t="s">
        <v>328</v>
      </c>
      <c r="BA8" s="335" t="s">
        <v>328</v>
      </c>
      <c r="BB8" s="335" t="s">
        <v>328</v>
      </c>
      <c r="BC8" s="335" t="s">
        <v>328</v>
      </c>
      <c r="BD8" s="335" t="s">
        <v>328</v>
      </c>
      <c r="BE8" s="335" t="s">
        <v>328</v>
      </c>
      <c r="BF8" s="335" t="s">
        <v>328</v>
      </c>
      <c r="BG8" s="335" t="s">
        <v>328</v>
      </c>
      <c r="BH8" s="335" t="s">
        <v>328</v>
      </c>
      <c r="BI8" s="336" t="s">
        <v>328</v>
      </c>
      <c r="BJ8" s="335" t="s">
        <v>328</v>
      </c>
      <c r="BK8" s="335" t="s">
        <v>328</v>
      </c>
      <c r="BL8" s="335" t="s">
        <v>328</v>
      </c>
      <c r="BM8" s="335" t="s">
        <v>328</v>
      </c>
      <c r="BN8" s="343" t="s">
        <v>328</v>
      </c>
      <c r="BO8" s="343" t="s">
        <v>328</v>
      </c>
      <c r="BP8" s="343" t="s">
        <v>328</v>
      </c>
      <c r="BQ8" s="343" t="s">
        <v>328</v>
      </c>
      <c r="BR8" s="343" t="s">
        <v>328</v>
      </c>
      <c r="BS8" s="343" t="s">
        <v>328</v>
      </c>
      <c r="BT8" s="343" t="s">
        <v>328</v>
      </c>
      <c r="BU8" s="343"/>
      <c r="BV8" s="343"/>
      <c r="BW8" s="343"/>
      <c r="BX8" s="343"/>
      <c r="BY8" s="343"/>
      <c r="BZ8" s="343"/>
      <c r="CA8" s="339">
        <f>SUM(V8,AI8,AV8,BI8,BJ8:BT8)</f>
        <v>0</v>
      </c>
      <c r="CB8" s="340" t="s">
        <v>329</v>
      </c>
      <c r="CC8" s="341"/>
      <c r="CF8" s="396">
        <f>SUM(BO8:BT8)</f>
        <v>0</v>
      </c>
      <c r="CG8" s="397" t="s">
        <v>329</v>
      </c>
      <c r="CH8" s="398"/>
      <c r="CI8" s="392">
        <v>0</v>
      </c>
      <c r="CJ8" s="392" t="s">
        <v>346</v>
      </c>
      <c r="CK8" s="392"/>
      <c r="CL8" s="392"/>
    </row>
    <row r="9" spans="1:90">
      <c r="A9" s="331"/>
      <c r="B9" s="332"/>
      <c r="C9" s="332"/>
      <c r="D9" s="332"/>
      <c r="E9" s="332"/>
      <c r="F9" s="332"/>
      <c r="G9" s="332"/>
      <c r="H9" s="332"/>
      <c r="I9" s="332"/>
      <c r="J9" s="332"/>
      <c r="K9" s="332"/>
      <c r="L9" s="332"/>
      <c r="M9" s="332"/>
      <c r="N9" s="332"/>
      <c r="O9" s="332"/>
      <c r="P9" s="332"/>
      <c r="Q9" s="332"/>
      <c r="R9" s="332"/>
      <c r="S9" s="332"/>
      <c r="T9" s="332"/>
      <c r="U9" s="332"/>
      <c r="V9" s="342"/>
      <c r="W9" s="335"/>
      <c r="X9" s="335"/>
      <c r="Y9" s="335"/>
      <c r="Z9" s="335"/>
      <c r="AA9" s="333"/>
      <c r="AB9" s="333"/>
      <c r="AC9" s="333"/>
      <c r="AD9" s="333"/>
      <c r="AE9" s="333"/>
      <c r="AF9" s="333"/>
      <c r="AG9" s="333"/>
      <c r="AH9" s="335"/>
      <c r="AI9" s="336"/>
      <c r="AJ9" s="335"/>
      <c r="AK9" s="335"/>
      <c r="AL9" s="335"/>
      <c r="AM9" s="335"/>
      <c r="AN9" s="333"/>
      <c r="AO9" s="333"/>
      <c r="AP9" s="333"/>
      <c r="AQ9" s="333"/>
      <c r="AR9" s="333"/>
      <c r="AS9" s="333"/>
      <c r="AT9" s="333"/>
      <c r="AU9" s="335"/>
      <c r="AV9" s="336"/>
      <c r="AW9" s="335"/>
      <c r="AX9" s="335"/>
      <c r="AY9" s="335"/>
      <c r="AZ9" s="335"/>
      <c r="BA9" s="335"/>
      <c r="BB9" s="335"/>
      <c r="BC9" s="335"/>
      <c r="BD9" s="335"/>
      <c r="BE9" s="335"/>
      <c r="BF9" s="335"/>
      <c r="BG9" s="335"/>
      <c r="BH9" s="335"/>
      <c r="BI9" s="336"/>
      <c r="BJ9" s="335"/>
      <c r="BK9" s="335"/>
      <c r="BL9" s="335"/>
      <c r="BM9" s="335"/>
      <c r="BN9" s="343"/>
      <c r="BO9" s="343"/>
      <c r="BP9" s="343"/>
      <c r="BQ9" s="343"/>
      <c r="BR9" s="343"/>
      <c r="BS9" s="343"/>
      <c r="BT9" s="343"/>
      <c r="BU9" s="343"/>
      <c r="BV9" s="343"/>
      <c r="BW9" s="343"/>
      <c r="BX9" s="343"/>
      <c r="BY9" s="343"/>
      <c r="BZ9" s="343"/>
      <c r="CA9" s="339">
        <f>CA8*30</f>
        <v>0</v>
      </c>
      <c r="CB9" s="340" t="s">
        <v>330</v>
      </c>
      <c r="CC9" s="341"/>
      <c r="CF9" s="396">
        <f>CF8*30</f>
        <v>0</v>
      </c>
      <c r="CG9" s="397" t="s">
        <v>330</v>
      </c>
      <c r="CH9" s="398"/>
      <c r="CI9" s="392">
        <v>0</v>
      </c>
      <c r="CJ9" s="392" t="s">
        <v>347</v>
      </c>
      <c r="CK9" s="392"/>
      <c r="CL9" s="392"/>
    </row>
    <row r="10" spans="1:90" ht="17.399999999999999">
      <c r="A10" s="331"/>
      <c r="B10" s="332"/>
      <c r="C10" s="332"/>
      <c r="D10" s="332"/>
      <c r="E10" s="332"/>
      <c r="F10" s="332"/>
      <c r="G10" s="332"/>
      <c r="H10" s="332"/>
      <c r="I10" s="332"/>
      <c r="J10" s="332"/>
      <c r="K10" s="332"/>
      <c r="L10" s="332"/>
      <c r="M10" s="332"/>
      <c r="N10" s="332"/>
      <c r="O10" s="332"/>
      <c r="P10" s="332"/>
      <c r="Q10" s="332"/>
      <c r="R10" s="332"/>
      <c r="S10" s="332"/>
      <c r="T10" s="332"/>
      <c r="U10" s="332"/>
      <c r="V10" s="342"/>
      <c r="W10" s="335"/>
      <c r="X10" s="335"/>
      <c r="Y10" s="335"/>
      <c r="Z10" s="335"/>
      <c r="AA10" s="333"/>
      <c r="AB10" s="333"/>
      <c r="AC10" s="333"/>
      <c r="AD10" s="333"/>
      <c r="AE10" s="333"/>
      <c r="AF10" s="333"/>
      <c r="AG10" s="333"/>
      <c r="AH10" s="335"/>
      <c r="AI10" s="336"/>
      <c r="AJ10" s="335"/>
      <c r="AK10" s="335"/>
      <c r="AL10" s="335"/>
      <c r="AM10" s="335"/>
      <c r="AN10" s="333"/>
      <c r="AO10" s="333"/>
      <c r="AP10" s="333"/>
      <c r="AQ10" s="333"/>
      <c r="AR10" s="333"/>
      <c r="AS10" s="333"/>
      <c r="AT10" s="333"/>
      <c r="AU10" s="335"/>
      <c r="AV10" s="336"/>
      <c r="AW10" s="335"/>
      <c r="AX10" s="335"/>
      <c r="AY10" s="335"/>
      <c r="AZ10" s="335"/>
      <c r="BA10" s="335"/>
      <c r="BB10" s="335"/>
      <c r="BC10" s="335"/>
      <c r="BD10" s="335"/>
      <c r="BE10" s="335"/>
      <c r="BF10" s="335"/>
      <c r="BG10" s="335"/>
      <c r="BH10" s="335"/>
      <c r="BI10" s="336"/>
      <c r="BJ10" s="335"/>
      <c r="BK10" s="335"/>
      <c r="BL10" s="335"/>
      <c r="BM10" s="335"/>
      <c r="BN10" s="343"/>
      <c r="BO10" s="343"/>
      <c r="BP10" s="343"/>
      <c r="BQ10" s="343"/>
      <c r="BR10" s="343"/>
      <c r="BS10" s="343"/>
      <c r="BT10" s="343"/>
      <c r="BU10" s="343"/>
      <c r="BV10" s="343"/>
      <c r="BW10" s="343"/>
      <c r="BX10" s="343"/>
      <c r="BY10" s="343"/>
      <c r="BZ10" s="343"/>
      <c r="CA10" s="339">
        <f>CA9/30</f>
        <v>0</v>
      </c>
      <c r="CB10" s="340" t="s">
        <v>331</v>
      </c>
      <c r="CC10" s="341"/>
      <c r="CD10" s="346" t="s">
        <v>334</v>
      </c>
      <c r="CE10" s="346" t="s">
        <v>335</v>
      </c>
      <c r="CF10" s="396">
        <f>CF9/30</f>
        <v>0</v>
      </c>
      <c r="CG10" s="397" t="s">
        <v>331</v>
      </c>
      <c r="CH10" s="398"/>
      <c r="CI10" s="392">
        <v>0</v>
      </c>
      <c r="CJ10" s="392" t="s">
        <v>348</v>
      </c>
      <c r="CK10" s="392"/>
      <c r="CL10" s="392"/>
    </row>
    <row r="11" spans="1:90" ht="14.4" thickBot="1">
      <c r="A11" s="347"/>
      <c r="B11" s="348"/>
      <c r="C11" s="348"/>
      <c r="D11" s="348"/>
      <c r="E11" s="348"/>
      <c r="F11" s="348"/>
      <c r="G11" s="348"/>
      <c r="H11" s="348"/>
      <c r="I11" s="348"/>
      <c r="J11" s="348"/>
      <c r="K11" s="348"/>
      <c r="L11" s="348"/>
      <c r="M11" s="348"/>
      <c r="N11" s="348"/>
      <c r="O11" s="348"/>
      <c r="P11" s="348"/>
      <c r="Q11" s="348"/>
      <c r="R11" s="348"/>
      <c r="S11" s="348"/>
      <c r="T11" s="348"/>
      <c r="U11" s="348"/>
      <c r="V11" s="349"/>
      <c r="W11" s="350"/>
      <c r="X11" s="350"/>
      <c r="Y11" s="350"/>
      <c r="Z11" s="350"/>
      <c r="AA11" s="351"/>
      <c r="AB11" s="351"/>
      <c r="AC11" s="351"/>
      <c r="AD11" s="351"/>
      <c r="AE11" s="351"/>
      <c r="AF11" s="351"/>
      <c r="AG11" s="351"/>
      <c r="AH11" s="350"/>
      <c r="AI11" s="352"/>
      <c r="AJ11" s="350"/>
      <c r="AK11" s="350"/>
      <c r="AL11" s="350"/>
      <c r="AM11" s="350"/>
      <c r="AN11" s="351"/>
      <c r="AO11" s="351"/>
      <c r="AP11" s="351"/>
      <c r="AQ11" s="351"/>
      <c r="AR11" s="351"/>
      <c r="AS11" s="351"/>
      <c r="AT11" s="351"/>
      <c r="AU11" s="350"/>
      <c r="AV11" s="352"/>
      <c r="AW11" s="350"/>
      <c r="AX11" s="350"/>
      <c r="AY11" s="350"/>
      <c r="AZ11" s="350"/>
      <c r="BA11" s="350"/>
      <c r="BB11" s="350"/>
      <c r="BC11" s="350"/>
      <c r="BD11" s="350"/>
      <c r="BE11" s="350"/>
      <c r="BF11" s="350"/>
      <c r="BG11" s="350"/>
      <c r="BH11" s="350"/>
      <c r="BI11" s="352"/>
      <c r="BJ11" s="350"/>
      <c r="BK11" s="350"/>
      <c r="BL11" s="350"/>
      <c r="BM11" s="350"/>
      <c r="BN11" s="353"/>
      <c r="BO11" s="353"/>
      <c r="BP11" s="353"/>
      <c r="BQ11" s="353"/>
      <c r="BR11" s="353"/>
      <c r="BS11" s="353"/>
      <c r="BT11" s="353"/>
      <c r="BU11" s="353"/>
      <c r="BV11" s="353"/>
      <c r="BW11" s="353"/>
      <c r="BX11" s="353"/>
      <c r="BY11" s="353"/>
      <c r="BZ11" s="353"/>
      <c r="CA11" s="354">
        <f>ROUND(CA10/365,2)</f>
        <v>0</v>
      </c>
      <c r="CB11" s="355" t="s">
        <v>332</v>
      </c>
      <c r="CC11" s="356"/>
      <c r="CD11" s="357">
        <f>CA6+CA10</f>
        <v>941</v>
      </c>
      <c r="CE11" s="358">
        <f>CA7+CA11</f>
        <v>2.58</v>
      </c>
      <c r="CF11" s="401">
        <f>ROUND(CF10/365,2)</f>
        <v>0</v>
      </c>
      <c r="CG11" s="402" t="s">
        <v>332</v>
      </c>
      <c r="CH11" s="403"/>
      <c r="CI11" s="392">
        <v>0</v>
      </c>
      <c r="CJ11" s="392" t="s">
        <v>349</v>
      </c>
      <c r="CK11" s="392"/>
      <c r="CL11" s="392"/>
    </row>
    <row r="12" spans="1:90">
      <c r="A12" s="319" t="s">
        <v>336</v>
      </c>
      <c r="B12" s="320"/>
      <c r="C12" s="320"/>
      <c r="D12" s="320"/>
      <c r="E12" s="320"/>
      <c r="F12" s="320"/>
      <c r="G12" s="320"/>
      <c r="H12" s="320"/>
      <c r="I12" s="320"/>
      <c r="J12" s="320"/>
      <c r="K12" s="320"/>
      <c r="L12" s="320"/>
      <c r="M12" s="320"/>
      <c r="N12" s="320"/>
      <c r="O12" s="320"/>
      <c r="P12" s="320"/>
      <c r="Q12" s="320"/>
      <c r="R12" s="320"/>
      <c r="S12" s="320"/>
      <c r="T12" s="320"/>
      <c r="U12" s="320"/>
      <c r="V12" s="359"/>
      <c r="W12" s="360"/>
      <c r="X12" s="360"/>
      <c r="Y12" s="360"/>
      <c r="Z12" s="360"/>
      <c r="AA12" s="361"/>
      <c r="AB12" s="361"/>
      <c r="AC12" s="361"/>
      <c r="AD12" s="361"/>
      <c r="AE12" s="361"/>
      <c r="AF12" s="361"/>
      <c r="AG12" s="361"/>
      <c r="AH12" s="360"/>
      <c r="AI12" s="362"/>
      <c r="AJ12" s="360"/>
      <c r="AK12" s="360"/>
      <c r="AL12" s="360"/>
      <c r="AM12" s="360"/>
      <c r="AN12" s="361"/>
      <c r="AO12" s="361"/>
      <c r="AP12" s="361"/>
      <c r="AQ12" s="361"/>
      <c r="AR12" s="361"/>
      <c r="AS12" s="361"/>
      <c r="AT12" s="361"/>
      <c r="AU12" s="360"/>
      <c r="AV12" s="362"/>
      <c r="AW12" s="360"/>
      <c r="AX12" s="360"/>
      <c r="AY12" s="360"/>
      <c r="AZ12" s="360"/>
      <c r="BA12" s="360"/>
      <c r="BB12" s="360"/>
      <c r="BC12" s="360"/>
      <c r="BD12" s="360"/>
      <c r="BE12" s="360"/>
      <c r="BF12" s="360"/>
      <c r="BG12" s="360"/>
      <c r="BH12" s="360"/>
      <c r="BI12" s="362"/>
      <c r="BJ12" s="360"/>
      <c r="BK12" s="360"/>
      <c r="BL12" s="360"/>
      <c r="BM12" s="360"/>
      <c r="BN12" s="363"/>
      <c r="BO12" s="363"/>
      <c r="BP12" s="363"/>
      <c r="BQ12" s="363"/>
      <c r="BR12" s="363"/>
      <c r="BS12" s="363"/>
      <c r="BT12" s="363"/>
      <c r="BU12" s="363"/>
      <c r="BV12" s="363"/>
      <c r="BW12" s="363"/>
      <c r="BX12" s="363"/>
      <c r="BY12" s="363"/>
      <c r="BZ12" s="363"/>
      <c r="CA12" s="364"/>
      <c r="CB12" s="328"/>
      <c r="CC12" s="329"/>
      <c r="CF12" s="404"/>
      <c r="CG12" s="394"/>
      <c r="CH12" s="395"/>
      <c r="CI12" s="392"/>
      <c r="CJ12" s="392"/>
      <c r="CK12" s="392"/>
      <c r="CL12" s="392"/>
    </row>
    <row r="13" spans="1:90">
      <c r="A13" s="331"/>
      <c r="B13" s="332"/>
      <c r="C13" s="332"/>
      <c r="D13" s="332" t="s">
        <v>325</v>
      </c>
      <c r="E13" s="332"/>
      <c r="F13" s="332"/>
      <c r="G13" s="332"/>
      <c r="H13" s="332"/>
      <c r="I13" s="332"/>
      <c r="J13" s="332"/>
      <c r="K13" s="332"/>
      <c r="L13" s="332"/>
      <c r="M13" s="332"/>
      <c r="N13" s="332"/>
      <c r="O13" s="332"/>
      <c r="P13" s="332"/>
      <c r="Q13" s="332"/>
      <c r="R13" s="332" t="s">
        <v>326</v>
      </c>
      <c r="S13" s="332"/>
      <c r="T13" s="332"/>
      <c r="U13" s="333" t="s">
        <v>327</v>
      </c>
      <c r="V13" s="334" t="s">
        <v>327</v>
      </c>
      <c r="W13" s="333" t="s">
        <v>327</v>
      </c>
      <c r="X13" s="333" t="s">
        <v>327</v>
      </c>
      <c r="Y13" s="333" t="s">
        <v>327</v>
      </c>
      <c r="Z13" s="333" t="s">
        <v>327</v>
      </c>
      <c r="AA13" s="333" t="s">
        <v>327</v>
      </c>
      <c r="AB13" s="333" t="s">
        <v>327</v>
      </c>
      <c r="AC13" s="333" t="s">
        <v>327</v>
      </c>
      <c r="AD13" s="333" t="s">
        <v>327</v>
      </c>
      <c r="AE13" s="333" t="s">
        <v>327</v>
      </c>
      <c r="AF13" s="333" t="s">
        <v>327</v>
      </c>
      <c r="AG13" s="333" t="s">
        <v>327</v>
      </c>
      <c r="AH13" s="335">
        <v>90</v>
      </c>
      <c r="AI13" s="336">
        <f>SUM(W13:AH13)</f>
        <v>90</v>
      </c>
      <c r="AJ13" s="337">
        <v>280.00000000000006</v>
      </c>
      <c r="AK13" s="337">
        <v>400</v>
      </c>
      <c r="AL13" s="337">
        <v>779.99999999999989</v>
      </c>
      <c r="AM13" s="337">
        <v>1260</v>
      </c>
      <c r="AN13" s="365">
        <v>580</v>
      </c>
      <c r="AO13" s="365">
        <v>1010</v>
      </c>
      <c r="AP13" s="365">
        <v>2579.9999999999995</v>
      </c>
      <c r="AQ13" s="365">
        <v>3490.0000000000005</v>
      </c>
      <c r="AR13" s="365">
        <v>2260</v>
      </c>
      <c r="AS13" s="365">
        <v>2810</v>
      </c>
      <c r="AT13" s="365">
        <v>3380.0000000000005</v>
      </c>
      <c r="AU13" s="337">
        <v>1970</v>
      </c>
      <c r="AV13" s="336">
        <f>SUM(AJ13:AU13)</f>
        <v>20800</v>
      </c>
      <c r="AW13" s="337">
        <v>3170.0000000000005</v>
      </c>
      <c r="AX13" s="337">
        <v>2139.9999999999995</v>
      </c>
      <c r="AY13" s="337">
        <v>2159.9999999999995</v>
      </c>
      <c r="AZ13" s="337">
        <v>3790.0000000000005</v>
      </c>
      <c r="BA13" s="337">
        <v>3630</v>
      </c>
      <c r="BB13" s="337">
        <v>3650</v>
      </c>
      <c r="BC13" s="337">
        <v>4080</v>
      </c>
      <c r="BD13" s="337">
        <v>2829.9999999999995</v>
      </c>
      <c r="BE13" s="337">
        <v>3490.0000000000005</v>
      </c>
      <c r="BF13" s="337">
        <v>3530.0000000000005</v>
      </c>
      <c r="BG13" s="337">
        <v>2620.0000000000005</v>
      </c>
      <c r="BH13" s="337">
        <v>1550</v>
      </c>
      <c r="BI13" s="336">
        <f>SUM(AW13:BH13)</f>
        <v>36640</v>
      </c>
      <c r="BJ13" s="337">
        <v>2680.0000000000005</v>
      </c>
      <c r="BK13" s="337">
        <v>1580</v>
      </c>
      <c r="BL13" s="337">
        <v>2510.0000000000005</v>
      </c>
      <c r="BM13" s="337">
        <v>3760</v>
      </c>
      <c r="BN13" s="338">
        <v>2100</v>
      </c>
      <c r="BO13" s="338">
        <v>3090.0000000000005</v>
      </c>
      <c r="BP13" s="338">
        <v>3760.0000000000005</v>
      </c>
      <c r="BQ13" s="338">
        <v>2710</v>
      </c>
      <c r="BR13" s="338">
        <v>4029.9999999999995</v>
      </c>
      <c r="BS13" s="338">
        <v>2930.0000000000005</v>
      </c>
      <c r="BT13" s="338">
        <v>4490</v>
      </c>
      <c r="BU13" s="338"/>
      <c r="BV13" s="338"/>
      <c r="BW13" s="338"/>
      <c r="BX13" s="338"/>
      <c r="BY13" s="338"/>
      <c r="BZ13" s="338"/>
      <c r="CA13" s="339">
        <f>SUM(V13,AI13,AV13,BI13,BJ13:BT13)</f>
        <v>91170</v>
      </c>
      <c r="CB13" s="340" t="s">
        <v>329</v>
      </c>
      <c r="CC13" s="341"/>
      <c r="CF13" s="396">
        <f>SUM(BO13:BT13)</f>
        <v>21010</v>
      </c>
      <c r="CG13" s="397" t="s">
        <v>329</v>
      </c>
      <c r="CH13" s="398"/>
      <c r="CI13" s="392">
        <v>23110</v>
      </c>
      <c r="CJ13" s="392" t="s">
        <v>346</v>
      </c>
      <c r="CK13" s="392"/>
      <c r="CL13" s="392"/>
    </row>
    <row r="14" spans="1:90">
      <c r="A14" s="331"/>
      <c r="B14" s="332"/>
      <c r="C14" s="332"/>
      <c r="D14" s="332"/>
      <c r="E14" s="332"/>
      <c r="F14" s="332"/>
      <c r="G14" s="332"/>
      <c r="H14" s="332"/>
      <c r="I14" s="332"/>
      <c r="J14" s="332"/>
      <c r="K14" s="332"/>
      <c r="L14" s="332"/>
      <c r="M14" s="332"/>
      <c r="N14" s="332"/>
      <c r="O14" s="366"/>
      <c r="P14" s="367"/>
      <c r="Q14" s="367"/>
      <c r="R14" s="332"/>
      <c r="S14" s="332"/>
      <c r="T14" s="332"/>
      <c r="U14" s="332"/>
      <c r="V14" s="342"/>
      <c r="W14" s="335"/>
      <c r="X14" s="335"/>
      <c r="Y14" s="335"/>
      <c r="Z14" s="335"/>
      <c r="AA14" s="333"/>
      <c r="AB14" s="333"/>
      <c r="AC14" s="333"/>
      <c r="AD14" s="333"/>
      <c r="AE14" s="333"/>
      <c r="AF14" s="333"/>
      <c r="AG14" s="333"/>
      <c r="AH14" s="335"/>
      <c r="AI14" s="336"/>
      <c r="AJ14" s="335"/>
      <c r="AK14" s="335"/>
      <c r="AL14" s="335"/>
      <c r="AM14" s="335"/>
      <c r="AN14" s="333"/>
      <c r="AO14" s="333"/>
      <c r="AP14" s="333"/>
      <c r="AQ14" s="333"/>
      <c r="AR14" s="333"/>
      <c r="AS14" s="333"/>
      <c r="AT14" s="333"/>
      <c r="AU14" s="335"/>
      <c r="AV14" s="336"/>
      <c r="AW14" s="335"/>
      <c r="AX14" s="335"/>
      <c r="AY14" s="335"/>
      <c r="AZ14" s="335"/>
      <c r="BA14" s="335"/>
      <c r="BB14" s="335"/>
      <c r="BC14" s="335"/>
      <c r="BD14" s="335"/>
      <c r="BE14" s="335"/>
      <c r="BF14" s="335"/>
      <c r="BG14" s="335"/>
      <c r="BH14" s="335"/>
      <c r="BI14" s="336"/>
      <c r="BJ14" s="335"/>
      <c r="BK14" s="335"/>
      <c r="BL14" s="335"/>
      <c r="BM14" s="335"/>
      <c r="BN14" s="343"/>
      <c r="BO14" s="343"/>
      <c r="BP14" s="343"/>
      <c r="BQ14" s="343"/>
      <c r="BR14" s="343"/>
      <c r="BS14" s="343"/>
      <c r="BT14" s="343"/>
      <c r="BU14" s="343"/>
      <c r="BV14" s="343"/>
      <c r="BW14" s="343"/>
      <c r="BX14" s="343"/>
      <c r="BY14" s="343"/>
      <c r="BZ14" s="343"/>
      <c r="CA14" s="339">
        <f>CA13*15</f>
        <v>1367550</v>
      </c>
      <c r="CB14" s="340" t="s">
        <v>330</v>
      </c>
      <c r="CC14" s="341"/>
      <c r="CF14" s="396">
        <f>CF13*15</f>
        <v>315150</v>
      </c>
      <c r="CG14" s="397" t="s">
        <v>330</v>
      </c>
      <c r="CH14" s="398"/>
      <c r="CI14" s="392">
        <v>346650</v>
      </c>
      <c r="CJ14" s="392" t="s">
        <v>347</v>
      </c>
      <c r="CK14" s="392"/>
      <c r="CL14" s="392"/>
    </row>
    <row r="15" spans="1:90" ht="14.4">
      <c r="A15" s="368"/>
      <c r="B15" s="369"/>
      <c r="C15" s="332"/>
      <c r="D15" s="332"/>
      <c r="E15" s="332"/>
      <c r="F15" s="332"/>
      <c r="G15" s="332"/>
      <c r="H15" s="332"/>
      <c r="I15" s="332"/>
      <c r="J15" s="332"/>
      <c r="K15" s="332"/>
      <c r="L15" s="332"/>
      <c r="M15" s="332"/>
      <c r="N15" s="332"/>
      <c r="O15" s="332"/>
      <c r="P15" s="332"/>
      <c r="Q15" s="332"/>
      <c r="R15" s="332"/>
      <c r="S15" s="332"/>
      <c r="T15" s="332"/>
      <c r="U15" s="332"/>
      <c r="V15" s="342"/>
      <c r="W15" s="335"/>
      <c r="X15" s="335"/>
      <c r="Y15" s="335"/>
      <c r="Z15" s="335"/>
      <c r="AA15" s="333"/>
      <c r="AB15" s="333"/>
      <c r="AC15" s="333"/>
      <c r="AD15" s="333"/>
      <c r="AE15" s="333"/>
      <c r="AF15" s="333"/>
      <c r="AG15" s="333"/>
      <c r="AH15" s="335"/>
      <c r="AI15" s="336"/>
      <c r="AJ15" s="335"/>
      <c r="AK15" s="335"/>
      <c r="AL15" s="335"/>
      <c r="AM15" s="335"/>
      <c r="AN15" s="333"/>
      <c r="AO15" s="333"/>
      <c r="AP15" s="333"/>
      <c r="AQ15" s="333"/>
      <c r="AR15" s="365"/>
      <c r="AS15" s="333"/>
      <c r="AT15" s="333"/>
      <c r="AU15" s="335"/>
      <c r="AV15" s="336"/>
      <c r="AW15" s="335"/>
      <c r="AX15" s="335"/>
      <c r="AY15" s="335"/>
      <c r="AZ15" s="335"/>
      <c r="BA15" s="335"/>
      <c r="BB15" s="335"/>
      <c r="BC15" s="335"/>
      <c r="BD15" s="335"/>
      <c r="BE15" s="335"/>
      <c r="BF15" s="335"/>
      <c r="BG15" s="335"/>
      <c r="BH15" s="335"/>
      <c r="BI15" s="336"/>
      <c r="BJ15" s="335"/>
      <c r="BK15" s="335"/>
      <c r="BL15" s="335"/>
      <c r="BM15" s="335"/>
      <c r="BN15" s="343"/>
      <c r="BO15" s="343"/>
      <c r="BP15" s="343"/>
      <c r="BQ15" s="343"/>
      <c r="BR15" s="343"/>
      <c r="BS15" s="343"/>
      <c r="BT15" s="343"/>
      <c r="BU15" s="343"/>
      <c r="BV15" s="343"/>
      <c r="BW15" s="343"/>
      <c r="BX15" s="343"/>
      <c r="BY15" s="343"/>
      <c r="BZ15" s="343"/>
      <c r="CA15" s="339">
        <f>CA14/15</f>
        <v>91170</v>
      </c>
      <c r="CB15" s="340" t="s">
        <v>331</v>
      </c>
      <c r="CC15" s="341"/>
      <c r="CF15" s="396">
        <f>CF14/15</f>
        <v>21010</v>
      </c>
      <c r="CG15" s="397" t="s">
        <v>331</v>
      </c>
      <c r="CH15" s="398"/>
      <c r="CI15" s="392">
        <v>23110</v>
      </c>
      <c r="CJ15" s="392" t="s">
        <v>348</v>
      </c>
      <c r="CK15" s="392"/>
      <c r="CL15" s="392"/>
    </row>
    <row r="16" spans="1:90">
      <c r="A16" s="331"/>
      <c r="B16" s="332"/>
      <c r="C16" s="332"/>
      <c r="D16" s="332"/>
      <c r="E16" s="332"/>
      <c r="F16" s="332"/>
      <c r="G16" s="332"/>
      <c r="H16" s="332"/>
      <c r="I16" s="332"/>
      <c r="J16" s="332"/>
      <c r="K16" s="332"/>
      <c r="L16" s="332"/>
      <c r="M16" s="332"/>
      <c r="N16" s="332"/>
      <c r="O16" s="332"/>
      <c r="P16" s="332"/>
      <c r="Q16" s="332"/>
      <c r="R16" s="332"/>
      <c r="S16" s="332"/>
      <c r="T16" s="332"/>
      <c r="U16" s="332"/>
      <c r="V16" s="342"/>
      <c r="W16" s="335"/>
      <c r="X16" s="335"/>
      <c r="Y16" s="335"/>
      <c r="Z16" s="335"/>
      <c r="AA16" s="333"/>
      <c r="AB16" s="333"/>
      <c r="AC16" s="333"/>
      <c r="AD16" s="333"/>
      <c r="AE16" s="333"/>
      <c r="AF16" s="333"/>
      <c r="AG16" s="333"/>
      <c r="AH16" s="335"/>
      <c r="AI16" s="336"/>
      <c r="AJ16" s="335"/>
      <c r="AK16" s="335"/>
      <c r="AL16" s="335"/>
      <c r="AM16" s="335"/>
      <c r="AN16" s="333"/>
      <c r="AO16" s="333"/>
      <c r="AP16" s="333"/>
      <c r="AQ16" s="333"/>
      <c r="AR16" s="333"/>
      <c r="AS16" s="333"/>
      <c r="AT16" s="333"/>
      <c r="AU16" s="335"/>
      <c r="AV16" s="336"/>
      <c r="AW16" s="335"/>
      <c r="AX16" s="335"/>
      <c r="AY16" s="335"/>
      <c r="AZ16" s="335"/>
      <c r="BA16" s="335"/>
      <c r="BB16" s="335"/>
      <c r="BC16" s="335"/>
      <c r="BD16" s="335"/>
      <c r="BE16" s="335"/>
      <c r="BF16" s="335"/>
      <c r="BG16" s="335"/>
      <c r="BH16" s="335"/>
      <c r="BI16" s="336"/>
      <c r="BJ16" s="335"/>
      <c r="BK16" s="335"/>
      <c r="BL16" s="335"/>
      <c r="BM16" s="335"/>
      <c r="BN16" s="343"/>
      <c r="BO16" s="343"/>
      <c r="BP16" s="343"/>
      <c r="BQ16" s="343"/>
      <c r="BR16" s="343"/>
      <c r="BS16" s="343"/>
      <c r="BT16" s="343"/>
      <c r="BU16" s="343"/>
      <c r="BV16" s="343"/>
      <c r="BW16" s="343"/>
      <c r="BX16" s="343"/>
      <c r="BY16" s="343"/>
      <c r="BZ16" s="343"/>
      <c r="CA16" s="344">
        <f>ROUND(CA15/365,2)</f>
        <v>249.78</v>
      </c>
      <c r="CB16" s="345" t="s">
        <v>332</v>
      </c>
      <c r="CC16" s="341"/>
      <c r="CF16" s="399">
        <f>ROUND(CF15/365,2)</f>
        <v>57.56</v>
      </c>
      <c r="CG16" s="400" t="s">
        <v>332</v>
      </c>
      <c r="CH16" s="398"/>
      <c r="CI16" s="392">
        <v>63.32</v>
      </c>
      <c r="CJ16" s="392" t="s">
        <v>349</v>
      </c>
      <c r="CK16" s="392"/>
      <c r="CL16" s="392"/>
    </row>
    <row r="17" spans="1:90">
      <c r="A17" s="331"/>
      <c r="B17" s="332"/>
      <c r="C17" s="332"/>
      <c r="D17" s="332" t="s">
        <v>333</v>
      </c>
      <c r="E17" s="332"/>
      <c r="F17" s="332"/>
      <c r="G17" s="332"/>
      <c r="H17" s="332"/>
      <c r="I17" s="332"/>
      <c r="J17" s="332"/>
      <c r="K17" s="332"/>
      <c r="L17" s="332"/>
      <c r="M17" s="332"/>
      <c r="N17" s="332"/>
      <c r="O17" s="332"/>
      <c r="P17" s="332"/>
      <c r="Q17" s="332"/>
      <c r="R17" s="332"/>
      <c r="S17" s="332"/>
      <c r="T17" s="332"/>
      <c r="U17" s="333" t="s">
        <v>327</v>
      </c>
      <c r="V17" s="334" t="s">
        <v>327</v>
      </c>
      <c r="W17" s="333" t="s">
        <v>327</v>
      </c>
      <c r="X17" s="333" t="s">
        <v>327</v>
      </c>
      <c r="Y17" s="333" t="s">
        <v>327</v>
      </c>
      <c r="Z17" s="333" t="s">
        <v>327</v>
      </c>
      <c r="AA17" s="333" t="s">
        <v>327</v>
      </c>
      <c r="AB17" s="333" t="s">
        <v>327</v>
      </c>
      <c r="AC17" s="333" t="s">
        <v>327</v>
      </c>
      <c r="AD17" s="333" t="s">
        <v>327</v>
      </c>
      <c r="AE17" s="333" t="s">
        <v>327</v>
      </c>
      <c r="AF17" s="333" t="s">
        <v>327</v>
      </c>
      <c r="AG17" s="333" t="s">
        <v>327</v>
      </c>
      <c r="AH17" s="335">
        <v>120</v>
      </c>
      <c r="AI17" s="336">
        <f>SUM(W17:AH17)</f>
        <v>120</v>
      </c>
      <c r="AJ17" s="337">
        <v>200</v>
      </c>
      <c r="AK17" s="337">
        <v>339.99999999999994</v>
      </c>
      <c r="AL17" s="337">
        <v>1180.0000000000002</v>
      </c>
      <c r="AM17" s="337">
        <v>1670.0000000000007</v>
      </c>
      <c r="AN17" s="365">
        <v>900</v>
      </c>
      <c r="AO17" s="365">
        <v>1040</v>
      </c>
      <c r="AP17" s="365">
        <v>1650</v>
      </c>
      <c r="AQ17" s="365">
        <v>2000.0000000000005</v>
      </c>
      <c r="AR17" s="365">
        <v>1680.0000000000002</v>
      </c>
      <c r="AS17" s="365">
        <v>1319.9999999999995</v>
      </c>
      <c r="AT17" s="365">
        <v>2090.0000000000005</v>
      </c>
      <c r="AU17" s="337">
        <v>1100</v>
      </c>
      <c r="AV17" s="336">
        <f>SUM(AJ17:AU17)</f>
        <v>15170.000000000002</v>
      </c>
      <c r="AW17" s="337">
        <v>1800</v>
      </c>
      <c r="AX17" s="337">
        <v>1190</v>
      </c>
      <c r="AY17" s="337">
        <v>1180</v>
      </c>
      <c r="AZ17" s="337">
        <v>2080</v>
      </c>
      <c r="BA17" s="337">
        <v>1400</v>
      </c>
      <c r="BB17" s="337">
        <v>2020.0000000000005</v>
      </c>
      <c r="BC17" s="337">
        <v>1869.9999999999998</v>
      </c>
      <c r="BD17" s="337">
        <v>979.99999999999989</v>
      </c>
      <c r="BE17" s="337">
        <v>1590.0000000000002</v>
      </c>
      <c r="BF17" s="337">
        <v>1400</v>
      </c>
      <c r="BG17" s="337">
        <v>1359.9999999999998</v>
      </c>
      <c r="BH17" s="337">
        <v>820</v>
      </c>
      <c r="BI17" s="336">
        <f>SUM(AW17:BH17)</f>
        <v>17690</v>
      </c>
      <c r="BJ17" s="337">
        <v>739.99999999999977</v>
      </c>
      <c r="BK17" s="337">
        <v>530</v>
      </c>
      <c r="BL17" s="337">
        <v>1510.0000000000002</v>
      </c>
      <c r="BM17" s="337">
        <v>640</v>
      </c>
      <c r="BN17" s="338">
        <v>1039.9999999999998</v>
      </c>
      <c r="BO17" s="338">
        <v>999.99999999999977</v>
      </c>
      <c r="BP17" s="338">
        <v>340</v>
      </c>
      <c r="BQ17" s="338">
        <v>820</v>
      </c>
      <c r="BR17" s="338">
        <v>2050</v>
      </c>
      <c r="BS17" s="338">
        <v>1430.0000000000002</v>
      </c>
      <c r="BT17" s="338">
        <v>1380.0000000000002</v>
      </c>
      <c r="BU17" s="338"/>
      <c r="BV17" s="338"/>
      <c r="BW17" s="338"/>
      <c r="BX17" s="338"/>
      <c r="BY17" s="338"/>
      <c r="BZ17" s="338"/>
      <c r="CA17" s="339">
        <f>SUM(V17,AI17,AV17,BI17,BJ17:BT17)</f>
        <v>44460</v>
      </c>
      <c r="CB17" s="340" t="s">
        <v>329</v>
      </c>
      <c r="CC17" s="341"/>
      <c r="CF17" s="396">
        <f>SUM(BO17:BT17)</f>
        <v>7020</v>
      </c>
      <c r="CG17" s="397" t="s">
        <v>329</v>
      </c>
      <c r="CH17" s="398"/>
      <c r="CI17" s="392">
        <v>8060</v>
      </c>
      <c r="CJ17" s="392" t="s">
        <v>346</v>
      </c>
      <c r="CK17" s="392"/>
      <c r="CL17" s="392"/>
    </row>
    <row r="18" spans="1:90">
      <c r="A18" s="331"/>
      <c r="B18" s="332"/>
      <c r="C18" s="332"/>
      <c r="D18" s="332"/>
      <c r="E18" s="332"/>
      <c r="F18" s="332"/>
      <c r="G18" s="332"/>
      <c r="H18" s="332"/>
      <c r="I18" s="332"/>
      <c r="J18" s="332"/>
      <c r="K18" s="332"/>
      <c r="L18" s="332"/>
      <c r="M18" s="332"/>
      <c r="N18" s="332"/>
      <c r="O18" s="332"/>
      <c r="P18" s="332"/>
      <c r="Q18" s="332"/>
      <c r="R18" s="332"/>
      <c r="S18" s="332"/>
      <c r="T18" s="332"/>
      <c r="U18" s="332"/>
      <c r="V18" s="342"/>
      <c r="W18" s="335"/>
      <c r="X18" s="335"/>
      <c r="Y18" s="335"/>
      <c r="Z18" s="335"/>
      <c r="AA18" s="333"/>
      <c r="AB18" s="333"/>
      <c r="AC18" s="333"/>
      <c r="AD18" s="333"/>
      <c r="AE18" s="333"/>
      <c r="AF18" s="333"/>
      <c r="AG18" s="333"/>
      <c r="AH18" s="335"/>
      <c r="AI18" s="336"/>
      <c r="AJ18" s="335"/>
      <c r="AK18" s="335"/>
      <c r="AL18" s="335"/>
      <c r="AM18" s="335"/>
      <c r="AN18" s="333"/>
      <c r="AO18" s="333"/>
      <c r="AP18" s="333"/>
      <c r="AQ18" s="333"/>
      <c r="AR18" s="333"/>
      <c r="AS18" s="333"/>
      <c r="AT18" s="333"/>
      <c r="AU18" s="335"/>
      <c r="AV18" s="336"/>
      <c r="AW18" s="335"/>
      <c r="AX18" s="335"/>
      <c r="AY18" s="335"/>
      <c r="AZ18" s="335"/>
      <c r="BA18" s="335"/>
      <c r="BB18" s="335"/>
      <c r="BC18" s="335"/>
      <c r="BD18" s="335"/>
      <c r="BE18" s="335"/>
      <c r="BF18" s="335"/>
      <c r="BG18" s="335"/>
      <c r="BH18" s="335"/>
      <c r="BI18" s="336"/>
      <c r="BJ18" s="335"/>
      <c r="BK18" s="335"/>
      <c r="BL18" s="335"/>
      <c r="BM18" s="335"/>
      <c r="BN18" s="343"/>
      <c r="BO18" s="343"/>
      <c r="BP18" s="343"/>
      <c r="BQ18" s="343"/>
      <c r="BR18" s="343"/>
      <c r="BS18" s="343"/>
      <c r="BT18" s="343"/>
      <c r="BU18" s="343"/>
      <c r="BV18" s="343"/>
      <c r="BW18" s="343"/>
      <c r="BX18" s="343"/>
      <c r="BY18" s="343"/>
      <c r="BZ18" s="343"/>
      <c r="CA18" s="339">
        <f>CA17*30</f>
        <v>1333800</v>
      </c>
      <c r="CB18" s="340" t="s">
        <v>330</v>
      </c>
      <c r="CC18" s="341"/>
      <c r="CF18" s="396">
        <f>CF17*30</f>
        <v>210600</v>
      </c>
      <c r="CG18" s="397" t="s">
        <v>330</v>
      </c>
      <c r="CH18" s="398"/>
      <c r="CI18" s="392">
        <v>241800</v>
      </c>
      <c r="CJ18" s="392" t="s">
        <v>347</v>
      </c>
      <c r="CK18" s="392"/>
      <c r="CL18" s="392"/>
    </row>
    <row r="19" spans="1:90" ht="17.399999999999999">
      <c r="A19" s="331"/>
      <c r="B19" s="332"/>
      <c r="C19" s="332"/>
      <c r="D19" s="332"/>
      <c r="E19" s="332"/>
      <c r="F19" s="332"/>
      <c r="G19" s="332"/>
      <c r="H19" s="332"/>
      <c r="I19" s="332"/>
      <c r="J19" s="332"/>
      <c r="K19" s="332"/>
      <c r="L19" s="332"/>
      <c r="M19" s="332"/>
      <c r="N19" s="332"/>
      <c r="O19" s="332"/>
      <c r="P19" s="332"/>
      <c r="Q19" s="332"/>
      <c r="R19" s="332"/>
      <c r="S19" s="332"/>
      <c r="T19" s="332"/>
      <c r="U19" s="332"/>
      <c r="V19" s="342"/>
      <c r="W19" s="335"/>
      <c r="X19" s="335"/>
      <c r="Y19" s="335"/>
      <c r="Z19" s="335"/>
      <c r="AA19" s="333"/>
      <c r="AB19" s="333"/>
      <c r="AC19" s="333"/>
      <c r="AD19" s="333"/>
      <c r="AE19" s="333"/>
      <c r="AF19" s="333"/>
      <c r="AG19" s="333"/>
      <c r="AH19" s="335"/>
      <c r="AI19" s="336"/>
      <c r="AJ19" s="335"/>
      <c r="AK19" s="335"/>
      <c r="AL19" s="335"/>
      <c r="AM19" s="335"/>
      <c r="AN19" s="333"/>
      <c r="AO19" s="333"/>
      <c r="AP19" s="333"/>
      <c r="AQ19" s="333"/>
      <c r="AR19" s="333"/>
      <c r="AS19" s="333"/>
      <c r="AT19" s="333"/>
      <c r="AU19" s="335"/>
      <c r="AV19" s="336"/>
      <c r="AW19" s="335"/>
      <c r="AX19" s="335"/>
      <c r="AY19" s="335"/>
      <c r="AZ19" s="335"/>
      <c r="BA19" s="335"/>
      <c r="BB19" s="335"/>
      <c r="BC19" s="335"/>
      <c r="BD19" s="335"/>
      <c r="BE19" s="335"/>
      <c r="BF19" s="335"/>
      <c r="BG19" s="335"/>
      <c r="BH19" s="335"/>
      <c r="BI19" s="336"/>
      <c r="BJ19" s="335"/>
      <c r="BK19" s="335"/>
      <c r="BL19" s="335"/>
      <c r="BM19" s="335"/>
      <c r="BN19" s="343"/>
      <c r="BO19" s="343"/>
      <c r="BP19" s="343"/>
      <c r="BQ19" s="343"/>
      <c r="BR19" s="343"/>
      <c r="BS19" s="343"/>
      <c r="BT19" s="343"/>
      <c r="BU19" s="343"/>
      <c r="BV19" s="343"/>
      <c r="BW19" s="343"/>
      <c r="BX19" s="343"/>
      <c r="BY19" s="343"/>
      <c r="BZ19" s="343"/>
      <c r="CA19" s="339">
        <f>CA18/30</f>
        <v>44460</v>
      </c>
      <c r="CB19" s="340" t="s">
        <v>331</v>
      </c>
      <c r="CC19" s="341"/>
      <c r="CD19" s="346" t="s">
        <v>334</v>
      </c>
      <c r="CE19" s="346" t="s">
        <v>335</v>
      </c>
      <c r="CF19" s="396">
        <f>CF18/30</f>
        <v>7020</v>
      </c>
      <c r="CG19" s="397" t="s">
        <v>331</v>
      </c>
      <c r="CH19" s="398"/>
      <c r="CI19" s="392">
        <v>8060</v>
      </c>
      <c r="CJ19" s="392" t="s">
        <v>348</v>
      </c>
      <c r="CK19" s="392"/>
      <c r="CL19" s="392"/>
    </row>
    <row r="20" spans="1:90" ht="14.4" thickBot="1">
      <c r="A20" s="347"/>
      <c r="B20" s="348"/>
      <c r="C20" s="348"/>
      <c r="D20" s="348"/>
      <c r="E20" s="348"/>
      <c r="F20" s="348"/>
      <c r="G20" s="348"/>
      <c r="H20" s="348"/>
      <c r="I20" s="348"/>
      <c r="J20" s="348"/>
      <c r="K20" s="348"/>
      <c r="L20" s="348"/>
      <c r="M20" s="348"/>
      <c r="N20" s="348"/>
      <c r="O20" s="348"/>
      <c r="P20" s="348"/>
      <c r="Q20" s="348"/>
      <c r="R20" s="348"/>
      <c r="S20" s="348"/>
      <c r="T20" s="348"/>
      <c r="U20" s="348"/>
      <c r="V20" s="349"/>
      <c r="W20" s="350"/>
      <c r="X20" s="350"/>
      <c r="Y20" s="350"/>
      <c r="Z20" s="350"/>
      <c r="AA20" s="351"/>
      <c r="AB20" s="351"/>
      <c r="AC20" s="351"/>
      <c r="AD20" s="351"/>
      <c r="AE20" s="351"/>
      <c r="AF20" s="351"/>
      <c r="AG20" s="351"/>
      <c r="AH20" s="350"/>
      <c r="AI20" s="352"/>
      <c r="AJ20" s="350"/>
      <c r="AK20" s="350"/>
      <c r="AL20" s="350"/>
      <c r="AM20" s="350"/>
      <c r="AN20" s="351"/>
      <c r="AO20" s="351"/>
      <c r="AP20" s="351"/>
      <c r="AQ20" s="351"/>
      <c r="AR20" s="351"/>
      <c r="AS20" s="351"/>
      <c r="AT20" s="351"/>
      <c r="AU20" s="350"/>
      <c r="AV20" s="352"/>
      <c r="AW20" s="350"/>
      <c r="AX20" s="350"/>
      <c r="AY20" s="350"/>
      <c r="AZ20" s="350"/>
      <c r="BA20" s="350"/>
      <c r="BB20" s="350"/>
      <c r="BC20" s="350"/>
      <c r="BD20" s="350"/>
      <c r="BE20" s="350"/>
      <c r="BF20" s="350"/>
      <c r="BG20" s="350"/>
      <c r="BH20" s="350"/>
      <c r="BI20" s="352"/>
      <c r="BJ20" s="350"/>
      <c r="BK20" s="350"/>
      <c r="BL20" s="350"/>
      <c r="BM20" s="350"/>
      <c r="BN20" s="353"/>
      <c r="BO20" s="353"/>
      <c r="BP20" s="353"/>
      <c r="BQ20" s="353"/>
      <c r="BR20" s="353"/>
      <c r="BS20" s="353"/>
      <c r="BT20" s="353"/>
      <c r="BU20" s="353"/>
      <c r="BV20" s="353"/>
      <c r="BW20" s="353"/>
      <c r="BX20" s="353"/>
      <c r="BY20" s="353"/>
      <c r="BZ20" s="353"/>
      <c r="CA20" s="354">
        <f>ROUND(CA19/365,2)</f>
        <v>121.81</v>
      </c>
      <c r="CB20" s="355" t="s">
        <v>332</v>
      </c>
      <c r="CC20" s="356"/>
      <c r="CD20" s="357">
        <f>CA15+CA19</f>
        <v>135630</v>
      </c>
      <c r="CE20" s="358">
        <f>CA16+CA20</f>
        <v>371.59000000000003</v>
      </c>
      <c r="CF20" s="401">
        <f>ROUND(CF19/365,2)</f>
        <v>19.23</v>
      </c>
      <c r="CG20" s="402" t="s">
        <v>332</v>
      </c>
      <c r="CH20" s="403"/>
      <c r="CI20" s="392">
        <v>22.08</v>
      </c>
      <c r="CJ20" s="392" t="s">
        <v>349</v>
      </c>
      <c r="CK20" s="392"/>
      <c r="CL20" s="392"/>
    </row>
    <row r="21" spans="1:90">
      <c r="A21" s="319" t="s">
        <v>337</v>
      </c>
      <c r="B21" s="320"/>
      <c r="C21" s="320"/>
      <c r="D21" s="320"/>
      <c r="E21" s="320"/>
      <c r="F21" s="320"/>
      <c r="G21" s="320"/>
      <c r="H21" s="320"/>
      <c r="I21" s="320"/>
      <c r="J21" s="320"/>
      <c r="K21" s="320"/>
      <c r="L21" s="320"/>
      <c r="M21" s="320"/>
      <c r="N21" s="320"/>
      <c r="O21" s="320"/>
      <c r="P21" s="320"/>
      <c r="Q21" s="320"/>
      <c r="R21" s="320"/>
      <c r="S21" s="320"/>
      <c r="T21" s="320"/>
      <c r="U21" s="320"/>
      <c r="V21" s="359"/>
      <c r="W21" s="360"/>
      <c r="X21" s="360"/>
      <c r="Y21" s="360"/>
      <c r="Z21" s="360"/>
      <c r="AA21" s="361"/>
      <c r="AB21" s="361"/>
      <c r="AC21" s="361"/>
      <c r="AD21" s="361"/>
      <c r="AE21" s="361"/>
      <c r="AF21" s="361"/>
      <c r="AG21" s="361"/>
      <c r="AH21" s="360"/>
      <c r="AI21" s="362"/>
      <c r="AJ21" s="360"/>
      <c r="AK21" s="360"/>
      <c r="AL21" s="360"/>
      <c r="AM21" s="360"/>
      <c r="AN21" s="361"/>
      <c r="AO21" s="361"/>
      <c r="AP21" s="361"/>
      <c r="AQ21" s="361"/>
      <c r="AR21" s="361"/>
      <c r="AS21" s="361"/>
      <c r="AT21" s="361"/>
      <c r="AU21" s="360"/>
      <c r="AV21" s="362"/>
      <c r="AW21" s="360"/>
      <c r="AX21" s="360"/>
      <c r="AY21" s="360"/>
      <c r="AZ21" s="360"/>
      <c r="BA21" s="360"/>
      <c r="BB21" s="360"/>
      <c r="BC21" s="360"/>
      <c r="BD21" s="360"/>
      <c r="BE21" s="360"/>
      <c r="BF21" s="360"/>
      <c r="BG21" s="360"/>
      <c r="BH21" s="360"/>
      <c r="BI21" s="362"/>
      <c r="BJ21" s="360"/>
      <c r="BK21" s="360"/>
      <c r="BL21" s="360"/>
      <c r="BM21" s="360"/>
      <c r="BN21" s="363"/>
      <c r="BO21" s="363"/>
      <c r="BP21" s="363"/>
      <c r="BQ21" s="363"/>
      <c r="BR21" s="363"/>
      <c r="BS21" s="363"/>
      <c r="BT21" s="363"/>
      <c r="BU21" s="363"/>
      <c r="BV21" s="363"/>
      <c r="BW21" s="363"/>
      <c r="BX21" s="363"/>
      <c r="BY21" s="363"/>
      <c r="BZ21" s="363"/>
      <c r="CA21" s="364"/>
      <c r="CB21" s="328"/>
      <c r="CC21" s="329"/>
      <c r="CF21" s="404"/>
      <c r="CG21" s="394"/>
      <c r="CH21" s="395"/>
      <c r="CI21" s="392"/>
      <c r="CJ21" s="392"/>
      <c r="CK21" s="392"/>
      <c r="CL21" s="392"/>
    </row>
    <row r="22" spans="1:90">
      <c r="A22" s="331"/>
      <c r="B22" s="332"/>
      <c r="C22" s="332"/>
      <c r="D22" s="332" t="s">
        <v>325</v>
      </c>
      <c r="E22" s="332"/>
      <c r="F22" s="332"/>
      <c r="G22" s="332"/>
      <c r="H22" s="332"/>
      <c r="I22" s="332"/>
      <c r="J22" s="332"/>
      <c r="K22" s="332"/>
      <c r="L22" s="332"/>
      <c r="M22" s="332"/>
      <c r="N22" s="332"/>
      <c r="O22" s="332"/>
      <c r="P22" s="332"/>
      <c r="Q22" s="332"/>
      <c r="R22" s="332" t="s">
        <v>326</v>
      </c>
      <c r="S22" s="332"/>
      <c r="T22" s="332"/>
      <c r="U22" s="333" t="s">
        <v>327</v>
      </c>
      <c r="V22" s="334" t="s">
        <v>327</v>
      </c>
      <c r="W22" s="333" t="s">
        <v>327</v>
      </c>
      <c r="X22" s="333" t="s">
        <v>327</v>
      </c>
      <c r="Y22" s="333" t="s">
        <v>327</v>
      </c>
      <c r="Z22" s="333" t="s">
        <v>327</v>
      </c>
      <c r="AA22" s="333" t="s">
        <v>328</v>
      </c>
      <c r="AB22" s="333" t="s">
        <v>328</v>
      </c>
      <c r="AC22" s="333" t="s">
        <v>328</v>
      </c>
      <c r="AD22" s="333" t="s">
        <v>328</v>
      </c>
      <c r="AE22" s="333" t="s">
        <v>328</v>
      </c>
      <c r="AF22" s="333" t="s">
        <v>328</v>
      </c>
      <c r="AG22" s="333" t="s">
        <v>328</v>
      </c>
      <c r="AH22" s="335" t="s">
        <v>328</v>
      </c>
      <c r="AI22" s="336" t="s">
        <v>328</v>
      </c>
      <c r="AJ22" s="335" t="s">
        <v>328</v>
      </c>
      <c r="AK22" s="335" t="s">
        <v>328</v>
      </c>
      <c r="AL22" s="335" t="s">
        <v>328</v>
      </c>
      <c r="AM22" s="335" t="s">
        <v>328</v>
      </c>
      <c r="AN22" s="333" t="s">
        <v>328</v>
      </c>
      <c r="AO22" s="333" t="s">
        <v>328</v>
      </c>
      <c r="AP22" s="333" t="s">
        <v>328</v>
      </c>
      <c r="AQ22" s="333" t="s">
        <v>328</v>
      </c>
      <c r="AR22" s="333" t="s">
        <v>328</v>
      </c>
      <c r="AS22" s="333" t="s">
        <v>328</v>
      </c>
      <c r="AT22" s="333" t="s">
        <v>328</v>
      </c>
      <c r="AU22" s="335" t="s">
        <v>328</v>
      </c>
      <c r="AV22" s="336" t="s">
        <v>328</v>
      </c>
      <c r="AW22" s="335" t="s">
        <v>328</v>
      </c>
      <c r="AX22" s="335" t="s">
        <v>328</v>
      </c>
      <c r="AY22" s="335" t="s">
        <v>328</v>
      </c>
      <c r="AZ22" s="335" t="s">
        <v>328</v>
      </c>
      <c r="BA22" s="335" t="s">
        <v>328</v>
      </c>
      <c r="BB22" s="335" t="s">
        <v>328</v>
      </c>
      <c r="BC22" s="337">
        <v>500</v>
      </c>
      <c r="BD22" s="337">
        <v>50</v>
      </c>
      <c r="BE22" s="337">
        <v>150</v>
      </c>
      <c r="BF22" s="337">
        <v>330</v>
      </c>
      <c r="BG22" s="337">
        <v>280</v>
      </c>
      <c r="BH22" s="337">
        <v>400</v>
      </c>
      <c r="BI22" s="336">
        <f>SUM(AW22:BH22)</f>
        <v>1710</v>
      </c>
      <c r="BJ22" s="337">
        <v>470</v>
      </c>
      <c r="BK22" s="337">
        <v>720</v>
      </c>
      <c r="BL22" s="337">
        <v>1220</v>
      </c>
      <c r="BM22" s="337">
        <v>1010</v>
      </c>
      <c r="BN22" s="338">
        <v>1070</v>
      </c>
      <c r="BO22" s="338">
        <v>2540</v>
      </c>
      <c r="BP22" s="338">
        <v>1800</v>
      </c>
      <c r="BQ22" s="338">
        <v>1300</v>
      </c>
      <c r="BR22" s="338">
        <v>1060</v>
      </c>
      <c r="BS22" s="338">
        <v>2410</v>
      </c>
      <c r="BT22" s="338">
        <v>1790</v>
      </c>
      <c r="BU22" s="338"/>
      <c r="BV22" s="338"/>
      <c r="BW22" s="338"/>
      <c r="BX22" s="338"/>
      <c r="BY22" s="338"/>
      <c r="BZ22" s="338"/>
      <c r="CA22" s="339">
        <f>SUM(V22,AI22,AV22,BI22,BJ22:BT22)</f>
        <v>17100</v>
      </c>
      <c r="CB22" s="340" t="s">
        <v>329</v>
      </c>
      <c r="CC22" s="341"/>
      <c r="CF22" s="396">
        <f>SUM(BO22:BT22)</f>
        <v>10900</v>
      </c>
      <c r="CG22" s="397" t="s">
        <v>329</v>
      </c>
      <c r="CH22" s="398"/>
      <c r="CI22" s="392">
        <v>11970</v>
      </c>
      <c r="CJ22" s="392" t="s">
        <v>346</v>
      </c>
      <c r="CK22" s="392"/>
      <c r="CL22" s="392"/>
    </row>
    <row r="23" spans="1:90">
      <c r="A23" s="331"/>
      <c r="B23" s="332"/>
      <c r="C23" s="332"/>
      <c r="D23" s="332"/>
      <c r="E23" s="332"/>
      <c r="F23" s="332"/>
      <c r="G23" s="332"/>
      <c r="H23" s="332"/>
      <c r="I23" s="332"/>
      <c r="J23" s="332"/>
      <c r="K23" s="332"/>
      <c r="L23" s="332"/>
      <c r="M23" s="332"/>
      <c r="N23" s="332"/>
      <c r="O23" s="332"/>
      <c r="P23" s="332"/>
      <c r="Q23" s="332"/>
      <c r="R23" s="332"/>
      <c r="S23" s="332"/>
      <c r="T23" s="332"/>
      <c r="U23" s="332"/>
      <c r="V23" s="342"/>
      <c r="W23" s="335"/>
      <c r="X23" s="335"/>
      <c r="Y23" s="335"/>
      <c r="Z23" s="335"/>
      <c r="AA23" s="333"/>
      <c r="AB23" s="333"/>
      <c r="AC23" s="333"/>
      <c r="AD23" s="333"/>
      <c r="AE23" s="333"/>
      <c r="AF23" s="333"/>
      <c r="AG23" s="333"/>
      <c r="AH23" s="335"/>
      <c r="AI23" s="336"/>
      <c r="AJ23" s="335"/>
      <c r="AK23" s="335"/>
      <c r="AL23" s="335"/>
      <c r="AM23" s="335"/>
      <c r="AN23" s="333"/>
      <c r="AO23" s="333"/>
      <c r="AP23" s="333"/>
      <c r="AQ23" s="333"/>
      <c r="AR23" s="333"/>
      <c r="AS23" s="333"/>
      <c r="AT23" s="333"/>
      <c r="AU23" s="335"/>
      <c r="AV23" s="336"/>
      <c r="AW23" s="335"/>
      <c r="AX23" s="335"/>
      <c r="AY23" s="335"/>
      <c r="AZ23" s="335"/>
      <c r="BA23" s="335"/>
      <c r="BB23" s="335"/>
      <c r="BC23" s="335"/>
      <c r="BD23" s="335"/>
      <c r="BE23" s="335"/>
      <c r="BF23" s="335"/>
      <c r="BG23" s="335"/>
      <c r="BH23" s="335"/>
      <c r="BI23" s="336"/>
      <c r="BJ23" s="335"/>
      <c r="BK23" s="335"/>
      <c r="BL23" s="335"/>
      <c r="BM23" s="335"/>
      <c r="BN23" s="343"/>
      <c r="BO23" s="343"/>
      <c r="BP23" s="343"/>
      <c r="BQ23" s="343"/>
      <c r="BR23" s="343"/>
      <c r="BS23" s="343"/>
      <c r="BT23" s="343"/>
      <c r="BU23" s="343"/>
      <c r="BV23" s="343"/>
      <c r="BW23" s="343"/>
      <c r="BX23" s="343"/>
      <c r="BY23" s="343"/>
      <c r="BZ23" s="343"/>
      <c r="CA23" s="339">
        <f>CA22*15</f>
        <v>256500</v>
      </c>
      <c r="CB23" s="340" t="s">
        <v>330</v>
      </c>
      <c r="CC23" s="341"/>
      <c r="CF23" s="396">
        <f>CF22*15</f>
        <v>163500</v>
      </c>
      <c r="CG23" s="397" t="s">
        <v>330</v>
      </c>
      <c r="CH23" s="398"/>
      <c r="CI23" s="392">
        <v>179550</v>
      </c>
      <c r="CJ23" s="392" t="s">
        <v>347</v>
      </c>
      <c r="CK23" s="392"/>
      <c r="CL23" s="392"/>
    </row>
    <row r="24" spans="1:90">
      <c r="A24" s="331"/>
      <c r="B24" s="332"/>
      <c r="C24" s="332"/>
      <c r="D24" s="332"/>
      <c r="E24" s="332"/>
      <c r="F24" s="332"/>
      <c r="G24" s="332"/>
      <c r="H24" s="332"/>
      <c r="I24" s="332"/>
      <c r="J24" s="332"/>
      <c r="K24" s="332"/>
      <c r="L24" s="332"/>
      <c r="M24" s="332"/>
      <c r="N24" s="332"/>
      <c r="O24" s="332"/>
      <c r="P24" s="332"/>
      <c r="Q24" s="332"/>
      <c r="R24" s="332"/>
      <c r="S24" s="332"/>
      <c r="T24" s="332"/>
      <c r="U24" s="332"/>
      <c r="V24" s="342"/>
      <c r="W24" s="335"/>
      <c r="X24" s="335"/>
      <c r="Y24" s="335"/>
      <c r="Z24" s="335"/>
      <c r="AA24" s="333"/>
      <c r="AB24" s="333"/>
      <c r="AC24" s="333"/>
      <c r="AD24" s="333"/>
      <c r="AE24" s="333"/>
      <c r="AF24" s="333"/>
      <c r="AG24" s="333"/>
      <c r="AH24" s="335"/>
      <c r="AI24" s="336"/>
      <c r="AJ24" s="335"/>
      <c r="AK24" s="335"/>
      <c r="AL24" s="335"/>
      <c r="AM24" s="335"/>
      <c r="AN24" s="333"/>
      <c r="AO24" s="333"/>
      <c r="AP24" s="333"/>
      <c r="AQ24" s="333"/>
      <c r="AR24" s="333"/>
      <c r="AS24" s="333"/>
      <c r="AT24" s="333"/>
      <c r="AU24" s="335"/>
      <c r="AV24" s="336"/>
      <c r="AW24" s="335"/>
      <c r="AX24" s="335"/>
      <c r="AY24" s="335"/>
      <c r="AZ24" s="335"/>
      <c r="BA24" s="335"/>
      <c r="BB24" s="335"/>
      <c r="BC24" s="335"/>
      <c r="BD24" s="335"/>
      <c r="BE24" s="335"/>
      <c r="BF24" s="335"/>
      <c r="BG24" s="335"/>
      <c r="BH24" s="335"/>
      <c r="BI24" s="336"/>
      <c r="BJ24" s="335"/>
      <c r="BK24" s="335"/>
      <c r="BL24" s="335"/>
      <c r="BM24" s="335"/>
      <c r="BN24" s="343"/>
      <c r="BO24" s="343"/>
      <c r="BP24" s="343"/>
      <c r="BQ24" s="343"/>
      <c r="BR24" s="343"/>
      <c r="BS24" s="343"/>
      <c r="BT24" s="343"/>
      <c r="BU24" s="343"/>
      <c r="BV24" s="343"/>
      <c r="BW24" s="343"/>
      <c r="BX24" s="343"/>
      <c r="BY24" s="343"/>
      <c r="BZ24" s="343"/>
      <c r="CA24" s="339">
        <f>CA23/15</f>
        <v>17100</v>
      </c>
      <c r="CB24" s="340" t="s">
        <v>331</v>
      </c>
      <c r="CC24" s="341"/>
      <c r="CF24" s="396">
        <f>CF23/15</f>
        <v>10900</v>
      </c>
      <c r="CG24" s="397" t="s">
        <v>331</v>
      </c>
      <c r="CH24" s="398"/>
      <c r="CI24" s="392">
        <v>11970</v>
      </c>
      <c r="CJ24" s="392" t="s">
        <v>348</v>
      </c>
      <c r="CK24" s="392"/>
      <c r="CL24" s="392"/>
    </row>
    <row r="25" spans="1:90">
      <c r="A25" s="331"/>
      <c r="B25" s="332"/>
      <c r="C25" s="332"/>
      <c r="D25" s="332"/>
      <c r="E25" s="332"/>
      <c r="F25" s="332"/>
      <c r="G25" s="332"/>
      <c r="H25" s="332"/>
      <c r="I25" s="332"/>
      <c r="J25" s="332"/>
      <c r="K25" s="332"/>
      <c r="L25" s="332"/>
      <c r="M25" s="332"/>
      <c r="N25" s="332"/>
      <c r="O25" s="332"/>
      <c r="P25" s="332"/>
      <c r="Q25" s="332"/>
      <c r="R25" s="332"/>
      <c r="S25" s="332"/>
      <c r="T25" s="332"/>
      <c r="U25" s="332"/>
      <c r="V25" s="342"/>
      <c r="W25" s="335"/>
      <c r="X25" s="335"/>
      <c r="Y25" s="335"/>
      <c r="Z25" s="335"/>
      <c r="AA25" s="333"/>
      <c r="AB25" s="333"/>
      <c r="AC25" s="333"/>
      <c r="AD25" s="333"/>
      <c r="AE25" s="333"/>
      <c r="AF25" s="333"/>
      <c r="AG25" s="333"/>
      <c r="AH25" s="335"/>
      <c r="AI25" s="336"/>
      <c r="AJ25" s="335"/>
      <c r="AK25" s="335"/>
      <c r="AL25" s="335"/>
      <c r="AM25" s="335"/>
      <c r="AN25" s="333"/>
      <c r="AO25" s="333"/>
      <c r="AP25" s="333"/>
      <c r="AQ25" s="333"/>
      <c r="AR25" s="333"/>
      <c r="AS25" s="333"/>
      <c r="AT25" s="333"/>
      <c r="AU25" s="335"/>
      <c r="AV25" s="336"/>
      <c r="AW25" s="335"/>
      <c r="AX25" s="335"/>
      <c r="AY25" s="335"/>
      <c r="AZ25" s="335"/>
      <c r="BA25" s="335"/>
      <c r="BB25" s="335"/>
      <c r="BC25" s="335"/>
      <c r="BD25" s="335"/>
      <c r="BE25" s="335"/>
      <c r="BF25" s="335"/>
      <c r="BG25" s="335"/>
      <c r="BH25" s="335"/>
      <c r="BI25" s="336"/>
      <c r="BJ25" s="335"/>
      <c r="BK25" s="335"/>
      <c r="BL25" s="335"/>
      <c r="BM25" s="335"/>
      <c r="BN25" s="343"/>
      <c r="BO25" s="343"/>
      <c r="BP25" s="343"/>
      <c r="BQ25" s="343"/>
      <c r="BR25" s="343"/>
      <c r="BS25" s="343"/>
      <c r="BT25" s="343"/>
      <c r="BU25" s="343"/>
      <c r="BV25" s="343"/>
      <c r="BW25" s="343"/>
      <c r="BX25" s="343"/>
      <c r="BY25" s="343"/>
      <c r="BZ25" s="343"/>
      <c r="CA25" s="344">
        <f>ROUND(CA24/365,2)</f>
        <v>46.85</v>
      </c>
      <c r="CB25" s="345" t="s">
        <v>332</v>
      </c>
      <c r="CC25" s="341"/>
      <c r="CF25" s="399">
        <f>ROUND(CF24/365,2)</f>
        <v>29.86</v>
      </c>
      <c r="CG25" s="400" t="s">
        <v>332</v>
      </c>
      <c r="CH25" s="398"/>
      <c r="CI25" s="392">
        <v>32.79</v>
      </c>
      <c r="CJ25" s="392" t="s">
        <v>349</v>
      </c>
      <c r="CK25" s="392"/>
      <c r="CL25" s="392"/>
    </row>
    <row r="26" spans="1:90">
      <c r="A26" s="331"/>
      <c r="B26" s="332"/>
      <c r="C26" s="332"/>
      <c r="D26" s="332" t="s">
        <v>333</v>
      </c>
      <c r="E26" s="332"/>
      <c r="F26" s="332"/>
      <c r="G26" s="332"/>
      <c r="H26" s="332"/>
      <c r="I26" s="332"/>
      <c r="J26" s="332"/>
      <c r="K26" s="332"/>
      <c r="L26" s="332"/>
      <c r="M26" s="332"/>
      <c r="N26" s="332"/>
      <c r="O26" s="332"/>
      <c r="P26" s="332"/>
      <c r="Q26" s="332"/>
      <c r="R26" s="332"/>
      <c r="S26" s="332"/>
      <c r="T26" s="332"/>
      <c r="U26" s="333" t="s">
        <v>327</v>
      </c>
      <c r="V26" s="334" t="s">
        <v>327</v>
      </c>
      <c r="W26" s="333" t="s">
        <v>327</v>
      </c>
      <c r="X26" s="333" t="s">
        <v>327</v>
      </c>
      <c r="Y26" s="333" t="s">
        <v>327</v>
      </c>
      <c r="Z26" s="333" t="s">
        <v>327</v>
      </c>
      <c r="AA26" s="333" t="s">
        <v>327</v>
      </c>
      <c r="AB26" s="333" t="s">
        <v>327</v>
      </c>
      <c r="AC26" s="333" t="s">
        <v>327</v>
      </c>
      <c r="AD26" s="333" t="s">
        <v>327</v>
      </c>
      <c r="AE26" s="333" t="s">
        <v>327</v>
      </c>
      <c r="AF26" s="333" t="s">
        <v>327</v>
      </c>
      <c r="AG26" s="333" t="s">
        <v>327</v>
      </c>
      <c r="AH26" s="335" t="s">
        <v>328</v>
      </c>
      <c r="AI26" s="336" t="s">
        <v>328</v>
      </c>
      <c r="AJ26" s="335" t="s">
        <v>328</v>
      </c>
      <c r="AK26" s="335" t="s">
        <v>328</v>
      </c>
      <c r="AL26" s="335" t="s">
        <v>328</v>
      </c>
      <c r="AM26" s="335" t="s">
        <v>328</v>
      </c>
      <c r="AN26" s="333" t="s">
        <v>328</v>
      </c>
      <c r="AO26" s="333" t="s">
        <v>328</v>
      </c>
      <c r="AP26" s="333" t="s">
        <v>328</v>
      </c>
      <c r="AQ26" s="333" t="s">
        <v>328</v>
      </c>
      <c r="AR26" s="333" t="s">
        <v>328</v>
      </c>
      <c r="AS26" s="333" t="s">
        <v>328</v>
      </c>
      <c r="AT26" s="333" t="s">
        <v>328</v>
      </c>
      <c r="AU26" s="335" t="s">
        <v>328</v>
      </c>
      <c r="AV26" s="336" t="s">
        <v>328</v>
      </c>
      <c r="AW26" s="335" t="s">
        <v>328</v>
      </c>
      <c r="AX26" s="335" t="s">
        <v>328</v>
      </c>
      <c r="AY26" s="335" t="s">
        <v>328</v>
      </c>
      <c r="AZ26" s="335" t="s">
        <v>328</v>
      </c>
      <c r="BA26" s="335" t="s">
        <v>328</v>
      </c>
      <c r="BB26" s="335" t="s">
        <v>328</v>
      </c>
      <c r="BC26" s="335" t="s">
        <v>328</v>
      </c>
      <c r="BD26" s="335" t="s">
        <v>328</v>
      </c>
      <c r="BE26" s="335" t="s">
        <v>328</v>
      </c>
      <c r="BF26" s="335" t="s">
        <v>328</v>
      </c>
      <c r="BG26" s="335" t="s">
        <v>328</v>
      </c>
      <c r="BH26" s="335" t="s">
        <v>328</v>
      </c>
      <c r="BI26" s="336" t="s">
        <v>328</v>
      </c>
      <c r="BJ26" s="335" t="s">
        <v>328</v>
      </c>
      <c r="BK26" s="335" t="s">
        <v>328</v>
      </c>
      <c r="BL26" s="335" t="s">
        <v>328</v>
      </c>
      <c r="BM26" s="335" t="s">
        <v>328</v>
      </c>
      <c r="BN26" s="343" t="s">
        <v>328</v>
      </c>
      <c r="BO26" s="343" t="s">
        <v>328</v>
      </c>
      <c r="BP26" s="343" t="s">
        <v>328</v>
      </c>
      <c r="BQ26" s="343" t="s">
        <v>328</v>
      </c>
      <c r="BR26" s="343" t="s">
        <v>328</v>
      </c>
      <c r="BS26" s="343" t="s">
        <v>328</v>
      </c>
      <c r="BT26" s="343" t="s">
        <v>328</v>
      </c>
      <c r="BU26" s="343"/>
      <c r="BV26" s="343"/>
      <c r="BW26" s="343"/>
      <c r="BX26" s="343"/>
      <c r="BY26" s="343"/>
      <c r="BZ26" s="343"/>
      <c r="CA26" s="339">
        <f>SUM(V26,AI26,AV26,BI26,BJ26:BT26)</f>
        <v>0</v>
      </c>
      <c r="CB26" s="340" t="s">
        <v>329</v>
      </c>
      <c r="CC26" s="341"/>
      <c r="CF26" s="396">
        <f>SUM(BO26:BT26)</f>
        <v>0</v>
      </c>
      <c r="CG26" s="397" t="s">
        <v>329</v>
      </c>
      <c r="CH26" s="398"/>
      <c r="CI26" s="392">
        <v>0</v>
      </c>
      <c r="CJ26" s="392" t="s">
        <v>346</v>
      </c>
      <c r="CK26" s="392"/>
      <c r="CL26" s="392"/>
    </row>
    <row r="27" spans="1:90">
      <c r="A27" s="331"/>
      <c r="B27" s="332"/>
      <c r="C27" s="332"/>
      <c r="D27" s="332"/>
      <c r="E27" s="332"/>
      <c r="F27" s="332"/>
      <c r="G27" s="332"/>
      <c r="H27" s="332"/>
      <c r="I27" s="332"/>
      <c r="J27" s="332"/>
      <c r="K27" s="332"/>
      <c r="L27" s="332"/>
      <c r="M27" s="332"/>
      <c r="N27" s="332"/>
      <c r="O27" s="332"/>
      <c r="P27" s="332"/>
      <c r="Q27" s="332"/>
      <c r="R27" s="332"/>
      <c r="S27" s="332"/>
      <c r="T27" s="332"/>
      <c r="U27" s="332"/>
      <c r="V27" s="342"/>
      <c r="W27" s="335"/>
      <c r="X27" s="335"/>
      <c r="Y27" s="335"/>
      <c r="Z27" s="335"/>
      <c r="AA27" s="333"/>
      <c r="AB27" s="333"/>
      <c r="AC27" s="333"/>
      <c r="AD27" s="333"/>
      <c r="AE27" s="333"/>
      <c r="AF27" s="333"/>
      <c r="AG27" s="333"/>
      <c r="AH27" s="335"/>
      <c r="AI27" s="336"/>
      <c r="AJ27" s="335"/>
      <c r="AK27" s="335"/>
      <c r="AL27" s="335"/>
      <c r="AM27" s="335"/>
      <c r="AN27" s="333"/>
      <c r="AO27" s="333"/>
      <c r="AP27" s="333"/>
      <c r="AQ27" s="333"/>
      <c r="AR27" s="333"/>
      <c r="AS27" s="333"/>
      <c r="AT27" s="333"/>
      <c r="AU27" s="335"/>
      <c r="AV27" s="336"/>
      <c r="AW27" s="335"/>
      <c r="AX27" s="335"/>
      <c r="AY27" s="335"/>
      <c r="AZ27" s="335"/>
      <c r="BA27" s="335"/>
      <c r="BB27" s="335"/>
      <c r="BC27" s="335"/>
      <c r="BD27" s="335"/>
      <c r="BE27" s="335"/>
      <c r="BF27" s="335"/>
      <c r="BG27" s="335"/>
      <c r="BH27" s="335"/>
      <c r="BI27" s="336"/>
      <c r="BJ27" s="335"/>
      <c r="BK27" s="335"/>
      <c r="BL27" s="335"/>
      <c r="BM27" s="335"/>
      <c r="BN27" s="343"/>
      <c r="BO27" s="343"/>
      <c r="BP27" s="343"/>
      <c r="BQ27" s="343"/>
      <c r="BR27" s="343"/>
      <c r="BS27" s="343"/>
      <c r="BT27" s="343"/>
      <c r="BU27" s="343"/>
      <c r="BV27" s="343"/>
      <c r="BW27" s="343"/>
      <c r="BX27" s="343"/>
      <c r="BY27" s="343"/>
      <c r="BZ27" s="343"/>
      <c r="CA27" s="339">
        <f>CA26*30</f>
        <v>0</v>
      </c>
      <c r="CB27" s="340" t="s">
        <v>330</v>
      </c>
      <c r="CC27" s="341"/>
      <c r="CF27" s="396">
        <f>CF26*30</f>
        <v>0</v>
      </c>
      <c r="CG27" s="397" t="s">
        <v>330</v>
      </c>
      <c r="CH27" s="398"/>
      <c r="CI27" s="392">
        <v>0</v>
      </c>
      <c r="CJ27" s="392" t="s">
        <v>347</v>
      </c>
      <c r="CK27" s="392"/>
      <c r="CL27" s="392"/>
    </row>
    <row r="28" spans="1:90" ht="17.399999999999999">
      <c r="A28" s="331"/>
      <c r="B28" s="332"/>
      <c r="C28" s="332"/>
      <c r="D28" s="332"/>
      <c r="E28" s="332"/>
      <c r="F28" s="332"/>
      <c r="G28" s="332"/>
      <c r="H28" s="332"/>
      <c r="I28" s="332"/>
      <c r="J28" s="332"/>
      <c r="K28" s="332"/>
      <c r="L28" s="332"/>
      <c r="M28" s="332"/>
      <c r="N28" s="332"/>
      <c r="O28" s="332"/>
      <c r="P28" s="332"/>
      <c r="Q28" s="332"/>
      <c r="R28" s="332"/>
      <c r="S28" s="332"/>
      <c r="T28" s="332"/>
      <c r="U28" s="332"/>
      <c r="V28" s="342"/>
      <c r="W28" s="335"/>
      <c r="X28" s="335"/>
      <c r="Y28" s="335"/>
      <c r="Z28" s="335"/>
      <c r="AA28" s="333"/>
      <c r="AB28" s="333"/>
      <c r="AC28" s="333"/>
      <c r="AD28" s="333"/>
      <c r="AE28" s="333"/>
      <c r="AF28" s="333"/>
      <c r="AG28" s="333"/>
      <c r="AH28" s="335"/>
      <c r="AI28" s="336"/>
      <c r="AJ28" s="335"/>
      <c r="AK28" s="335"/>
      <c r="AL28" s="335"/>
      <c r="AM28" s="335"/>
      <c r="AN28" s="333"/>
      <c r="AO28" s="333"/>
      <c r="AP28" s="333"/>
      <c r="AQ28" s="333"/>
      <c r="AR28" s="333"/>
      <c r="AS28" s="333"/>
      <c r="AT28" s="333"/>
      <c r="AU28" s="335"/>
      <c r="AV28" s="336"/>
      <c r="AW28" s="335"/>
      <c r="AX28" s="335"/>
      <c r="AY28" s="335"/>
      <c r="AZ28" s="335"/>
      <c r="BA28" s="335"/>
      <c r="BB28" s="335"/>
      <c r="BC28" s="335"/>
      <c r="BD28" s="335"/>
      <c r="BE28" s="335"/>
      <c r="BF28" s="335"/>
      <c r="BG28" s="335"/>
      <c r="BH28" s="335"/>
      <c r="BI28" s="336"/>
      <c r="BJ28" s="335"/>
      <c r="BK28" s="335"/>
      <c r="BL28" s="335"/>
      <c r="BM28" s="335"/>
      <c r="BN28" s="343"/>
      <c r="BO28" s="343"/>
      <c r="BP28" s="343"/>
      <c r="BQ28" s="343"/>
      <c r="BR28" s="343"/>
      <c r="BS28" s="343"/>
      <c r="BT28" s="343"/>
      <c r="BU28" s="343"/>
      <c r="BV28" s="343"/>
      <c r="BW28" s="343"/>
      <c r="BX28" s="343"/>
      <c r="BY28" s="343"/>
      <c r="BZ28" s="343"/>
      <c r="CA28" s="339">
        <f>CA27/30</f>
        <v>0</v>
      </c>
      <c r="CB28" s="340" t="s">
        <v>331</v>
      </c>
      <c r="CC28" s="341"/>
      <c r="CD28" s="346" t="s">
        <v>334</v>
      </c>
      <c r="CE28" s="346" t="s">
        <v>335</v>
      </c>
      <c r="CF28" s="396">
        <f>CF27/30</f>
        <v>0</v>
      </c>
      <c r="CG28" s="397" t="s">
        <v>331</v>
      </c>
      <c r="CH28" s="398"/>
      <c r="CI28" s="392">
        <v>0</v>
      </c>
      <c r="CJ28" s="392" t="s">
        <v>348</v>
      </c>
      <c r="CK28" s="392"/>
      <c r="CL28" s="392"/>
    </row>
    <row r="29" spans="1:90" ht="14.4" thickBot="1">
      <c r="A29" s="347"/>
      <c r="B29" s="348"/>
      <c r="C29" s="348"/>
      <c r="D29" s="348"/>
      <c r="E29" s="348"/>
      <c r="F29" s="348"/>
      <c r="G29" s="348"/>
      <c r="H29" s="348"/>
      <c r="I29" s="348"/>
      <c r="J29" s="348"/>
      <c r="K29" s="348"/>
      <c r="L29" s="348"/>
      <c r="M29" s="348"/>
      <c r="N29" s="348"/>
      <c r="O29" s="348"/>
      <c r="P29" s="348"/>
      <c r="Q29" s="348"/>
      <c r="R29" s="348"/>
      <c r="S29" s="348"/>
      <c r="T29" s="348"/>
      <c r="U29" s="348"/>
      <c r="V29" s="349"/>
      <c r="W29" s="350"/>
      <c r="X29" s="350"/>
      <c r="Y29" s="350"/>
      <c r="Z29" s="350"/>
      <c r="AA29" s="351"/>
      <c r="AB29" s="351"/>
      <c r="AC29" s="351"/>
      <c r="AD29" s="351"/>
      <c r="AE29" s="351"/>
      <c r="AF29" s="351"/>
      <c r="AG29" s="351"/>
      <c r="AH29" s="350"/>
      <c r="AI29" s="352"/>
      <c r="AJ29" s="350"/>
      <c r="AK29" s="350"/>
      <c r="AL29" s="350"/>
      <c r="AM29" s="350"/>
      <c r="AN29" s="351"/>
      <c r="AO29" s="351"/>
      <c r="AP29" s="351"/>
      <c r="AQ29" s="351"/>
      <c r="AR29" s="351"/>
      <c r="AS29" s="351"/>
      <c r="AT29" s="351"/>
      <c r="AU29" s="350"/>
      <c r="AV29" s="352"/>
      <c r="AW29" s="350"/>
      <c r="AX29" s="350"/>
      <c r="AY29" s="350"/>
      <c r="AZ29" s="350"/>
      <c r="BA29" s="350"/>
      <c r="BB29" s="350"/>
      <c r="BC29" s="350"/>
      <c r="BD29" s="350"/>
      <c r="BE29" s="350"/>
      <c r="BF29" s="350"/>
      <c r="BG29" s="350"/>
      <c r="BH29" s="350"/>
      <c r="BI29" s="352"/>
      <c r="BJ29" s="350"/>
      <c r="BK29" s="350"/>
      <c r="BL29" s="350"/>
      <c r="BM29" s="350"/>
      <c r="BN29" s="353"/>
      <c r="BO29" s="353"/>
      <c r="BP29" s="353"/>
      <c r="BQ29" s="353"/>
      <c r="BR29" s="353"/>
      <c r="BS29" s="353"/>
      <c r="BT29" s="353"/>
      <c r="BU29" s="353"/>
      <c r="BV29" s="353"/>
      <c r="BW29" s="353"/>
      <c r="BX29" s="353"/>
      <c r="BY29" s="353"/>
      <c r="BZ29" s="353"/>
      <c r="CA29" s="354">
        <f>ROUND(CA28/365,2)</f>
        <v>0</v>
      </c>
      <c r="CB29" s="355" t="s">
        <v>332</v>
      </c>
      <c r="CC29" s="356"/>
      <c r="CD29" s="357">
        <f>CA24+CA28</f>
        <v>17100</v>
      </c>
      <c r="CE29" s="358">
        <f>CA25+CA29</f>
        <v>46.85</v>
      </c>
      <c r="CF29" s="401">
        <f>ROUND(CF28/365,2)</f>
        <v>0</v>
      </c>
      <c r="CG29" s="402" t="s">
        <v>332</v>
      </c>
      <c r="CH29" s="403"/>
      <c r="CI29" s="392">
        <v>0</v>
      </c>
      <c r="CJ29" s="392" t="s">
        <v>349</v>
      </c>
      <c r="CK29" s="392"/>
      <c r="CL29" s="392"/>
    </row>
    <row r="30" spans="1:90">
      <c r="A30" s="319" t="s">
        <v>338</v>
      </c>
      <c r="B30" s="320"/>
      <c r="C30" s="320"/>
      <c r="D30" s="320"/>
      <c r="E30" s="320"/>
      <c r="F30" s="320"/>
      <c r="G30" s="320"/>
      <c r="H30" s="320"/>
      <c r="I30" s="320"/>
      <c r="J30" s="320"/>
      <c r="K30" s="320"/>
      <c r="L30" s="320"/>
      <c r="M30" s="320"/>
      <c r="N30" s="320"/>
      <c r="O30" s="320"/>
      <c r="P30" s="320"/>
      <c r="Q30" s="320"/>
      <c r="R30" s="320"/>
      <c r="S30" s="320"/>
      <c r="T30" s="320"/>
      <c r="U30" s="320"/>
      <c r="V30" s="359"/>
      <c r="W30" s="360"/>
      <c r="X30" s="360"/>
      <c r="Y30" s="360"/>
      <c r="Z30" s="360"/>
      <c r="AA30" s="361"/>
      <c r="AB30" s="361"/>
      <c r="AC30" s="361"/>
      <c r="AD30" s="361"/>
      <c r="AE30" s="361"/>
      <c r="AF30" s="361"/>
      <c r="AG30" s="361"/>
      <c r="AH30" s="360"/>
      <c r="AI30" s="362"/>
      <c r="AJ30" s="360"/>
      <c r="AK30" s="360"/>
      <c r="AL30" s="360"/>
      <c r="AM30" s="360"/>
      <c r="AN30" s="361"/>
      <c r="AO30" s="361"/>
      <c r="AP30" s="361"/>
      <c r="AQ30" s="361"/>
      <c r="AR30" s="361"/>
      <c r="AS30" s="361"/>
      <c r="AT30" s="361"/>
      <c r="AU30" s="360"/>
      <c r="AV30" s="362"/>
      <c r="AW30" s="360"/>
      <c r="AX30" s="360"/>
      <c r="AY30" s="360"/>
      <c r="AZ30" s="360"/>
      <c r="BA30" s="360"/>
      <c r="BB30" s="360"/>
      <c r="BC30" s="360"/>
      <c r="BD30" s="360"/>
      <c r="BE30" s="360"/>
      <c r="BF30" s="360"/>
      <c r="BG30" s="360"/>
      <c r="BH30" s="360"/>
      <c r="BI30" s="362"/>
      <c r="BJ30" s="360"/>
      <c r="BK30" s="360"/>
      <c r="BL30" s="360"/>
      <c r="BM30" s="360"/>
      <c r="BN30" s="363"/>
      <c r="BO30" s="363"/>
      <c r="BP30" s="363"/>
      <c r="BQ30" s="363"/>
      <c r="BR30" s="363"/>
      <c r="BS30" s="363"/>
      <c r="BT30" s="363"/>
      <c r="BU30" s="363"/>
      <c r="BV30" s="363"/>
      <c r="BW30" s="363"/>
      <c r="BX30" s="363"/>
      <c r="BY30" s="363"/>
      <c r="BZ30" s="363"/>
      <c r="CA30" s="364"/>
      <c r="CB30" s="328"/>
      <c r="CC30" s="329"/>
      <c r="CF30" s="404"/>
      <c r="CG30" s="394"/>
      <c r="CH30" s="395"/>
      <c r="CI30" s="392"/>
      <c r="CJ30" s="392"/>
      <c r="CK30" s="392"/>
      <c r="CL30" s="392"/>
    </row>
    <row r="31" spans="1:90">
      <c r="A31" s="331"/>
      <c r="B31" s="332"/>
      <c r="C31" s="332"/>
      <c r="D31" s="332" t="s">
        <v>325</v>
      </c>
      <c r="E31" s="332"/>
      <c r="F31" s="332"/>
      <c r="G31" s="332"/>
      <c r="H31" s="332"/>
      <c r="I31" s="332"/>
      <c r="J31" s="332"/>
      <c r="K31" s="332"/>
      <c r="L31" s="332"/>
      <c r="M31" s="332"/>
      <c r="N31" s="332"/>
      <c r="O31" s="332"/>
      <c r="P31" s="332"/>
      <c r="Q31" s="332"/>
      <c r="R31" s="332" t="s">
        <v>326</v>
      </c>
      <c r="S31" s="332"/>
      <c r="T31" s="332"/>
      <c r="U31" s="333" t="s">
        <v>327</v>
      </c>
      <c r="V31" s="334" t="s">
        <v>327</v>
      </c>
      <c r="W31" s="333" t="s">
        <v>327</v>
      </c>
      <c r="X31" s="333" t="s">
        <v>327</v>
      </c>
      <c r="Y31" s="333" t="s">
        <v>327</v>
      </c>
      <c r="Z31" s="333" t="s">
        <v>327</v>
      </c>
      <c r="AA31" s="333">
        <v>10</v>
      </c>
      <c r="AB31" s="333">
        <v>10</v>
      </c>
      <c r="AC31" s="333">
        <v>0</v>
      </c>
      <c r="AD31" s="333">
        <v>10</v>
      </c>
      <c r="AE31" s="333">
        <v>40</v>
      </c>
      <c r="AF31" s="333">
        <v>60</v>
      </c>
      <c r="AG31" s="333">
        <v>40</v>
      </c>
      <c r="AH31" s="337">
        <v>100</v>
      </c>
      <c r="AI31" s="336">
        <f>SUM(W31:AH31)</f>
        <v>270</v>
      </c>
      <c r="AJ31" s="337">
        <v>100</v>
      </c>
      <c r="AK31" s="337">
        <v>40</v>
      </c>
      <c r="AL31" s="337">
        <v>40</v>
      </c>
      <c r="AM31" s="337">
        <v>40</v>
      </c>
      <c r="AN31" s="365">
        <v>140</v>
      </c>
      <c r="AO31" s="365">
        <v>20</v>
      </c>
      <c r="AP31" s="365">
        <v>70</v>
      </c>
      <c r="AQ31" s="365">
        <v>90</v>
      </c>
      <c r="AR31" s="365">
        <v>90</v>
      </c>
      <c r="AS31" s="365">
        <v>140</v>
      </c>
      <c r="AT31" s="365">
        <v>70</v>
      </c>
      <c r="AU31" s="337">
        <v>110</v>
      </c>
      <c r="AV31" s="336">
        <f>SUM(AJ31:AU31)</f>
        <v>950</v>
      </c>
      <c r="AW31" s="337">
        <v>120</v>
      </c>
      <c r="AX31" s="337">
        <v>60</v>
      </c>
      <c r="AY31" s="337">
        <v>80</v>
      </c>
      <c r="AZ31" s="337">
        <v>150</v>
      </c>
      <c r="BA31" s="370">
        <v>100</v>
      </c>
      <c r="BB31" s="337">
        <v>260</v>
      </c>
      <c r="BC31" s="337">
        <v>230</v>
      </c>
      <c r="BD31" s="337">
        <v>200</v>
      </c>
      <c r="BE31" s="337">
        <v>250</v>
      </c>
      <c r="BF31" s="337">
        <v>160</v>
      </c>
      <c r="BG31" s="337">
        <v>164</v>
      </c>
      <c r="BH31" s="337">
        <v>220</v>
      </c>
      <c r="BI31" s="336">
        <f>SUM(AW31:BH31)</f>
        <v>1994</v>
      </c>
      <c r="BJ31" s="337">
        <v>260</v>
      </c>
      <c r="BK31" s="337">
        <v>250</v>
      </c>
      <c r="BL31" s="337">
        <v>660</v>
      </c>
      <c r="BM31" s="337">
        <v>390</v>
      </c>
      <c r="BN31" s="338">
        <v>270</v>
      </c>
      <c r="BO31" s="338">
        <v>145</v>
      </c>
      <c r="BP31" s="338">
        <v>250</v>
      </c>
      <c r="BQ31" s="338">
        <v>220</v>
      </c>
      <c r="BR31" s="338">
        <v>370</v>
      </c>
      <c r="BS31" s="338">
        <v>274</v>
      </c>
      <c r="BT31" s="338">
        <v>340</v>
      </c>
      <c r="BU31" s="338"/>
      <c r="BV31" s="338"/>
      <c r="BW31" s="338"/>
      <c r="BX31" s="338"/>
      <c r="BY31" s="338"/>
      <c r="BZ31" s="338"/>
      <c r="CA31" s="339">
        <f>SUM(V31,AI31,AV31,BI31,BJ31:BT31)</f>
        <v>6643</v>
      </c>
      <c r="CB31" s="340" t="s">
        <v>329</v>
      </c>
      <c r="CC31" s="341"/>
      <c r="CF31" s="396">
        <f>SUM(BO31:BT31)</f>
        <v>1599</v>
      </c>
      <c r="CG31" s="397" t="s">
        <v>329</v>
      </c>
      <c r="CH31" s="398"/>
      <c r="CI31" s="392">
        <v>1869</v>
      </c>
      <c r="CJ31" s="392" t="s">
        <v>346</v>
      </c>
      <c r="CK31" s="392"/>
      <c r="CL31" s="392"/>
    </row>
    <row r="32" spans="1:90">
      <c r="A32" s="331"/>
      <c r="B32" s="332"/>
      <c r="C32" s="332"/>
      <c r="D32" s="332"/>
      <c r="E32" s="332"/>
      <c r="F32" s="332"/>
      <c r="G32" s="332"/>
      <c r="H32" s="332"/>
      <c r="I32" s="332"/>
      <c r="J32" s="332"/>
      <c r="K32" s="332"/>
      <c r="L32" s="332"/>
      <c r="M32" s="332"/>
      <c r="N32" s="332"/>
      <c r="O32" s="332"/>
      <c r="P32" s="332"/>
      <c r="Q32" s="332"/>
      <c r="R32" s="332"/>
      <c r="S32" s="332"/>
      <c r="T32" s="332"/>
      <c r="U32" s="332"/>
      <c r="V32" s="342"/>
      <c r="W32" s="335"/>
      <c r="X32" s="335"/>
      <c r="Y32" s="335"/>
      <c r="Z32" s="335"/>
      <c r="AA32" s="333"/>
      <c r="AB32" s="333"/>
      <c r="AC32" s="333"/>
      <c r="AD32" s="333"/>
      <c r="AE32" s="333"/>
      <c r="AF32" s="333"/>
      <c r="AG32" s="333"/>
      <c r="AH32" s="335"/>
      <c r="AI32" s="336"/>
      <c r="AJ32" s="335"/>
      <c r="AK32" s="335"/>
      <c r="AL32" s="335"/>
      <c r="AM32" s="335"/>
      <c r="AN32" s="333"/>
      <c r="AO32" s="333"/>
      <c r="AP32" s="333"/>
      <c r="AQ32" s="333"/>
      <c r="AR32" s="333"/>
      <c r="AS32" s="333"/>
      <c r="AT32" s="333"/>
      <c r="AU32" s="335"/>
      <c r="AV32" s="336"/>
      <c r="AW32" s="335"/>
      <c r="AX32" s="335"/>
      <c r="AY32" s="335"/>
      <c r="AZ32" s="335"/>
      <c r="BA32" s="335"/>
      <c r="BB32" s="335"/>
      <c r="BC32" s="335"/>
      <c r="BD32" s="335"/>
      <c r="BE32" s="335"/>
      <c r="BF32" s="335"/>
      <c r="BG32" s="335"/>
      <c r="BH32" s="335"/>
      <c r="BI32" s="336"/>
      <c r="BJ32" s="335"/>
      <c r="BK32" s="335"/>
      <c r="BL32" s="335"/>
      <c r="BM32" s="335"/>
      <c r="BN32" s="343"/>
      <c r="BO32" s="343"/>
      <c r="BP32" s="343"/>
      <c r="BQ32" s="343"/>
      <c r="BR32" s="343"/>
      <c r="BS32" s="343"/>
      <c r="BT32" s="343"/>
      <c r="BU32" s="343"/>
      <c r="BV32" s="343"/>
      <c r="BW32" s="343"/>
      <c r="BX32" s="343"/>
      <c r="BY32" s="343"/>
      <c r="BZ32" s="343"/>
      <c r="CA32" s="339">
        <f>CA31*15</f>
        <v>99645</v>
      </c>
      <c r="CB32" s="340" t="s">
        <v>330</v>
      </c>
      <c r="CC32" s="341"/>
      <c r="CF32" s="396">
        <f>CF31*15</f>
        <v>23985</v>
      </c>
      <c r="CG32" s="397" t="s">
        <v>330</v>
      </c>
      <c r="CH32" s="398"/>
      <c r="CI32" s="392">
        <v>28035</v>
      </c>
      <c r="CJ32" s="392" t="s">
        <v>347</v>
      </c>
      <c r="CK32" s="392"/>
      <c r="CL32" s="392"/>
    </row>
    <row r="33" spans="1:90">
      <c r="A33" s="331"/>
      <c r="B33" s="332"/>
      <c r="C33" s="332"/>
      <c r="D33" s="332"/>
      <c r="E33" s="332"/>
      <c r="F33" s="332"/>
      <c r="G33" s="332"/>
      <c r="H33" s="332"/>
      <c r="I33" s="332"/>
      <c r="J33" s="332"/>
      <c r="K33" s="332"/>
      <c r="L33" s="332"/>
      <c r="M33" s="332"/>
      <c r="N33" s="332"/>
      <c r="O33" s="332"/>
      <c r="P33" s="332"/>
      <c r="Q33" s="332"/>
      <c r="R33" s="332"/>
      <c r="S33" s="332"/>
      <c r="T33" s="332"/>
      <c r="U33" s="332"/>
      <c r="V33" s="342"/>
      <c r="W33" s="335"/>
      <c r="X33" s="335"/>
      <c r="Y33" s="335"/>
      <c r="Z33" s="335"/>
      <c r="AA33" s="333"/>
      <c r="AB33" s="333"/>
      <c r="AC33" s="333"/>
      <c r="AD33" s="333"/>
      <c r="AE33" s="333"/>
      <c r="AF33" s="333"/>
      <c r="AG33" s="333"/>
      <c r="AH33" s="335"/>
      <c r="AI33" s="336"/>
      <c r="AJ33" s="335"/>
      <c r="AK33" s="335"/>
      <c r="AL33" s="335"/>
      <c r="AM33" s="335"/>
      <c r="AN33" s="333"/>
      <c r="AO33" s="333"/>
      <c r="AP33" s="333"/>
      <c r="AQ33" s="333"/>
      <c r="AR33" s="333"/>
      <c r="AS33" s="333"/>
      <c r="AT33" s="333"/>
      <c r="AU33" s="335"/>
      <c r="AV33" s="336"/>
      <c r="AW33" s="335"/>
      <c r="AX33" s="335"/>
      <c r="AY33" s="335"/>
      <c r="AZ33" s="335"/>
      <c r="BA33" s="335"/>
      <c r="BB33" s="335"/>
      <c r="BC33" s="335"/>
      <c r="BD33" s="335"/>
      <c r="BE33" s="335"/>
      <c r="BF33" s="335"/>
      <c r="BG33" s="335"/>
      <c r="BH33" s="335"/>
      <c r="BI33" s="336"/>
      <c r="BJ33" s="335"/>
      <c r="BK33" s="335"/>
      <c r="BL33" s="335"/>
      <c r="BM33" s="335"/>
      <c r="BN33" s="343"/>
      <c r="BO33" s="343"/>
      <c r="BP33" s="343"/>
      <c r="BQ33" s="343"/>
      <c r="BR33" s="343"/>
      <c r="BS33" s="343"/>
      <c r="BT33" s="343"/>
      <c r="BU33" s="343"/>
      <c r="BV33" s="343"/>
      <c r="BW33" s="343"/>
      <c r="BX33" s="343"/>
      <c r="BY33" s="343"/>
      <c r="BZ33" s="343"/>
      <c r="CA33" s="339">
        <f>CA32/15</f>
        <v>6643</v>
      </c>
      <c r="CB33" s="340" t="s">
        <v>331</v>
      </c>
      <c r="CC33" s="341"/>
      <c r="CF33" s="396">
        <f>CF32/15</f>
        <v>1599</v>
      </c>
      <c r="CG33" s="397" t="s">
        <v>331</v>
      </c>
      <c r="CH33" s="398"/>
      <c r="CI33" s="392">
        <v>1869</v>
      </c>
      <c r="CJ33" s="392" t="s">
        <v>348</v>
      </c>
      <c r="CK33" s="392"/>
      <c r="CL33" s="392"/>
    </row>
    <row r="34" spans="1:90">
      <c r="A34" s="331"/>
      <c r="B34" s="332"/>
      <c r="C34" s="332"/>
      <c r="D34" s="332"/>
      <c r="E34" s="332"/>
      <c r="F34" s="332"/>
      <c r="G34" s="332"/>
      <c r="H34" s="332"/>
      <c r="I34" s="332"/>
      <c r="J34" s="332"/>
      <c r="K34" s="332"/>
      <c r="L34" s="332"/>
      <c r="M34" s="332"/>
      <c r="N34" s="332"/>
      <c r="O34" s="332"/>
      <c r="P34" s="332"/>
      <c r="Q34" s="332"/>
      <c r="R34" s="332"/>
      <c r="S34" s="332"/>
      <c r="T34" s="332"/>
      <c r="U34" s="332"/>
      <c r="V34" s="342"/>
      <c r="W34" s="335"/>
      <c r="X34" s="335"/>
      <c r="Y34" s="335"/>
      <c r="Z34" s="335"/>
      <c r="AA34" s="333"/>
      <c r="AB34" s="333"/>
      <c r="AC34" s="333"/>
      <c r="AD34" s="333"/>
      <c r="AE34" s="333"/>
      <c r="AF34" s="333"/>
      <c r="AG34" s="333"/>
      <c r="AH34" s="335"/>
      <c r="AI34" s="336"/>
      <c r="AJ34" s="335"/>
      <c r="AK34" s="335"/>
      <c r="AL34" s="335"/>
      <c r="AM34" s="335"/>
      <c r="AN34" s="333"/>
      <c r="AO34" s="333"/>
      <c r="AP34" s="333"/>
      <c r="AQ34" s="333"/>
      <c r="AR34" s="333"/>
      <c r="AS34" s="333"/>
      <c r="AT34" s="333"/>
      <c r="AU34" s="335"/>
      <c r="AV34" s="336"/>
      <c r="AW34" s="335"/>
      <c r="AX34" s="335"/>
      <c r="AY34" s="335"/>
      <c r="AZ34" s="335"/>
      <c r="BA34" s="335"/>
      <c r="BB34" s="335"/>
      <c r="BC34" s="335"/>
      <c r="BD34" s="335"/>
      <c r="BE34" s="335"/>
      <c r="BF34" s="335"/>
      <c r="BG34" s="335"/>
      <c r="BH34" s="335"/>
      <c r="BI34" s="336"/>
      <c r="BJ34" s="335"/>
      <c r="BK34" s="335"/>
      <c r="BL34" s="335"/>
      <c r="BM34" s="335"/>
      <c r="BN34" s="343"/>
      <c r="BO34" s="343"/>
      <c r="BP34" s="343"/>
      <c r="BQ34" s="343"/>
      <c r="BR34" s="343"/>
      <c r="BS34" s="343"/>
      <c r="BT34" s="343"/>
      <c r="BU34" s="343"/>
      <c r="BV34" s="343"/>
      <c r="BW34" s="343"/>
      <c r="BX34" s="343"/>
      <c r="BY34" s="343"/>
      <c r="BZ34" s="343"/>
      <c r="CA34" s="344">
        <f>ROUND(CA33/365,2)</f>
        <v>18.2</v>
      </c>
      <c r="CB34" s="345" t="s">
        <v>332</v>
      </c>
      <c r="CC34" s="341"/>
      <c r="CF34" s="399">
        <f>ROUND(CF33/365,2)</f>
        <v>4.38</v>
      </c>
      <c r="CG34" s="400" t="s">
        <v>332</v>
      </c>
      <c r="CH34" s="398"/>
      <c r="CI34" s="392">
        <v>5.12</v>
      </c>
      <c r="CJ34" s="392" t="s">
        <v>349</v>
      </c>
      <c r="CK34" s="392"/>
      <c r="CL34" s="392"/>
    </row>
    <row r="35" spans="1:90">
      <c r="A35" s="331"/>
      <c r="B35" s="332"/>
      <c r="C35" s="332"/>
      <c r="D35" s="332" t="s">
        <v>333</v>
      </c>
      <c r="E35" s="332"/>
      <c r="F35" s="332"/>
      <c r="G35" s="332"/>
      <c r="H35" s="332"/>
      <c r="I35" s="332"/>
      <c r="J35" s="332"/>
      <c r="K35" s="332"/>
      <c r="L35" s="332"/>
      <c r="M35" s="332"/>
      <c r="N35" s="332"/>
      <c r="O35" s="332"/>
      <c r="P35" s="332"/>
      <c r="Q35" s="332"/>
      <c r="R35" s="332"/>
      <c r="S35" s="332"/>
      <c r="T35" s="332"/>
      <c r="U35" s="333" t="s">
        <v>327</v>
      </c>
      <c r="V35" s="334" t="s">
        <v>327</v>
      </c>
      <c r="W35" s="333" t="s">
        <v>327</v>
      </c>
      <c r="X35" s="333" t="s">
        <v>327</v>
      </c>
      <c r="Y35" s="333" t="s">
        <v>327</v>
      </c>
      <c r="Z35" s="333" t="s">
        <v>327</v>
      </c>
      <c r="AA35" s="333" t="s">
        <v>327</v>
      </c>
      <c r="AB35" s="333" t="s">
        <v>327</v>
      </c>
      <c r="AC35" s="333" t="s">
        <v>327</v>
      </c>
      <c r="AD35" s="333" t="s">
        <v>327</v>
      </c>
      <c r="AE35" s="333" t="s">
        <v>327</v>
      </c>
      <c r="AF35" s="333" t="s">
        <v>327</v>
      </c>
      <c r="AG35" s="333" t="s">
        <v>327</v>
      </c>
      <c r="AH35" s="335" t="s">
        <v>328</v>
      </c>
      <c r="AI35" s="336" t="s">
        <v>328</v>
      </c>
      <c r="AJ35" s="335" t="s">
        <v>328</v>
      </c>
      <c r="AK35" s="335" t="s">
        <v>328</v>
      </c>
      <c r="AL35" s="335" t="s">
        <v>328</v>
      </c>
      <c r="AM35" s="335" t="s">
        <v>328</v>
      </c>
      <c r="AN35" s="333" t="s">
        <v>328</v>
      </c>
      <c r="AO35" s="333" t="s">
        <v>328</v>
      </c>
      <c r="AP35" s="333" t="s">
        <v>328</v>
      </c>
      <c r="AQ35" s="333" t="s">
        <v>328</v>
      </c>
      <c r="AR35" s="333" t="s">
        <v>328</v>
      </c>
      <c r="AS35" s="333" t="s">
        <v>328</v>
      </c>
      <c r="AT35" s="333" t="s">
        <v>328</v>
      </c>
      <c r="AU35" s="335" t="s">
        <v>328</v>
      </c>
      <c r="AV35" s="336" t="s">
        <v>328</v>
      </c>
      <c r="AW35" s="335" t="s">
        <v>328</v>
      </c>
      <c r="AX35" s="335" t="s">
        <v>328</v>
      </c>
      <c r="AY35" s="335" t="s">
        <v>328</v>
      </c>
      <c r="AZ35" s="335" t="s">
        <v>328</v>
      </c>
      <c r="BA35" s="335" t="s">
        <v>328</v>
      </c>
      <c r="BB35" s="335" t="s">
        <v>328</v>
      </c>
      <c r="BC35" s="335" t="s">
        <v>328</v>
      </c>
      <c r="BD35" s="335" t="s">
        <v>328</v>
      </c>
      <c r="BE35" s="335" t="s">
        <v>328</v>
      </c>
      <c r="BF35" s="335" t="s">
        <v>328</v>
      </c>
      <c r="BG35" s="335" t="s">
        <v>328</v>
      </c>
      <c r="BH35" s="335" t="s">
        <v>328</v>
      </c>
      <c r="BI35" s="336" t="s">
        <v>328</v>
      </c>
      <c r="BJ35" s="335" t="s">
        <v>328</v>
      </c>
      <c r="BK35" s="335" t="s">
        <v>328</v>
      </c>
      <c r="BL35" s="335" t="s">
        <v>328</v>
      </c>
      <c r="BM35" s="335" t="s">
        <v>328</v>
      </c>
      <c r="BN35" s="343" t="s">
        <v>328</v>
      </c>
      <c r="BO35" s="343" t="s">
        <v>328</v>
      </c>
      <c r="BP35" s="343" t="s">
        <v>328</v>
      </c>
      <c r="BQ35" s="343" t="s">
        <v>328</v>
      </c>
      <c r="BR35" s="343" t="s">
        <v>328</v>
      </c>
      <c r="BS35" s="343" t="s">
        <v>328</v>
      </c>
      <c r="BT35" s="343" t="s">
        <v>328</v>
      </c>
      <c r="BU35" s="343"/>
      <c r="BV35" s="343"/>
      <c r="BW35" s="343"/>
      <c r="BX35" s="343"/>
      <c r="BY35" s="343"/>
      <c r="BZ35" s="343"/>
      <c r="CA35" s="339">
        <f>SUM(V35,AI35,AV35,BI35,BJ35:BT35)</f>
        <v>0</v>
      </c>
      <c r="CB35" s="340" t="s">
        <v>329</v>
      </c>
      <c r="CC35" s="341"/>
      <c r="CF35" s="396">
        <f>SUM(BO35:BT35)</f>
        <v>0</v>
      </c>
      <c r="CG35" s="397" t="s">
        <v>329</v>
      </c>
      <c r="CH35" s="398"/>
      <c r="CI35" s="392">
        <v>0</v>
      </c>
      <c r="CJ35" s="392" t="s">
        <v>346</v>
      </c>
      <c r="CK35" s="392"/>
      <c r="CL35" s="392"/>
    </row>
    <row r="36" spans="1:90">
      <c r="A36" s="331"/>
      <c r="B36" s="332"/>
      <c r="C36" s="332"/>
      <c r="D36" s="332"/>
      <c r="E36" s="332"/>
      <c r="F36" s="332"/>
      <c r="G36" s="332"/>
      <c r="H36" s="332"/>
      <c r="I36" s="332"/>
      <c r="J36" s="332"/>
      <c r="K36" s="332"/>
      <c r="L36" s="332"/>
      <c r="M36" s="332"/>
      <c r="N36" s="332"/>
      <c r="O36" s="332"/>
      <c r="P36" s="332"/>
      <c r="Q36" s="332"/>
      <c r="R36" s="332"/>
      <c r="S36" s="332"/>
      <c r="T36" s="332"/>
      <c r="U36" s="332"/>
      <c r="V36" s="334"/>
      <c r="W36" s="333"/>
      <c r="X36" s="333"/>
      <c r="Y36" s="333"/>
      <c r="Z36" s="333"/>
      <c r="AA36" s="333"/>
      <c r="AB36" s="333"/>
      <c r="AC36" s="333"/>
      <c r="AD36" s="333"/>
      <c r="AE36" s="333"/>
      <c r="AF36" s="333"/>
      <c r="AG36" s="333"/>
      <c r="AH36" s="335"/>
      <c r="AI36" s="336"/>
      <c r="AJ36" s="335"/>
      <c r="AK36" s="335"/>
      <c r="AL36" s="335"/>
      <c r="AM36" s="335"/>
      <c r="AN36" s="333"/>
      <c r="AO36" s="333"/>
      <c r="AP36" s="333"/>
      <c r="AQ36" s="333"/>
      <c r="AR36" s="333"/>
      <c r="AS36" s="333"/>
      <c r="AT36" s="333"/>
      <c r="AU36" s="335"/>
      <c r="AV36" s="336"/>
      <c r="AW36" s="335"/>
      <c r="AX36" s="335"/>
      <c r="AY36" s="335"/>
      <c r="AZ36" s="335"/>
      <c r="BA36" s="335"/>
      <c r="BB36" s="335"/>
      <c r="BC36" s="335"/>
      <c r="BD36" s="335"/>
      <c r="BE36" s="335"/>
      <c r="BF36" s="335"/>
      <c r="BG36" s="335"/>
      <c r="BH36" s="335"/>
      <c r="BI36" s="336"/>
      <c r="BJ36" s="335"/>
      <c r="BK36" s="335"/>
      <c r="BL36" s="335"/>
      <c r="BM36" s="335"/>
      <c r="BN36" s="343"/>
      <c r="BO36" s="343"/>
      <c r="BP36" s="343"/>
      <c r="BQ36" s="343"/>
      <c r="BR36" s="343"/>
      <c r="BS36" s="343"/>
      <c r="BT36" s="343"/>
      <c r="BU36" s="343"/>
      <c r="BV36" s="343"/>
      <c r="BW36" s="343"/>
      <c r="BX36" s="343"/>
      <c r="BY36" s="343"/>
      <c r="BZ36" s="343"/>
      <c r="CA36" s="339">
        <f>CA35*30</f>
        <v>0</v>
      </c>
      <c r="CB36" s="340" t="s">
        <v>330</v>
      </c>
      <c r="CC36" s="341"/>
      <c r="CF36" s="396">
        <f>CF35*30</f>
        <v>0</v>
      </c>
      <c r="CG36" s="397" t="s">
        <v>330</v>
      </c>
      <c r="CH36" s="398"/>
      <c r="CI36" s="392">
        <v>0</v>
      </c>
      <c r="CJ36" s="392" t="s">
        <v>347</v>
      </c>
      <c r="CK36" s="392"/>
      <c r="CL36" s="392"/>
    </row>
    <row r="37" spans="1:90" ht="17.399999999999999">
      <c r="A37" s="331"/>
      <c r="B37" s="332"/>
      <c r="C37" s="332"/>
      <c r="D37" s="332"/>
      <c r="E37" s="332"/>
      <c r="F37" s="332"/>
      <c r="G37" s="332"/>
      <c r="H37" s="332"/>
      <c r="I37" s="332"/>
      <c r="J37" s="332"/>
      <c r="K37" s="332"/>
      <c r="L37" s="332"/>
      <c r="M37" s="332"/>
      <c r="N37" s="332"/>
      <c r="O37" s="332"/>
      <c r="P37" s="332"/>
      <c r="Q37" s="332"/>
      <c r="R37" s="332"/>
      <c r="S37" s="332"/>
      <c r="T37" s="332"/>
      <c r="U37" s="332"/>
      <c r="V37" s="342"/>
      <c r="W37" s="335"/>
      <c r="X37" s="335"/>
      <c r="Y37" s="335"/>
      <c r="Z37" s="335"/>
      <c r="AA37" s="333"/>
      <c r="AB37" s="333"/>
      <c r="AC37" s="333"/>
      <c r="AD37" s="333"/>
      <c r="AE37" s="333"/>
      <c r="AF37" s="333"/>
      <c r="AG37" s="333"/>
      <c r="AH37" s="335"/>
      <c r="AI37" s="336"/>
      <c r="AJ37" s="335"/>
      <c r="AK37" s="335"/>
      <c r="AL37" s="335"/>
      <c r="AM37" s="335"/>
      <c r="AN37" s="333"/>
      <c r="AO37" s="333"/>
      <c r="AP37" s="333"/>
      <c r="AQ37" s="333"/>
      <c r="AR37" s="333"/>
      <c r="AS37" s="333"/>
      <c r="AT37" s="333"/>
      <c r="AU37" s="335"/>
      <c r="AV37" s="336"/>
      <c r="AW37" s="335"/>
      <c r="AX37" s="335"/>
      <c r="AY37" s="335"/>
      <c r="AZ37" s="335"/>
      <c r="BA37" s="335"/>
      <c r="BB37" s="335"/>
      <c r="BC37" s="335"/>
      <c r="BD37" s="335"/>
      <c r="BE37" s="335"/>
      <c r="BF37" s="335"/>
      <c r="BG37" s="335"/>
      <c r="BH37" s="335"/>
      <c r="BI37" s="336"/>
      <c r="BJ37" s="335"/>
      <c r="BK37" s="335"/>
      <c r="BL37" s="335"/>
      <c r="BM37" s="335"/>
      <c r="BN37" s="343"/>
      <c r="BO37" s="343"/>
      <c r="BP37" s="343"/>
      <c r="BQ37" s="343"/>
      <c r="BR37" s="343"/>
      <c r="BS37" s="343"/>
      <c r="BT37" s="343"/>
      <c r="BU37" s="343"/>
      <c r="BV37" s="343"/>
      <c r="BW37" s="343"/>
      <c r="BX37" s="343"/>
      <c r="BY37" s="343"/>
      <c r="BZ37" s="343"/>
      <c r="CA37" s="339">
        <f>CA36/30</f>
        <v>0</v>
      </c>
      <c r="CB37" s="340" t="s">
        <v>331</v>
      </c>
      <c r="CC37" s="341"/>
      <c r="CD37" s="346" t="s">
        <v>334</v>
      </c>
      <c r="CE37" s="346" t="s">
        <v>335</v>
      </c>
      <c r="CF37" s="396">
        <f>CF36/30</f>
        <v>0</v>
      </c>
      <c r="CG37" s="397" t="s">
        <v>331</v>
      </c>
      <c r="CH37" s="398"/>
      <c r="CI37" s="392">
        <v>0</v>
      </c>
      <c r="CJ37" s="392" t="s">
        <v>348</v>
      </c>
      <c r="CK37" s="392"/>
      <c r="CL37" s="392"/>
    </row>
    <row r="38" spans="1:90" ht="14.4" thickBot="1">
      <c r="A38" s="347"/>
      <c r="B38" s="348"/>
      <c r="C38" s="348"/>
      <c r="D38" s="348"/>
      <c r="E38" s="348"/>
      <c r="F38" s="348"/>
      <c r="G38" s="348"/>
      <c r="H38" s="348"/>
      <c r="I38" s="348"/>
      <c r="J38" s="348"/>
      <c r="K38" s="348"/>
      <c r="L38" s="348"/>
      <c r="M38" s="348"/>
      <c r="N38" s="348"/>
      <c r="O38" s="348"/>
      <c r="P38" s="348"/>
      <c r="Q38" s="348"/>
      <c r="R38" s="348"/>
      <c r="S38" s="348"/>
      <c r="T38" s="348"/>
      <c r="U38" s="348"/>
      <c r="V38" s="349"/>
      <c r="W38" s="350"/>
      <c r="X38" s="350"/>
      <c r="Y38" s="350"/>
      <c r="Z38" s="350"/>
      <c r="AA38" s="351"/>
      <c r="AB38" s="351"/>
      <c r="AC38" s="351"/>
      <c r="AD38" s="351"/>
      <c r="AE38" s="351"/>
      <c r="AF38" s="351"/>
      <c r="AG38" s="351"/>
      <c r="AH38" s="350"/>
      <c r="AI38" s="352"/>
      <c r="AJ38" s="350"/>
      <c r="AK38" s="350"/>
      <c r="AL38" s="350"/>
      <c r="AM38" s="350"/>
      <c r="AN38" s="351"/>
      <c r="AO38" s="351"/>
      <c r="AP38" s="351"/>
      <c r="AQ38" s="351"/>
      <c r="AR38" s="351"/>
      <c r="AS38" s="351"/>
      <c r="AT38" s="351"/>
      <c r="AU38" s="350"/>
      <c r="AV38" s="352"/>
      <c r="AW38" s="350"/>
      <c r="AX38" s="350"/>
      <c r="AY38" s="350"/>
      <c r="AZ38" s="350"/>
      <c r="BA38" s="350"/>
      <c r="BB38" s="350"/>
      <c r="BC38" s="350"/>
      <c r="BD38" s="350"/>
      <c r="BE38" s="350"/>
      <c r="BF38" s="350"/>
      <c r="BG38" s="350"/>
      <c r="BH38" s="350"/>
      <c r="BI38" s="352"/>
      <c r="BJ38" s="350"/>
      <c r="BK38" s="350"/>
      <c r="BL38" s="350"/>
      <c r="BM38" s="350"/>
      <c r="BN38" s="353"/>
      <c r="BO38" s="353"/>
      <c r="BP38" s="353"/>
      <c r="BQ38" s="353"/>
      <c r="BR38" s="353"/>
      <c r="BS38" s="353"/>
      <c r="BT38" s="353"/>
      <c r="BU38" s="353"/>
      <c r="BV38" s="353"/>
      <c r="BW38" s="353"/>
      <c r="BX38" s="353"/>
      <c r="BY38" s="353"/>
      <c r="BZ38" s="353"/>
      <c r="CA38" s="354">
        <f>ROUND(CA37/365,2)</f>
        <v>0</v>
      </c>
      <c r="CB38" s="355" t="s">
        <v>332</v>
      </c>
      <c r="CC38" s="356"/>
      <c r="CD38" s="357">
        <f>CA33+CA37</f>
        <v>6643</v>
      </c>
      <c r="CE38" s="358">
        <f>CA34+CA38</f>
        <v>18.2</v>
      </c>
      <c r="CF38" s="401">
        <f>ROUND(CF37/365,2)</f>
        <v>0</v>
      </c>
      <c r="CG38" s="402" t="s">
        <v>332</v>
      </c>
      <c r="CH38" s="403"/>
      <c r="CI38" s="392">
        <v>0</v>
      </c>
      <c r="CJ38" s="392" t="s">
        <v>349</v>
      </c>
      <c r="CK38" s="392"/>
      <c r="CL38" s="392"/>
    </row>
    <row r="39" spans="1:90">
      <c r="A39" s="319" t="s">
        <v>339</v>
      </c>
      <c r="B39" s="320"/>
      <c r="C39" s="320"/>
      <c r="D39" s="320"/>
      <c r="E39" s="320"/>
      <c r="F39" s="320"/>
      <c r="G39" s="320"/>
      <c r="H39" s="320"/>
      <c r="I39" s="320"/>
      <c r="J39" s="320"/>
      <c r="K39" s="320"/>
      <c r="L39" s="320"/>
      <c r="M39" s="320"/>
      <c r="N39" s="320"/>
      <c r="O39" s="320"/>
      <c r="P39" s="320"/>
      <c r="Q39" s="320"/>
      <c r="R39" s="320"/>
      <c r="S39" s="320"/>
      <c r="T39" s="320"/>
      <c r="U39" s="320"/>
      <c r="V39" s="359"/>
      <c r="W39" s="360"/>
      <c r="X39" s="360"/>
      <c r="Y39" s="360"/>
      <c r="Z39" s="360"/>
      <c r="AA39" s="361"/>
      <c r="AB39" s="361"/>
      <c r="AC39" s="361"/>
      <c r="AD39" s="361"/>
      <c r="AE39" s="361"/>
      <c r="AF39" s="361"/>
      <c r="AG39" s="361"/>
      <c r="AH39" s="360"/>
      <c r="AI39" s="362"/>
      <c r="AJ39" s="360"/>
      <c r="AK39" s="360"/>
      <c r="AL39" s="360"/>
      <c r="AM39" s="360"/>
      <c r="AN39" s="361"/>
      <c r="AO39" s="361"/>
      <c r="AP39" s="361"/>
      <c r="AQ39" s="361"/>
      <c r="AR39" s="361"/>
      <c r="AS39" s="361"/>
      <c r="AT39" s="361"/>
      <c r="AU39" s="360"/>
      <c r="AV39" s="362"/>
      <c r="AW39" s="360"/>
      <c r="AX39" s="360"/>
      <c r="AY39" s="360"/>
      <c r="AZ39" s="360"/>
      <c r="BA39" s="360"/>
      <c r="BB39" s="360"/>
      <c r="BC39" s="360"/>
      <c r="BD39" s="360"/>
      <c r="BE39" s="360"/>
      <c r="BF39" s="360"/>
      <c r="BG39" s="360"/>
      <c r="BH39" s="360"/>
      <c r="BI39" s="362"/>
      <c r="BJ39" s="360"/>
      <c r="BK39" s="360"/>
      <c r="BL39" s="360"/>
      <c r="BM39" s="360"/>
      <c r="BN39" s="363"/>
      <c r="BO39" s="363"/>
      <c r="BP39" s="363"/>
      <c r="BQ39" s="363"/>
      <c r="BR39" s="363"/>
      <c r="BS39" s="363"/>
      <c r="BT39" s="363"/>
      <c r="BU39" s="363"/>
      <c r="BV39" s="363"/>
      <c r="BW39" s="363"/>
      <c r="BX39" s="363"/>
      <c r="BY39" s="363"/>
      <c r="BZ39" s="363"/>
      <c r="CA39" s="364"/>
      <c r="CB39" s="328"/>
      <c r="CC39" s="329"/>
      <c r="CF39" s="404"/>
      <c r="CG39" s="394"/>
      <c r="CH39" s="395"/>
      <c r="CI39" s="392"/>
      <c r="CJ39" s="392"/>
      <c r="CK39" s="392"/>
      <c r="CL39" s="392"/>
    </row>
    <row r="40" spans="1:90">
      <c r="A40" s="331"/>
      <c r="B40" s="332"/>
      <c r="C40" s="332"/>
      <c r="D40" s="332" t="s">
        <v>325</v>
      </c>
      <c r="E40" s="332"/>
      <c r="F40" s="332"/>
      <c r="G40" s="332"/>
      <c r="H40" s="332"/>
      <c r="I40" s="332"/>
      <c r="J40" s="332"/>
      <c r="K40" s="332"/>
      <c r="L40" s="332"/>
      <c r="M40" s="332"/>
      <c r="N40" s="332"/>
      <c r="O40" s="332"/>
      <c r="P40" s="332"/>
      <c r="Q40" s="332"/>
      <c r="R40" s="332" t="s">
        <v>326</v>
      </c>
      <c r="S40" s="332"/>
      <c r="T40" s="332"/>
      <c r="U40" s="333" t="s">
        <v>327</v>
      </c>
      <c r="V40" s="342">
        <v>1000</v>
      </c>
      <c r="W40" s="337">
        <v>9920</v>
      </c>
      <c r="X40" s="337">
        <v>1500</v>
      </c>
      <c r="Y40" s="337">
        <v>1000</v>
      </c>
      <c r="Z40" s="337">
        <v>1000</v>
      </c>
      <c r="AA40" s="365">
        <v>3000</v>
      </c>
      <c r="AB40" s="365">
        <v>2170</v>
      </c>
      <c r="AC40" s="365">
        <v>4500</v>
      </c>
      <c r="AD40" s="365">
        <v>5000</v>
      </c>
      <c r="AE40" s="365">
        <v>10060</v>
      </c>
      <c r="AF40" s="365">
        <v>1190</v>
      </c>
      <c r="AG40" s="365">
        <v>3000</v>
      </c>
      <c r="AH40" s="337">
        <v>3000</v>
      </c>
      <c r="AI40" s="336">
        <f>SUM(W40:AH40)</f>
        <v>45340</v>
      </c>
      <c r="AJ40" s="337">
        <v>8590</v>
      </c>
      <c r="AK40" s="337">
        <v>1500</v>
      </c>
      <c r="AL40" s="337">
        <v>8650</v>
      </c>
      <c r="AM40" s="337">
        <v>7500</v>
      </c>
      <c r="AN40" s="365">
        <v>7000</v>
      </c>
      <c r="AO40" s="365">
        <v>5500</v>
      </c>
      <c r="AP40" s="365">
        <v>7565</v>
      </c>
      <c r="AQ40" s="365">
        <v>4500</v>
      </c>
      <c r="AR40" s="365">
        <v>7500</v>
      </c>
      <c r="AS40" s="365">
        <v>10555</v>
      </c>
      <c r="AT40" s="365">
        <v>10000</v>
      </c>
      <c r="AU40" s="337">
        <v>0</v>
      </c>
      <c r="AV40" s="336">
        <f>SUM(AJ40:AU40)</f>
        <v>78860</v>
      </c>
      <c r="AW40" s="337">
        <v>13920</v>
      </c>
      <c r="AX40" s="337">
        <v>9500</v>
      </c>
      <c r="AY40" s="337">
        <v>10500</v>
      </c>
      <c r="AZ40" s="337">
        <v>11015</v>
      </c>
      <c r="BA40" s="337">
        <v>10000</v>
      </c>
      <c r="BB40" s="337">
        <v>13690</v>
      </c>
      <c r="BC40" s="337">
        <v>11500</v>
      </c>
      <c r="BD40" s="337">
        <v>13840</v>
      </c>
      <c r="BE40" s="337">
        <v>17000</v>
      </c>
      <c r="BF40" s="337">
        <v>11670</v>
      </c>
      <c r="BG40" s="337">
        <v>12000</v>
      </c>
      <c r="BH40" s="337">
        <v>10760</v>
      </c>
      <c r="BI40" s="336">
        <f>SUM(AW40:BH40)</f>
        <v>145395</v>
      </c>
      <c r="BJ40" s="337">
        <v>24600</v>
      </c>
      <c r="BK40" s="337">
        <v>17500</v>
      </c>
      <c r="BL40" s="337">
        <v>21485</v>
      </c>
      <c r="BM40" s="337">
        <v>21645</v>
      </c>
      <c r="BN40" s="338">
        <v>22725</v>
      </c>
      <c r="BO40" s="338">
        <v>21075</v>
      </c>
      <c r="BP40" s="338">
        <v>16000</v>
      </c>
      <c r="BQ40" s="338">
        <v>19700</v>
      </c>
      <c r="BR40" s="338">
        <v>27735</v>
      </c>
      <c r="BS40" s="338">
        <v>22500</v>
      </c>
      <c r="BT40" s="338">
        <v>18000</v>
      </c>
      <c r="BU40" s="338"/>
      <c r="BV40" s="338"/>
      <c r="BW40" s="338"/>
      <c r="BX40" s="338"/>
      <c r="BY40" s="338"/>
      <c r="BZ40" s="338"/>
      <c r="CA40" s="339">
        <f>SUM(V40,AI40,AV40,BI40,BJ40:BT40)</f>
        <v>503560</v>
      </c>
      <c r="CB40" s="340" t="s">
        <v>329</v>
      </c>
      <c r="CC40" s="341"/>
      <c r="CF40" s="396">
        <f>SUM(BO40:BT40)</f>
        <v>125010</v>
      </c>
      <c r="CG40" s="397" t="s">
        <v>329</v>
      </c>
      <c r="CH40" s="398"/>
      <c r="CI40" s="392">
        <v>147735</v>
      </c>
      <c r="CJ40" s="392" t="s">
        <v>346</v>
      </c>
      <c r="CK40" s="392"/>
      <c r="CL40" s="392"/>
    </row>
    <row r="41" spans="1:90">
      <c r="A41" s="331"/>
      <c r="B41" s="332"/>
      <c r="C41" s="332"/>
      <c r="D41" s="332"/>
      <c r="E41" s="332"/>
      <c r="F41" s="332"/>
      <c r="G41" s="332"/>
      <c r="H41" s="332"/>
      <c r="I41" s="332"/>
      <c r="J41" s="332"/>
      <c r="K41" s="332"/>
      <c r="L41" s="332"/>
      <c r="M41" s="332"/>
      <c r="N41" s="332"/>
      <c r="O41" s="332"/>
      <c r="P41" s="332"/>
      <c r="Q41" s="332"/>
      <c r="R41" s="332"/>
      <c r="S41" s="332"/>
      <c r="T41" s="332"/>
      <c r="U41" s="332"/>
      <c r="V41" s="342"/>
      <c r="W41" s="337"/>
      <c r="X41" s="337"/>
      <c r="Y41" s="337"/>
      <c r="Z41" s="337"/>
      <c r="AA41" s="365"/>
      <c r="AB41" s="365"/>
      <c r="AC41" s="365"/>
      <c r="AD41" s="365"/>
      <c r="AE41" s="365"/>
      <c r="AF41" s="365"/>
      <c r="AG41" s="365"/>
      <c r="AH41" s="337"/>
      <c r="AI41" s="336"/>
      <c r="AJ41" s="337"/>
      <c r="AK41" s="337"/>
      <c r="AL41" s="337"/>
      <c r="AM41" s="337"/>
      <c r="AN41" s="335"/>
      <c r="AO41" s="337"/>
      <c r="AP41" s="337"/>
      <c r="AQ41" s="337"/>
      <c r="AR41" s="335"/>
      <c r="AS41" s="337"/>
      <c r="AT41" s="337"/>
      <c r="AU41" s="337"/>
      <c r="AV41" s="336"/>
      <c r="AW41" s="337"/>
      <c r="AX41" s="335"/>
      <c r="AY41" s="337"/>
      <c r="AZ41" s="337"/>
      <c r="BA41" s="337"/>
      <c r="BB41" s="337"/>
      <c r="BC41" s="335"/>
      <c r="BD41" s="337"/>
      <c r="BE41" s="337"/>
      <c r="BF41" s="337"/>
      <c r="BG41" s="337"/>
      <c r="BH41" s="337"/>
      <c r="BI41" s="336"/>
      <c r="BJ41" s="337"/>
      <c r="BK41" s="337"/>
      <c r="BL41" s="337"/>
      <c r="BM41" s="337"/>
      <c r="BN41" s="338"/>
      <c r="BO41" s="338"/>
      <c r="BP41" s="338"/>
      <c r="BQ41" s="338"/>
      <c r="BR41" s="338"/>
      <c r="BS41" s="338"/>
      <c r="BT41" s="338"/>
      <c r="BU41" s="338"/>
      <c r="BV41" s="338"/>
      <c r="BW41" s="338"/>
      <c r="BX41" s="338"/>
      <c r="BY41" s="338"/>
      <c r="BZ41" s="338"/>
      <c r="CA41" s="339">
        <f>CA40*15</f>
        <v>7553400</v>
      </c>
      <c r="CB41" s="340" t="s">
        <v>330</v>
      </c>
      <c r="CC41" s="341"/>
      <c r="CF41" s="396">
        <f>CF40*15</f>
        <v>1875150</v>
      </c>
      <c r="CG41" s="397" t="s">
        <v>330</v>
      </c>
      <c r="CH41" s="398"/>
      <c r="CI41" s="392">
        <v>2216025</v>
      </c>
      <c r="CJ41" s="392" t="s">
        <v>347</v>
      </c>
      <c r="CK41" s="392"/>
      <c r="CL41" s="392"/>
    </row>
    <row r="42" spans="1:90">
      <c r="A42" s="331"/>
      <c r="B42" s="332"/>
      <c r="C42" s="332"/>
      <c r="D42" s="332"/>
      <c r="E42" s="332"/>
      <c r="F42" s="332"/>
      <c r="G42" s="332"/>
      <c r="H42" s="332"/>
      <c r="I42" s="332"/>
      <c r="J42" s="332"/>
      <c r="K42" s="332"/>
      <c r="L42" s="332"/>
      <c r="M42" s="332"/>
      <c r="N42" s="332"/>
      <c r="O42" s="332"/>
      <c r="P42" s="332"/>
      <c r="Q42" s="332"/>
      <c r="R42" s="332"/>
      <c r="S42" s="332"/>
      <c r="T42" s="332"/>
      <c r="U42" s="332"/>
      <c r="V42" s="342"/>
      <c r="W42" s="335"/>
      <c r="X42" s="335"/>
      <c r="Y42" s="335"/>
      <c r="Z42" s="335"/>
      <c r="AA42" s="333"/>
      <c r="AB42" s="333"/>
      <c r="AC42" s="333"/>
      <c r="AD42" s="333"/>
      <c r="AE42" s="333"/>
      <c r="AF42" s="333"/>
      <c r="AG42" s="333"/>
      <c r="AH42" s="335"/>
      <c r="AI42" s="336"/>
      <c r="AJ42" s="335"/>
      <c r="AK42" s="335"/>
      <c r="AL42" s="335"/>
      <c r="AM42" s="335"/>
      <c r="AN42" s="335"/>
      <c r="AO42" s="335"/>
      <c r="AP42" s="335"/>
      <c r="AQ42" s="335"/>
      <c r="AR42" s="335"/>
      <c r="AS42" s="335"/>
      <c r="AT42" s="335"/>
      <c r="AU42" s="335"/>
      <c r="AV42" s="336"/>
      <c r="AW42" s="335"/>
      <c r="AX42" s="335"/>
      <c r="AY42" s="335"/>
      <c r="AZ42" s="335"/>
      <c r="BA42" s="335"/>
      <c r="BB42" s="335"/>
      <c r="BC42" s="335"/>
      <c r="BD42" s="335"/>
      <c r="BE42" s="335"/>
      <c r="BF42" s="335"/>
      <c r="BG42" s="335"/>
      <c r="BH42" s="335"/>
      <c r="BI42" s="336"/>
      <c r="BJ42" s="335"/>
      <c r="BK42" s="335"/>
      <c r="BL42" s="335"/>
      <c r="BM42" s="335"/>
      <c r="BN42" s="343"/>
      <c r="BO42" s="343"/>
      <c r="BP42" s="343"/>
      <c r="BQ42" s="343"/>
      <c r="BR42" s="343"/>
      <c r="BS42" s="343"/>
      <c r="BT42" s="343"/>
      <c r="BU42" s="343"/>
      <c r="BV42" s="343"/>
      <c r="BW42" s="343"/>
      <c r="BX42" s="343"/>
      <c r="BY42" s="343"/>
      <c r="BZ42" s="343"/>
      <c r="CA42" s="339">
        <f>CA41/15</f>
        <v>503560</v>
      </c>
      <c r="CB42" s="340" t="s">
        <v>331</v>
      </c>
      <c r="CC42" s="341"/>
      <c r="CF42" s="396">
        <f>CF41/15</f>
        <v>125010</v>
      </c>
      <c r="CG42" s="397" t="s">
        <v>331</v>
      </c>
      <c r="CH42" s="398"/>
      <c r="CI42" s="392">
        <v>147735</v>
      </c>
      <c r="CJ42" s="392" t="s">
        <v>348</v>
      </c>
      <c r="CK42" s="392"/>
      <c r="CL42" s="392"/>
    </row>
    <row r="43" spans="1:90">
      <c r="A43" s="331"/>
      <c r="B43" s="332"/>
      <c r="C43" s="332"/>
      <c r="D43" s="332"/>
      <c r="E43" s="332"/>
      <c r="F43" s="332"/>
      <c r="G43" s="332"/>
      <c r="H43" s="332"/>
      <c r="I43" s="332"/>
      <c r="J43" s="332"/>
      <c r="K43" s="332"/>
      <c r="L43" s="332"/>
      <c r="M43" s="332"/>
      <c r="N43" s="332"/>
      <c r="O43" s="332"/>
      <c r="P43" s="332"/>
      <c r="Q43" s="332"/>
      <c r="R43" s="332"/>
      <c r="S43" s="332"/>
      <c r="T43" s="332"/>
      <c r="U43" s="332"/>
      <c r="V43" s="342"/>
      <c r="W43" s="335"/>
      <c r="X43" s="335"/>
      <c r="Y43" s="335"/>
      <c r="Z43" s="335"/>
      <c r="AA43" s="333"/>
      <c r="AB43" s="333"/>
      <c r="AC43" s="333"/>
      <c r="AD43" s="333"/>
      <c r="AE43" s="333"/>
      <c r="AF43" s="333"/>
      <c r="AG43" s="333"/>
      <c r="AH43" s="335"/>
      <c r="AI43" s="336"/>
      <c r="AJ43" s="335"/>
      <c r="AK43" s="335"/>
      <c r="AL43" s="335"/>
      <c r="AM43" s="335"/>
      <c r="AN43" s="335"/>
      <c r="AO43" s="335"/>
      <c r="AP43" s="335"/>
      <c r="AQ43" s="335"/>
      <c r="AR43" s="335"/>
      <c r="AS43" s="335"/>
      <c r="AT43" s="335"/>
      <c r="AU43" s="335"/>
      <c r="AV43" s="336"/>
      <c r="AW43" s="335"/>
      <c r="AX43" s="335"/>
      <c r="AY43" s="335"/>
      <c r="AZ43" s="335"/>
      <c r="BA43" s="335"/>
      <c r="BB43" s="335"/>
      <c r="BC43" s="335"/>
      <c r="BD43" s="335"/>
      <c r="BE43" s="335"/>
      <c r="BF43" s="335"/>
      <c r="BG43" s="335"/>
      <c r="BH43" s="335"/>
      <c r="BI43" s="336"/>
      <c r="BJ43" s="335"/>
      <c r="BK43" s="335"/>
      <c r="BL43" s="335"/>
      <c r="BM43" s="335"/>
      <c r="BN43" s="343"/>
      <c r="BO43" s="343"/>
      <c r="BP43" s="343"/>
      <c r="BQ43" s="343"/>
      <c r="BR43" s="343"/>
      <c r="BS43" s="343"/>
      <c r="BT43" s="343"/>
      <c r="BU43" s="343"/>
      <c r="BV43" s="343"/>
      <c r="BW43" s="343"/>
      <c r="BX43" s="343"/>
      <c r="BY43" s="343"/>
      <c r="BZ43" s="343"/>
      <c r="CA43" s="344">
        <f>ROUND(CA42/365,2)</f>
        <v>1379.62</v>
      </c>
      <c r="CB43" s="345" t="s">
        <v>332</v>
      </c>
      <c r="CC43" s="341"/>
      <c r="CF43" s="399">
        <f>ROUND(CF42/365,2)</f>
        <v>342.49</v>
      </c>
      <c r="CG43" s="400" t="s">
        <v>332</v>
      </c>
      <c r="CH43" s="398"/>
      <c r="CI43" s="392">
        <v>404.75</v>
      </c>
      <c r="CJ43" s="392" t="s">
        <v>349</v>
      </c>
      <c r="CK43" s="392"/>
      <c r="CL43" s="392"/>
    </row>
    <row r="44" spans="1:90">
      <c r="A44" s="331"/>
      <c r="B44" s="332"/>
      <c r="C44" s="332"/>
      <c r="D44" s="332" t="s">
        <v>333</v>
      </c>
      <c r="E44" s="332"/>
      <c r="F44" s="332"/>
      <c r="G44" s="332"/>
      <c r="H44" s="332"/>
      <c r="I44" s="332"/>
      <c r="J44" s="332"/>
      <c r="K44" s="332"/>
      <c r="L44" s="332"/>
      <c r="M44" s="332"/>
      <c r="N44" s="332"/>
      <c r="O44" s="332"/>
      <c r="P44" s="332"/>
      <c r="Q44" s="332"/>
      <c r="R44" s="332"/>
      <c r="S44" s="332"/>
      <c r="T44" s="332"/>
      <c r="U44" s="333" t="s">
        <v>327</v>
      </c>
      <c r="V44" s="334" t="s">
        <v>327</v>
      </c>
      <c r="W44" s="333" t="s">
        <v>327</v>
      </c>
      <c r="X44" s="333" t="s">
        <v>327</v>
      </c>
      <c r="Y44" s="333" t="s">
        <v>327</v>
      </c>
      <c r="Z44" s="333" t="s">
        <v>327</v>
      </c>
      <c r="AA44" s="333" t="s">
        <v>327</v>
      </c>
      <c r="AB44" s="333" t="s">
        <v>327</v>
      </c>
      <c r="AC44" s="333" t="s">
        <v>327</v>
      </c>
      <c r="AD44" s="333" t="s">
        <v>327</v>
      </c>
      <c r="AE44" s="333" t="s">
        <v>327</v>
      </c>
      <c r="AF44" s="333" t="s">
        <v>327</v>
      </c>
      <c r="AG44" s="333" t="s">
        <v>327</v>
      </c>
      <c r="AH44" s="335" t="s">
        <v>328</v>
      </c>
      <c r="AI44" s="336" t="s">
        <v>328</v>
      </c>
      <c r="AJ44" s="335" t="s">
        <v>328</v>
      </c>
      <c r="AK44" s="335" t="s">
        <v>328</v>
      </c>
      <c r="AL44" s="335" t="s">
        <v>328</v>
      </c>
      <c r="AM44" s="335" t="s">
        <v>328</v>
      </c>
      <c r="AN44" s="335" t="s">
        <v>328</v>
      </c>
      <c r="AO44" s="335" t="s">
        <v>328</v>
      </c>
      <c r="AP44" s="335" t="s">
        <v>328</v>
      </c>
      <c r="AQ44" s="335" t="s">
        <v>328</v>
      </c>
      <c r="AR44" s="335" t="s">
        <v>328</v>
      </c>
      <c r="AS44" s="335" t="s">
        <v>328</v>
      </c>
      <c r="AT44" s="335" t="s">
        <v>328</v>
      </c>
      <c r="AU44" s="335" t="s">
        <v>328</v>
      </c>
      <c r="AV44" s="336" t="s">
        <v>328</v>
      </c>
      <c r="AW44" s="335" t="s">
        <v>328</v>
      </c>
      <c r="AX44" s="335" t="s">
        <v>328</v>
      </c>
      <c r="AY44" s="335" t="s">
        <v>328</v>
      </c>
      <c r="AZ44" s="335" t="s">
        <v>328</v>
      </c>
      <c r="BA44" s="335" t="s">
        <v>328</v>
      </c>
      <c r="BB44" s="335" t="s">
        <v>328</v>
      </c>
      <c r="BC44" s="335" t="s">
        <v>328</v>
      </c>
      <c r="BD44" s="335" t="s">
        <v>328</v>
      </c>
      <c r="BE44" s="335" t="s">
        <v>328</v>
      </c>
      <c r="BF44" s="335" t="s">
        <v>328</v>
      </c>
      <c r="BG44" s="335" t="s">
        <v>328</v>
      </c>
      <c r="BH44" s="335" t="s">
        <v>328</v>
      </c>
      <c r="BI44" s="336" t="s">
        <v>328</v>
      </c>
      <c r="BJ44" s="335" t="s">
        <v>328</v>
      </c>
      <c r="BK44" s="335" t="s">
        <v>328</v>
      </c>
      <c r="BL44" s="335" t="s">
        <v>328</v>
      </c>
      <c r="BM44" s="335" t="s">
        <v>328</v>
      </c>
      <c r="BN44" s="343" t="s">
        <v>328</v>
      </c>
      <c r="BO44" s="343" t="s">
        <v>328</v>
      </c>
      <c r="BP44" s="343" t="s">
        <v>328</v>
      </c>
      <c r="BQ44" s="343" t="s">
        <v>328</v>
      </c>
      <c r="BR44" s="343" t="s">
        <v>328</v>
      </c>
      <c r="BS44" s="343" t="s">
        <v>328</v>
      </c>
      <c r="BT44" s="343" t="s">
        <v>328</v>
      </c>
      <c r="BU44" s="343"/>
      <c r="BV44" s="343"/>
      <c r="BW44" s="343"/>
      <c r="BX44" s="343"/>
      <c r="BY44" s="343"/>
      <c r="BZ44" s="343"/>
      <c r="CA44" s="339">
        <f>SUM(V44,AI44,AV44,BI44,BJ44:BT44)</f>
        <v>0</v>
      </c>
      <c r="CB44" s="340" t="s">
        <v>329</v>
      </c>
      <c r="CC44" s="341"/>
      <c r="CF44" s="396">
        <f>SUM(BO44:BT44)</f>
        <v>0</v>
      </c>
      <c r="CG44" s="397" t="s">
        <v>329</v>
      </c>
      <c r="CH44" s="398"/>
      <c r="CI44" s="392">
        <v>0</v>
      </c>
      <c r="CJ44" s="392" t="s">
        <v>346</v>
      </c>
      <c r="CK44" s="392"/>
      <c r="CL44" s="392"/>
    </row>
    <row r="45" spans="1:90">
      <c r="A45" s="331"/>
      <c r="B45" s="332"/>
      <c r="C45" s="332"/>
      <c r="D45" s="332"/>
      <c r="E45" s="332"/>
      <c r="F45" s="332"/>
      <c r="G45" s="332"/>
      <c r="H45" s="332"/>
      <c r="I45" s="332"/>
      <c r="J45" s="332"/>
      <c r="K45" s="332"/>
      <c r="L45" s="332"/>
      <c r="M45" s="332"/>
      <c r="N45" s="332"/>
      <c r="O45" s="332"/>
      <c r="P45" s="332"/>
      <c r="Q45" s="332"/>
      <c r="R45" s="332"/>
      <c r="S45" s="332"/>
      <c r="T45" s="332"/>
      <c r="U45" s="332"/>
      <c r="V45" s="342"/>
      <c r="W45" s="335"/>
      <c r="X45" s="335"/>
      <c r="Y45" s="335"/>
      <c r="Z45" s="335"/>
      <c r="AA45" s="333"/>
      <c r="AB45" s="333"/>
      <c r="AC45" s="333"/>
      <c r="AD45" s="333"/>
      <c r="AE45" s="333"/>
      <c r="AF45" s="333"/>
      <c r="AG45" s="333"/>
      <c r="AH45" s="335"/>
      <c r="AI45" s="336"/>
      <c r="AJ45" s="335"/>
      <c r="AK45" s="335"/>
      <c r="AL45" s="335"/>
      <c r="AM45" s="335"/>
      <c r="AN45" s="335"/>
      <c r="AO45" s="335"/>
      <c r="AP45" s="335"/>
      <c r="AQ45" s="335"/>
      <c r="AR45" s="335"/>
      <c r="AS45" s="335"/>
      <c r="AT45" s="335"/>
      <c r="AU45" s="335"/>
      <c r="AV45" s="336"/>
      <c r="AW45" s="335"/>
      <c r="AX45" s="335"/>
      <c r="AY45" s="335"/>
      <c r="AZ45" s="335"/>
      <c r="BA45" s="335"/>
      <c r="BB45" s="335"/>
      <c r="BC45" s="335"/>
      <c r="BD45" s="335"/>
      <c r="BE45" s="335"/>
      <c r="BF45" s="335"/>
      <c r="BG45" s="335"/>
      <c r="BH45" s="335"/>
      <c r="BI45" s="336"/>
      <c r="BJ45" s="335"/>
      <c r="BK45" s="335"/>
      <c r="BL45" s="335"/>
      <c r="BM45" s="335"/>
      <c r="BN45" s="343"/>
      <c r="BO45" s="343"/>
      <c r="BP45" s="343"/>
      <c r="BQ45" s="343"/>
      <c r="BR45" s="343"/>
      <c r="BS45" s="343"/>
      <c r="BT45" s="343"/>
      <c r="BU45" s="343"/>
      <c r="BV45" s="343"/>
      <c r="BW45" s="343"/>
      <c r="BX45" s="343"/>
      <c r="BY45" s="343"/>
      <c r="BZ45" s="343"/>
      <c r="CA45" s="339">
        <f>CA44*30</f>
        <v>0</v>
      </c>
      <c r="CB45" s="340" t="s">
        <v>330</v>
      </c>
      <c r="CC45" s="341"/>
      <c r="CF45" s="396">
        <f>CF44*30</f>
        <v>0</v>
      </c>
      <c r="CG45" s="397" t="s">
        <v>330</v>
      </c>
      <c r="CH45" s="398"/>
      <c r="CI45" s="392">
        <v>0</v>
      </c>
      <c r="CJ45" s="392" t="s">
        <v>347</v>
      </c>
      <c r="CK45" s="392"/>
      <c r="CL45" s="392"/>
    </row>
    <row r="46" spans="1:90" ht="17.399999999999999">
      <c r="A46" s="331"/>
      <c r="B46" s="332"/>
      <c r="C46" s="332"/>
      <c r="D46" s="332"/>
      <c r="E46" s="332"/>
      <c r="F46" s="332"/>
      <c r="G46" s="332"/>
      <c r="H46" s="332"/>
      <c r="I46" s="332"/>
      <c r="J46" s="332"/>
      <c r="K46" s="332"/>
      <c r="L46" s="332"/>
      <c r="M46" s="332"/>
      <c r="N46" s="332"/>
      <c r="O46" s="332"/>
      <c r="P46" s="332"/>
      <c r="Q46" s="332"/>
      <c r="R46" s="332"/>
      <c r="S46" s="332"/>
      <c r="T46" s="332"/>
      <c r="U46" s="332"/>
      <c r="V46" s="342"/>
      <c r="W46" s="335"/>
      <c r="X46" s="335"/>
      <c r="Y46" s="335"/>
      <c r="Z46" s="335"/>
      <c r="AA46" s="333"/>
      <c r="AB46" s="333"/>
      <c r="AC46" s="333"/>
      <c r="AD46" s="333"/>
      <c r="AE46" s="333"/>
      <c r="AF46" s="333"/>
      <c r="AG46" s="333"/>
      <c r="AH46" s="335"/>
      <c r="AI46" s="336"/>
      <c r="AJ46" s="335"/>
      <c r="AK46" s="335"/>
      <c r="AL46" s="335"/>
      <c r="AM46" s="335"/>
      <c r="AN46" s="335"/>
      <c r="AO46" s="335"/>
      <c r="AP46" s="335"/>
      <c r="AQ46" s="335"/>
      <c r="AR46" s="335"/>
      <c r="AS46" s="335"/>
      <c r="AT46" s="335"/>
      <c r="AU46" s="335"/>
      <c r="AV46" s="336"/>
      <c r="AW46" s="335"/>
      <c r="AX46" s="335"/>
      <c r="AY46" s="335"/>
      <c r="AZ46" s="335"/>
      <c r="BA46" s="335"/>
      <c r="BB46" s="335"/>
      <c r="BC46" s="335"/>
      <c r="BD46" s="335"/>
      <c r="BE46" s="335"/>
      <c r="BF46" s="335"/>
      <c r="BG46" s="335"/>
      <c r="BH46" s="335"/>
      <c r="BI46" s="336"/>
      <c r="BJ46" s="335"/>
      <c r="BK46" s="335"/>
      <c r="BL46" s="335"/>
      <c r="BM46" s="335"/>
      <c r="BN46" s="343"/>
      <c r="BO46" s="343"/>
      <c r="BP46" s="343"/>
      <c r="BQ46" s="343"/>
      <c r="BR46" s="343"/>
      <c r="BS46" s="343"/>
      <c r="BT46" s="343"/>
      <c r="BU46" s="343"/>
      <c r="BV46" s="343"/>
      <c r="BW46" s="343"/>
      <c r="BX46" s="343"/>
      <c r="BY46" s="343"/>
      <c r="BZ46" s="343"/>
      <c r="CA46" s="339">
        <f>CA45/30</f>
        <v>0</v>
      </c>
      <c r="CB46" s="340" t="s">
        <v>331</v>
      </c>
      <c r="CC46" s="341"/>
      <c r="CD46" s="346" t="s">
        <v>334</v>
      </c>
      <c r="CE46" s="346" t="s">
        <v>335</v>
      </c>
      <c r="CF46" s="396">
        <f>CF45/30</f>
        <v>0</v>
      </c>
      <c r="CG46" s="397" t="s">
        <v>331</v>
      </c>
      <c r="CH46" s="398"/>
      <c r="CI46" s="392">
        <v>0</v>
      </c>
      <c r="CJ46" s="392" t="s">
        <v>348</v>
      </c>
      <c r="CK46" s="392"/>
      <c r="CL46" s="392"/>
    </row>
    <row r="47" spans="1:90" ht="14.4" thickBot="1">
      <c r="A47" s="347"/>
      <c r="B47" s="348"/>
      <c r="C47" s="348"/>
      <c r="D47" s="348"/>
      <c r="E47" s="348"/>
      <c r="F47" s="348"/>
      <c r="G47" s="348"/>
      <c r="H47" s="348"/>
      <c r="I47" s="348"/>
      <c r="J47" s="348"/>
      <c r="K47" s="348"/>
      <c r="L47" s="348"/>
      <c r="M47" s="348"/>
      <c r="N47" s="348"/>
      <c r="O47" s="348"/>
      <c r="P47" s="348"/>
      <c r="Q47" s="348"/>
      <c r="R47" s="348"/>
      <c r="S47" s="348"/>
      <c r="T47" s="348"/>
      <c r="U47" s="348"/>
      <c r="V47" s="349"/>
      <c r="W47" s="350"/>
      <c r="X47" s="350"/>
      <c r="Y47" s="350"/>
      <c r="Z47" s="350"/>
      <c r="AA47" s="351"/>
      <c r="AB47" s="351"/>
      <c r="AC47" s="351"/>
      <c r="AD47" s="351"/>
      <c r="AE47" s="351"/>
      <c r="AF47" s="351"/>
      <c r="AG47" s="351"/>
      <c r="AH47" s="350"/>
      <c r="AI47" s="352"/>
      <c r="AJ47" s="350"/>
      <c r="AK47" s="350"/>
      <c r="AL47" s="350"/>
      <c r="AM47" s="350"/>
      <c r="AN47" s="350"/>
      <c r="AO47" s="350"/>
      <c r="AP47" s="350"/>
      <c r="AQ47" s="350"/>
      <c r="AR47" s="350"/>
      <c r="AS47" s="350"/>
      <c r="AT47" s="350"/>
      <c r="AU47" s="350"/>
      <c r="AV47" s="352"/>
      <c r="AW47" s="350"/>
      <c r="AX47" s="350"/>
      <c r="AY47" s="350"/>
      <c r="AZ47" s="350"/>
      <c r="BA47" s="350"/>
      <c r="BB47" s="350"/>
      <c r="BC47" s="350"/>
      <c r="BD47" s="350"/>
      <c r="BE47" s="350"/>
      <c r="BF47" s="350"/>
      <c r="BG47" s="350"/>
      <c r="BH47" s="350"/>
      <c r="BI47" s="352"/>
      <c r="BJ47" s="350"/>
      <c r="BK47" s="350"/>
      <c r="BL47" s="350"/>
      <c r="BM47" s="350"/>
      <c r="BN47" s="353"/>
      <c r="BO47" s="353"/>
      <c r="BP47" s="353"/>
      <c r="BQ47" s="353"/>
      <c r="BR47" s="353"/>
      <c r="BS47" s="353"/>
      <c r="BT47" s="353"/>
      <c r="BU47" s="353"/>
      <c r="BV47" s="353"/>
      <c r="BW47" s="353"/>
      <c r="BX47" s="353"/>
      <c r="BY47" s="353"/>
      <c r="BZ47" s="353"/>
      <c r="CA47" s="354">
        <f>ROUND(CA46/365,2)</f>
        <v>0</v>
      </c>
      <c r="CB47" s="355" t="s">
        <v>332</v>
      </c>
      <c r="CC47" s="356"/>
      <c r="CD47" s="357">
        <f>CA42+CA46</f>
        <v>503560</v>
      </c>
      <c r="CE47" s="358">
        <f>CA43+CA47</f>
        <v>1379.62</v>
      </c>
      <c r="CF47" s="401">
        <f>ROUND(CF46/365,2)</f>
        <v>0</v>
      </c>
      <c r="CG47" s="402" t="s">
        <v>332</v>
      </c>
      <c r="CH47" s="403"/>
      <c r="CI47" s="392">
        <v>0</v>
      </c>
      <c r="CJ47" s="392" t="s">
        <v>349</v>
      </c>
      <c r="CK47" s="392"/>
      <c r="CL47" s="392"/>
    </row>
    <row r="48" spans="1:90">
      <c r="A48" s="319" t="s">
        <v>340</v>
      </c>
      <c r="B48" s="320"/>
      <c r="C48" s="320"/>
      <c r="D48" s="320"/>
      <c r="E48" s="320"/>
      <c r="F48" s="320"/>
      <c r="G48" s="320"/>
      <c r="H48" s="320"/>
      <c r="I48" s="320"/>
      <c r="J48" s="320"/>
      <c r="K48" s="320"/>
      <c r="L48" s="320"/>
      <c r="M48" s="320"/>
      <c r="N48" s="320"/>
      <c r="O48" s="320"/>
      <c r="P48" s="320"/>
      <c r="Q48" s="320"/>
      <c r="R48" s="320"/>
      <c r="S48" s="320"/>
      <c r="T48" s="320"/>
      <c r="U48" s="320"/>
      <c r="V48" s="359"/>
      <c r="W48" s="360"/>
      <c r="X48" s="360"/>
      <c r="Y48" s="360"/>
      <c r="Z48" s="360"/>
      <c r="AA48" s="361"/>
      <c r="AB48" s="361"/>
      <c r="AC48" s="361"/>
      <c r="AD48" s="361"/>
      <c r="AE48" s="361"/>
      <c r="AF48" s="361"/>
      <c r="AG48" s="361"/>
      <c r="AH48" s="360"/>
      <c r="AI48" s="362"/>
      <c r="AJ48" s="360"/>
      <c r="AK48" s="360"/>
      <c r="AL48" s="360"/>
      <c r="AM48" s="360"/>
      <c r="AN48" s="361"/>
      <c r="AO48" s="361"/>
      <c r="AP48" s="361"/>
      <c r="AQ48" s="361"/>
      <c r="AR48" s="361"/>
      <c r="AS48" s="361"/>
      <c r="AT48" s="361"/>
      <c r="AU48" s="360"/>
      <c r="AV48" s="362"/>
      <c r="AW48" s="360"/>
      <c r="AX48" s="360"/>
      <c r="AY48" s="360"/>
      <c r="AZ48" s="360"/>
      <c r="BA48" s="360"/>
      <c r="BB48" s="360"/>
      <c r="BC48" s="360"/>
      <c r="BD48" s="360"/>
      <c r="BE48" s="360"/>
      <c r="BF48" s="360"/>
      <c r="BG48" s="360"/>
      <c r="BH48" s="360"/>
      <c r="BI48" s="362"/>
      <c r="BJ48" s="360"/>
      <c r="BK48" s="360"/>
      <c r="BL48" s="360"/>
      <c r="BM48" s="360"/>
      <c r="BN48" s="363"/>
      <c r="BO48" s="363"/>
      <c r="BP48" s="363"/>
      <c r="BQ48" s="363"/>
      <c r="BR48" s="363"/>
      <c r="BS48" s="363"/>
      <c r="BT48" s="363"/>
      <c r="BU48" s="363"/>
      <c r="BV48" s="363"/>
      <c r="BW48" s="363"/>
      <c r="BX48" s="363"/>
      <c r="BY48" s="363"/>
      <c r="BZ48" s="363"/>
      <c r="CA48" s="364"/>
      <c r="CB48" s="328"/>
      <c r="CC48" s="329"/>
      <c r="CF48" s="404"/>
      <c r="CG48" s="394"/>
      <c r="CH48" s="395"/>
      <c r="CI48" s="392"/>
      <c r="CJ48" s="392"/>
      <c r="CK48" s="392"/>
      <c r="CL48" s="392"/>
    </row>
    <row r="49" spans="1:90">
      <c r="A49" s="331"/>
      <c r="B49" s="332"/>
      <c r="C49" s="332"/>
      <c r="D49" s="332" t="s">
        <v>325</v>
      </c>
      <c r="E49" s="332"/>
      <c r="F49" s="332"/>
      <c r="G49" s="332"/>
      <c r="H49" s="332"/>
      <c r="I49" s="332"/>
      <c r="J49" s="332"/>
      <c r="K49" s="332"/>
      <c r="L49" s="332"/>
      <c r="M49" s="332"/>
      <c r="N49" s="332"/>
      <c r="O49" s="332"/>
      <c r="P49" s="332"/>
      <c r="Q49" s="332"/>
      <c r="R49" s="332" t="s">
        <v>326</v>
      </c>
      <c r="S49" s="332"/>
      <c r="T49" s="332"/>
      <c r="U49" s="333" t="s">
        <v>327</v>
      </c>
      <c r="V49" s="334" t="s">
        <v>327</v>
      </c>
      <c r="W49" s="333" t="s">
        <v>327</v>
      </c>
      <c r="X49" s="333" t="s">
        <v>327</v>
      </c>
      <c r="Y49" s="333" t="s">
        <v>327</v>
      </c>
      <c r="Z49" s="333" t="s">
        <v>327</v>
      </c>
      <c r="AA49" s="333" t="s">
        <v>328</v>
      </c>
      <c r="AB49" s="333" t="s">
        <v>328</v>
      </c>
      <c r="AC49" s="333" t="s">
        <v>328</v>
      </c>
      <c r="AD49" s="333" t="s">
        <v>328</v>
      </c>
      <c r="AE49" s="333" t="s">
        <v>328</v>
      </c>
      <c r="AF49" s="333" t="s">
        <v>328</v>
      </c>
      <c r="AG49" s="333" t="s">
        <v>328</v>
      </c>
      <c r="AH49" s="335" t="s">
        <v>328</v>
      </c>
      <c r="AI49" s="336" t="s">
        <v>328</v>
      </c>
      <c r="AJ49" s="335" t="s">
        <v>328</v>
      </c>
      <c r="AK49" s="335" t="s">
        <v>328</v>
      </c>
      <c r="AL49" s="335" t="s">
        <v>328</v>
      </c>
      <c r="AM49" s="335" t="s">
        <v>328</v>
      </c>
      <c r="AN49" s="333" t="s">
        <v>328</v>
      </c>
      <c r="AO49" s="333" t="s">
        <v>328</v>
      </c>
      <c r="AP49" s="333" t="s">
        <v>328</v>
      </c>
      <c r="AQ49" s="333" t="s">
        <v>328</v>
      </c>
      <c r="AR49" s="333" t="s">
        <v>328</v>
      </c>
      <c r="AS49" s="333" t="s">
        <v>328</v>
      </c>
      <c r="AT49" s="333" t="s">
        <v>328</v>
      </c>
      <c r="AU49" s="335" t="s">
        <v>328</v>
      </c>
      <c r="AV49" s="336" t="s">
        <v>328</v>
      </c>
      <c r="AW49" s="335" t="s">
        <v>328</v>
      </c>
      <c r="AX49" s="335" t="s">
        <v>328</v>
      </c>
      <c r="AY49" s="335" t="s">
        <v>328</v>
      </c>
      <c r="AZ49" s="335" t="s">
        <v>328</v>
      </c>
      <c r="BA49" s="335" t="s">
        <v>328</v>
      </c>
      <c r="BB49" s="335" t="s">
        <v>328</v>
      </c>
      <c r="BC49" s="337">
        <v>90</v>
      </c>
      <c r="BD49" s="337">
        <v>250</v>
      </c>
      <c r="BE49" s="337">
        <v>340</v>
      </c>
      <c r="BF49" s="337">
        <v>670</v>
      </c>
      <c r="BG49" s="337">
        <v>240</v>
      </c>
      <c r="BH49" s="337">
        <v>470</v>
      </c>
      <c r="BI49" s="336">
        <f>SUM(AW49:BH49)</f>
        <v>2060</v>
      </c>
      <c r="BJ49" s="337">
        <v>1330</v>
      </c>
      <c r="BK49" s="337">
        <v>610</v>
      </c>
      <c r="BL49" s="337">
        <v>1010</v>
      </c>
      <c r="BM49" s="337">
        <v>760</v>
      </c>
      <c r="BN49" s="338">
        <v>720</v>
      </c>
      <c r="BO49" s="338">
        <v>1230</v>
      </c>
      <c r="BP49" s="338">
        <v>1710</v>
      </c>
      <c r="BQ49" s="338">
        <v>1640</v>
      </c>
      <c r="BR49" s="338">
        <v>2190</v>
      </c>
      <c r="BS49" s="338">
        <v>1650</v>
      </c>
      <c r="BT49" s="338">
        <v>2140</v>
      </c>
      <c r="BU49" s="338"/>
      <c r="BV49" s="338"/>
      <c r="BW49" s="338"/>
      <c r="BX49" s="338"/>
      <c r="BY49" s="338"/>
      <c r="BZ49" s="338"/>
      <c r="CA49" s="339">
        <f>SUM(V49,AI49,AV49,BI49,BJ49:BT49)</f>
        <v>17050</v>
      </c>
      <c r="CB49" s="340" t="s">
        <v>329</v>
      </c>
      <c r="CC49" s="341"/>
      <c r="CF49" s="396">
        <f>SUM(BO49:BT49)</f>
        <v>10560</v>
      </c>
      <c r="CG49" s="397" t="s">
        <v>329</v>
      </c>
      <c r="CH49" s="398"/>
      <c r="CI49" s="392">
        <v>11280</v>
      </c>
      <c r="CJ49" s="392" t="s">
        <v>346</v>
      </c>
      <c r="CK49" s="392"/>
      <c r="CL49" s="392"/>
    </row>
    <row r="50" spans="1:90">
      <c r="A50" s="331"/>
      <c r="B50" s="332"/>
      <c r="C50" s="332"/>
      <c r="D50" s="332"/>
      <c r="E50" s="332"/>
      <c r="F50" s="332"/>
      <c r="G50" s="332"/>
      <c r="H50" s="332"/>
      <c r="I50" s="332"/>
      <c r="J50" s="332"/>
      <c r="K50" s="332"/>
      <c r="L50" s="332"/>
      <c r="M50" s="332"/>
      <c r="N50" s="332"/>
      <c r="O50" s="332"/>
      <c r="P50" s="332"/>
      <c r="Q50" s="332"/>
      <c r="R50" s="332"/>
      <c r="S50" s="332"/>
      <c r="T50" s="332"/>
      <c r="U50" s="332"/>
      <c r="V50" s="342"/>
      <c r="W50" s="335"/>
      <c r="X50" s="335"/>
      <c r="Y50" s="335"/>
      <c r="Z50" s="335"/>
      <c r="AA50" s="333"/>
      <c r="AB50" s="333"/>
      <c r="AC50" s="333"/>
      <c r="AD50" s="333"/>
      <c r="AE50" s="333"/>
      <c r="AF50" s="333"/>
      <c r="AG50" s="333"/>
      <c r="AH50" s="335"/>
      <c r="AI50" s="336"/>
      <c r="AJ50" s="335"/>
      <c r="AK50" s="335"/>
      <c r="AL50" s="335"/>
      <c r="AM50" s="335"/>
      <c r="AN50" s="333"/>
      <c r="AO50" s="333"/>
      <c r="AP50" s="333"/>
      <c r="AQ50" s="333"/>
      <c r="AR50" s="333"/>
      <c r="AS50" s="333"/>
      <c r="AT50" s="333"/>
      <c r="AU50" s="335"/>
      <c r="AV50" s="336"/>
      <c r="AW50" s="335"/>
      <c r="AX50" s="335"/>
      <c r="AY50" s="335"/>
      <c r="AZ50" s="335"/>
      <c r="BA50" s="335"/>
      <c r="BB50" s="335"/>
      <c r="BC50" s="335"/>
      <c r="BD50" s="335"/>
      <c r="BE50" s="335"/>
      <c r="BF50" s="335"/>
      <c r="BG50" s="335"/>
      <c r="BH50" s="335"/>
      <c r="BI50" s="336"/>
      <c r="BJ50" s="335"/>
      <c r="BK50" s="335"/>
      <c r="BL50" s="335"/>
      <c r="BM50" s="335"/>
      <c r="BN50" s="343"/>
      <c r="BO50" s="343"/>
      <c r="BP50" s="343"/>
      <c r="BQ50" s="343"/>
      <c r="BR50" s="343"/>
      <c r="BS50" s="343"/>
      <c r="BT50" s="343"/>
      <c r="BU50" s="343"/>
      <c r="BV50" s="343"/>
      <c r="BW50" s="343"/>
      <c r="BX50" s="343"/>
      <c r="BY50" s="343"/>
      <c r="BZ50" s="343"/>
      <c r="CA50" s="339">
        <f>CA49*15</f>
        <v>255750</v>
      </c>
      <c r="CB50" s="340" t="s">
        <v>330</v>
      </c>
      <c r="CC50" s="341"/>
      <c r="CF50" s="396">
        <f>CF49*15</f>
        <v>158400</v>
      </c>
      <c r="CG50" s="397" t="s">
        <v>330</v>
      </c>
      <c r="CH50" s="398"/>
      <c r="CI50" s="392">
        <v>169200</v>
      </c>
      <c r="CJ50" s="392" t="s">
        <v>347</v>
      </c>
      <c r="CK50" s="392"/>
      <c r="CL50" s="392"/>
    </row>
    <row r="51" spans="1:90">
      <c r="A51" s="331"/>
      <c r="B51" s="332"/>
      <c r="C51" s="332"/>
      <c r="D51" s="332"/>
      <c r="E51" s="332"/>
      <c r="F51" s="332"/>
      <c r="G51" s="332"/>
      <c r="H51" s="332"/>
      <c r="I51" s="332"/>
      <c r="J51" s="332"/>
      <c r="K51" s="332"/>
      <c r="L51" s="332"/>
      <c r="M51" s="332"/>
      <c r="N51" s="332"/>
      <c r="O51" s="332"/>
      <c r="P51" s="332"/>
      <c r="Q51" s="332"/>
      <c r="R51" s="332"/>
      <c r="S51" s="332"/>
      <c r="T51" s="332"/>
      <c r="U51" s="332"/>
      <c r="V51" s="342"/>
      <c r="W51" s="335"/>
      <c r="X51" s="335"/>
      <c r="Y51" s="335"/>
      <c r="Z51" s="335"/>
      <c r="AA51" s="333"/>
      <c r="AB51" s="333"/>
      <c r="AC51" s="333"/>
      <c r="AD51" s="333"/>
      <c r="AE51" s="333"/>
      <c r="AF51" s="333"/>
      <c r="AG51" s="333"/>
      <c r="AH51" s="335"/>
      <c r="AI51" s="336"/>
      <c r="AJ51" s="335"/>
      <c r="AK51" s="335"/>
      <c r="AL51" s="335"/>
      <c r="AM51" s="335"/>
      <c r="AN51" s="333"/>
      <c r="AO51" s="333"/>
      <c r="AP51" s="333"/>
      <c r="AQ51" s="333"/>
      <c r="AR51" s="333"/>
      <c r="AS51" s="333"/>
      <c r="AT51" s="333"/>
      <c r="AU51" s="335"/>
      <c r="AV51" s="336"/>
      <c r="AW51" s="335"/>
      <c r="AX51" s="335"/>
      <c r="AY51" s="335"/>
      <c r="AZ51" s="335"/>
      <c r="BA51" s="335"/>
      <c r="BB51" s="335"/>
      <c r="BC51" s="335"/>
      <c r="BD51" s="335"/>
      <c r="BE51" s="335"/>
      <c r="BF51" s="335"/>
      <c r="BG51" s="335"/>
      <c r="BH51" s="335"/>
      <c r="BI51" s="336"/>
      <c r="BJ51" s="335"/>
      <c r="BK51" s="335"/>
      <c r="BL51" s="335"/>
      <c r="BM51" s="335"/>
      <c r="BN51" s="343"/>
      <c r="BO51" s="343"/>
      <c r="BP51" s="343"/>
      <c r="BQ51" s="343"/>
      <c r="BR51" s="343"/>
      <c r="BS51" s="343"/>
      <c r="BT51" s="343"/>
      <c r="BU51" s="343"/>
      <c r="BV51" s="343"/>
      <c r="BW51" s="343"/>
      <c r="BX51" s="343"/>
      <c r="BY51" s="343"/>
      <c r="BZ51" s="343"/>
      <c r="CA51" s="339">
        <f>CA50/15</f>
        <v>17050</v>
      </c>
      <c r="CB51" s="340" t="s">
        <v>331</v>
      </c>
      <c r="CC51" s="341"/>
      <c r="CF51" s="396">
        <f>CF50/15</f>
        <v>10560</v>
      </c>
      <c r="CG51" s="397" t="s">
        <v>331</v>
      </c>
      <c r="CH51" s="398"/>
      <c r="CI51" s="392">
        <v>11280</v>
      </c>
      <c r="CJ51" s="392" t="s">
        <v>348</v>
      </c>
      <c r="CK51" s="392"/>
      <c r="CL51" s="392"/>
    </row>
    <row r="52" spans="1:90">
      <c r="A52" s="331"/>
      <c r="B52" s="332"/>
      <c r="C52" s="332"/>
      <c r="D52" s="332"/>
      <c r="E52" s="332"/>
      <c r="F52" s="332"/>
      <c r="G52" s="332"/>
      <c r="H52" s="332"/>
      <c r="I52" s="332"/>
      <c r="J52" s="332"/>
      <c r="K52" s="332"/>
      <c r="L52" s="332"/>
      <c r="M52" s="332"/>
      <c r="N52" s="332"/>
      <c r="O52" s="332"/>
      <c r="P52" s="332"/>
      <c r="Q52" s="332"/>
      <c r="R52" s="332"/>
      <c r="S52" s="332"/>
      <c r="T52" s="332"/>
      <c r="U52" s="332"/>
      <c r="V52" s="342"/>
      <c r="W52" s="335"/>
      <c r="X52" s="335"/>
      <c r="Y52" s="335"/>
      <c r="Z52" s="335"/>
      <c r="AA52" s="333"/>
      <c r="AB52" s="333"/>
      <c r="AC52" s="333"/>
      <c r="AD52" s="333"/>
      <c r="AE52" s="333"/>
      <c r="AF52" s="333"/>
      <c r="AG52" s="333"/>
      <c r="AH52" s="335"/>
      <c r="AI52" s="336"/>
      <c r="AJ52" s="335"/>
      <c r="AK52" s="335"/>
      <c r="AL52" s="335"/>
      <c r="AM52" s="335"/>
      <c r="AN52" s="333"/>
      <c r="AO52" s="333"/>
      <c r="AP52" s="333"/>
      <c r="AQ52" s="333"/>
      <c r="AR52" s="333"/>
      <c r="AS52" s="333"/>
      <c r="AT52" s="333"/>
      <c r="AU52" s="335"/>
      <c r="AV52" s="336"/>
      <c r="AW52" s="335"/>
      <c r="AX52" s="335"/>
      <c r="AY52" s="335"/>
      <c r="AZ52" s="335"/>
      <c r="BA52" s="335"/>
      <c r="BB52" s="335"/>
      <c r="BC52" s="335"/>
      <c r="BD52" s="335"/>
      <c r="BE52" s="335"/>
      <c r="BF52" s="335"/>
      <c r="BG52" s="335"/>
      <c r="BH52" s="335"/>
      <c r="BI52" s="336"/>
      <c r="BJ52" s="335"/>
      <c r="BK52" s="335"/>
      <c r="BL52" s="335"/>
      <c r="BM52" s="335"/>
      <c r="BN52" s="343"/>
      <c r="BO52" s="343"/>
      <c r="BP52" s="343"/>
      <c r="BQ52" s="343"/>
      <c r="BR52" s="343"/>
      <c r="BS52" s="343"/>
      <c r="BT52" s="343"/>
      <c r="BU52" s="343"/>
      <c r="BV52" s="343"/>
      <c r="BW52" s="343"/>
      <c r="BX52" s="343"/>
      <c r="BY52" s="343"/>
      <c r="BZ52" s="343"/>
      <c r="CA52" s="344">
        <f>ROUND(CA51/365,2)</f>
        <v>46.71</v>
      </c>
      <c r="CB52" s="345" t="s">
        <v>332</v>
      </c>
      <c r="CC52" s="341"/>
      <c r="CF52" s="399">
        <f>ROUND(CF51/365,2)</f>
        <v>28.93</v>
      </c>
      <c r="CG52" s="400" t="s">
        <v>332</v>
      </c>
      <c r="CH52" s="398"/>
      <c r="CI52" s="392">
        <v>30.9</v>
      </c>
      <c r="CJ52" s="392" t="s">
        <v>349</v>
      </c>
      <c r="CK52" s="392"/>
      <c r="CL52" s="392"/>
    </row>
    <row r="53" spans="1:90">
      <c r="A53" s="331"/>
      <c r="B53" s="332"/>
      <c r="C53" s="332"/>
      <c r="D53" s="332" t="s">
        <v>333</v>
      </c>
      <c r="E53" s="332"/>
      <c r="F53" s="332"/>
      <c r="G53" s="332"/>
      <c r="H53" s="332"/>
      <c r="I53" s="332"/>
      <c r="J53" s="332"/>
      <c r="K53" s="332"/>
      <c r="L53" s="332"/>
      <c r="M53" s="332"/>
      <c r="N53" s="332"/>
      <c r="O53" s="332"/>
      <c r="P53" s="332"/>
      <c r="Q53" s="332"/>
      <c r="R53" s="332"/>
      <c r="S53" s="332"/>
      <c r="T53" s="332"/>
      <c r="U53" s="333" t="s">
        <v>327</v>
      </c>
      <c r="V53" s="334" t="s">
        <v>327</v>
      </c>
      <c r="W53" s="333" t="s">
        <v>327</v>
      </c>
      <c r="X53" s="333" t="s">
        <v>327</v>
      </c>
      <c r="Y53" s="333" t="s">
        <v>327</v>
      </c>
      <c r="Z53" s="333" t="s">
        <v>327</v>
      </c>
      <c r="AA53" s="333" t="s">
        <v>327</v>
      </c>
      <c r="AB53" s="333" t="s">
        <v>327</v>
      </c>
      <c r="AC53" s="333" t="s">
        <v>327</v>
      </c>
      <c r="AD53" s="333" t="s">
        <v>327</v>
      </c>
      <c r="AE53" s="333" t="s">
        <v>327</v>
      </c>
      <c r="AF53" s="333" t="s">
        <v>327</v>
      </c>
      <c r="AG53" s="333" t="s">
        <v>327</v>
      </c>
      <c r="AH53" s="335" t="s">
        <v>328</v>
      </c>
      <c r="AI53" s="336" t="s">
        <v>328</v>
      </c>
      <c r="AJ53" s="335" t="s">
        <v>328</v>
      </c>
      <c r="AK53" s="335" t="s">
        <v>328</v>
      </c>
      <c r="AL53" s="335" t="s">
        <v>328</v>
      </c>
      <c r="AM53" s="335" t="s">
        <v>328</v>
      </c>
      <c r="AN53" s="333" t="s">
        <v>328</v>
      </c>
      <c r="AO53" s="333" t="s">
        <v>328</v>
      </c>
      <c r="AP53" s="333" t="s">
        <v>328</v>
      </c>
      <c r="AQ53" s="333" t="s">
        <v>328</v>
      </c>
      <c r="AR53" s="333" t="s">
        <v>328</v>
      </c>
      <c r="AS53" s="333" t="s">
        <v>328</v>
      </c>
      <c r="AT53" s="333" t="s">
        <v>328</v>
      </c>
      <c r="AU53" s="335" t="s">
        <v>328</v>
      </c>
      <c r="AV53" s="336" t="s">
        <v>328</v>
      </c>
      <c r="AW53" s="335" t="s">
        <v>328</v>
      </c>
      <c r="AX53" s="335" t="s">
        <v>328</v>
      </c>
      <c r="AY53" s="335" t="s">
        <v>328</v>
      </c>
      <c r="AZ53" s="335" t="s">
        <v>328</v>
      </c>
      <c r="BA53" s="335" t="s">
        <v>328</v>
      </c>
      <c r="BB53" s="335" t="s">
        <v>328</v>
      </c>
      <c r="BC53" s="335" t="s">
        <v>328</v>
      </c>
      <c r="BD53" s="335" t="s">
        <v>328</v>
      </c>
      <c r="BE53" s="335" t="s">
        <v>328</v>
      </c>
      <c r="BF53" s="335" t="s">
        <v>328</v>
      </c>
      <c r="BG53" s="335" t="s">
        <v>328</v>
      </c>
      <c r="BH53" s="335" t="s">
        <v>328</v>
      </c>
      <c r="BI53" s="336" t="s">
        <v>328</v>
      </c>
      <c r="BJ53" s="335" t="s">
        <v>328</v>
      </c>
      <c r="BK53" s="335" t="s">
        <v>328</v>
      </c>
      <c r="BL53" s="335" t="s">
        <v>328</v>
      </c>
      <c r="BM53" s="335" t="s">
        <v>328</v>
      </c>
      <c r="BN53" s="343" t="s">
        <v>328</v>
      </c>
      <c r="BO53" s="343" t="s">
        <v>328</v>
      </c>
      <c r="BP53" s="343" t="s">
        <v>328</v>
      </c>
      <c r="BQ53" s="343" t="s">
        <v>328</v>
      </c>
      <c r="BR53" s="343" t="s">
        <v>328</v>
      </c>
      <c r="BS53" s="343" t="s">
        <v>328</v>
      </c>
      <c r="BT53" s="343" t="s">
        <v>328</v>
      </c>
      <c r="BU53" s="343"/>
      <c r="BV53" s="343"/>
      <c r="BW53" s="343"/>
      <c r="BX53" s="343"/>
      <c r="BY53" s="343"/>
      <c r="BZ53" s="343"/>
      <c r="CA53" s="339">
        <f>SUM(V53,AI53,AV53,BI53,BJ53:BT53)</f>
        <v>0</v>
      </c>
      <c r="CB53" s="340" t="s">
        <v>329</v>
      </c>
      <c r="CC53" s="341"/>
      <c r="CF53" s="396">
        <f>SUM(BO53:BT53)</f>
        <v>0</v>
      </c>
      <c r="CG53" s="397" t="s">
        <v>329</v>
      </c>
      <c r="CH53" s="398"/>
      <c r="CI53" s="392">
        <v>0</v>
      </c>
      <c r="CJ53" s="392" t="s">
        <v>346</v>
      </c>
      <c r="CK53" s="392"/>
      <c r="CL53" s="392"/>
    </row>
    <row r="54" spans="1:90">
      <c r="A54" s="331"/>
      <c r="B54" s="332"/>
      <c r="C54" s="332"/>
      <c r="D54" s="332"/>
      <c r="E54" s="332"/>
      <c r="F54" s="332"/>
      <c r="G54" s="332"/>
      <c r="H54" s="332"/>
      <c r="I54" s="332"/>
      <c r="J54" s="332"/>
      <c r="K54" s="332"/>
      <c r="L54" s="332"/>
      <c r="M54" s="332"/>
      <c r="N54" s="332"/>
      <c r="O54" s="332"/>
      <c r="P54" s="332"/>
      <c r="Q54" s="332"/>
      <c r="R54" s="332"/>
      <c r="S54" s="332"/>
      <c r="T54" s="332"/>
      <c r="U54" s="332"/>
      <c r="V54" s="342"/>
      <c r="W54" s="335"/>
      <c r="X54" s="335"/>
      <c r="Y54" s="335"/>
      <c r="Z54" s="335"/>
      <c r="AA54" s="333"/>
      <c r="AB54" s="333"/>
      <c r="AC54" s="333"/>
      <c r="AD54" s="333"/>
      <c r="AE54" s="333"/>
      <c r="AF54" s="333"/>
      <c r="AG54" s="333"/>
      <c r="AH54" s="335"/>
      <c r="AI54" s="336"/>
      <c r="AJ54" s="335"/>
      <c r="AK54" s="335"/>
      <c r="AL54" s="335"/>
      <c r="AM54" s="335"/>
      <c r="AN54" s="333"/>
      <c r="AO54" s="333"/>
      <c r="AP54" s="333"/>
      <c r="AQ54" s="333"/>
      <c r="AR54" s="333"/>
      <c r="AS54" s="333"/>
      <c r="AT54" s="333"/>
      <c r="AU54" s="335"/>
      <c r="AV54" s="336"/>
      <c r="AW54" s="335"/>
      <c r="AX54" s="335"/>
      <c r="AY54" s="335"/>
      <c r="AZ54" s="335"/>
      <c r="BA54" s="335"/>
      <c r="BB54" s="335"/>
      <c r="BC54" s="335"/>
      <c r="BD54" s="335"/>
      <c r="BE54" s="335"/>
      <c r="BF54" s="335"/>
      <c r="BG54" s="335"/>
      <c r="BH54" s="335"/>
      <c r="BI54" s="336"/>
      <c r="BJ54" s="335"/>
      <c r="BK54" s="335"/>
      <c r="BL54" s="335"/>
      <c r="BM54" s="335"/>
      <c r="BN54" s="343"/>
      <c r="BO54" s="343"/>
      <c r="BP54" s="343"/>
      <c r="BQ54" s="343"/>
      <c r="BR54" s="343"/>
      <c r="BS54" s="343"/>
      <c r="BT54" s="343"/>
      <c r="BU54" s="343"/>
      <c r="BV54" s="343"/>
      <c r="BW54" s="343"/>
      <c r="BX54" s="343"/>
      <c r="BY54" s="343"/>
      <c r="BZ54" s="343"/>
      <c r="CA54" s="339">
        <f>CA53*30</f>
        <v>0</v>
      </c>
      <c r="CB54" s="340" t="s">
        <v>330</v>
      </c>
      <c r="CC54" s="341"/>
      <c r="CF54" s="396">
        <f>CF53*30</f>
        <v>0</v>
      </c>
      <c r="CG54" s="397" t="s">
        <v>330</v>
      </c>
      <c r="CH54" s="398"/>
      <c r="CI54" s="392">
        <v>0</v>
      </c>
      <c r="CJ54" s="392" t="s">
        <v>347</v>
      </c>
      <c r="CK54" s="392"/>
      <c r="CL54" s="392"/>
    </row>
    <row r="55" spans="1:90" ht="17.399999999999999">
      <c r="A55" s="331"/>
      <c r="B55" s="332"/>
      <c r="C55" s="332"/>
      <c r="D55" s="332"/>
      <c r="E55" s="332"/>
      <c r="F55" s="332"/>
      <c r="G55" s="332"/>
      <c r="H55" s="332"/>
      <c r="I55" s="332"/>
      <c r="J55" s="332"/>
      <c r="K55" s="332"/>
      <c r="L55" s="332"/>
      <c r="M55" s="332"/>
      <c r="N55" s="332"/>
      <c r="O55" s="332"/>
      <c r="P55" s="332"/>
      <c r="Q55" s="332"/>
      <c r="R55" s="332"/>
      <c r="S55" s="332"/>
      <c r="T55" s="332"/>
      <c r="U55" s="332"/>
      <c r="V55" s="342"/>
      <c r="W55" s="335"/>
      <c r="X55" s="335"/>
      <c r="Y55" s="335"/>
      <c r="Z55" s="335"/>
      <c r="AA55" s="333"/>
      <c r="AB55" s="333"/>
      <c r="AC55" s="333"/>
      <c r="AD55" s="333"/>
      <c r="AE55" s="333"/>
      <c r="AF55" s="333"/>
      <c r="AG55" s="333"/>
      <c r="AH55" s="335"/>
      <c r="AI55" s="336"/>
      <c r="AJ55" s="335"/>
      <c r="AK55" s="335"/>
      <c r="AL55" s="335"/>
      <c r="AM55" s="335"/>
      <c r="AN55" s="333"/>
      <c r="AO55" s="333"/>
      <c r="AP55" s="333"/>
      <c r="AQ55" s="333"/>
      <c r="AR55" s="333"/>
      <c r="AS55" s="333"/>
      <c r="AT55" s="333"/>
      <c r="AU55" s="335"/>
      <c r="AV55" s="336"/>
      <c r="AW55" s="335"/>
      <c r="AX55" s="335"/>
      <c r="AY55" s="335"/>
      <c r="AZ55" s="335"/>
      <c r="BA55" s="335"/>
      <c r="BB55" s="335"/>
      <c r="BC55" s="335"/>
      <c r="BD55" s="335"/>
      <c r="BE55" s="335"/>
      <c r="BF55" s="335"/>
      <c r="BG55" s="335"/>
      <c r="BH55" s="335"/>
      <c r="BI55" s="336"/>
      <c r="BJ55" s="335"/>
      <c r="BK55" s="335"/>
      <c r="BL55" s="335"/>
      <c r="BM55" s="335"/>
      <c r="BN55" s="343"/>
      <c r="BO55" s="343"/>
      <c r="BP55" s="343"/>
      <c r="BQ55" s="343"/>
      <c r="BR55" s="343"/>
      <c r="BS55" s="343"/>
      <c r="BT55" s="343"/>
      <c r="BU55" s="343"/>
      <c r="BV55" s="343"/>
      <c r="BW55" s="343"/>
      <c r="BX55" s="343"/>
      <c r="BY55" s="343"/>
      <c r="BZ55" s="343"/>
      <c r="CA55" s="339">
        <f>CA54/30</f>
        <v>0</v>
      </c>
      <c r="CB55" s="340" t="s">
        <v>331</v>
      </c>
      <c r="CC55" s="341"/>
      <c r="CD55" s="346" t="s">
        <v>334</v>
      </c>
      <c r="CE55" s="346" t="s">
        <v>335</v>
      </c>
      <c r="CF55" s="396">
        <f>CF54/30</f>
        <v>0</v>
      </c>
      <c r="CG55" s="397" t="s">
        <v>331</v>
      </c>
      <c r="CH55" s="398"/>
      <c r="CI55" s="392">
        <v>0</v>
      </c>
      <c r="CJ55" s="392" t="s">
        <v>348</v>
      </c>
      <c r="CK55" s="392"/>
      <c r="CL55" s="392"/>
    </row>
    <row r="56" spans="1:90" ht="14.4" thickBot="1">
      <c r="A56" s="347"/>
      <c r="B56" s="348"/>
      <c r="C56" s="348"/>
      <c r="D56" s="348"/>
      <c r="E56" s="348"/>
      <c r="F56" s="348"/>
      <c r="G56" s="348"/>
      <c r="H56" s="348"/>
      <c r="I56" s="348"/>
      <c r="J56" s="348"/>
      <c r="K56" s="348"/>
      <c r="L56" s="348"/>
      <c r="M56" s="348"/>
      <c r="N56" s="348"/>
      <c r="O56" s="348"/>
      <c r="P56" s="348"/>
      <c r="Q56" s="348"/>
      <c r="R56" s="348"/>
      <c r="S56" s="348"/>
      <c r="T56" s="348"/>
      <c r="U56" s="348"/>
      <c r="V56" s="349"/>
      <c r="W56" s="350"/>
      <c r="X56" s="350"/>
      <c r="Y56" s="350"/>
      <c r="Z56" s="350"/>
      <c r="AA56" s="351"/>
      <c r="AB56" s="351"/>
      <c r="AC56" s="351"/>
      <c r="AD56" s="351"/>
      <c r="AE56" s="351"/>
      <c r="AF56" s="351"/>
      <c r="AG56" s="351"/>
      <c r="AH56" s="350"/>
      <c r="AI56" s="352"/>
      <c r="AJ56" s="350"/>
      <c r="AK56" s="350"/>
      <c r="AL56" s="350"/>
      <c r="AM56" s="350"/>
      <c r="AN56" s="351"/>
      <c r="AO56" s="351"/>
      <c r="AP56" s="351"/>
      <c r="AQ56" s="351"/>
      <c r="AR56" s="351"/>
      <c r="AS56" s="351"/>
      <c r="AT56" s="351"/>
      <c r="AU56" s="350"/>
      <c r="AV56" s="352"/>
      <c r="AW56" s="350"/>
      <c r="AX56" s="350"/>
      <c r="AY56" s="350"/>
      <c r="AZ56" s="350"/>
      <c r="BA56" s="350"/>
      <c r="BB56" s="350"/>
      <c r="BC56" s="350"/>
      <c r="BD56" s="350"/>
      <c r="BE56" s="350"/>
      <c r="BF56" s="350"/>
      <c r="BG56" s="350"/>
      <c r="BH56" s="350"/>
      <c r="BI56" s="352"/>
      <c r="BJ56" s="350"/>
      <c r="BK56" s="350"/>
      <c r="BL56" s="350"/>
      <c r="BM56" s="350"/>
      <c r="BN56" s="353"/>
      <c r="BO56" s="353"/>
      <c r="BP56" s="353"/>
      <c r="BQ56" s="353"/>
      <c r="BR56" s="353"/>
      <c r="BS56" s="353"/>
      <c r="BT56" s="353"/>
      <c r="BU56" s="353"/>
      <c r="BV56" s="353"/>
      <c r="BW56" s="353"/>
      <c r="BX56" s="353"/>
      <c r="BY56" s="353"/>
      <c r="BZ56" s="353"/>
      <c r="CA56" s="354">
        <f>ROUND(CA55/365,2)</f>
        <v>0</v>
      </c>
      <c r="CB56" s="355" t="s">
        <v>332</v>
      </c>
      <c r="CC56" s="356"/>
      <c r="CD56" s="357">
        <f>CA51+CA55</f>
        <v>17050</v>
      </c>
      <c r="CE56" s="358">
        <f>CA52+CA56</f>
        <v>46.71</v>
      </c>
      <c r="CF56" s="401">
        <f>ROUND(CF55/365,2)</f>
        <v>0</v>
      </c>
      <c r="CG56" s="402" t="s">
        <v>332</v>
      </c>
      <c r="CH56" s="403"/>
      <c r="CI56" s="392">
        <v>0</v>
      </c>
      <c r="CJ56" s="392" t="s">
        <v>349</v>
      </c>
      <c r="CK56" s="392"/>
      <c r="CL56" s="392"/>
    </row>
    <row r="57" spans="1:90">
      <c r="A57" s="319" t="s">
        <v>341</v>
      </c>
      <c r="B57" s="320"/>
      <c r="C57" s="320"/>
      <c r="D57" s="320"/>
      <c r="E57" s="320"/>
      <c r="F57" s="320"/>
      <c r="G57" s="320"/>
      <c r="H57" s="320"/>
      <c r="I57" s="320"/>
      <c r="J57" s="320"/>
      <c r="K57" s="320"/>
      <c r="L57" s="320"/>
      <c r="M57" s="320"/>
      <c r="N57" s="320"/>
      <c r="O57" s="320"/>
      <c r="P57" s="320"/>
      <c r="Q57" s="320"/>
      <c r="R57" s="320"/>
      <c r="S57" s="320"/>
      <c r="T57" s="320"/>
      <c r="U57" s="320"/>
      <c r="V57" s="359"/>
      <c r="W57" s="360"/>
      <c r="X57" s="360"/>
      <c r="Y57" s="360"/>
      <c r="Z57" s="360"/>
      <c r="AA57" s="361"/>
      <c r="AB57" s="361"/>
      <c r="AC57" s="361"/>
      <c r="AD57" s="361"/>
      <c r="AE57" s="361"/>
      <c r="AF57" s="361"/>
      <c r="AG57" s="361"/>
      <c r="AH57" s="360"/>
      <c r="AI57" s="362"/>
      <c r="AJ57" s="360"/>
      <c r="AK57" s="360"/>
      <c r="AL57" s="360"/>
      <c r="AM57" s="360"/>
      <c r="AN57" s="360"/>
      <c r="AO57" s="360"/>
      <c r="AP57" s="360"/>
      <c r="AQ57" s="360"/>
      <c r="AR57" s="360"/>
      <c r="AS57" s="360"/>
      <c r="AT57" s="360"/>
      <c r="AU57" s="360"/>
      <c r="AV57" s="362"/>
      <c r="AW57" s="360"/>
      <c r="AX57" s="360"/>
      <c r="AY57" s="360"/>
      <c r="AZ57" s="360"/>
      <c r="BA57" s="360"/>
      <c r="BB57" s="360"/>
      <c r="BC57" s="360"/>
      <c r="BD57" s="360"/>
      <c r="BE57" s="360"/>
      <c r="BF57" s="360"/>
      <c r="BG57" s="360"/>
      <c r="BH57" s="360"/>
      <c r="BI57" s="362"/>
      <c r="BJ57" s="360"/>
      <c r="BK57" s="360"/>
      <c r="BL57" s="360"/>
      <c r="BM57" s="360"/>
      <c r="BN57" s="363"/>
      <c r="BO57" s="363"/>
      <c r="BP57" s="363"/>
      <c r="BQ57" s="363"/>
      <c r="BR57" s="363"/>
      <c r="BS57" s="363"/>
      <c r="BT57" s="363"/>
      <c r="BU57" s="363"/>
      <c r="BV57" s="363"/>
      <c r="BW57" s="363"/>
      <c r="BX57" s="363"/>
      <c r="BY57" s="363"/>
      <c r="BZ57" s="363"/>
      <c r="CA57" s="364"/>
      <c r="CB57" s="328"/>
      <c r="CC57" s="329"/>
      <c r="CF57" s="404"/>
      <c r="CG57" s="394"/>
      <c r="CH57" s="395"/>
      <c r="CI57" s="392"/>
      <c r="CJ57" s="392"/>
      <c r="CK57" s="392"/>
      <c r="CL57" s="392"/>
    </row>
    <row r="58" spans="1:90">
      <c r="A58" s="331"/>
      <c r="B58" s="332"/>
      <c r="C58" s="332"/>
      <c r="D58" s="332" t="s">
        <v>325</v>
      </c>
      <c r="E58" s="332"/>
      <c r="F58" s="332"/>
      <c r="G58" s="332"/>
      <c r="H58" s="332"/>
      <c r="I58" s="332"/>
      <c r="J58" s="332"/>
      <c r="K58" s="332"/>
      <c r="L58" s="332"/>
      <c r="M58" s="332"/>
      <c r="N58" s="332"/>
      <c r="O58" s="332"/>
      <c r="P58" s="332"/>
      <c r="Q58" s="332"/>
      <c r="R58" s="332" t="s">
        <v>326</v>
      </c>
      <c r="S58" s="332"/>
      <c r="T58" s="332"/>
      <c r="U58" s="333" t="s">
        <v>327</v>
      </c>
      <c r="V58" s="334" t="s">
        <v>327</v>
      </c>
      <c r="W58" s="333" t="s">
        <v>327</v>
      </c>
      <c r="X58" s="333" t="s">
        <v>327</v>
      </c>
      <c r="Y58" s="333" t="s">
        <v>327</v>
      </c>
      <c r="Z58" s="333" t="s">
        <v>327</v>
      </c>
      <c r="AA58" s="333" t="s">
        <v>327</v>
      </c>
      <c r="AB58" s="333" t="s">
        <v>327</v>
      </c>
      <c r="AC58" s="333" t="s">
        <v>327</v>
      </c>
      <c r="AD58" s="333" t="s">
        <v>327</v>
      </c>
      <c r="AE58" s="333" t="s">
        <v>327</v>
      </c>
      <c r="AF58" s="333" t="s">
        <v>327</v>
      </c>
      <c r="AG58" s="333" t="s">
        <v>327</v>
      </c>
      <c r="AH58" s="335" t="s">
        <v>328</v>
      </c>
      <c r="AI58" s="336" t="s">
        <v>328</v>
      </c>
      <c r="AJ58" s="335" t="s">
        <v>328</v>
      </c>
      <c r="AK58" s="335" t="s">
        <v>328</v>
      </c>
      <c r="AL58" s="335" t="s">
        <v>328</v>
      </c>
      <c r="AM58" s="335" t="s">
        <v>328</v>
      </c>
      <c r="AN58" s="335" t="s">
        <v>328</v>
      </c>
      <c r="AO58" s="335" t="s">
        <v>328</v>
      </c>
      <c r="AP58" s="335" t="s">
        <v>328</v>
      </c>
      <c r="AQ58" s="335" t="s">
        <v>328</v>
      </c>
      <c r="AR58" s="335" t="s">
        <v>328</v>
      </c>
      <c r="AS58" s="335" t="s">
        <v>328</v>
      </c>
      <c r="AT58" s="335" t="s">
        <v>328</v>
      </c>
      <c r="AU58" s="335" t="s">
        <v>328</v>
      </c>
      <c r="AV58" s="336" t="s">
        <v>328</v>
      </c>
      <c r="AW58" s="337">
        <v>300</v>
      </c>
      <c r="AX58" s="337">
        <v>250</v>
      </c>
      <c r="AY58" s="337">
        <v>410</v>
      </c>
      <c r="AZ58" s="337">
        <v>900</v>
      </c>
      <c r="BA58" s="337">
        <v>400</v>
      </c>
      <c r="BB58" s="337">
        <v>450</v>
      </c>
      <c r="BC58" s="337">
        <v>670</v>
      </c>
      <c r="BD58" s="337">
        <v>1520</v>
      </c>
      <c r="BE58" s="337">
        <v>1200</v>
      </c>
      <c r="BF58" s="337">
        <v>1250</v>
      </c>
      <c r="BG58" s="337">
        <v>820</v>
      </c>
      <c r="BH58" s="337">
        <v>1800</v>
      </c>
      <c r="BI58" s="336">
        <f>SUM(AW58:BH58)</f>
        <v>9970</v>
      </c>
      <c r="BJ58" s="337">
        <v>3020</v>
      </c>
      <c r="BK58" s="337">
        <v>1740</v>
      </c>
      <c r="BL58" s="337">
        <v>1100</v>
      </c>
      <c r="BM58" s="337">
        <v>1910</v>
      </c>
      <c r="BN58" s="338">
        <v>1540</v>
      </c>
      <c r="BO58" s="338">
        <v>2560</v>
      </c>
      <c r="BP58" s="338">
        <v>1700</v>
      </c>
      <c r="BQ58" s="338">
        <v>2040</v>
      </c>
      <c r="BR58" s="338">
        <v>2240</v>
      </c>
      <c r="BS58" s="338">
        <v>1600</v>
      </c>
      <c r="BT58" s="338">
        <v>2180</v>
      </c>
      <c r="BU58" s="338"/>
      <c r="BV58" s="338"/>
      <c r="BW58" s="338"/>
      <c r="BX58" s="338"/>
      <c r="BY58" s="338"/>
      <c r="BZ58" s="338"/>
      <c r="CA58" s="339">
        <f>SUM(V58,AI58,AV58,BI58,BJ58:BT58)</f>
        <v>31600</v>
      </c>
      <c r="CB58" s="340" t="s">
        <v>329</v>
      </c>
      <c r="CC58" s="341"/>
      <c r="CF58" s="396">
        <f>SUM(BO58:BT58)</f>
        <v>12320</v>
      </c>
      <c r="CG58" s="397" t="s">
        <v>329</v>
      </c>
      <c r="CH58" s="398"/>
      <c r="CI58" s="392">
        <v>13860</v>
      </c>
      <c r="CJ58" s="392" t="s">
        <v>346</v>
      </c>
      <c r="CK58" s="392"/>
      <c r="CL58" s="392"/>
    </row>
    <row r="59" spans="1:90">
      <c r="A59" s="331"/>
      <c r="B59" s="332"/>
      <c r="C59" s="332"/>
      <c r="D59" s="332"/>
      <c r="E59" s="332"/>
      <c r="F59" s="332"/>
      <c r="G59" s="332"/>
      <c r="H59" s="332"/>
      <c r="I59" s="332"/>
      <c r="J59" s="332"/>
      <c r="K59" s="332"/>
      <c r="L59" s="332"/>
      <c r="M59" s="332"/>
      <c r="N59" s="332"/>
      <c r="O59" s="332"/>
      <c r="P59" s="332"/>
      <c r="Q59" s="332"/>
      <c r="R59" s="332"/>
      <c r="S59" s="332"/>
      <c r="T59" s="332"/>
      <c r="U59" s="332"/>
      <c r="V59" s="342"/>
      <c r="W59" s="335"/>
      <c r="X59" s="335"/>
      <c r="Y59" s="335"/>
      <c r="Z59" s="335"/>
      <c r="AA59" s="333"/>
      <c r="AB59" s="333"/>
      <c r="AC59" s="333"/>
      <c r="AD59" s="333"/>
      <c r="AE59" s="333"/>
      <c r="AF59" s="333"/>
      <c r="AG59" s="333"/>
      <c r="AH59" s="335"/>
      <c r="AI59" s="336"/>
      <c r="AJ59" s="335"/>
      <c r="AK59" s="335"/>
      <c r="AL59" s="335"/>
      <c r="AM59" s="335"/>
      <c r="AN59" s="335"/>
      <c r="AO59" s="335"/>
      <c r="AP59" s="335"/>
      <c r="AQ59" s="335"/>
      <c r="AR59" s="335"/>
      <c r="AS59" s="335"/>
      <c r="AT59" s="335"/>
      <c r="AU59" s="335"/>
      <c r="AV59" s="336"/>
      <c r="AW59" s="335"/>
      <c r="AX59" s="335"/>
      <c r="AY59" s="335"/>
      <c r="AZ59" s="335"/>
      <c r="BA59" s="335"/>
      <c r="BB59" s="335"/>
      <c r="BC59" s="335"/>
      <c r="BD59" s="335"/>
      <c r="BE59" s="335"/>
      <c r="BF59" s="335"/>
      <c r="BG59" s="335"/>
      <c r="BH59" s="335"/>
      <c r="BI59" s="336"/>
      <c r="BJ59" s="335"/>
      <c r="BK59" s="335"/>
      <c r="BL59" s="335"/>
      <c r="BM59" s="335"/>
      <c r="BN59" s="343"/>
      <c r="BO59" s="343"/>
      <c r="BP59" s="343"/>
      <c r="BQ59" s="343"/>
      <c r="BR59" s="343"/>
      <c r="BS59" s="343"/>
      <c r="BT59" s="343"/>
      <c r="BU59" s="343"/>
      <c r="BV59" s="343"/>
      <c r="BW59" s="343"/>
      <c r="BX59" s="343"/>
      <c r="BY59" s="343"/>
      <c r="BZ59" s="343"/>
      <c r="CA59" s="339">
        <f>CA58*15</f>
        <v>474000</v>
      </c>
      <c r="CB59" s="340" t="s">
        <v>330</v>
      </c>
      <c r="CC59" s="341"/>
      <c r="CF59" s="396">
        <f>CF58*15</f>
        <v>184800</v>
      </c>
      <c r="CG59" s="397" t="s">
        <v>330</v>
      </c>
      <c r="CH59" s="398"/>
      <c r="CI59" s="392">
        <v>207900</v>
      </c>
      <c r="CJ59" s="392" t="s">
        <v>347</v>
      </c>
      <c r="CK59" s="392"/>
      <c r="CL59" s="392"/>
    </row>
    <row r="60" spans="1:90">
      <c r="A60" s="331"/>
      <c r="B60" s="332"/>
      <c r="C60" s="332"/>
      <c r="D60" s="332"/>
      <c r="E60" s="332"/>
      <c r="F60" s="332"/>
      <c r="G60" s="332"/>
      <c r="H60" s="332"/>
      <c r="I60" s="332"/>
      <c r="J60" s="332"/>
      <c r="K60" s="332"/>
      <c r="L60" s="332"/>
      <c r="M60" s="332"/>
      <c r="N60" s="332"/>
      <c r="O60" s="332"/>
      <c r="P60" s="332"/>
      <c r="Q60" s="332"/>
      <c r="R60" s="332"/>
      <c r="S60" s="332"/>
      <c r="T60" s="332"/>
      <c r="U60" s="332"/>
      <c r="V60" s="342"/>
      <c r="W60" s="335"/>
      <c r="X60" s="335"/>
      <c r="Y60" s="335"/>
      <c r="Z60" s="335"/>
      <c r="AA60" s="333"/>
      <c r="AB60" s="333"/>
      <c r="AC60" s="333"/>
      <c r="AD60" s="333"/>
      <c r="AE60" s="333"/>
      <c r="AF60" s="333"/>
      <c r="AG60" s="333"/>
      <c r="AH60" s="335"/>
      <c r="AI60" s="336"/>
      <c r="AJ60" s="335"/>
      <c r="AK60" s="335"/>
      <c r="AL60" s="335"/>
      <c r="AM60" s="335"/>
      <c r="AN60" s="335"/>
      <c r="AO60" s="335"/>
      <c r="AP60" s="335"/>
      <c r="AQ60" s="335"/>
      <c r="AR60" s="335"/>
      <c r="AS60" s="335"/>
      <c r="AT60" s="335"/>
      <c r="AU60" s="335"/>
      <c r="AV60" s="336"/>
      <c r="AW60" s="335"/>
      <c r="AX60" s="335"/>
      <c r="AY60" s="335"/>
      <c r="AZ60" s="335"/>
      <c r="BA60" s="335"/>
      <c r="BB60" s="335"/>
      <c r="BC60" s="335"/>
      <c r="BD60" s="335"/>
      <c r="BE60" s="335"/>
      <c r="BF60" s="335"/>
      <c r="BG60" s="335"/>
      <c r="BH60" s="335"/>
      <c r="BI60" s="336"/>
      <c r="BJ60" s="335"/>
      <c r="BK60" s="335"/>
      <c r="BL60" s="335"/>
      <c r="BM60" s="335"/>
      <c r="BN60" s="343"/>
      <c r="BO60" s="343"/>
      <c r="BP60" s="343"/>
      <c r="BQ60" s="343"/>
      <c r="BR60" s="343"/>
      <c r="BS60" s="343"/>
      <c r="BT60" s="343"/>
      <c r="BU60" s="343"/>
      <c r="BV60" s="343"/>
      <c r="BW60" s="343"/>
      <c r="BX60" s="343"/>
      <c r="BY60" s="343"/>
      <c r="BZ60" s="343"/>
      <c r="CA60" s="339">
        <f>CA59/15</f>
        <v>31600</v>
      </c>
      <c r="CB60" s="340" t="s">
        <v>331</v>
      </c>
      <c r="CC60" s="341"/>
      <c r="CF60" s="396">
        <f>CF59/15</f>
        <v>12320</v>
      </c>
      <c r="CG60" s="397" t="s">
        <v>331</v>
      </c>
      <c r="CH60" s="398"/>
      <c r="CI60" s="392">
        <v>13860</v>
      </c>
      <c r="CJ60" s="392" t="s">
        <v>348</v>
      </c>
      <c r="CK60" s="392"/>
      <c r="CL60" s="392"/>
    </row>
    <row r="61" spans="1:90">
      <c r="A61" s="331"/>
      <c r="B61" s="332"/>
      <c r="C61" s="332"/>
      <c r="D61" s="332"/>
      <c r="E61" s="332"/>
      <c r="F61" s="332"/>
      <c r="G61" s="332"/>
      <c r="H61" s="332"/>
      <c r="I61" s="332"/>
      <c r="J61" s="332"/>
      <c r="K61" s="332"/>
      <c r="L61" s="332"/>
      <c r="M61" s="332"/>
      <c r="N61" s="332"/>
      <c r="O61" s="332"/>
      <c r="P61" s="332"/>
      <c r="Q61" s="332"/>
      <c r="R61" s="332"/>
      <c r="S61" s="332"/>
      <c r="T61" s="332"/>
      <c r="U61" s="332"/>
      <c r="V61" s="342"/>
      <c r="W61" s="335"/>
      <c r="X61" s="335"/>
      <c r="Y61" s="335"/>
      <c r="Z61" s="335"/>
      <c r="AA61" s="333"/>
      <c r="AB61" s="333"/>
      <c r="AC61" s="333"/>
      <c r="AD61" s="333"/>
      <c r="AE61" s="333"/>
      <c r="AF61" s="333"/>
      <c r="AG61" s="333"/>
      <c r="AH61" s="335"/>
      <c r="AI61" s="336"/>
      <c r="AJ61" s="335"/>
      <c r="AK61" s="335"/>
      <c r="AL61" s="335"/>
      <c r="AM61" s="335"/>
      <c r="AN61" s="335"/>
      <c r="AO61" s="335"/>
      <c r="AP61" s="335"/>
      <c r="AQ61" s="335"/>
      <c r="AR61" s="335"/>
      <c r="AS61" s="335"/>
      <c r="AT61" s="335"/>
      <c r="AU61" s="335"/>
      <c r="AV61" s="336"/>
      <c r="AW61" s="335"/>
      <c r="AX61" s="335"/>
      <c r="AY61" s="335"/>
      <c r="AZ61" s="335"/>
      <c r="BA61" s="335"/>
      <c r="BB61" s="335"/>
      <c r="BC61" s="335"/>
      <c r="BD61" s="335"/>
      <c r="BE61" s="335"/>
      <c r="BF61" s="335"/>
      <c r="BG61" s="335"/>
      <c r="BH61" s="335"/>
      <c r="BI61" s="336"/>
      <c r="BJ61" s="335"/>
      <c r="BK61" s="335"/>
      <c r="BL61" s="335"/>
      <c r="BM61" s="335"/>
      <c r="BN61" s="343"/>
      <c r="BO61" s="343"/>
      <c r="BP61" s="343"/>
      <c r="BQ61" s="343"/>
      <c r="BR61" s="343"/>
      <c r="BS61" s="343"/>
      <c r="BT61" s="343"/>
      <c r="BU61" s="343"/>
      <c r="BV61" s="343"/>
      <c r="BW61" s="343"/>
      <c r="BX61" s="343"/>
      <c r="BY61" s="343"/>
      <c r="BZ61" s="343"/>
      <c r="CA61" s="344">
        <f>ROUND(CA60/365,2)</f>
        <v>86.58</v>
      </c>
      <c r="CB61" s="345" t="s">
        <v>332</v>
      </c>
      <c r="CC61" s="341"/>
      <c r="CF61" s="399">
        <f>ROUND(CF60/365,2)</f>
        <v>33.75</v>
      </c>
      <c r="CG61" s="400" t="s">
        <v>332</v>
      </c>
      <c r="CH61" s="398"/>
      <c r="CI61" s="392">
        <v>37.97</v>
      </c>
      <c r="CJ61" s="392" t="s">
        <v>349</v>
      </c>
      <c r="CK61" s="392"/>
      <c r="CL61" s="392"/>
    </row>
    <row r="62" spans="1:90">
      <c r="A62" s="331"/>
      <c r="B62" s="332"/>
      <c r="C62" s="332"/>
      <c r="D62" s="332" t="s">
        <v>333</v>
      </c>
      <c r="E62" s="332"/>
      <c r="F62" s="332"/>
      <c r="G62" s="332"/>
      <c r="H62" s="332"/>
      <c r="I62" s="332"/>
      <c r="J62" s="332"/>
      <c r="K62" s="332"/>
      <c r="L62" s="332"/>
      <c r="M62" s="332"/>
      <c r="N62" s="332"/>
      <c r="O62" s="332"/>
      <c r="P62" s="332"/>
      <c r="Q62" s="332"/>
      <c r="R62" s="332"/>
      <c r="S62" s="332"/>
      <c r="T62" s="332"/>
      <c r="U62" s="333" t="s">
        <v>327</v>
      </c>
      <c r="V62" s="334" t="s">
        <v>327</v>
      </c>
      <c r="W62" s="333" t="s">
        <v>327</v>
      </c>
      <c r="X62" s="333" t="s">
        <v>327</v>
      </c>
      <c r="Y62" s="333" t="s">
        <v>327</v>
      </c>
      <c r="Z62" s="333" t="s">
        <v>327</v>
      </c>
      <c r="AA62" s="333" t="s">
        <v>327</v>
      </c>
      <c r="AB62" s="333" t="s">
        <v>327</v>
      </c>
      <c r="AC62" s="333" t="s">
        <v>327</v>
      </c>
      <c r="AD62" s="333" t="s">
        <v>327</v>
      </c>
      <c r="AE62" s="333" t="s">
        <v>327</v>
      </c>
      <c r="AF62" s="333" t="s">
        <v>327</v>
      </c>
      <c r="AG62" s="333" t="s">
        <v>327</v>
      </c>
      <c r="AH62" s="335" t="s">
        <v>328</v>
      </c>
      <c r="AI62" s="336" t="s">
        <v>328</v>
      </c>
      <c r="AJ62" s="335" t="s">
        <v>328</v>
      </c>
      <c r="AK62" s="335" t="s">
        <v>328</v>
      </c>
      <c r="AL62" s="335" t="s">
        <v>328</v>
      </c>
      <c r="AM62" s="335" t="s">
        <v>328</v>
      </c>
      <c r="AN62" s="335" t="s">
        <v>328</v>
      </c>
      <c r="AO62" s="335" t="s">
        <v>328</v>
      </c>
      <c r="AP62" s="335" t="s">
        <v>328</v>
      </c>
      <c r="AQ62" s="335" t="s">
        <v>328</v>
      </c>
      <c r="AR62" s="335" t="s">
        <v>328</v>
      </c>
      <c r="AS62" s="335" t="s">
        <v>328</v>
      </c>
      <c r="AT62" s="335" t="s">
        <v>328</v>
      </c>
      <c r="AU62" s="335" t="s">
        <v>328</v>
      </c>
      <c r="AV62" s="336" t="s">
        <v>328</v>
      </c>
      <c r="AW62" s="335" t="s">
        <v>328</v>
      </c>
      <c r="AX62" s="335" t="s">
        <v>328</v>
      </c>
      <c r="AY62" s="335" t="s">
        <v>328</v>
      </c>
      <c r="AZ62" s="335" t="s">
        <v>328</v>
      </c>
      <c r="BA62" s="335" t="s">
        <v>328</v>
      </c>
      <c r="BB62" s="335" t="s">
        <v>328</v>
      </c>
      <c r="BC62" s="335" t="s">
        <v>328</v>
      </c>
      <c r="BD62" s="335" t="s">
        <v>328</v>
      </c>
      <c r="BE62" s="335" t="s">
        <v>328</v>
      </c>
      <c r="BF62" s="335" t="s">
        <v>328</v>
      </c>
      <c r="BG62" s="335" t="s">
        <v>328</v>
      </c>
      <c r="BH62" s="335" t="s">
        <v>328</v>
      </c>
      <c r="BI62" s="336" t="s">
        <v>328</v>
      </c>
      <c r="BJ62" s="335" t="s">
        <v>328</v>
      </c>
      <c r="BK62" s="335" t="s">
        <v>328</v>
      </c>
      <c r="BL62" s="335" t="s">
        <v>328</v>
      </c>
      <c r="BM62" s="335" t="s">
        <v>328</v>
      </c>
      <c r="BN62" s="343" t="s">
        <v>328</v>
      </c>
      <c r="BO62" s="343" t="s">
        <v>328</v>
      </c>
      <c r="BP62" s="343" t="s">
        <v>328</v>
      </c>
      <c r="BQ62" s="343" t="s">
        <v>328</v>
      </c>
      <c r="BR62" s="343" t="s">
        <v>328</v>
      </c>
      <c r="BS62" s="343" t="s">
        <v>328</v>
      </c>
      <c r="BT62" s="343" t="s">
        <v>328</v>
      </c>
      <c r="BU62" s="343"/>
      <c r="BV62" s="343"/>
      <c r="BW62" s="343"/>
      <c r="BX62" s="343"/>
      <c r="BY62" s="343"/>
      <c r="BZ62" s="343"/>
      <c r="CA62" s="339">
        <f>SUM(V62,AI62,AV62,BI62,BJ62:BT62)</f>
        <v>0</v>
      </c>
      <c r="CB62" s="340" t="s">
        <v>329</v>
      </c>
      <c r="CC62" s="341"/>
      <c r="CF62" s="396">
        <f>SUM(BO62:BT62)</f>
        <v>0</v>
      </c>
      <c r="CG62" s="397" t="s">
        <v>329</v>
      </c>
      <c r="CH62" s="398"/>
      <c r="CI62" s="392">
        <v>0</v>
      </c>
      <c r="CJ62" s="392" t="s">
        <v>346</v>
      </c>
      <c r="CK62" s="392"/>
      <c r="CL62" s="392"/>
    </row>
    <row r="63" spans="1:90">
      <c r="A63" s="331"/>
      <c r="B63" s="332"/>
      <c r="C63" s="332"/>
      <c r="D63" s="332"/>
      <c r="E63" s="332"/>
      <c r="F63" s="332"/>
      <c r="G63" s="332"/>
      <c r="H63" s="332"/>
      <c r="I63" s="332"/>
      <c r="J63" s="332"/>
      <c r="K63" s="332"/>
      <c r="L63" s="332"/>
      <c r="M63" s="332"/>
      <c r="N63" s="332"/>
      <c r="O63" s="332"/>
      <c r="P63" s="332"/>
      <c r="Q63" s="332"/>
      <c r="R63" s="332"/>
      <c r="S63" s="332"/>
      <c r="T63" s="332"/>
      <c r="U63" s="332"/>
      <c r="V63" s="342"/>
      <c r="W63" s="335"/>
      <c r="X63" s="335"/>
      <c r="Y63" s="335"/>
      <c r="Z63" s="335"/>
      <c r="AA63" s="333"/>
      <c r="AB63" s="333"/>
      <c r="AC63" s="333"/>
      <c r="AD63" s="333"/>
      <c r="AE63" s="333"/>
      <c r="AF63" s="333"/>
      <c r="AG63" s="333"/>
      <c r="AH63" s="335"/>
      <c r="AI63" s="336"/>
      <c r="AJ63" s="335"/>
      <c r="AK63" s="335"/>
      <c r="AL63" s="335"/>
      <c r="AM63" s="335"/>
      <c r="AN63" s="335"/>
      <c r="AO63" s="335"/>
      <c r="AP63" s="335"/>
      <c r="AQ63" s="335"/>
      <c r="AR63" s="335"/>
      <c r="AS63" s="335"/>
      <c r="AT63" s="335"/>
      <c r="AU63" s="335"/>
      <c r="AV63" s="336"/>
      <c r="AW63" s="335"/>
      <c r="AX63" s="335"/>
      <c r="AY63" s="335"/>
      <c r="AZ63" s="335"/>
      <c r="BA63" s="335"/>
      <c r="BB63" s="335"/>
      <c r="BC63" s="335"/>
      <c r="BD63" s="335"/>
      <c r="BE63" s="335"/>
      <c r="BF63" s="335"/>
      <c r="BG63" s="335"/>
      <c r="BH63" s="335"/>
      <c r="BI63" s="336"/>
      <c r="BJ63" s="335"/>
      <c r="BK63" s="335"/>
      <c r="BL63" s="335"/>
      <c r="BM63" s="335"/>
      <c r="BN63" s="343"/>
      <c r="BO63" s="343"/>
      <c r="BP63" s="343"/>
      <c r="BQ63" s="343"/>
      <c r="BR63" s="343"/>
      <c r="BS63" s="343"/>
      <c r="BT63" s="343"/>
      <c r="BU63" s="343"/>
      <c r="BV63" s="343"/>
      <c r="BW63" s="343"/>
      <c r="BX63" s="343"/>
      <c r="BY63" s="343"/>
      <c r="BZ63" s="343"/>
      <c r="CA63" s="339">
        <f>CA62*30</f>
        <v>0</v>
      </c>
      <c r="CB63" s="340" t="s">
        <v>330</v>
      </c>
      <c r="CC63" s="341"/>
      <c r="CF63" s="396">
        <f>CF62*30</f>
        <v>0</v>
      </c>
      <c r="CG63" s="397" t="s">
        <v>330</v>
      </c>
      <c r="CH63" s="398"/>
      <c r="CI63" s="392">
        <v>0</v>
      </c>
      <c r="CJ63" s="392" t="s">
        <v>347</v>
      </c>
      <c r="CK63" s="392"/>
      <c r="CL63" s="392"/>
    </row>
    <row r="64" spans="1:90" ht="17.399999999999999">
      <c r="A64" s="331"/>
      <c r="B64" s="332"/>
      <c r="C64" s="332"/>
      <c r="D64" s="332"/>
      <c r="E64" s="332"/>
      <c r="F64" s="332"/>
      <c r="G64" s="332"/>
      <c r="H64" s="332"/>
      <c r="I64" s="332"/>
      <c r="J64" s="332"/>
      <c r="K64" s="332"/>
      <c r="L64" s="332"/>
      <c r="M64" s="332"/>
      <c r="N64" s="332"/>
      <c r="O64" s="332"/>
      <c r="P64" s="332"/>
      <c r="Q64" s="332"/>
      <c r="R64" s="332"/>
      <c r="S64" s="332"/>
      <c r="T64" s="332"/>
      <c r="U64" s="332"/>
      <c r="V64" s="342"/>
      <c r="W64" s="335"/>
      <c r="X64" s="335"/>
      <c r="Y64" s="335"/>
      <c r="Z64" s="335"/>
      <c r="AA64" s="333"/>
      <c r="AB64" s="333"/>
      <c r="AC64" s="333"/>
      <c r="AD64" s="333"/>
      <c r="AE64" s="333"/>
      <c r="AF64" s="333"/>
      <c r="AG64" s="333"/>
      <c r="AH64" s="335"/>
      <c r="AI64" s="336"/>
      <c r="AJ64" s="335"/>
      <c r="AK64" s="335"/>
      <c r="AL64" s="335"/>
      <c r="AM64" s="335"/>
      <c r="AN64" s="335"/>
      <c r="AO64" s="335"/>
      <c r="AP64" s="335"/>
      <c r="AQ64" s="335"/>
      <c r="AR64" s="335"/>
      <c r="AS64" s="335"/>
      <c r="AT64" s="335"/>
      <c r="AU64" s="335"/>
      <c r="AV64" s="336"/>
      <c r="AW64" s="335"/>
      <c r="AX64" s="335"/>
      <c r="AY64" s="335"/>
      <c r="AZ64" s="335"/>
      <c r="BA64" s="335"/>
      <c r="BB64" s="335"/>
      <c r="BC64" s="335"/>
      <c r="BD64" s="335"/>
      <c r="BE64" s="335"/>
      <c r="BF64" s="335"/>
      <c r="BG64" s="335"/>
      <c r="BH64" s="335"/>
      <c r="BI64" s="336"/>
      <c r="BJ64" s="335"/>
      <c r="BK64" s="335"/>
      <c r="BL64" s="335"/>
      <c r="BM64" s="335"/>
      <c r="BN64" s="343"/>
      <c r="BO64" s="343"/>
      <c r="BP64" s="343"/>
      <c r="BQ64" s="343"/>
      <c r="BR64" s="343"/>
      <c r="BS64" s="343"/>
      <c r="BT64" s="343"/>
      <c r="BU64" s="343"/>
      <c r="BV64" s="343"/>
      <c r="BW64" s="343"/>
      <c r="BX64" s="343"/>
      <c r="BY64" s="343"/>
      <c r="BZ64" s="343"/>
      <c r="CA64" s="339">
        <f>CA63/30</f>
        <v>0</v>
      </c>
      <c r="CB64" s="340" t="s">
        <v>331</v>
      </c>
      <c r="CC64" s="341"/>
      <c r="CD64" s="346" t="s">
        <v>334</v>
      </c>
      <c r="CE64" s="346" t="s">
        <v>335</v>
      </c>
      <c r="CF64" s="396">
        <f>CF63/30</f>
        <v>0</v>
      </c>
      <c r="CG64" s="397" t="s">
        <v>331</v>
      </c>
      <c r="CH64" s="398"/>
      <c r="CI64" s="392">
        <v>0</v>
      </c>
      <c r="CJ64" s="392" t="s">
        <v>348</v>
      </c>
      <c r="CK64" s="392"/>
      <c r="CL64" s="392"/>
    </row>
    <row r="65" spans="1:90" ht="14.4" thickBot="1">
      <c r="A65" s="347"/>
      <c r="B65" s="348"/>
      <c r="C65" s="348"/>
      <c r="D65" s="348"/>
      <c r="E65" s="348"/>
      <c r="F65" s="348"/>
      <c r="G65" s="348"/>
      <c r="H65" s="348"/>
      <c r="I65" s="348"/>
      <c r="J65" s="348"/>
      <c r="K65" s="348"/>
      <c r="L65" s="348"/>
      <c r="M65" s="348"/>
      <c r="N65" s="348"/>
      <c r="O65" s="348"/>
      <c r="P65" s="348"/>
      <c r="Q65" s="348"/>
      <c r="R65" s="348"/>
      <c r="S65" s="348"/>
      <c r="T65" s="348"/>
      <c r="U65" s="348"/>
      <c r="V65" s="349"/>
      <c r="W65" s="350"/>
      <c r="X65" s="350"/>
      <c r="Y65" s="350"/>
      <c r="Z65" s="350"/>
      <c r="AA65" s="351"/>
      <c r="AB65" s="351"/>
      <c r="AC65" s="351"/>
      <c r="AD65" s="351"/>
      <c r="AE65" s="351"/>
      <c r="AF65" s="351"/>
      <c r="AG65" s="351"/>
      <c r="AH65" s="350"/>
      <c r="AI65" s="352"/>
      <c r="AJ65" s="350"/>
      <c r="AK65" s="350"/>
      <c r="AL65" s="350"/>
      <c r="AM65" s="350"/>
      <c r="AN65" s="350"/>
      <c r="AO65" s="350"/>
      <c r="AP65" s="350"/>
      <c r="AQ65" s="350"/>
      <c r="AR65" s="350"/>
      <c r="AS65" s="350"/>
      <c r="AT65" s="350"/>
      <c r="AU65" s="350"/>
      <c r="AV65" s="352"/>
      <c r="AW65" s="350"/>
      <c r="AX65" s="350"/>
      <c r="AY65" s="350"/>
      <c r="AZ65" s="350"/>
      <c r="BA65" s="350"/>
      <c r="BB65" s="350"/>
      <c r="BC65" s="350"/>
      <c r="BD65" s="350"/>
      <c r="BE65" s="350"/>
      <c r="BF65" s="350"/>
      <c r="BG65" s="350"/>
      <c r="BH65" s="350"/>
      <c r="BI65" s="352"/>
      <c r="BJ65" s="350"/>
      <c r="BK65" s="350"/>
      <c r="BL65" s="350"/>
      <c r="BM65" s="350"/>
      <c r="BN65" s="353"/>
      <c r="BO65" s="353"/>
      <c r="BP65" s="353"/>
      <c r="BQ65" s="353"/>
      <c r="BR65" s="353"/>
      <c r="BS65" s="353"/>
      <c r="BT65" s="353"/>
      <c r="BU65" s="353"/>
      <c r="BV65" s="353"/>
      <c r="BW65" s="353"/>
      <c r="BX65" s="353"/>
      <c r="BY65" s="353"/>
      <c r="BZ65" s="353"/>
      <c r="CA65" s="354">
        <f>ROUND(CA64/365,2)</f>
        <v>0</v>
      </c>
      <c r="CB65" s="355" t="s">
        <v>332</v>
      </c>
      <c r="CC65" s="356"/>
      <c r="CD65" s="357">
        <f>CA60+CA64</f>
        <v>31600</v>
      </c>
      <c r="CE65" s="358">
        <f>CA61+CA65</f>
        <v>86.58</v>
      </c>
      <c r="CF65" s="401">
        <f>ROUND(CF64/365,2)</f>
        <v>0</v>
      </c>
      <c r="CG65" s="402" t="s">
        <v>332</v>
      </c>
      <c r="CH65" s="403"/>
      <c r="CI65" s="392">
        <v>0</v>
      </c>
      <c r="CJ65" s="392" t="s">
        <v>349</v>
      </c>
      <c r="CK65" s="392"/>
      <c r="CL65" s="392"/>
    </row>
    <row r="66" spans="1:90">
      <c r="A66" s="319" t="s">
        <v>342</v>
      </c>
      <c r="B66" s="320"/>
      <c r="C66" s="320"/>
      <c r="D66" s="320"/>
      <c r="E66" s="320"/>
      <c r="F66" s="320"/>
      <c r="G66" s="320"/>
      <c r="H66" s="320"/>
      <c r="I66" s="320"/>
      <c r="J66" s="320"/>
      <c r="K66" s="320"/>
      <c r="L66" s="320"/>
      <c r="M66" s="320"/>
      <c r="N66" s="320"/>
      <c r="O66" s="320"/>
      <c r="P66" s="320"/>
      <c r="Q66" s="320"/>
      <c r="R66" s="320"/>
      <c r="S66" s="320"/>
      <c r="T66" s="320"/>
      <c r="U66" s="320"/>
      <c r="V66" s="359"/>
      <c r="W66" s="360"/>
      <c r="X66" s="360"/>
      <c r="Y66" s="360"/>
      <c r="Z66" s="360"/>
      <c r="AA66" s="361"/>
      <c r="AB66" s="361"/>
      <c r="AC66" s="361"/>
      <c r="AD66" s="361"/>
      <c r="AE66" s="361"/>
      <c r="AF66" s="361"/>
      <c r="AG66" s="361"/>
      <c r="AH66" s="360"/>
      <c r="AI66" s="362"/>
      <c r="AJ66" s="360"/>
      <c r="AK66" s="360"/>
      <c r="AL66" s="360"/>
      <c r="AM66" s="360"/>
      <c r="AN66" s="360"/>
      <c r="AO66" s="360"/>
      <c r="AP66" s="360"/>
      <c r="AQ66" s="360"/>
      <c r="AR66" s="360"/>
      <c r="AS66" s="360"/>
      <c r="AT66" s="360"/>
      <c r="AU66" s="360"/>
      <c r="AV66" s="362"/>
      <c r="AW66" s="360"/>
      <c r="AX66" s="360"/>
      <c r="AY66" s="360"/>
      <c r="AZ66" s="360"/>
      <c r="BA66" s="360"/>
      <c r="BB66" s="360"/>
      <c r="BC66" s="360"/>
      <c r="BD66" s="360"/>
      <c r="BE66" s="360"/>
      <c r="BF66" s="360"/>
      <c r="BG66" s="360"/>
      <c r="BH66" s="360"/>
      <c r="BI66" s="362"/>
      <c r="BJ66" s="360"/>
      <c r="BK66" s="360"/>
      <c r="BL66" s="360"/>
      <c r="BM66" s="360"/>
      <c r="BN66" s="363"/>
      <c r="BO66" s="363"/>
      <c r="BP66" s="363"/>
      <c r="BQ66" s="363"/>
      <c r="BR66" s="363"/>
      <c r="BS66" s="363"/>
      <c r="BT66" s="363"/>
      <c r="BU66" s="363"/>
      <c r="BV66" s="363"/>
      <c r="BW66" s="363"/>
      <c r="BX66" s="363"/>
      <c r="BY66" s="363"/>
      <c r="BZ66" s="363"/>
      <c r="CA66" s="364"/>
      <c r="CB66" s="328"/>
      <c r="CC66" s="329"/>
      <c r="CF66" s="404"/>
      <c r="CG66" s="394"/>
      <c r="CH66" s="395"/>
      <c r="CI66" s="392"/>
      <c r="CJ66" s="392"/>
      <c r="CK66" s="392"/>
      <c r="CL66" s="392"/>
    </row>
    <row r="67" spans="1:90">
      <c r="A67" s="331"/>
      <c r="B67" s="332"/>
      <c r="C67" s="332"/>
      <c r="D67" s="332" t="s">
        <v>325</v>
      </c>
      <c r="E67" s="332"/>
      <c r="F67" s="332"/>
      <c r="G67" s="332"/>
      <c r="H67" s="332"/>
      <c r="I67" s="332"/>
      <c r="J67" s="332"/>
      <c r="K67" s="332"/>
      <c r="L67" s="332"/>
      <c r="M67" s="332"/>
      <c r="N67" s="332"/>
      <c r="O67" s="332"/>
      <c r="P67" s="332"/>
      <c r="Q67" s="332"/>
      <c r="R67" s="332" t="s">
        <v>326</v>
      </c>
      <c r="S67" s="332"/>
      <c r="T67" s="332"/>
      <c r="U67" s="333" t="s">
        <v>327</v>
      </c>
      <c r="V67" s="334" t="s">
        <v>327</v>
      </c>
      <c r="W67" s="333" t="s">
        <v>327</v>
      </c>
      <c r="X67" s="333" t="s">
        <v>327</v>
      </c>
      <c r="Y67" s="333" t="s">
        <v>327</v>
      </c>
      <c r="Z67" s="333" t="s">
        <v>327</v>
      </c>
      <c r="AA67" s="333" t="s">
        <v>327</v>
      </c>
      <c r="AB67" s="333" t="s">
        <v>327</v>
      </c>
      <c r="AC67" s="333" t="s">
        <v>327</v>
      </c>
      <c r="AD67" s="333" t="s">
        <v>327</v>
      </c>
      <c r="AE67" s="333" t="s">
        <v>327</v>
      </c>
      <c r="AF67" s="333" t="s">
        <v>327</v>
      </c>
      <c r="AG67" s="333" t="s">
        <v>327</v>
      </c>
      <c r="AH67" s="335" t="s">
        <v>328</v>
      </c>
      <c r="AI67" s="336" t="s">
        <v>328</v>
      </c>
      <c r="AJ67" s="335" t="s">
        <v>328</v>
      </c>
      <c r="AK67" s="335" t="s">
        <v>328</v>
      </c>
      <c r="AL67" s="335" t="s">
        <v>328</v>
      </c>
      <c r="AM67" s="335" t="s">
        <v>328</v>
      </c>
      <c r="AN67" s="335" t="s">
        <v>328</v>
      </c>
      <c r="AO67" s="335" t="s">
        <v>328</v>
      </c>
      <c r="AP67" s="335" t="s">
        <v>328</v>
      </c>
      <c r="AQ67" s="335" t="s">
        <v>328</v>
      </c>
      <c r="AR67" s="335" t="s">
        <v>328</v>
      </c>
      <c r="AS67" s="335" t="s">
        <v>328</v>
      </c>
      <c r="AT67" s="335" t="s">
        <v>328</v>
      </c>
      <c r="AU67" s="335" t="s">
        <v>328</v>
      </c>
      <c r="AV67" s="336" t="s">
        <v>328</v>
      </c>
      <c r="AW67" s="335" t="s">
        <v>328</v>
      </c>
      <c r="AX67" s="335" t="s">
        <v>328</v>
      </c>
      <c r="AY67" s="335" t="s">
        <v>328</v>
      </c>
      <c r="AZ67" s="335" t="s">
        <v>328</v>
      </c>
      <c r="BA67" s="335" t="s">
        <v>328</v>
      </c>
      <c r="BB67" s="335" t="s">
        <v>328</v>
      </c>
      <c r="BC67" s="337">
        <v>270</v>
      </c>
      <c r="BD67" s="337">
        <v>100</v>
      </c>
      <c r="BE67" s="337">
        <v>100</v>
      </c>
      <c r="BF67" s="337">
        <v>0</v>
      </c>
      <c r="BG67" s="337">
        <v>100</v>
      </c>
      <c r="BH67" s="337">
        <v>100</v>
      </c>
      <c r="BI67" s="336">
        <f>SUM(AW67:BH67)</f>
        <v>670</v>
      </c>
      <c r="BJ67" s="337">
        <v>0</v>
      </c>
      <c r="BK67" s="337">
        <v>0</v>
      </c>
      <c r="BL67" s="337">
        <v>0</v>
      </c>
      <c r="BM67" s="337">
        <v>0</v>
      </c>
      <c r="BN67" s="338">
        <v>10</v>
      </c>
      <c r="BO67" s="338">
        <v>0</v>
      </c>
      <c r="BP67" s="338">
        <v>160</v>
      </c>
      <c r="BQ67" s="338">
        <v>50</v>
      </c>
      <c r="BR67" s="338">
        <v>110</v>
      </c>
      <c r="BS67" s="338">
        <v>600</v>
      </c>
      <c r="BT67" s="338">
        <v>0</v>
      </c>
      <c r="BU67" s="338"/>
      <c r="BV67" s="338"/>
      <c r="BW67" s="338"/>
      <c r="BX67" s="338"/>
      <c r="BY67" s="338"/>
      <c r="BZ67" s="338"/>
      <c r="CA67" s="339">
        <f>SUM(V67,AI67,AV67,BI67,BJ67:BT67)</f>
        <v>1600</v>
      </c>
      <c r="CB67" s="340" t="s">
        <v>329</v>
      </c>
      <c r="CC67" s="341"/>
      <c r="CF67" s="396">
        <f>SUM(BO67:BT67)</f>
        <v>920</v>
      </c>
      <c r="CG67" s="397" t="s">
        <v>329</v>
      </c>
      <c r="CH67" s="398"/>
      <c r="CI67" s="392">
        <v>930</v>
      </c>
      <c r="CJ67" s="392" t="s">
        <v>346</v>
      </c>
      <c r="CK67" s="392"/>
      <c r="CL67" s="392"/>
    </row>
    <row r="68" spans="1:90">
      <c r="A68" s="331"/>
      <c r="B68" s="332"/>
      <c r="C68" s="332"/>
      <c r="D68" s="332"/>
      <c r="E68" s="332"/>
      <c r="F68" s="332"/>
      <c r="G68" s="332"/>
      <c r="H68" s="332"/>
      <c r="I68" s="332"/>
      <c r="J68" s="332"/>
      <c r="K68" s="332"/>
      <c r="L68" s="332"/>
      <c r="M68" s="332"/>
      <c r="N68" s="332"/>
      <c r="O68" s="332"/>
      <c r="P68" s="332"/>
      <c r="Q68" s="332"/>
      <c r="R68" s="332"/>
      <c r="S68" s="332"/>
      <c r="T68" s="332"/>
      <c r="U68" s="332"/>
      <c r="V68" s="342"/>
      <c r="W68" s="335"/>
      <c r="X68" s="335"/>
      <c r="Y68" s="335"/>
      <c r="Z68" s="335"/>
      <c r="AA68" s="333"/>
      <c r="AB68" s="333"/>
      <c r="AC68" s="333"/>
      <c r="AD68" s="333"/>
      <c r="AE68" s="333"/>
      <c r="AF68" s="333"/>
      <c r="AG68" s="333"/>
      <c r="AH68" s="335"/>
      <c r="AI68" s="336"/>
      <c r="AJ68" s="335"/>
      <c r="AK68" s="335"/>
      <c r="AL68" s="335"/>
      <c r="AM68" s="335"/>
      <c r="AN68" s="335"/>
      <c r="AO68" s="335"/>
      <c r="AP68" s="335"/>
      <c r="AQ68" s="335"/>
      <c r="AR68" s="335"/>
      <c r="AS68" s="335"/>
      <c r="AT68" s="335"/>
      <c r="AU68" s="335"/>
      <c r="AV68" s="336"/>
      <c r="AW68" s="335"/>
      <c r="AX68" s="335"/>
      <c r="AY68" s="335"/>
      <c r="AZ68" s="335"/>
      <c r="BA68" s="335"/>
      <c r="BB68" s="335"/>
      <c r="BC68" s="335"/>
      <c r="BD68" s="335"/>
      <c r="BE68" s="335"/>
      <c r="BF68" s="335"/>
      <c r="BG68" s="335"/>
      <c r="BH68" s="335"/>
      <c r="BI68" s="336"/>
      <c r="BJ68" s="335"/>
      <c r="BK68" s="335"/>
      <c r="BL68" s="335"/>
      <c r="BM68" s="335"/>
      <c r="BN68" s="343"/>
      <c r="BO68" s="343"/>
      <c r="BP68" s="343"/>
      <c r="BQ68" s="343"/>
      <c r="BR68" s="343"/>
      <c r="BS68" s="343"/>
      <c r="BT68" s="343"/>
      <c r="BU68" s="343"/>
      <c r="BV68" s="343"/>
      <c r="BW68" s="343"/>
      <c r="BX68" s="343"/>
      <c r="BY68" s="343"/>
      <c r="BZ68" s="343"/>
      <c r="CA68" s="339">
        <f>CA67*15</f>
        <v>24000</v>
      </c>
      <c r="CB68" s="340" t="s">
        <v>330</v>
      </c>
      <c r="CC68" s="341"/>
      <c r="CF68" s="396">
        <f>CF67*15</f>
        <v>13800</v>
      </c>
      <c r="CG68" s="397" t="s">
        <v>330</v>
      </c>
      <c r="CH68" s="398"/>
      <c r="CI68" s="392">
        <v>13950</v>
      </c>
      <c r="CJ68" s="392" t="s">
        <v>347</v>
      </c>
      <c r="CK68" s="392"/>
      <c r="CL68" s="392"/>
    </row>
    <row r="69" spans="1:90">
      <c r="A69" s="331"/>
      <c r="B69" s="332"/>
      <c r="C69" s="332"/>
      <c r="D69" s="332"/>
      <c r="E69" s="332"/>
      <c r="F69" s="332"/>
      <c r="G69" s="332"/>
      <c r="H69" s="332"/>
      <c r="I69" s="332"/>
      <c r="J69" s="332"/>
      <c r="K69" s="332"/>
      <c r="L69" s="332"/>
      <c r="M69" s="332"/>
      <c r="N69" s="332"/>
      <c r="O69" s="332"/>
      <c r="P69" s="332"/>
      <c r="Q69" s="332"/>
      <c r="R69" s="332"/>
      <c r="S69" s="332"/>
      <c r="T69" s="332"/>
      <c r="U69" s="332"/>
      <c r="V69" s="342"/>
      <c r="W69" s="335"/>
      <c r="X69" s="335"/>
      <c r="Y69" s="335"/>
      <c r="Z69" s="335"/>
      <c r="AA69" s="333"/>
      <c r="AB69" s="333"/>
      <c r="AC69" s="333"/>
      <c r="AD69" s="333"/>
      <c r="AE69" s="333"/>
      <c r="AF69" s="333"/>
      <c r="AG69" s="333"/>
      <c r="AH69" s="335"/>
      <c r="AI69" s="336"/>
      <c r="AJ69" s="335"/>
      <c r="AK69" s="335"/>
      <c r="AL69" s="335"/>
      <c r="AM69" s="335"/>
      <c r="AN69" s="335"/>
      <c r="AO69" s="335"/>
      <c r="AP69" s="335"/>
      <c r="AQ69" s="335"/>
      <c r="AR69" s="335"/>
      <c r="AS69" s="335"/>
      <c r="AT69" s="335"/>
      <c r="AU69" s="335"/>
      <c r="AV69" s="336"/>
      <c r="AW69" s="335"/>
      <c r="AX69" s="335"/>
      <c r="AY69" s="335"/>
      <c r="AZ69" s="335"/>
      <c r="BA69" s="335"/>
      <c r="BB69" s="335"/>
      <c r="BC69" s="335"/>
      <c r="BD69" s="335"/>
      <c r="BE69" s="335"/>
      <c r="BF69" s="335"/>
      <c r="BG69" s="335"/>
      <c r="BH69" s="335"/>
      <c r="BI69" s="336"/>
      <c r="BJ69" s="335"/>
      <c r="BK69" s="335"/>
      <c r="BL69" s="335"/>
      <c r="BM69" s="335"/>
      <c r="BN69" s="343"/>
      <c r="BO69" s="343"/>
      <c r="BP69" s="343"/>
      <c r="BQ69" s="343"/>
      <c r="BR69" s="343"/>
      <c r="BS69" s="343"/>
      <c r="BT69" s="343"/>
      <c r="BU69" s="343"/>
      <c r="BV69" s="343"/>
      <c r="BW69" s="343"/>
      <c r="BX69" s="343"/>
      <c r="BY69" s="343"/>
      <c r="BZ69" s="343"/>
      <c r="CA69" s="339">
        <f>CA68/15</f>
        <v>1600</v>
      </c>
      <c r="CB69" s="340" t="s">
        <v>331</v>
      </c>
      <c r="CC69" s="341"/>
      <c r="CF69" s="396">
        <f>CF68/15</f>
        <v>920</v>
      </c>
      <c r="CG69" s="397" t="s">
        <v>331</v>
      </c>
      <c r="CH69" s="398"/>
      <c r="CI69" s="392">
        <v>930</v>
      </c>
      <c r="CJ69" s="392" t="s">
        <v>348</v>
      </c>
      <c r="CK69" s="392"/>
      <c r="CL69" s="392"/>
    </row>
    <row r="70" spans="1:90">
      <c r="A70" s="331"/>
      <c r="B70" s="332"/>
      <c r="C70" s="332"/>
      <c r="D70" s="332"/>
      <c r="E70" s="332"/>
      <c r="F70" s="332"/>
      <c r="G70" s="332"/>
      <c r="H70" s="332"/>
      <c r="I70" s="332"/>
      <c r="J70" s="332"/>
      <c r="K70" s="332"/>
      <c r="L70" s="332"/>
      <c r="M70" s="332"/>
      <c r="N70" s="332"/>
      <c r="O70" s="332"/>
      <c r="P70" s="332"/>
      <c r="Q70" s="332"/>
      <c r="R70" s="332"/>
      <c r="S70" s="332"/>
      <c r="T70" s="332"/>
      <c r="U70" s="332"/>
      <c r="V70" s="342"/>
      <c r="W70" s="335"/>
      <c r="X70" s="335"/>
      <c r="Y70" s="335"/>
      <c r="Z70" s="335"/>
      <c r="AA70" s="333"/>
      <c r="AB70" s="333"/>
      <c r="AC70" s="333"/>
      <c r="AD70" s="333"/>
      <c r="AE70" s="333"/>
      <c r="AF70" s="333"/>
      <c r="AG70" s="333"/>
      <c r="AH70" s="335"/>
      <c r="AI70" s="336"/>
      <c r="AJ70" s="335"/>
      <c r="AK70" s="335"/>
      <c r="AL70" s="335"/>
      <c r="AM70" s="335"/>
      <c r="AN70" s="335"/>
      <c r="AO70" s="335"/>
      <c r="AP70" s="335"/>
      <c r="AQ70" s="335"/>
      <c r="AR70" s="335"/>
      <c r="AS70" s="335"/>
      <c r="AT70" s="335"/>
      <c r="AU70" s="335"/>
      <c r="AV70" s="336"/>
      <c r="AW70" s="335"/>
      <c r="AX70" s="335"/>
      <c r="AY70" s="335"/>
      <c r="AZ70" s="335"/>
      <c r="BA70" s="335"/>
      <c r="BB70" s="335"/>
      <c r="BC70" s="335"/>
      <c r="BD70" s="335"/>
      <c r="BE70" s="335"/>
      <c r="BF70" s="335"/>
      <c r="BG70" s="335"/>
      <c r="BH70" s="335"/>
      <c r="BI70" s="336"/>
      <c r="BJ70" s="335"/>
      <c r="BK70" s="335"/>
      <c r="BL70" s="335"/>
      <c r="BM70" s="335"/>
      <c r="BN70" s="343"/>
      <c r="BO70" s="343"/>
      <c r="BP70" s="343"/>
      <c r="BQ70" s="343"/>
      <c r="BR70" s="343"/>
      <c r="BS70" s="343"/>
      <c r="BT70" s="343"/>
      <c r="BU70" s="343"/>
      <c r="BV70" s="343"/>
      <c r="BW70" s="343"/>
      <c r="BX70" s="343"/>
      <c r="BY70" s="343"/>
      <c r="BZ70" s="343"/>
      <c r="CA70" s="344">
        <f>ROUND(CA69/365,2)</f>
        <v>4.38</v>
      </c>
      <c r="CB70" s="345" t="s">
        <v>332</v>
      </c>
      <c r="CC70" s="341"/>
      <c r="CF70" s="399">
        <f>ROUND(CF69/365,2)</f>
        <v>2.52</v>
      </c>
      <c r="CG70" s="400" t="s">
        <v>332</v>
      </c>
      <c r="CH70" s="398"/>
      <c r="CI70" s="392">
        <v>2.5499999999999998</v>
      </c>
      <c r="CJ70" s="392" t="s">
        <v>349</v>
      </c>
      <c r="CK70" s="392"/>
      <c r="CL70" s="392"/>
    </row>
    <row r="71" spans="1:90">
      <c r="A71" s="331"/>
      <c r="B71" s="332"/>
      <c r="C71" s="332"/>
      <c r="D71" s="332" t="s">
        <v>333</v>
      </c>
      <c r="E71" s="332"/>
      <c r="F71" s="332"/>
      <c r="G71" s="332"/>
      <c r="H71" s="332"/>
      <c r="I71" s="332"/>
      <c r="J71" s="332"/>
      <c r="K71" s="332"/>
      <c r="L71" s="332"/>
      <c r="M71" s="332"/>
      <c r="N71" s="332"/>
      <c r="O71" s="332"/>
      <c r="P71" s="332"/>
      <c r="Q71" s="332"/>
      <c r="R71" s="332"/>
      <c r="S71" s="332"/>
      <c r="T71" s="332"/>
      <c r="U71" s="333" t="s">
        <v>327</v>
      </c>
      <c r="V71" s="334" t="s">
        <v>327</v>
      </c>
      <c r="W71" s="333" t="s">
        <v>327</v>
      </c>
      <c r="X71" s="333" t="s">
        <v>327</v>
      </c>
      <c r="Y71" s="333" t="s">
        <v>327</v>
      </c>
      <c r="Z71" s="333" t="s">
        <v>327</v>
      </c>
      <c r="AA71" s="333" t="s">
        <v>327</v>
      </c>
      <c r="AB71" s="333" t="s">
        <v>327</v>
      </c>
      <c r="AC71" s="333" t="s">
        <v>327</v>
      </c>
      <c r="AD71" s="333" t="s">
        <v>327</v>
      </c>
      <c r="AE71" s="333" t="s">
        <v>327</v>
      </c>
      <c r="AF71" s="333" t="s">
        <v>327</v>
      </c>
      <c r="AG71" s="333" t="s">
        <v>327</v>
      </c>
      <c r="AH71" s="335" t="s">
        <v>328</v>
      </c>
      <c r="AI71" s="336" t="s">
        <v>328</v>
      </c>
      <c r="AJ71" s="335" t="s">
        <v>328</v>
      </c>
      <c r="AK71" s="335" t="s">
        <v>328</v>
      </c>
      <c r="AL71" s="335" t="s">
        <v>328</v>
      </c>
      <c r="AM71" s="335" t="s">
        <v>328</v>
      </c>
      <c r="AN71" s="335" t="s">
        <v>328</v>
      </c>
      <c r="AO71" s="335" t="s">
        <v>328</v>
      </c>
      <c r="AP71" s="335" t="s">
        <v>328</v>
      </c>
      <c r="AQ71" s="335" t="s">
        <v>328</v>
      </c>
      <c r="AR71" s="335" t="s">
        <v>328</v>
      </c>
      <c r="AS71" s="335" t="s">
        <v>328</v>
      </c>
      <c r="AT71" s="335" t="s">
        <v>328</v>
      </c>
      <c r="AU71" s="335" t="s">
        <v>328</v>
      </c>
      <c r="AV71" s="336" t="s">
        <v>328</v>
      </c>
      <c r="AW71" s="335" t="s">
        <v>328</v>
      </c>
      <c r="AX71" s="335" t="s">
        <v>328</v>
      </c>
      <c r="AY71" s="335" t="s">
        <v>328</v>
      </c>
      <c r="AZ71" s="335" t="s">
        <v>328</v>
      </c>
      <c r="BA71" s="335" t="s">
        <v>328</v>
      </c>
      <c r="BB71" s="335" t="s">
        <v>328</v>
      </c>
      <c r="BC71" s="335" t="s">
        <v>328</v>
      </c>
      <c r="BD71" s="335" t="s">
        <v>328</v>
      </c>
      <c r="BE71" s="335" t="s">
        <v>328</v>
      </c>
      <c r="BF71" s="335" t="s">
        <v>328</v>
      </c>
      <c r="BG71" s="335" t="s">
        <v>328</v>
      </c>
      <c r="BH71" s="335" t="s">
        <v>328</v>
      </c>
      <c r="BI71" s="336" t="s">
        <v>328</v>
      </c>
      <c r="BJ71" s="335" t="s">
        <v>328</v>
      </c>
      <c r="BK71" s="335" t="s">
        <v>328</v>
      </c>
      <c r="BL71" s="335" t="s">
        <v>328</v>
      </c>
      <c r="BM71" s="335" t="s">
        <v>328</v>
      </c>
      <c r="BN71" s="343" t="s">
        <v>328</v>
      </c>
      <c r="BO71" s="343" t="s">
        <v>328</v>
      </c>
      <c r="BP71" s="343" t="s">
        <v>328</v>
      </c>
      <c r="BQ71" s="343" t="s">
        <v>328</v>
      </c>
      <c r="BR71" s="343" t="s">
        <v>328</v>
      </c>
      <c r="BS71" s="343" t="s">
        <v>328</v>
      </c>
      <c r="BT71" s="343" t="s">
        <v>328</v>
      </c>
      <c r="BU71" s="343"/>
      <c r="BV71" s="343"/>
      <c r="BW71" s="343"/>
      <c r="BX71" s="343"/>
      <c r="BY71" s="343"/>
      <c r="BZ71" s="343"/>
      <c r="CA71" s="339">
        <f>SUM(V71,AI71,AV71,BI71,BJ71:BT71)</f>
        <v>0</v>
      </c>
      <c r="CB71" s="340" t="s">
        <v>329</v>
      </c>
      <c r="CC71" s="341"/>
      <c r="CF71" s="396">
        <f>SUM(BO71:BT71)</f>
        <v>0</v>
      </c>
      <c r="CG71" s="397" t="s">
        <v>329</v>
      </c>
      <c r="CH71" s="398"/>
      <c r="CI71" s="392">
        <v>0</v>
      </c>
      <c r="CJ71" s="392" t="s">
        <v>346</v>
      </c>
      <c r="CK71" s="392"/>
      <c r="CL71" s="392"/>
    </row>
    <row r="72" spans="1:90">
      <c r="A72" s="331"/>
      <c r="B72" s="332"/>
      <c r="C72" s="332"/>
      <c r="D72" s="332"/>
      <c r="E72" s="332"/>
      <c r="F72" s="332"/>
      <c r="G72" s="332"/>
      <c r="H72" s="332"/>
      <c r="I72" s="332"/>
      <c r="J72" s="332"/>
      <c r="K72" s="332"/>
      <c r="L72" s="332"/>
      <c r="M72" s="332"/>
      <c r="N72" s="332"/>
      <c r="O72" s="332"/>
      <c r="P72" s="332"/>
      <c r="Q72" s="332"/>
      <c r="R72" s="332"/>
      <c r="S72" s="332"/>
      <c r="T72" s="332"/>
      <c r="U72" s="332"/>
      <c r="V72" s="342"/>
      <c r="W72" s="335"/>
      <c r="X72" s="335"/>
      <c r="Y72" s="335"/>
      <c r="Z72" s="335"/>
      <c r="AA72" s="333"/>
      <c r="AB72" s="333"/>
      <c r="AC72" s="333"/>
      <c r="AD72" s="333"/>
      <c r="AE72" s="333"/>
      <c r="AF72" s="333"/>
      <c r="AG72" s="333"/>
      <c r="AH72" s="333"/>
      <c r="AI72" s="371"/>
      <c r="AJ72" s="333"/>
      <c r="AK72" s="333"/>
      <c r="AL72" s="333"/>
      <c r="AM72" s="333"/>
      <c r="AN72" s="333"/>
      <c r="AO72" s="333"/>
      <c r="AP72" s="333"/>
      <c r="AQ72" s="333"/>
      <c r="AR72" s="333"/>
      <c r="AS72" s="333"/>
      <c r="AT72" s="333"/>
      <c r="AU72" s="335"/>
      <c r="AV72" s="336"/>
      <c r="AW72" s="335"/>
      <c r="AX72" s="335"/>
      <c r="AY72" s="335"/>
      <c r="AZ72" s="335"/>
      <c r="BA72" s="335"/>
      <c r="BB72" s="335"/>
      <c r="BC72" s="335"/>
      <c r="BD72" s="335"/>
      <c r="BE72" s="335"/>
      <c r="BF72" s="335"/>
      <c r="BG72" s="335"/>
      <c r="BH72" s="335"/>
      <c r="BI72" s="336"/>
      <c r="BJ72" s="335"/>
      <c r="BK72" s="335"/>
      <c r="BL72" s="335"/>
      <c r="BM72" s="335"/>
      <c r="BN72" s="343"/>
      <c r="BO72" s="343"/>
      <c r="BP72" s="343"/>
      <c r="BQ72" s="343"/>
      <c r="BR72" s="343"/>
      <c r="BS72" s="343"/>
      <c r="BT72" s="343"/>
      <c r="BU72" s="343"/>
      <c r="BV72" s="343"/>
      <c r="BW72" s="343"/>
      <c r="BX72" s="343"/>
      <c r="BY72" s="343"/>
      <c r="BZ72" s="343"/>
      <c r="CA72" s="339">
        <f>CA71*30</f>
        <v>0</v>
      </c>
      <c r="CB72" s="340" t="s">
        <v>330</v>
      </c>
      <c r="CC72" s="341"/>
      <c r="CF72" s="396">
        <f>CF71*30</f>
        <v>0</v>
      </c>
      <c r="CG72" s="397" t="s">
        <v>330</v>
      </c>
      <c r="CH72" s="398"/>
      <c r="CI72" s="392">
        <v>0</v>
      </c>
      <c r="CJ72" s="392" t="s">
        <v>347</v>
      </c>
      <c r="CK72" s="392"/>
      <c r="CL72" s="392"/>
    </row>
    <row r="73" spans="1:90" ht="17.399999999999999">
      <c r="A73" s="331"/>
      <c r="B73" s="332"/>
      <c r="C73" s="332"/>
      <c r="D73" s="332"/>
      <c r="E73" s="332"/>
      <c r="F73" s="332"/>
      <c r="G73" s="332"/>
      <c r="H73" s="332"/>
      <c r="I73" s="332"/>
      <c r="J73" s="332"/>
      <c r="K73" s="332"/>
      <c r="L73" s="332"/>
      <c r="M73" s="332"/>
      <c r="N73" s="332"/>
      <c r="O73" s="332"/>
      <c r="P73" s="332"/>
      <c r="Q73" s="332"/>
      <c r="R73" s="332"/>
      <c r="S73" s="332"/>
      <c r="T73" s="332"/>
      <c r="U73" s="332"/>
      <c r="V73" s="342"/>
      <c r="W73" s="335"/>
      <c r="X73" s="335"/>
      <c r="Y73" s="335"/>
      <c r="Z73" s="335"/>
      <c r="AA73" s="333"/>
      <c r="AB73" s="333"/>
      <c r="AC73" s="333"/>
      <c r="AD73" s="333"/>
      <c r="AE73" s="333"/>
      <c r="AF73" s="333"/>
      <c r="AG73" s="333"/>
      <c r="AH73" s="333"/>
      <c r="AI73" s="371"/>
      <c r="AJ73" s="333"/>
      <c r="AK73" s="333"/>
      <c r="AL73" s="333"/>
      <c r="AM73" s="333"/>
      <c r="AN73" s="333"/>
      <c r="AO73" s="333"/>
      <c r="AP73" s="333"/>
      <c r="AQ73" s="333"/>
      <c r="AR73" s="333"/>
      <c r="AS73" s="333"/>
      <c r="AT73" s="333"/>
      <c r="AU73" s="335"/>
      <c r="AV73" s="336"/>
      <c r="AW73" s="335"/>
      <c r="AX73" s="335"/>
      <c r="AY73" s="335"/>
      <c r="AZ73" s="335"/>
      <c r="BA73" s="335"/>
      <c r="BB73" s="335"/>
      <c r="BC73" s="335"/>
      <c r="BD73" s="335"/>
      <c r="BE73" s="335"/>
      <c r="BF73" s="335"/>
      <c r="BG73" s="335"/>
      <c r="BH73" s="335"/>
      <c r="BI73" s="336"/>
      <c r="BJ73" s="335"/>
      <c r="BK73" s="335"/>
      <c r="BL73" s="335"/>
      <c r="BM73" s="335"/>
      <c r="BN73" s="343"/>
      <c r="BO73" s="343"/>
      <c r="BP73" s="343"/>
      <c r="BQ73" s="343"/>
      <c r="BR73" s="343"/>
      <c r="BS73" s="343"/>
      <c r="BT73" s="343"/>
      <c r="BU73" s="343"/>
      <c r="BV73" s="343"/>
      <c r="BW73" s="343"/>
      <c r="BX73" s="343"/>
      <c r="BY73" s="343"/>
      <c r="BZ73" s="343"/>
      <c r="CA73" s="339">
        <f>CA72/30</f>
        <v>0</v>
      </c>
      <c r="CB73" s="340" t="s">
        <v>331</v>
      </c>
      <c r="CC73" s="341"/>
      <c r="CD73" s="346" t="s">
        <v>334</v>
      </c>
      <c r="CE73" s="346" t="s">
        <v>335</v>
      </c>
      <c r="CF73" s="396">
        <f>CF72/30</f>
        <v>0</v>
      </c>
      <c r="CG73" s="397" t="s">
        <v>331</v>
      </c>
      <c r="CH73" s="398"/>
      <c r="CI73" s="392">
        <v>0</v>
      </c>
      <c r="CJ73" s="392" t="s">
        <v>348</v>
      </c>
      <c r="CK73" s="392"/>
      <c r="CL73" s="392"/>
    </row>
    <row r="74" spans="1:90" ht="14.4" thickBot="1">
      <c r="A74" s="347"/>
      <c r="B74" s="348"/>
      <c r="C74" s="348"/>
      <c r="D74" s="348"/>
      <c r="E74" s="348"/>
      <c r="F74" s="348"/>
      <c r="G74" s="348"/>
      <c r="H74" s="348"/>
      <c r="I74" s="348"/>
      <c r="J74" s="348"/>
      <c r="K74" s="348"/>
      <c r="L74" s="348"/>
      <c r="M74" s="348"/>
      <c r="N74" s="348"/>
      <c r="O74" s="348"/>
      <c r="P74" s="348"/>
      <c r="Q74" s="348"/>
      <c r="R74" s="348"/>
      <c r="S74" s="348"/>
      <c r="T74" s="348"/>
      <c r="U74" s="348"/>
      <c r="V74" s="349"/>
      <c r="W74" s="350"/>
      <c r="X74" s="350"/>
      <c r="Y74" s="350"/>
      <c r="Z74" s="350"/>
      <c r="AA74" s="351"/>
      <c r="AB74" s="351"/>
      <c r="AC74" s="351"/>
      <c r="AD74" s="351"/>
      <c r="AE74" s="351"/>
      <c r="AF74" s="351"/>
      <c r="AG74" s="351"/>
      <c r="AH74" s="351"/>
      <c r="AI74" s="372"/>
      <c r="AJ74" s="351"/>
      <c r="AK74" s="351"/>
      <c r="AL74" s="351"/>
      <c r="AM74" s="351"/>
      <c r="AN74" s="351"/>
      <c r="AO74" s="351"/>
      <c r="AP74" s="351"/>
      <c r="AQ74" s="351"/>
      <c r="AR74" s="351"/>
      <c r="AS74" s="351"/>
      <c r="AT74" s="351"/>
      <c r="AU74" s="350"/>
      <c r="AV74" s="352"/>
      <c r="AW74" s="350"/>
      <c r="AX74" s="350"/>
      <c r="AY74" s="350"/>
      <c r="AZ74" s="350"/>
      <c r="BA74" s="350"/>
      <c r="BB74" s="350"/>
      <c r="BC74" s="350"/>
      <c r="BD74" s="350"/>
      <c r="BE74" s="350"/>
      <c r="BF74" s="350"/>
      <c r="BG74" s="350"/>
      <c r="BH74" s="350"/>
      <c r="BI74" s="352"/>
      <c r="BJ74" s="350"/>
      <c r="BK74" s="350"/>
      <c r="BL74" s="350"/>
      <c r="BM74" s="350"/>
      <c r="BN74" s="353"/>
      <c r="BO74" s="353"/>
      <c r="BP74" s="353"/>
      <c r="BQ74" s="353"/>
      <c r="BR74" s="353"/>
      <c r="BS74" s="353"/>
      <c r="BT74" s="353"/>
      <c r="BU74" s="353"/>
      <c r="BV74" s="353"/>
      <c r="BW74" s="353"/>
      <c r="BX74" s="353"/>
      <c r="BY74" s="353"/>
      <c r="BZ74" s="353"/>
      <c r="CA74" s="354">
        <f>ROUND(CA73/365,2)</f>
        <v>0</v>
      </c>
      <c r="CB74" s="355" t="s">
        <v>332</v>
      </c>
      <c r="CC74" s="356"/>
      <c r="CD74" s="357">
        <f>CA69+CA73</f>
        <v>1600</v>
      </c>
      <c r="CE74" s="358">
        <f>CA70+CA74</f>
        <v>4.38</v>
      </c>
      <c r="CF74" s="401">
        <f>ROUND(CF73/365,2)</f>
        <v>0</v>
      </c>
      <c r="CG74" s="402" t="s">
        <v>332</v>
      </c>
      <c r="CH74" s="403"/>
      <c r="CI74" s="392">
        <v>0</v>
      </c>
      <c r="CJ74" s="392" t="s">
        <v>349</v>
      </c>
      <c r="CK74" s="392"/>
      <c r="CL74" s="392"/>
    </row>
    <row r="75" spans="1:90" s="374" customFormat="1">
      <c r="A75" s="319" t="s">
        <v>343</v>
      </c>
      <c r="B75" s="320"/>
      <c r="C75" s="320"/>
      <c r="D75" s="320"/>
      <c r="E75" s="320"/>
      <c r="F75" s="320"/>
      <c r="G75" s="320"/>
      <c r="H75" s="320"/>
      <c r="I75" s="320"/>
      <c r="J75" s="320"/>
      <c r="K75" s="320"/>
      <c r="L75" s="320"/>
      <c r="M75" s="320"/>
      <c r="N75" s="320"/>
      <c r="O75" s="320"/>
      <c r="P75" s="320"/>
      <c r="Q75" s="320"/>
      <c r="R75" s="320"/>
      <c r="S75" s="320"/>
      <c r="T75" s="320"/>
      <c r="U75" s="320"/>
      <c r="V75" s="359"/>
      <c r="W75" s="360"/>
      <c r="X75" s="360"/>
      <c r="Y75" s="360"/>
      <c r="Z75" s="360"/>
      <c r="AA75" s="361"/>
      <c r="AB75" s="361"/>
      <c r="AC75" s="361"/>
      <c r="AD75" s="361"/>
      <c r="AE75" s="361"/>
      <c r="AF75" s="361"/>
      <c r="AG75" s="361"/>
      <c r="AH75" s="361"/>
      <c r="AI75" s="373"/>
      <c r="AJ75" s="361"/>
      <c r="AK75" s="361"/>
      <c r="AL75" s="361"/>
      <c r="AM75" s="361"/>
      <c r="AN75" s="361"/>
      <c r="AO75" s="361"/>
      <c r="AP75" s="361"/>
      <c r="AQ75" s="361"/>
      <c r="AR75" s="361"/>
      <c r="AS75" s="361"/>
      <c r="AT75" s="361"/>
      <c r="AU75" s="360"/>
      <c r="AV75" s="362"/>
      <c r="AW75" s="360"/>
      <c r="AX75" s="360"/>
      <c r="AY75" s="360"/>
      <c r="AZ75" s="360"/>
      <c r="BA75" s="360"/>
      <c r="BB75" s="360"/>
      <c r="BC75" s="360"/>
      <c r="BD75" s="360"/>
      <c r="BE75" s="360"/>
      <c r="BF75" s="360"/>
      <c r="BG75" s="360"/>
      <c r="BH75" s="360"/>
      <c r="BI75" s="362"/>
      <c r="BJ75" s="360"/>
      <c r="BK75" s="360"/>
      <c r="BL75" s="360"/>
      <c r="BM75" s="360"/>
      <c r="BN75" s="363"/>
      <c r="BO75" s="363"/>
      <c r="BP75" s="363"/>
      <c r="BQ75" s="363"/>
      <c r="BR75" s="363"/>
      <c r="BS75" s="363"/>
      <c r="BT75" s="363"/>
      <c r="BU75" s="363"/>
      <c r="BV75" s="363"/>
      <c r="BW75" s="363"/>
      <c r="BX75" s="363"/>
      <c r="BY75" s="363"/>
      <c r="BZ75" s="363"/>
      <c r="CA75" s="364"/>
      <c r="CB75" s="328"/>
      <c r="CC75" s="329"/>
      <c r="CF75" s="404"/>
      <c r="CG75" s="394"/>
      <c r="CH75" s="395"/>
      <c r="CI75" s="392"/>
      <c r="CJ75" s="392"/>
      <c r="CK75" s="392"/>
      <c r="CL75" s="392"/>
    </row>
    <row r="76" spans="1:90" s="374" customFormat="1" ht="15">
      <c r="A76" s="331"/>
      <c r="B76" s="332"/>
      <c r="C76" s="332"/>
      <c r="D76" s="332" t="s">
        <v>325</v>
      </c>
      <c r="E76" s="332"/>
      <c r="F76" s="332"/>
      <c r="G76" s="332"/>
      <c r="H76" s="332"/>
      <c r="I76" s="332"/>
      <c r="J76" s="332"/>
      <c r="K76" s="332"/>
      <c r="L76" s="332"/>
      <c r="M76" s="332"/>
      <c r="N76" s="332"/>
      <c r="O76" s="332"/>
      <c r="P76" s="332"/>
      <c r="Q76" s="332"/>
      <c r="R76" s="332" t="s">
        <v>326</v>
      </c>
      <c r="S76" s="332"/>
      <c r="T76" s="332"/>
      <c r="U76" s="333" t="s">
        <v>327</v>
      </c>
      <c r="V76" s="334" t="s">
        <v>327</v>
      </c>
      <c r="W76" s="333" t="s">
        <v>327</v>
      </c>
      <c r="X76" s="333" t="s">
        <v>327</v>
      </c>
      <c r="Y76" s="333" t="s">
        <v>327</v>
      </c>
      <c r="Z76" s="333" t="s">
        <v>327</v>
      </c>
      <c r="AA76" s="333" t="s">
        <v>327</v>
      </c>
      <c r="AB76" s="333" t="s">
        <v>327</v>
      </c>
      <c r="AC76" s="333" t="s">
        <v>327</v>
      </c>
      <c r="AD76" s="333" t="s">
        <v>327</v>
      </c>
      <c r="AE76" s="333" t="s">
        <v>327</v>
      </c>
      <c r="AF76" s="333" t="s">
        <v>327</v>
      </c>
      <c r="AG76" s="333" t="s">
        <v>327</v>
      </c>
      <c r="AH76" s="333" t="s">
        <v>328</v>
      </c>
      <c r="AI76" s="336" t="s">
        <v>328</v>
      </c>
      <c r="AJ76" s="333" t="s">
        <v>328</v>
      </c>
      <c r="AK76" s="333" t="s">
        <v>328</v>
      </c>
      <c r="AL76" s="365">
        <v>200</v>
      </c>
      <c r="AM76" s="365">
        <v>220.00052099652345</v>
      </c>
      <c r="AN76" s="365">
        <v>450.00025686340229</v>
      </c>
      <c r="AO76" s="365">
        <v>240.00036178967889</v>
      </c>
      <c r="AP76" s="375">
        <v>200</v>
      </c>
      <c r="AQ76" s="375">
        <v>870</v>
      </c>
      <c r="AR76" s="375">
        <v>760</v>
      </c>
      <c r="AS76" s="365">
        <v>400</v>
      </c>
      <c r="AT76" s="365">
        <v>1040</v>
      </c>
      <c r="AU76" s="337">
        <v>1840</v>
      </c>
      <c r="AV76" s="336">
        <f>SUM(AJ76:AU76)</f>
        <v>6220.0011396496047</v>
      </c>
      <c r="AW76" s="337">
        <v>1350</v>
      </c>
      <c r="AX76" s="337">
        <v>180</v>
      </c>
      <c r="AY76" s="337">
        <v>780</v>
      </c>
      <c r="AZ76" s="337">
        <v>480</v>
      </c>
      <c r="BA76" s="337">
        <v>90</v>
      </c>
      <c r="BB76" s="337">
        <v>620</v>
      </c>
      <c r="BC76" s="337">
        <v>810</v>
      </c>
      <c r="BD76" s="337">
        <v>1340</v>
      </c>
      <c r="BE76" s="337">
        <v>2020</v>
      </c>
      <c r="BF76" s="337">
        <v>910</v>
      </c>
      <c r="BG76" s="337">
        <v>1070</v>
      </c>
      <c r="BH76" s="337">
        <v>900</v>
      </c>
      <c r="BI76" s="336">
        <f>SUM(AW76:BH76)</f>
        <v>10550</v>
      </c>
      <c r="BJ76" s="337">
        <v>960</v>
      </c>
      <c r="BK76" s="337">
        <v>1100</v>
      </c>
      <c r="BL76" s="337">
        <v>2940</v>
      </c>
      <c r="BM76" s="337">
        <v>1700</v>
      </c>
      <c r="BN76" s="338">
        <v>1220</v>
      </c>
      <c r="BO76" s="338">
        <v>1640</v>
      </c>
      <c r="BP76" s="338">
        <v>2050</v>
      </c>
      <c r="BQ76" s="338">
        <v>1810</v>
      </c>
      <c r="BR76" s="338">
        <v>2370</v>
      </c>
      <c r="BS76" s="338">
        <v>1210</v>
      </c>
      <c r="BT76" s="338">
        <v>1590</v>
      </c>
      <c r="BU76" s="338"/>
      <c r="BV76" s="338"/>
      <c r="BW76" s="338"/>
      <c r="BX76" s="338"/>
      <c r="BY76" s="338"/>
      <c r="BZ76" s="338"/>
      <c r="CA76" s="339">
        <f>SUM(V76,AI76,AV76,BI76,BJ76:BT76)</f>
        <v>35360.001139649605</v>
      </c>
      <c r="CB76" s="340" t="s">
        <v>329</v>
      </c>
      <c r="CC76" s="341"/>
      <c r="CF76" s="396">
        <f>SUM(BO76:BT76)</f>
        <v>10670</v>
      </c>
      <c r="CG76" s="397" t="s">
        <v>329</v>
      </c>
      <c r="CH76" s="398"/>
      <c r="CI76" s="392">
        <v>11890</v>
      </c>
      <c r="CJ76" s="392" t="s">
        <v>346</v>
      </c>
      <c r="CK76" s="392"/>
      <c r="CL76" s="392"/>
    </row>
    <row r="77" spans="1:90" s="374" customFormat="1">
      <c r="A77" s="331"/>
      <c r="B77" s="332"/>
      <c r="C77" s="332"/>
      <c r="D77" s="332"/>
      <c r="E77" s="332"/>
      <c r="F77" s="332"/>
      <c r="G77" s="332"/>
      <c r="H77" s="332"/>
      <c r="I77" s="332"/>
      <c r="J77" s="332"/>
      <c r="K77" s="332"/>
      <c r="L77" s="332"/>
      <c r="M77" s="332"/>
      <c r="N77" s="332"/>
      <c r="O77" s="332"/>
      <c r="P77" s="332"/>
      <c r="Q77" s="332"/>
      <c r="R77" s="332"/>
      <c r="S77" s="332"/>
      <c r="T77" s="332"/>
      <c r="U77" s="332"/>
      <c r="V77" s="342"/>
      <c r="W77" s="335"/>
      <c r="X77" s="335"/>
      <c r="Y77" s="335"/>
      <c r="Z77" s="335"/>
      <c r="AA77" s="333"/>
      <c r="AB77" s="333"/>
      <c r="AC77" s="333"/>
      <c r="AD77" s="333"/>
      <c r="AE77" s="333"/>
      <c r="AF77" s="333"/>
      <c r="AG77" s="333"/>
      <c r="AH77" s="333"/>
      <c r="AI77" s="371"/>
      <c r="AJ77" s="333"/>
      <c r="AK77" s="333"/>
      <c r="AL77" s="333"/>
      <c r="AM77" s="333"/>
      <c r="AN77" s="333"/>
      <c r="AO77" s="333"/>
      <c r="AP77" s="333"/>
      <c r="AQ77" s="333"/>
      <c r="AR77" s="333"/>
      <c r="AS77" s="333"/>
      <c r="AT77" s="333"/>
      <c r="AU77" s="335"/>
      <c r="AV77" s="336"/>
      <c r="AW77" s="335"/>
      <c r="AX77" s="335"/>
      <c r="AY77" s="335"/>
      <c r="AZ77" s="335"/>
      <c r="BA77" s="335"/>
      <c r="BB77" s="335"/>
      <c r="BC77" s="335"/>
      <c r="BD77" s="335"/>
      <c r="BE77" s="335"/>
      <c r="BF77" s="335"/>
      <c r="BG77" s="335"/>
      <c r="BH77" s="335"/>
      <c r="BI77" s="336"/>
      <c r="BJ77" s="335"/>
      <c r="BK77" s="335"/>
      <c r="BL77" s="335"/>
      <c r="BM77" s="335"/>
      <c r="BN77" s="343"/>
      <c r="BO77" s="343"/>
      <c r="BP77" s="343"/>
      <c r="BQ77" s="343"/>
      <c r="BR77" s="343"/>
      <c r="BS77" s="343"/>
      <c r="BT77" s="343"/>
      <c r="BU77" s="343"/>
      <c r="BV77" s="343"/>
      <c r="BW77" s="343"/>
      <c r="BX77" s="343"/>
      <c r="BY77" s="343"/>
      <c r="BZ77" s="343"/>
      <c r="CA77" s="339">
        <f>CA76*15</f>
        <v>530400.01709474402</v>
      </c>
      <c r="CB77" s="340" t="s">
        <v>330</v>
      </c>
      <c r="CC77" s="341"/>
      <c r="CF77" s="396">
        <f>CF76*15</f>
        <v>160050</v>
      </c>
      <c r="CG77" s="397" t="s">
        <v>330</v>
      </c>
      <c r="CH77" s="398"/>
      <c r="CI77" s="392">
        <v>178350</v>
      </c>
      <c r="CJ77" s="392" t="s">
        <v>347</v>
      </c>
      <c r="CK77" s="392"/>
      <c r="CL77" s="392"/>
    </row>
    <row r="78" spans="1:90" s="374" customFormat="1">
      <c r="A78" s="331"/>
      <c r="B78" s="332"/>
      <c r="C78" s="332"/>
      <c r="D78" s="332"/>
      <c r="E78" s="332"/>
      <c r="F78" s="332"/>
      <c r="G78" s="332"/>
      <c r="H78" s="332"/>
      <c r="I78" s="332"/>
      <c r="J78" s="332"/>
      <c r="K78" s="332"/>
      <c r="L78" s="332"/>
      <c r="M78" s="332"/>
      <c r="N78" s="332"/>
      <c r="O78" s="332"/>
      <c r="P78" s="332"/>
      <c r="Q78" s="332"/>
      <c r="R78" s="332"/>
      <c r="S78" s="332"/>
      <c r="T78" s="332"/>
      <c r="U78" s="332"/>
      <c r="V78" s="342"/>
      <c r="W78" s="335"/>
      <c r="X78" s="335"/>
      <c r="Y78" s="335"/>
      <c r="Z78" s="335"/>
      <c r="AA78" s="333"/>
      <c r="AB78" s="333"/>
      <c r="AC78" s="333"/>
      <c r="AD78" s="333"/>
      <c r="AE78" s="333"/>
      <c r="AF78" s="333"/>
      <c r="AG78" s="333"/>
      <c r="AH78" s="333"/>
      <c r="AI78" s="371"/>
      <c r="AJ78" s="333"/>
      <c r="AK78" s="333"/>
      <c r="AL78" s="333"/>
      <c r="AM78" s="333"/>
      <c r="AN78" s="333"/>
      <c r="AO78" s="333"/>
      <c r="AP78" s="333"/>
      <c r="AQ78" s="333"/>
      <c r="AR78" s="333"/>
      <c r="AS78" s="333"/>
      <c r="AT78" s="333"/>
      <c r="AU78" s="335"/>
      <c r="AV78" s="336"/>
      <c r="AW78" s="335"/>
      <c r="AX78" s="335"/>
      <c r="AY78" s="335"/>
      <c r="AZ78" s="335"/>
      <c r="BA78" s="335"/>
      <c r="BB78" s="335"/>
      <c r="BC78" s="335"/>
      <c r="BD78" s="335"/>
      <c r="BE78" s="335"/>
      <c r="BF78" s="335"/>
      <c r="BG78" s="335"/>
      <c r="BH78" s="335"/>
      <c r="BI78" s="336"/>
      <c r="BJ78" s="335"/>
      <c r="BK78" s="335"/>
      <c r="BL78" s="335"/>
      <c r="BM78" s="335"/>
      <c r="BN78" s="343"/>
      <c r="BO78" s="343"/>
      <c r="BP78" s="343"/>
      <c r="BQ78" s="343"/>
      <c r="BR78" s="343"/>
      <c r="BS78" s="343"/>
      <c r="BT78" s="343"/>
      <c r="BU78" s="343"/>
      <c r="BV78" s="343"/>
      <c r="BW78" s="343"/>
      <c r="BX78" s="343"/>
      <c r="BY78" s="343"/>
      <c r="BZ78" s="343"/>
      <c r="CA78" s="339">
        <f>CA77/15</f>
        <v>35360.001139649605</v>
      </c>
      <c r="CB78" s="340" t="s">
        <v>331</v>
      </c>
      <c r="CC78" s="341"/>
      <c r="CF78" s="396">
        <f>CF77/15</f>
        <v>10670</v>
      </c>
      <c r="CG78" s="397" t="s">
        <v>331</v>
      </c>
      <c r="CH78" s="398"/>
      <c r="CI78" s="392">
        <v>11890</v>
      </c>
      <c r="CJ78" s="392" t="s">
        <v>348</v>
      </c>
      <c r="CK78" s="392"/>
      <c r="CL78" s="392"/>
    </row>
    <row r="79" spans="1:90" s="374" customFormat="1">
      <c r="A79" s="331"/>
      <c r="B79" s="332"/>
      <c r="C79" s="332"/>
      <c r="D79" s="332"/>
      <c r="E79" s="332"/>
      <c r="F79" s="332"/>
      <c r="G79" s="332"/>
      <c r="H79" s="332"/>
      <c r="I79" s="332"/>
      <c r="J79" s="332"/>
      <c r="K79" s="332"/>
      <c r="L79" s="332"/>
      <c r="M79" s="332"/>
      <c r="N79" s="332"/>
      <c r="O79" s="332"/>
      <c r="P79" s="332"/>
      <c r="Q79" s="332"/>
      <c r="R79" s="332"/>
      <c r="S79" s="332"/>
      <c r="T79" s="332"/>
      <c r="U79" s="332"/>
      <c r="V79" s="342"/>
      <c r="W79" s="335"/>
      <c r="X79" s="335"/>
      <c r="Y79" s="335"/>
      <c r="Z79" s="335"/>
      <c r="AA79" s="333"/>
      <c r="AB79" s="333"/>
      <c r="AC79" s="333"/>
      <c r="AD79" s="333"/>
      <c r="AE79" s="333"/>
      <c r="AF79" s="333"/>
      <c r="AG79" s="333"/>
      <c r="AH79" s="333"/>
      <c r="AI79" s="371"/>
      <c r="AJ79" s="333"/>
      <c r="AK79" s="333"/>
      <c r="AL79" s="333"/>
      <c r="AM79" s="333"/>
      <c r="AN79" s="333"/>
      <c r="AO79" s="333"/>
      <c r="AP79" s="333"/>
      <c r="AQ79" s="333"/>
      <c r="AR79" s="333"/>
      <c r="AS79" s="333"/>
      <c r="AT79" s="333"/>
      <c r="AU79" s="335"/>
      <c r="AV79" s="336"/>
      <c r="AW79" s="335"/>
      <c r="AX79" s="335"/>
      <c r="AY79" s="335"/>
      <c r="AZ79" s="335"/>
      <c r="BA79" s="335"/>
      <c r="BB79" s="335"/>
      <c r="BC79" s="335"/>
      <c r="BD79" s="335"/>
      <c r="BE79" s="335"/>
      <c r="BF79" s="335"/>
      <c r="BG79" s="335"/>
      <c r="BH79" s="335"/>
      <c r="BI79" s="336"/>
      <c r="BJ79" s="335"/>
      <c r="BK79" s="335"/>
      <c r="BL79" s="335"/>
      <c r="BM79" s="335"/>
      <c r="BN79" s="343"/>
      <c r="BO79" s="343"/>
      <c r="BP79" s="343"/>
      <c r="BQ79" s="343"/>
      <c r="BR79" s="343"/>
      <c r="BS79" s="343"/>
      <c r="BT79" s="343"/>
      <c r="BU79" s="343"/>
      <c r="BV79" s="343"/>
      <c r="BW79" s="343"/>
      <c r="BX79" s="343"/>
      <c r="BY79" s="343"/>
      <c r="BZ79" s="343"/>
      <c r="CA79" s="344">
        <f>ROUND(CA78/365,2)</f>
        <v>96.88</v>
      </c>
      <c r="CB79" s="345" t="s">
        <v>332</v>
      </c>
      <c r="CC79" s="341"/>
      <c r="CF79" s="399">
        <f>ROUND(CF78/365,2)</f>
        <v>29.23</v>
      </c>
      <c r="CG79" s="400" t="s">
        <v>332</v>
      </c>
      <c r="CH79" s="398"/>
      <c r="CI79" s="392">
        <v>32.58</v>
      </c>
      <c r="CJ79" s="392" t="s">
        <v>349</v>
      </c>
      <c r="CK79" s="392"/>
      <c r="CL79" s="392"/>
    </row>
    <row r="80" spans="1:90" s="374" customFormat="1">
      <c r="A80" s="331"/>
      <c r="B80" s="332"/>
      <c r="C80" s="332"/>
      <c r="D80" s="332" t="s">
        <v>333</v>
      </c>
      <c r="E80" s="332"/>
      <c r="F80" s="332"/>
      <c r="G80" s="332"/>
      <c r="H80" s="332"/>
      <c r="I80" s="332"/>
      <c r="J80" s="332"/>
      <c r="K80" s="332"/>
      <c r="L80" s="332"/>
      <c r="M80" s="332"/>
      <c r="N80" s="332"/>
      <c r="O80" s="332"/>
      <c r="P80" s="332"/>
      <c r="Q80" s="332"/>
      <c r="R80" s="332"/>
      <c r="S80" s="332"/>
      <c r="T80" s="332"/>
      <c r="U80" s="333" t="s">
        <v>327</v>
      </c>
      <c r="V80" s="334" t="s">
        <v>327</v>
      </c>
      <c r="W80" s="333" t="s">
        <v>327</v>
      </c>
      <c r="X80" s="333" t="s">
        <v>327</v>
      </c>
      <c r="Y80" s="333" t="s">
        <v>327</v>
      </c>
      <c r="Z80" s="333" t="s">
        <v>327</v>
      </c>
      <c r="AA80" s="333" t="s">
        <v>327</v>
      </c>
      <c r="AB80" s="333" t="s">
        <v>327</v>
      </c>
      <c r="AC80" s="333" t="s">
        <v>327</v>
      </c>
      <c r="AD80" s="333" t="s">
        <v>327</v>
      </c>
      <c r="AE80" s="333" t="s">
        <v>327</v>
      </c>
      <c r="AF80" s="333" t="s">
        <v>327</v>
      </c>
      <c r="AG80" s="333" t="s">
        <v>327</v>
      </c>
      <c r="AH80" s="335" t="s">
        <v>328</v>
      </c>
      <c r="AI80" s="336" t="s">
        <v>328</v>
      </c>
      <c r="AJ80" s="335" t="s">
        <v>328</v>
      </c>
      <c r="AK80" s="335" t="s">
        <v>328</v>
      </c>
      <c r="AL80" s="335" t="s">
        <v>328</v>
      </c>
      <c r="AM80" s="335" t="s">
        <v>328</v>
      </c>
      <c r="AN80" s="335" t="s">
        <v>328</v>
      </c>
      <c r="AO80" s="335" t="s">
        <v>328</v>
      </c>
      <c r="AP80" s="335" t="s">
        <v>328</v>
      </c>
      <c r="AQ80" s="335" t="s">
        <v>328</v>
      </c>
      <c r="AR80" s="335" t="s">
        <v>328</v>
      </c>
      <c r="AS80" s="335" t="s">
        <v>328</v>
      </c>
      <c r="AT80" s="335" t="s">
        <v>328</v>
      </c>
      <c r="AU80" s="335" t="s">
        <v>328</v>
      </c>
      <c r="AV80" s="336" t="s">
        <v>328</v>
      </c>
      <c r="AW80" s="335" t="s">
        <v>328</v>
      </c>
      <c r="AX80" s="335" t="s">
        <v>328</v>
      </c>
      <c r="AY80" s="335" t="s">
        <v>328</v>
      </c>
      <c r="AZ80" s="335" t="s">
        <v>328</v>
      </c>
      <c r="BA80" s="335" t="s">
        <v>328</v>
      </c>
      <c r="BB80" s="335" t="s">
        <v>328</v>
      </c>
      <c r="BC80" s="335" t="s">
        <v>328</v>
      </c>
      <c r="BD80" s="335" t="s">
        <v>328</v>
      </c>
      <c r="BE80" s="335" t="s">
        <v>328</v>
      </c>
      <c r="BF80" s="335" t="s">
        <v>328</v>
      </c>
      <c r="BG80" s="335" t="s">
        <v>328</v>
      </c>
      <c r="BH80" s="335" t="s">
        <v>328</v>
      </c>
      <c r="BI80" s="336" t="s">
        <v>328</v>
      </c>
      <c r="BJ80" s="335" t="s">
        <v>328</v>
      </c>
      <c r="BK80" s="335" t="s">
        <v>328</v>
      </c>
      <c r="BL80" s="335" t="s">
        <v>328</v>
      </c>
      <c r="BM80" s="335" t="s">
        <v>328</v>
      </c>
      <c r="BN80" s="343" t="s">
        <v>328</v>
      </c>
      <c r="BO80" s="343" t="s">
        <v>328</v>
      </c>
      <c r="BP80" s="343" t="s">
        <v>328</v>
      </c>
      <c r="BQ80" s="343" t="s">
        <v>328</v>
      </c>
      <c r="BR80" s="343" t="s">
        <v>328</v>
      </c>
      <c r="BS80" s="343" t="s">
        <v>328</v>
      </c>
      <c r="BT80" s="343" t="s">
        <v>328</v>
      </c>
      <c r="BU80" s="343"/>
      <c r="BV80" s="343"/>
      <c r="BW80" s="343"/>
      <c r="BX80" s="343"/>
      <c r="BY80" s="343"/>
      <c r="BZ80" s="343"/>
      <c r="CA80" s="339">
        <f>SUM(V80,AI80,AV80,BI80,BJ80:BT80)</f>
        <v>0</v>
      </c>
      <c r="CB80" s="340" t="s">
        <v>329</v>
      </c>
      <c r="CC80" s="341"/>
      <c r="CF80" s="396">
        <f>SUM(BO80:BT80)</f>
        <v>0</v>
      </c>
      <c r="CG80" s="397" t="s">
        <v>329</v>
      </c>
      <c r="CH80" s="398"/>
      <c r="CI80" s="392">
        <v>0</v>
      </c>
      <c r="CJ80" s="392" t="s">
        <v>346</v>
      </c>
      <c r="CK80" s="392"/>
      <c r="CL80" s="392"/>
    </row>
    <row r="81" spans="1:90" s="374" customFormat="1">
      <c r="A81" s="331"/>
      <c r="B81" s="332"/>
      <c r="C81" s="332"/>
      <c r="D81" s="332"/>
      <c r="E81" s="332"/>
      <c r="F81" s="332"/>
      <c r="G81" s="332"/>
      <c r="H81" s="332"/>
      <c r="I81" s="332"/>
      <c r="J81" s="332"/>
      <c r="K81" s="332"/>
      <c r="L81" s="332"/>
      <c r="M81" s="332"/>
      <c r="N81" s="332"/>
      <c r="O81" s="332"/>
      <c r="P81" s="332"/>
      <c r="Q81" s="332"/>
      <c r="R81" s="332"/>
      <c r="S81" s="332"/>
      <c r="T81" s="332"/>
      <c r="U81" s="332"/>
      <c r="V81" s="376"/>
      <c r="W81" s="332"/>
      <c r="X81" s="332"/>
      <c r="Y81" s="332"/>
      <c r="Z81" s="332"/>
      <c r="AA81" s="377"/>
      <c r="AB81" s="377"/>
      <c r="AC81" s="377"/>
      <c r="AD81" s="377"/>
      <c r="AE81" s="377"/>
      <c r="AF81" s="377"/>
      <c r="AG81" s="377"/>
      <c r="AH81" s="377"/>
      <c r="AI81" s="378"/>
      <c r="AJ81" s="333"/>
      <c r="AK81" s="333"/>
      <c r="AL81" s="333"/>
      <c r="AM81" s="333"/>
      <c r="AN81" s="333"/>
      <c r="AO81" s="333"/>
      <c r="AP81" s="333"/>
      <c r="AQ81" s="333"/>
      <c r="AR81" s="333"/>
      <c r="AS81" s="333"/>
      <c r="AT81" s="333"/>
      <c r="AU81" s="335"/>
      <c r="AV81" s="379"/>
      <c r="AW81" s="335"/>
      <c r="AX81" s="335"/>
      <c r="AY81" s="335"/>
      <c r="AZ81" s="335"/>
      <c r="BA81" s="335"/>
      <c r="BB81" s="335"/>
      <c r="BC81" s="335"/>
      <c r="BD81" s="335"/>
      <c r="BE81" s="335"/>
      <c r="BF81" s="335"/>
      <c r="BG81" s="335"/>
      <c r="BH81" s="335"/>
      <c r="BI81" s="379"/>
      <c r="BJ81" s="335"/>
      <c r="BK81" s="335"/>
      <c r="BL81" s="335"/>
      <c r="BM81" s="335"/>
      <c r="BN81" s="343"/>
      <c r="BO81" s="343"/>
      <c r="BP81" s="343"/>
      <c r="BQ81" s="343"/>
      <c r="BR81" s="343"/>
      <c r="BS81" s="343"/>
      <c r="BT81" s="343"/>
      <c r="BU81" s="343"/>
      <c r="BV81" s="343"/>
      <c r="BW81" s="343"/>
      <c r="BX81" s="343"/>
      <c r="BY81" s="343"/>
      <c r="BZ81" s="343"/>
      <c r="CA81" s="339">
        <f>CA80*30</f>
        <v>0</v>
      </c>
      <c r="CB81" s="340" t="s">
        <v>330</v>
      </c>
      <c r="CC81" s="341"/>
      <c r="CF81" s="396">
        <f>CF80*30</f>
        <v>0</v>
      </c>
      <c r="CG81" s="397" t="s">
        <v>330</v>
      </c>
      <c r="CH81" s="398"/>
      <c r="CI81" s="392">
        <v>0</v>
      </c>
      <c r="CJ81" s="392" t="s">
        <v>347</v>
      </c>
      <c r="CK81" s="392"/>
      <c r="CL81" s="392"/>
    </row>
    <row r="82" spans="1:90" s="374" customFormat="1" ht="17.399999999999999">
      <c r="A82" s="331"/>
      <c r="B82" s="332"/>
      <c r="C82" s="332"/>
      <c r="D82" s="332"/>
      <c r="E82" s="332"/>
      <c r="F82" s="332"/>
      <c r="G82" s="332"/>
      <c r="H82" s="332"/>
      <c r="I82" s="332"/>
      <c r="J82" s="332"/>
      <c r="K82" s="332"/>
      <c r="L82" s="332"/>
      <c r="M82" s="332"/>
      <c r="N82" s="332"/>
      <c r="O82" s="332"/>
      <c r="P82" s="332"/>
      <c r="Q82" s="332"/>
      <c r="R82" s="332"/>
      <c r="S82" s="332"/>
      <c r="T82" s="332"/>
      <c r="U82" s="332"/>
      <c r="V82" s="376"/>
      <c r="W82" s="332"/>
      <c r="X82" s="332"/>
      <c r="Y82" s="332"/>
      <c r="Z82" s="332"/>
      <c r="AA82" s="377"/>
      <c r="AB82" s="377"/>
      <c r="AC82" s="377"/>
      <c r="AD82" s="377"/>
      <c r="AE82" s="377"/>
      <c r="AF82" s="377"/>
      <c r="AG82" s="377"/>
      <c r="AH82" s="377"/>
      <c r="AI82" s="378"/>
      <c r="AJ82" s="333"/>
      <c r="AK82" s="333"/>
      <c r="AL82" s="333"/>
      <c r="AM82" s="333"/>
      <c r="AN82" s="333"/>
      <c r="AO82" s="333"/>
      <c r="AP82" s="333"/>
      <c r="AQ82" s="333"/>
      <c r="AR82" s="333"/>
      <c r="AS82" s="333"/>
      <c r="AT82" s="333"/>
      <c r="AU82" s="335"/>
      <c r="AV82" s="379"/>
      <c r="AW82" s="335"/>
      <c r="AX82" s="335"/>
      <c r="AY82" s="335"/>
      <c r="AZ82" s="335"/>
      <c r="BA82" s="335"/>
      <c r="BB82" s="335"/>
      <c r="BC82" s="335"/>
      <c r="BD82" s="335"/>
      <c r="BE82" s="335"/>
      <c r="BF82" s="335"/>
      <c r="BG82" s="335"/>
      <c r="BH82" s="335"/>
      <c r="BI82" s="379"/>
      <c r="BJ82" s="335"/>
      <c r="BK82" s="335"/>
      <c r="BL82" s="335"/>
      <c r="BM82" s="335"/>
      <c r="BN82" s="343"/>
      <c r="BO82" s="343"/>
      <c r="BP82" s="343"/>
      <c r="BQ82" s="343"/>
      <c r="BR82" s="343"/>
      <c r="BS82" s="343"/>
      <c r="BT82" s="343"/>
      <c r="BU82" s="343"/>
      <c r="BV82" s="343"/>
      <c r="BW82" s="343"/>
      <c r="BX82" s="343"/>
      <c r="BY82" s="343"/>
      <c r="BZ82" s="343"/>
      <c r="CA82" s="339">
        <f>CA81/30</f>
        <v>0</v>
      </c>
      <c r="CB82" s="340" t="s">
        <v>331</v>
      </c>
      <c r="CC82" s="341"/>
      <c r="CD82" s="380" t="s">
        <v>334</v>
      </c>
      <c r="CE82" s="380" t="s">
        <v>335</v>
      </c>
      <c r="CF82" s="396">
        <f>CF81/30</f>
        <v>0</v>
      </c>
      <c r="CG82" s="397" t="s">
        <v>331</v>
      </c>
      <c r="CH82" s="398"/>
      <c r="CI82" s="392">
        <v>0</v>
      </c>
      <c r="CJ82" s="392" t="s">
        <v>348</v>
      </c>
      <c r="CK82" s="392"/>
      <c r="CL82" s="392"/>
    </row>
    <row r="83" spans="1:90" s="374" customFormat="1" ht="14.4" thickBot="1">
      <c r="A83" s="347"/>
      <c r="B83" s="348"/>
      <c r="C83" s="348"/>
      <c r="D83" s="348"/>
      <c r="E83" s="348"/>
      <c r="F83" s="348"/>
      <c r="G83" s="348"/>
      <c r="H83" s="348"/>
      <c r="I83" s="348"/>
      <c r="J83" s="348"/>
      <c r="K83" s="348"/>
      <c r="L83" s="348"/>
      <c r="M83" s="348"/>
      <c r="N83" s="348"/>
      <c r="O83" s="348"/>
      <c r="P83" s="348"/>
      <c r="Q83" s="348"/>
      <c r="R83" s="348"/>
      <c r="S83" s="348"/>
      <c r="T83" s="348"/>
      <c r="U83" s="348"/>
      <c r="V83" s="381"/>
      <c r="W83" s="348"/>
      <c r="X83" s="348"/>
      <c r="Y83" s="348"/>
      <c r="Z83" s="348"/>
      <c r="AA83" s="382"/>
      <c r="AB83" s="382"/>
      <c r="AC83" s="382"/>
      <c r="AD83" s="382"/>
      <c r="AE83" s="382"/>
      <c r="AF83" s="382"/>
      <c r="AG83" s="382"/>
      <c r="AH83" s="382"/>
      <c r="AI83" s="383"/>
      <c r="AJ83" s="351"/>
      <c r="AK83" s="351"/>
      <c r="AL83" s="351"/>
      <c r="AM83" s="351"/>
      <c r="AN83" s="351"/>
      <c r="AO83" s="351"/>
      <c r="AP83" s="351"/>
      <c r="AQ83" s="351"/>
      <c r="AR83" s="351"/>
      <c r="AS83" s="351"/>
      <c r="AT83" s="351"/>
      <c r="AU83" s="350"/>
      <c r="AV83" s="384"/>
      <c r="AW83" s="350"/>
      <c r="AX83" s="350"/>
      <c r="AY83" s="350"/>
      <c r="AZ83" s="350"/>
      <c r="BA83" s="350"/>
      <c r="BB83" s="350"/>
      <c r="BC83" s="350"/>
      <c r="BD83" s="350"/>
      <c r="BE83" s="350"/>
      <c r="BF83" s="350"/>
      <c r="BG83" s="350"/>
      <c r="BH83" s="350"/>
      <c r="BI83" s="384"/>
      <c r="BJ83" s="350"/>
      <c r="BK83" s="350"/>
      <c r="BL83" s="350"/>
      <c r="BM83" s="350"/>
      <c r="BN83" s="353"/>
      <c r="BO83" s="353"/>
      <c r="BP83" s="353"/>
      <c r="BQ83" s="353"/>
      <c r="BR83" s="353"/>
      <c r="BS83" s="353"/>
      <c r="BT83" s="353"/>
      <c r="BU83" s="353"/>
      <c r="BV83" s="353"/>
      <c r="BW83" s="353"/>
      <c r="BX83" s="353"/>
      <c r="BY83" s="353"/>
      <c r="BZ83" s="353"/>
      <c r="CA83" s="354">
        <f>ROUND(CA82/365,2)</f>
        <v>0</v>
      </c>
      <c r="CB83" s="355" t="s">
        <v>332</v>
      </c>
      <c r="CC83" s="356"/>
      <c r="CD83" s="385">
        <f>CA78+CA82</f>
        <v>35360.001139649605</v>
      </c>
      <c r="CE83" s="386">
        <f>CA79+CA83</f>
        <v>96.88</v>
      </c>
      <c r="CF83" s="401">
        <f>ROUND(CF82/365,2)</f>
        <v>0</v>
      </c>
      <c r="CG83" s="402" t="s">
        <v>332</v>
      </c>
      <c r="CH83" s="403"/>
      <c r="CI83" s="392">
        <v>0</v>
      </c>
      <c r="CJ83" s="392" t="s">
        <v>349</v>
      </c>
      <c r="CK83" s="392"/>
      <c r="CL83" s="392"/>
    </row>
    <row r="85" spans="1:90">
      <c r="BD85" s="387"/>
    </row>
  </sheetData>
  <sheetProtection sheet="1" objects="1" scenarios="1"/>
  <mergeCells count="3">
    <mergeCell ref="CI2:CL2"/>
    <mergeCell ref="CF1:CH1"/>
    <mergeCell ref="CF2:CH2"/>
  </mergeCells>
  <pageMargins left="0.70866141732283472" right="0.70866141732283472" top="0.74803149606299213" bottom="0.74803149606299213" header="0.31496062992125984" footer="0.31496062992125984"/>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tabSelected="1" workbookViewId="0">
      <pane ySplit="12" topLeftCell="A40" activePane="bottomLeft" state="frozen"/>
      <selection pane="bottomLeft" activeCell="F44" sqref="F44"/>
    </sheetView>
  </sheetViews>
  <sheetFormatPr defaultRowHeight="15.6"/>
  <cols>
    <col min="1" max="1" width="34.109375" style="22" customWidth="1"/>
    <col min="2" max="2" width="3.109375" style="21" customWidth="1"/>
    <col min="3" max="3" width="28.5546875" style="5" bestFit="1" customWidth="1"/>
    <col min="4" max="4" width="12.88671875" style="7" customWidth="1"/>
    <col min="5" max="13" width="12.21875" style="7" customWidth="1"/>
    <col min="15" max="16384" width="8.88671875" style="5"/>
  </cols>
  <sheetData>
    <row r="1" spans="1:13" ht="18">
      <c r="A1" s="633" t="s">
        <v>113</v>
      </c>
      <c r="B1" s="634"/>
      <c r="C1" s="634"/>
      <c r="D1" s="634"/>
      <c r="E1" s="634"/>
      <c r="F1" s="634"/>
      <c r="G1" s="634"/>
      <c r="H1" s="634"/>
      <c r="I1" s="634"/>
      <c r="J1" s="634"/>
      <c r="K1" s="634"/>
      <c r="L1" s="634"/>
      <c r="M1" s="634"/>
    </row>
    <row r="2" spans="1:13">
      <c r="A2" s="635" t="s">
        <v>112</v>
      </c>
      <c r="B2" s="636"/>
      <c r="C2" s="636"/>
      <c r="D2" s="636"/>
      <c r="E2" s="636"/>
      <c r="F2" s="636"/>
      <c r="G2" s="636"/>
      <c r="H2" s="636"/>
      <c r="I2" s="636"/>
      <c r="J2" s="636"/>
      <c r="K2" s="636"/>
      <c r="L2" s="636"/>
      <c r="M2" s="637"/>
    </row>
    <row r="3" spans="1:13" ht="14.4" customHeight="1">
      <c r="A3" s="642" t="s">
        <v>116</v>
      </c>
      <c r="B3" s="643"/>
      <c r="C3" s="168" t="s">
        <v>102</v>
      </c>
      <c r="D3" s="165" t="s">
        <v>423</v>
      </c>
      <c r="E3" s="165"/>
    </row>
    <row r="4" spans="1:13" ht="14.4" customHeight="1">
      <c r="A4" s="642" t="s">
        <v>117</v>
      </c>
      <c r="B4" s="643"/>
      <c r="C4" s="168" t="s">
        <v>101</v>
      </c>
      <c r="D4" s="166">
        <v>42327</v>
      </c>
      <c r="E4" s="166">
        <v>42508</v>
      </c>
    </row>
    <row r="5" spans="1:13" ht="14.4" customHeight="1">
      <c r="A5" s="642" t="s">
        <v>118</v>
      </c>
      <c r="B5" s="643"/>
      <c r="C5" s="168" t="s">
        <v>100</v>
      </c>
      <c r="D5" s="162" t="s">
        <v>209</v>
      </c>
      <c r="E5" s="167" t="s">
        <v>210</v>
      </c>
      <c r="F5" s="9"/>
      <c r="G5" s="9"/>
      <c r="H5" s="9"/>
      <c r="I5" s="9"/>
      <c r="J5" s="9"/>
      <c r="K5" s="9"/>
      <c r="L5" s="9"/>
      <c r="M5" s="9"/>
    </row>
    <row r="6" spans="1:13" ht="16.2">
      <c r="A6" s="638" t="s">
        <v>126</v>
      </c>
      <c r="B6" s="639"/>
      <c r="C6" s="639"/>
      <c r="D6" s="639"/>
      <c r="E6" s="639"/>
      <c r="F6" s="639"/>
      <c r="G6" s="639"/>
      <c r="H6" s="639"/>
      <c r="I6" s="639"/>
      <c r="J6" s="639"/>
      <c r="K6" s="639"/>
      <c r="L6" s="639"/>
      <c r="M6" s="640"/>
    </row>
    <row r="7" spans="1:13" ht="14.4" customHeight="1">
      <c r="A7" s="642" t="s">
        <v>119</v>
      </c>
      <c r="B7" s="643"/>
      <c r="C7" s="168" t="s">
        <v>293</v>
      </c>
      <c r="D7" s="162" t="s">
        <v>37</v>
      </c>
      <c r="E7" s="201" t="s">
        <v>37</v>
      </c>
      <c r="F7" s="201" t="s">
        <v>37</v>
      </c>
      <c r="G7" s="201" t="s">
        <v>37</v>
      </c>
      <c r="H7" s="201" t="s">
        <v>37</v>
      </c>
      <c r="I7" s="201" t="s">
        <v>37</v>
      </c>
      <c r="J7" s="447" t="s">
        <v>38</v>
      </c>
      <c r="K7" s="447" t="s">
        <v>96</v>
      </c>
      <c r="L7" s="447" t="s">
        <v>99</v>
      </c>
      <c r="M7" s="447" t="s">
        <v>98</v>
      </c>
    </row>
    <row r="8" spans="1:13" ht="14.4" customHeight="1">
      <c r="A8" s="642" t="s">
        <v>120</v>
      </c>
      <c r="B8" s="643"/>
      <c r="C8" s="168" t="s">
        <v>103</v>
      </c>
      <c r="D8" s="162" t="s">
        <v>36</v>
      </c>
      <c r="E8" s="201" t="s">
        <v>36</v>
      </c>
      <c r="F8" s="201" t="s">
        <v>36</v>
      </c>
      <c r="G8" s="201" t="s">
        <v>36</v>
      </c>
      <c r="H8" s="201" t="s">
        <v>36</v>
      </c>
      <c r="I8" s="201" t="s">
        <v>36</v>
      </c>
      <c r="J8" s="447" t="s">
        <v>36</v>
      </c>
      <c r="K8" s="447" t="s">
        <v>97</v>
      </c>
      <c r="L8" s="447" t="s">
        <v>39</v>
      </c>
      <c r="M8" s="447" t="s">
        <v>39</v>
      </c>
    </row>
    <row r="9" spans="1:13" ht="14.4" customHeight="1">
      <c r="A9" s="642" t="s">
        <v>121</v>
      </c>
      <c r="B9" s="643"/>
      <c r="C9" s="168" t="s">
        <v>105</v>
      </c>
      <c r="D9" s="200">
        <v>7.5</v>
      </c>
      <c r="E9" s="164">
        <v>15</v>
      </c>
      <c r="F9" s="164">
        <v>30</v>
      </c>
      <c r="G9" s="164">
        <v>45</v>
      </c>
      <c r="H9" s="164">
        <v>60</v>
      </c>
      <c r="I9" s="164">
        <v>90</v>
      </c>
      <c r="J9" s="448">
        <v>25</v>
      </c>
      <c r="K9" s="448">
        <v>5</v>
      </c>
      <c r="L9" s="449">
        <v>0.5</v>
      </c>
      <c r="M9" s="448">
        <v>1</v>
      </c>
    </row>
    <row r="10" spans="1:13" ht="14.4" customHeight="1">
      <c r="A10" s="642" t="s">
        <v>122</v>
      </c>
      <c r="B10" s="643"/>
      <c r="C10" s="168" t="s">
        <v>104</v>
      </c>
      <c r="D10" s="163">
        <v>1</v>
      </c>
      <c r="E10" s="164">
        <v>1</v>
      </c>
      <c r="F10" s="164">
        <v>1</v>
      </c>
      <c r="G10" s="164">
        <v>1</v>
      </c>
      <c r="H10" s="164">
        <v>1</v>
      </c>
      <c r="I10" s="164">
        <v>1</v>
      </c>
      <c r="J10" s="448">
        <v>1</v>
      </c>
      <c r="K10" s="448">
        <v>1</v>
      </c>
      <c r="L10" s="448">
        <v>100</v>
      </c>
      <c r="M10" s="448">
        <v>200</v>
      </c>
    </row>
    <row r="11" spans="1:13" customFormat="1" ht="13.8">
      <c r="A11" s="642" t="s">
        <v>123</v>
      </c>
      <c r="B11" s="643"/>
      <c r="C11" s="169" t="s">
        <v>115</v>
      </c>
      <c r="D11" s="200">
        <v>7.5</v>
      </c>
      <c r="E11" s="164">
        <v>15</v>
      </c>
      <c r="F11" s="164">
        <v>30</v>
      </c>
      <c r="G11" s="164">
        <v>45</v>
      </c>
      <c r="H11" s="164">
        <v>60</v>
      </c>
      <c r="I11" s="164">
        <v>90</v>
      </c>
      <c r="J11" s="450"/>
      <c r="K11" s="450"/>
      <c r="L11" s="450"/>
      <c r="M11" s="450"/>
    </row>
    <row r="12" spans="1:13" ht="51" customHeight="1">
      <c r="A12" s="632" t="s">
        <v>40</v>
      </c>
      <c r="B12" s="632"/>
      <c r="C12" s="641" t="s">
        <v>124</v>
      </c>
      <c r="D12" s="641"/>
      <c r="E12" s="641"/>
      <c r="F12" s="641"/>
      <c r="G12" s="641"/>
      <c r="H12" s="641"/>
      <c r="I12" s="641"/>
      <c r="J12" s="641"/>
      <c r="K12" s="641"/>
      <c r="L12" s="641"/>
      <c r="M12" s="641"/>
    </row>
    <row r="13" spans="1:13" ht="14.4" customHeight="1">
      <c r="A13" s="22" t="s">
        <v>65</v>
      </c>
      <c r="B13" s="154" t="s">
        <v>87</v>
      </c>
      <c r="C13" t="s">
        <v>65</v>
      </c>
      <c r="D13" s="25"/>
      <c r="E13" s="25">
        <f>'Canada Regional Sales Data'!D9</f>
        <v>47054</v>
      </c>
      <c r="F13" s="25">
        <f>'Canada Regional Sales Data'!D10</f>
        <v>18282</v>
      </c>
      <c r="G13" s="25">
        <f>'Canada Regional Sales Data'!D11</f>
        <v>29624</v>
      </c>
      <c r="H13" s="25">
        <f>'Canada Regional Sales Data'!D12</f>
        <v>8876</v>
      </c>
      <c r="I13" s="25">
        <f>'Canada Regional Sales Data'!D13</f>
        <v>4956</v>
      </c>
      <c r="J13" s="25"/>
      <c r="K13" s="25"/>
      <c r="L13" s="25"/>
      <c r="M13" s="25"/>
    </row>
    <row r="14" spans="1:13" ht="14.4" customHeight="1">
      <c r="A14" s="22" t="s">
        <v>66</v>
      </c>
      <c r="B14" s="154" t="s">
        <v>87</v>
      </c>
      <c r="C14" s="19" t="s">
        <v>66</v>
      </c>
      <c r="D14" s="26"/>
      <c r="E14" s="304">
        <f>'USA Regional Sales Summary'!H20</f>
        <v>110180</v>
      </c>
      <c r="F14" s="304">
        <f>'USA Regional Sales Summary'!N20</f>
        <v>43150</v>
      </c>
      <c r="G14" s="26"/>
      <c r="H14" s="26"/>
      <c r="I14" s="26"/>
      <c r="J14" s="26"/>
      <c r="K14" s="26"/>
      <c r="L14" s="26"/>
      <c r="M14" s="26"/>
    </row>
    <row r="15" spans="1:13" ht="14.4" customHeight="1" thickBot="1">
      <c r="A15" s="22" t="s">
        <v>4</v>
      </c>
      <c r="B15" s="154" t="s">
        <v>87</v>
      </c>
      <c r="C15" t="s">
        <v>4</v>
      </c>
      <c r="D15" s="25">
        <f>'Japan Regional Sales Data'!C5</f>
        <v>7228620</v>
      </c>
      <c r="E15" s="25">
        <f>'Japan Regional Sales Data'!C6</f>
        <v>2417900</v>
      </c>
      <c r="F15" s="25">
        <f>'Japan Regional Sales Data'!C7</f>
        <v>387750</v>
      </c>
      <c r="G15" s="25"/>
      <c r="H15" s="25"/>
      <c r="I15" s="25"/>
      <c r="J15" s="25"/>
      <c r="K15" s="25"/>
      <c r="L15" s="25"/>
      <c r="M15" s="25"/>
    </row>
    <row r="16" spans="1:13" ht="14.4" customHeight="1">
      <c r="A16" s="22" t="s">
        <v>130</v>
      </c>
      <c r="B16"/>
      <c r="C16" s="196" t="s">
        <v>131</v>
      </c>
      <c r="D16" s="187"/>
      <c r="E16" s="187"/>
      <c r="F16" s="187"/>
      <c r="G16" s="187"/>
      <c r="H16" s="187"/>
      <c r="I16" s="187"/>
      <c r="J16" s="187"/>
      <c r="K16" s="187"/>
      <c r="L16" s="187"/>
      <c r="M16" s="188"/>
    </row>
    <row r="17" spans="1:13" ht="14.4" customHeight="1">
      <c r="A17" s="22" t="s">
        <v>130</v>
      </c>
      <c r="B17" s="154" t="s">
        <v>87</v>
      </c>
      <c r="C17" s="189" t="s">
        <v>42</v>
      </c>
      <c r="D17" s="27"/>
      <c r="E17" s="272">
        <f>'EU Regional Sales Data'!FP12</f>
        <v>40</v>
      </c>
      <c r="F17" s="272">
        <f>'EU Regional Sales Data'!FQ12</f>
        <v>10</v>
      </c>
      <c r="G17" s="27">
        <f>'EU-JINARC'!Q7</f>
        <v>252</v>
      </c>
      <c r="H17" s="27">
        <f>'EU-JINARC'!Q8</f>
        <v>336</v>
      </c>
      <c r="I17" s="27">
        <f>'EU-JINARC'!Q9</f>
        <v>196</v>
      </c>
      <c r="J17" s="27"/>
      <c r="K17" s="27"/>
      <c r="L17" s="27"/>
      <c r="M17" s="190"/>
    </row>
    <row r="18" spans="1:13" ht="14.4" customHeight="1">
      <c r="A18" s="22" t="s">
        <v>130</v>
      </c>
      <c r="B18"/>
      <c r="C18" s="191" t="s">
        <v>43</v>
      </c>
      <c r="D18" s="28"/>
      <c r="E18" s="28"/>
      <c r="F18" s="28"/>
      <c r="G18" s="28"/>
      <c r="H18" s="28"/>
      <c r="I18" s="28"/>
      <c r="J18" s="28"/>
      <c r="K18" s="28"/>
      <c r="L18" s="28"/>
      <c r="M18" s="192"/>
    </row>
    <row r="19" spans="1:13" ht="14.4" customHeight="1">
      <c r="A19" s="22" t="s">
        <v>130</v>
      </c>
      <c r="B19"/>
      <c r="C19" s="198" t="s">
        <v>132</v>
      </c>
      <c r="D19" s="27"/>
      <c r="E19" s="27"/>
      <c r="F19" s="27"/>
      <c r="G19" s="27"/>
      <c r="H19" s="27"/>
      <c r="I19" s="27"/>
      <c r="J19" s="27"/>
      <c r="K19" s="27"/>
      <c r="L19" s="27"/>
      <c r="M19" s="190"/>
    </row>
    <row r="20" spans="1:13" ht="14.4" customHeight="1">
      <c r="A20" s="22" t="s">
        <v>130</v>
      </c>
      <c r="B20"/>
      <c r="C20" s="191" t="s">
        <v>44</v>
      </c>
      <c r="D20" s="28"/>
      <c r="E20" s="28"/>
      <c r="F20" s="28"/>
      <c r="G20" s="28"/>
      <c r="H20" s="28"/>
      <c r="I20" s="28"/>
      <c r="J20" s="28"/>
      <c r="K20" s="28"/>
      <c r="L20" s="28"/>
      <c r="M20" s="192"/>
    </row>
    <row r="21" spans="1:13" ht="14.4" customHeight="1">
      <c r="A21" s="22" t="s">
        <v>130</v>
      </c>
      <c r="B21"/>
      <c r="C21" s="189" t="s">
        <v>45</v>
      </c>
      <c r="D21" s="27"/>
      <c r="E21" s="27"/>
      <c r="F21" s="27"/>
      <c r="G21" s="27"/>
      <c r="H21" s="27"/>
      <c r="I21" s="27"/>
      <c r="J21" s="27"/>
      <c r="K21" s="27"/>
      <c r="L21" s="27"/>
      <c r="M21" s="190"/>
    </row>
    <row r="22" spans="1:13" ht="14.4" customHeight="1">
      <c r="A22" s="22" t="s">
        <v>130</v>
      </c>
      <c r="B22"/>
      <c r="C22" s="191" t="s">
        <v>46</v>
      </c>
      <c r="D22" s="28"/>
      <c r="E22" s="28"/>
      <c r="F22" s="28"/>
      <c r="G22" s="28"/>
      <c r="H22" s="28"/>
      <c r="I22" s="28"/>
      <c r="J22" s="28"/>
      <c r="K22" s="28"/>
      <c r="L22" s="28"/>
      <c r="M22" s="192"/>
    </row>
    <row r="23" spans="1:13" ht="14.4" customHeight="1">
      <c r="A23" s="22" t="s">
        <v>130</v>
      </c>
      <c r="B23"/>
      <c r="C23" s="189" t="s">
        <v>47</v>
      </c>
      <c r="D23" s="27"/>
      <c r="E23" s="27"/>
      <c r="F23" s="27"/>
      <c r="G23" s="27"/>
      <c r="H23" s="27"/>
      <c r="I23" s="27"/>
      <c r="J23" s="27"/>
      <c r="K23" s="27"/>
      <c r="L23" s="27"/>
      <c r="M23" s="190"/>
    </row>
    <row r="24" spans="1:13" ht="14.4" customHeight="1">
      <c r="A24" s="22" t="s">
        <v>130</v>
      </c>
      <c r="B24" s="154" t="s">
        <v>87</v>
      </c>
      <c r="C24" s="191" t="s">
        <v>48</v>
      </c>
      <c r="D24" s="28"/>
      <c r="E24" s="268">
        <f>'EU Regional Sales Data'!FP10</f>
        <v>2488</v>
      </c>
      <c r="F24" s="268">
        <f>'EU Regional Sales Data'!FQ10</f>
        <v>1394</v>
      </c>
      <c r="G24" s="28">
        <f>'EU-JINARC'!Q14</f>
        <v>0</v>
      </c>
      <c r="H24" s="28">
        <f>'EU-JINARC'!Q15</f>
        <v>0</v>
      </c>
      <c r="I24" s="28">
        <f>'EU-JINARC'!Q16</f>
        <v>0</v>
      </c>
      <c r="J24" s="28"/>
      <c r="K24" s="28"/>
      <c r="L24" s="28"/>
      <c r="M24" s="192"/>
    </row>
    <row r="25" spans="1:13" ht="14.4" customHeight="1">
      <c r="A25" s="22" t="s">
        <v>130</v>
      </c>
      <c r="B25" s="69"/>
      <c r="C25" s="189" t="s">
        <v>49</v>
      </c>
      <c r="D25" s="27"/>
      <c r="E25" s="27"/>
      <c r="F25" s="27"/>
      <c r="G25" s="27"/>
      <c r="H25" s="27"/>
      <c r="I25" s="27"/>
      <c r="J25" s="27"/>
      <c r="K25" s="27"/>
      <c r="L25" s="27"/>
      <c r="M25" s="190"/>
    </row>
    <row r="26" spans="1:13" ht="14.4" customHeight="1">
      <c r="A26" s="22" t="s">
        <v>130</v>
      </c>
      <c r="B26" s="154" t="s">
        <v>87</v>
      </c>
      <c r="C26" s="191" t="s">
        <v>50</v>
      </c>
      <c r="D26" s="28"/>
      <c r="E26" s="268">
        <f>'EU Regional Sales Data'!FP9</f>
        <v>3138</v>
      </c>
      <c r="F26" s="268">
        <f>'EU Regional Sales Data'!FQ9</f>
        <v>1708</v>
      </c>
      <c r="G26" s="28">
        <f>'EU-JINARC'!Q21</f>
        <v>112</v>
      </c>
      <c r="H26" s="28">
        <f>'EU-JINARC'!Q22</f>
        <v>112</v>
      </c>
      <c r="I26" s="28">
        <f>'EU-JINARC'!Q23</f>
        <v>112</v>
      </c>
      <c r="J26" s="28"/>
      <c r="K26" s="28"/>
      <c r="L26" s="28"/>
      <c r="M26" s="192"/>
    </row>
    <row r="27" spans="1:13" ht="14.4" customHeight="1">
      <c r="A27" s="22" t="s">
        <v>130</v>
      </c>
      <c r="B27" s="154" t="s">
        <v>87</v>
      </c>
      <c r="C27" s="189" t="s">
        <v>2</v>
      </c>
      <c r="D27" s="27"/>
      <c r="E27" s="272">
        <f>'EU Regional Sales Data'!FP30</f>
        <v>16940</v>
      </c>
      <c r="F27" s="272">
        <f>'EU Regional Sales Data'!FQ30</f>
        <v>0</v>
      </c>
      <c r="G27" s="27">
        <v>0</v>
      </c>
      <c r="H27" s="27">
        <v>0</v>
      </c>
      <c r="I27" s="27">
        <v>0</v>
      </c>
      <c r="J27" s="27"/>
      <c r="K27" s="27"/>
      <c r="L27" s="27"/>
      <c r="M27" s="190"/>
    </row>
    <row r="28" spans="1:13" ht="14.4" customHeight="1">
      <c r="A28" s="22" t="s">
        <v>130</v>
      </c>
      <c r="B28" s="154" t="s">
        <v>87</v>
      </c>
      <c r="C28" s="191" t="s">
        <v>0</v>
      </c>
      <c r="D28" s="28"/>
      <c r="E28" s="268">
        <f>'EU Regional Sales Data'!FP6</f>
        <v>68722</v>
      </c>
      <c r="F28" s="268">
        <f>'EU Regional Sales Data'!FQ6</f>
        <v>31016</v>
      </c>
      <c r="G28" s="28">
        <f>'EU-JINARC'!Q28</f>
        <v>11984</v>
      </c>
      <c r="H28" s="28">
        <f>'EU-JINARC'!Q29</f>
        <v>6104</v>
      </c>
      <c r="I28" s="28">
        <f>'EU-JINARC'!Q30</f>
        <v>7252</v>
      </c>
      <c r="J28" s="28"/>
      <c r="K28" s="28"/>
      <c r="L28" s="28"/>
      <c r="M28" s="192"/>
    </row>
    <row r="29" spans="1:13" ht="14.4" customHeight="1">
      <c r="A29" s="22" t="s">
        <v>130</v>
      </c>
      <c r="B29" s="154" t="s">
        <v>87</v>
      </c>
      <c r="C29" s="189" t="s">
        <v>51</v>
      </c>
      <c r="D29" s="27"/>
      <c r="E29" s="272">
        <f>'EU Regional Sales Data'!FP14</f>
        <v>0</v>
      </c>
      <c r="F29" s="272">
        <f>'EU Regional Sales Data'!FQ14</f>
        <v>0</v>
      </c>
      <c r="G29" s="27">
        <v>0</v>
      </c>
      <c r="H29" s="27">
        <v>0</v>
      </c>
      <c r="I29" s="27">
        <v>0</v>
      </c>
      <c r="J29" s="27"/>
      <c r="K29" s="27"/>
      <c r="L29" s="27"/>
      <c r="M29" s="190"/>
    </row>
    <row r="30" spans="1:13" ht="14.4" customHeight="1">
      <c r="A30" s="22" t="s">
        <v>130</v>
      </c>
      <c r="B30"/>
      <c r="C30" s="191" t="s">
        <v>52</v>
      </c>
      <c r="D30" s="28"/>
      <c r="E30" s="28"/>
      <c r="F30" s="28"/>
      <c r="G30" s="28"/>
      <c r="H30" s="28"/>
      <c r="I30" s="28"/>
      <c r="J30" s="28"/>
      <c r="K30" s="28"/>
      <c r="L30" s="28"/>
      <c r="M30" s="192"/>
    </row>
    <row r="31" spans="1:13" ht="14.4" customHeight="1">
      <c r="A31" s="22" t="s">
        <v>130</v>
      </c>
      <c r="B31"/>
      <c r="C31" s="198" t="s">
        <v>127</v>
      </c>
      <c r="D31" s="27"/>
      <c r="E31" s="27"/>
      <c r="F31" s="27"/>
      <c r="G31" s="27"/>
      <c r="H31" s="27"/>
      <c r="I31" s="27"/>
      <c r="J31" s="27"/>
      <c r="K31" s="27"/>
      <c r="L31" s="27"/>
      <c r="M31" s="190"/>
    </row>
    <row r="32" spans="1:13" ht="14.4" customHeight="1">
      <c r="A32" s="22" t="s">
        <v>130</v>
      </c>
      <c r="B32" s="154" t="s">
        <v>87</v>
      </c>
      <c r="C32" s="191" t="s">
        <v>53</v>
      </c>
      <c r="D32" s="28"/>
      <c r="E32" s="268">
        <f>'EU Regional Sales Data'!FP15</f>
        <v>580</v>
      </c>
      <c r="F32" s="268">
        <f>'EU Regional Sales Data'!FQ15</f>
        <v>100</v>
      </c>
      <c r="G32" s="28">
        <v>0</v>
      </c>
      <c r="H32" s="28">
        <v>0</v>
      </c>
      <c r="I32" s="28">
        <v>0</v>
      </c>
      <c r="J32" s="28"/>
      <c r="K32" s="28"/>
      <c r="L32" s="28"/>
      <c r="M32" s="192"/>
    </row>
    <row r="33" spans="1:14" ht="14.4" customHeight="1">
      <c r="A33" s="22" t="s">
        <v>130</v>
      </c>
      <c r="B33" s="154" t="s">
        <v>87</v>
      </c>
      <c r="C33" s="189" t="s">
        <v>3</v>
      </c>
      <c r="D33" s="27"/>
      <c r="E33" s="272">
        <f>'EU Regional Sales Data'!FP31</f>
        <v>8710</v>
      </c>
      <c r="F33" s="272">
        <f>'EU Regional Sales Data'!FQ31</f>
        <v>2290</v>
      </c>
      <c r="G33" s="27">
        <v>0</v>
      </c>
      <c r="H33" s="27">
        <v>0</v>
      </c>
      <c r="I33" s="27">
        <v>0</v>
      </c>
      <c r="J33" s="27"/>
      <c r="K33" s="27"/>
      <c r="L33" s="27"/>
      <c r="M33" s="190"/>
    </row>
    <row r="34" spans="1:14" ht="14.4" customHeight="1">
      <c r="A34" s="22" t="s">
        <v>130</v>
      </c>
      <c r="B34"/>
      <c r="C34" s="199" t="s">
        <v>133</v>
      </c>
      <c r="D34" s="28"/>
      <c r="E34" s="28"/>
      <c r="F34" s="28"/>
      <c r="G34" s="28"/>
      <c r="H34" s="28"/>
      <c r="I34" s="28"/>
      <c r="J34" s="28"/>
      <c r="K34" s="28"/>
      <c r="L34" s="28"/>
      <c r="M34" s="192"/>
    </row>
    <row r="35" spans="1:14" ht="14.4" customHeight="1">
      <c r="A35" s="22" t="s">
        <v>130</v>
      </c>
      <c r="B35" s="69"/>
      <c r="C35" s="189" t="s">
        <v>54</v>
      </c>
      <c r="D35" s="27"/>
      <c r="E35" s="27"/>
      <c r="F35" s="27"/>
      <c r="G35" s="27"/>
      <c r="H35" s="27"/>
      <c r="I35" s="27"/>
      <c r="J35" s="27"/>
      <c r="K35" s="27"/>
      <c r="L35" s="27"/>
      <c r="M35" s="190"/>
    </row>
    <row r="36" spans="1:14" ht="14.4" customHeight="1">
      <c r="A36" s="22" t="s">
        <v>130</v>
      </c>
      <c r="B36"/>
      <c r="C36" s="199" t="s">
        <v>129</v>
      </c>
      <c r="D36" s="28"/>
      <c r="E36" s="28"/>
      <c r="F36" s="28"/>
      <c r="G36" s="28"/>
      <c r="H36" s="28"/>
      <c r="I36" s="28"/>
      <c r="J36" s="28"/>
      <c r="K36" s="28"/>
      <c r="L36" s="28"/>
      <c r="M36" s="192"/>
    </row>
    <row r="37" spans="1:14" ht="14.4" customHeight="1">
      <c r="A37" s="22" t="s">
        <v>130</v>
      </c>
      <c r="B37"/>
      <c r="C37" s="189" t="s">
        <v>55</v>
      </c>
      <c r="D37" s="27"/>
      <c r="E37" s="27"/>
      <c r="F37" s="27"/>
      <c r="G37" s="27"/>
      <c r="H37" s="27"/>
      <c r="I37" s="27"/>
      <c r="J37" s="27"/>
      <c r="K37" s="27"/>
      <c r="L37" s="27"/>
      <c r="M37" s="190"/>
    </row>
    <row r="38" spans="1:14" ht="14.4" customHeight="1">
      <c r="A38" s="22" t="s">
        <v>130</v>
      </c>
      <c r="B38" s="154" t="s">
        <v>87</v>
      </c>
      <c r="C38" s="191" t="s">
        <v>56</v>
      </c>
      <c r="D38" s="28"/>
      <c r="E38" s="268">
        <f>'EU Regional Sales Data'!FP17</f>
        <v>562</v>
      </c>
      <c r="F38" s="268">
        <f>'EU Regional Sales Data'!FQ17</f>
        <v>66</v>
      </c>
      <c r="G38" s="28">
        <f>'EU-JINARC'!Q35</f>
        <v>112</v>
      </c>
      <c r="H38" s="28">
        <f>'EU-JINARC'!Q36</f>
        <v>56</v>
      </c>
      <c r="I38" s="28">
        <f>'EU-JINARC'!Q37</f>
        <v>0</v>
      </c>
      <c r="J38" s="28"/>
      <c r="K38" s="28"/>
      <c r="L38" s="28"/>
      <c r="M38" s="192"/>
    </row>
    <row r="39" spans="1:14" ht="14.4" customHeight="1">
      <c r="A39" s="22" t="s">
        <v>130</v>
      </c>
      <c r="B39"/>
      <c r="C39" s="198" t="s">
        <v>134</v>
      </c>
      <c r="D39" s="27"/>
      <c r="E39" s="27"/>
      <c r="F39" s="27"/>
      <c r="G39" s="27"/>
      <c r="H39" s="27"/>
      <c r="I39" s="27"/>
      <c r="J39" s="27"/>
      <c r="K39" s="27"/>
      <c r="L39" s="27"/>
      <c r="M39" s="190"/>
    </row>
    <row r="40" spans="1:14" ht="14.4" customHeight="1">
      <c r="A40" s="22" t="s">
        <v>130</v>
      </c>
      <c r="B40"/>
      <c r="C40" s="191" t="s">
        <v>57</v>
      </c>
      <c r="D40" s="28"/>
      <c r="E40" s="28"/>
      <c r="F40" s="28"/>
      <c r="G40" s="28"/>
      <c r="H40" s="28"/>
      <c r="I40" s="28"/>
      <c r="J40" s="28"/>
      <c r="K40" s="28"/>
      <c r="L40" s="28"/>
      <c r="M40" s="192"/>
    </row>
    <row r="41" spans="1:14" ht="14.4" customHeight="1">
      <c r="A41" s="22" t="s">
        <v>130</v>
      </c>
      <c r="B41"/>
      <c r="C41" s="198" t="s">
        <v>136</v>
      </c>
      <c r="D41" s="27"/>
      <c r="E41" s="27"/>
      <c r="F41" s="27"/>
      <c r="G41" s="27"/>
      <c r="H41" s="27"/>
      <c r="I41" s="27"/>
      <c r="J41" s="27"/>
      <c r="K41" s="27"/>
      <c r="L41" s="27"/>
      <c r="M41" s="190"/>
    </row>
    <row r="42" spans="1:14" ht="14.4" customHeight="1">
      <c r="A42" s="22" t="s">
        <v>130</v>
      </c>
      <c r="B42" s="154" t="s">
        <v>87</v>
      </c>
      <c r="C42" s="191" t="s">
        <v>58</v>
      </c>
      <c r="D42" s="28"/>
      <c r="E42" s="268">
        <f>'EU Regional Sales Data'!FP16</f>
        <v>70</v>
      </c>
      <c r="F42" s="268">
        <f>'EU Regional Sales Data'!FQ16</f>
        <v>0</v>
      </c>
      <c r="G42" s="28">
        <v>0</v>
      </c>
      <c r="H42" s="28">
        <v>0</v>
      </c>
      <c r="I42" s="28">
        <v>0</v>
      </c>
      <c r="J42" s="28"/>
      <c r="K42" s="28"/>
      <c r="L42" s="28"/>
      <c r="M42" s="192"/>
    </row>
    <row r="43" spans="1:14" s="32" customFormat="1" ht="14.4" customHeight="1">
      <c r="A43" s="22" t="s">
        <v>130</v>
      </c>
      <c r="B43" s="154" t="s">
        <v>87</v>
      </c>
      <c r="C43" s="189" t="s">
        <v>85</v>
      </c>
      <c r="D43" s="27"/>
      <c r="E43" s="272">
        <f>'EU Regional Sales Data'!FP11</f>
        <v>3044</v>
      </c>
      <c r="F43" s="272">
        <f>'EU Regional Sales Data'!FQ11</f>
        <v>850</v>
      </c>
      <c r="G43" s="27">
        <f>'EU-JINARC'!Q42</f>
        <v>448</v>
      </c>
      <c r="H43" s="27">
        <f>'EU-JINARC'!Q43</f>
        <v>196</v>
      </c>
      <c r="I43" s="27">
        <f>'EU-JINARC'!Q44</f>
        <v>336</v>
      </c>
      <c r="J43" s="27"/>
      <c r="K43" s="27"/>
      <c r="L43" s="27"/>
      <c r="M43" s="190"/>
      <c r="N43" s="31"/>
    </row>
    <row r="44" spans="1:14" ht="14.4" customHeight="1">
      <c r="A44" s="22" t="s">
        <v>130</v>
      </c>
      <c r="B44"/>
      <c r="C44" s="191" t="s">
        <v>59</v>
      </c>
      <c r="D44" s="28"/>
      <c r="E44" s="28"/>
      <c r="F44" s="28"/>
      <c r="G44" s="28"/>
      <c r="H44" s="28"/>
      <c r="I44" s="28"/>
      <c r="J44" s="28"/>
      <c r="K44" s="28"/>
      <c r="L44" s="28"/>
      <c r="M44" s="192"/>
    </row>
    <row r="45" spans="1:14" ht="14.4" customHeight="1">
      <c r="A45" s="22" t="s">
        <v>130</v>
      </c>
      <c r="B45"/>
      <c r="C45" s="189" t="s">
        <v>60</v>
      </c>
      <c r="D45" s="27"/>
      <c r="E45" s="27"/>
      <c r="F45" s="27"/>
      <c r="G45" s="27"/>
      <c r="H45" s="27"/>
      <c r="I45" s="27"/>
      <c r="J45" s="27"/>
      <c r="K45" s="27"/>
      <c r="L45" s="27"/>
      <c r="M45" s="190"/>
    </row>
    <row r="46" spans="1:14" ht="14.4" customHeight="1">
      <c r="A46" s="22" t="s">
        <v>130</v>
      </c>
      <c r="B46"/>
      <c r="C46" s="191" t="s">
        <v>61</v>
      </c>
      <c r="D46" s="28"/>
      <c r="E46" s="28"/>
      <c r="F46" s="28"/>
      <c r="G46" s="28"/>
      <c r="H46" s="28"/>
      <c r="I46" s="28"/>
      <c r="J46" s="28"/>
      <c r="K46" s="28"/>
      <c r="L46" s="28"/>
      <c r="M46" s="192"/>
    </row>
    <row r="47" spans="1:14" ht="14.4" customHeight="1">
      <c r="A47" s="22" t="s">
        <v>130</v>
      </c>
      <c r="B47"/>
      <c r="C47" s="198" t="s">
        <v>137</v>
      </c>
      <c r="D47" s="27"/>
      <c r="E47" s="27"/>
      <c r="F47" s="27"/>
      <c r="G47" s="27"/>
      <c r="H47" s="27"/>
      <c r="I47" s="27"/>
      <c r="J47" s="27"/>
      <c r="K47" s="27"/>
      <c r="L47" s="27"/>
      <c r="M47" s="190"/>
    </row>
    <row r="48" spans="1:14" ht="14.4" customHeight="1">
      <c r="A48" s="22" t="s">
        <v>130</v>
      </c>
      <c r="B48"/>
      <c r="C48" s="191" t="s">
        <v>62</v>
      </c>
      <c r="D48" s="28"/>
      <c r="E48" s="28"/>
      <c r="F48" s="28"/>
      <c r="G48" s="28"/>
      <c r="H48" s="28"/>
      <c r="I48" s="28"/>
      <c r="J48" s="28"/>
      <c r="K48" s="28"/>
      <c r="L48" s="28"/>
      <c r="M48" s="192"/>
    </row>
    <row r="49" spans="1:14" ht="14.4" customHeight="1">
      <c r="A49" s="22" t="s">
        <v>130</v>
      </c>
      <c r="B49"/>
      <c r="C49" s="189" t="s">
        <v>63</v>
      </c>
      <c r="D49" s="27"/>
      <c r="E49" s="27"/>
      <c r="F49" s="27"/>
      <c r="G49" s="27"/>
      <c r="H49" s="27"/>
      <c r="I49" s="27"/>
      <c r="J49" s="27"/>
      <c r="K49" s="27"/>
      <c r="L49" s="27"/>
      <c r="M49" s="190"/>
    </row>
    <row r="50" spans="1:14" ht="14.4" customHeight="1">
      <c r="A50" s="22" t="s">
        <v>130</v>
      </c>
      <c r="B50" s="154" t="s">
        <v>87</v>
      </c>
      <c r="C50" s="191" t="s">
        <v>13</v>
      </c>
      <c r="D50" s="28"/>
      <c r="E50" s="268">
        <f>'EU Regional Sales Data'!FP32</f>
        <v>23590</v>
      </c>
      <c r="F50" s="268">
        <f>'EU Regional Sales Data'!FQ32</f>
        <v>16860</v>
      </c>
      <c r="G50" s="28">
        <v>0</v>
      </c>
      <c r="H50" s="28">
        <v>0</v>
      </c>
      <c r="I50" s="28">
        <v>0</v>
      </c>
      <c r="J50" s="28"/>
      <c r="K50" s="28"/>
      <c r="L50" s="28"/>
      <c r="M50" s="192"/>
    </row>
    <row r="51" spans="1:14" ht="14.4" customHeight="1">
      <c r="A51" s="22" t="s">
        <v>130</v>
      </c>
      <c r="B51" s="154" t="s">
        <v>87</v>
      </c>
      <c r="C51" s="189" t="s">
        <v>1</v>
      </c>
      <c r="D51" s="27"/>
      <c r="E51" s="272">
        <f>'EU Regional Sales Data'!FP8</f>
        <v>4641</v>
      </c>
      <c r="F51" s="272">
        <f>'EU Regional Sales Data'!FQ8</f>
        <v>3128</v>
      </c>
      <c r="G51" s="27">
        <f>'EU-JINARC'!Q49</f>
        <v>168</v>
      </c>
      <c r="H51" s="27">
        <f>'EU-JINARC'!Q50</f>
        <v>168</v>
      </c>
      <c r="I51" s="27">
        <f>'EU-JINARC'!Q51</f>
        <v>168</v>
      </c>
      <c r="J51" s="27"/>
      <c r="K51" s="27"/>
      <c r="L51" s="27"/>
      <c r="M51" s="190"/>
    </row>
    <row r="52" spans="1:14" s="32" customFormat="1" ht="14.4">
      <c r="A52" s="22" t="s">
        <v>130</v>
      </c>
      <c r="B52" s="69"/>
      <c r="C52" s="191" t="s">
        <v>86</v>
      </c>
      <c r="D52" s="28"/>
      <c r="E52" s="28"/>
      <c r="F52" s="28"/>
      <c r="G52" s="28"/>
      <c r="H52" s="28"/>
      <c r="I52" s="28"/>
      <c r="J52" s="28"/>
      <c r="K52" s="28"/>
      <c r="L52" s="28"/>
      <c r="M52" s="192"/>
      <c r="N52" s="31"/>
    </row>
    <row r="53" spans="1:14" s="32" customFormat="1" ht="14.4">
      <c r="A53" s="22" t="s">
        <v>130</v>
      </c>
      <c r="B53" s="154" t="s">
        <v>87</v>
      </c>
      <c r="C53" s="189" t="s">
        <v>17</v>
      </c>
      <c r="D53" s="27"/>
      <c r="E53" s="391">
        <f>'Asia Sales volume of Samsca'!CO76</f>
        <v>13550</v>
      </c>
      <c r="F53" s="391">
        <f>'Asia Sales volume of Samsca'!CO80</f>
        <v>0</v>
      </c>
      <c r="G53" s="27">
        <v>0</v>
      </c>
      <c r="H53" s="27">
        <v>0</v>
      </c>
      <c r="I53" s="27">
        <v>0</v>
      </c>
      <c r="J53" s="27"/>
      <c r="K53" s="27"/>
      <c r="L53" s="27"/>
      <c r="M53" s="190"/>
      <c r="N53" s="31"/>
    </row>
    <row r="54" spans="1:14" s="32" customFormat="1" ht="14.4" customHeight="1" thickBot="1">
      <c r="A54" s="22" t="s">
        <v>130</v>
      </c>
      <c r="B54" s="154" t="s">
        <v>87</v>
      </c>
      <c r="C54" s="193" t="s">
        <v>64</v>
      </c>
      <c r="D54" s="194"/>
      <c r="E54" s="269">
        <f>'EU Regional Sales Data'!FP7</f>
        <v>10977</v>
      </c>
      <c r="F54" s="269">
        <f>'EU Regional Sales Data'!FQ7</f>
        <v>3531</v>
      </c>
      <c r="G54" s="194">
        <f>'EU-JINARC'!Q56</f>
        <v>2828</v>
      </c>
      <c r="H54" s="194">
        <f>'EU-JINARC'!Q57</f>
        <v>1708</v>
      </c>
      <c r="I54" s="194">
        <f>'EU-JINARC'!Q58</f>
        <v>784</v>
      </c>
      <c r="J54" s="194"/>
      <c r="K54" s="194"/>
      <c r="L54" s="194"/>
      <c r="M54" s="195"/>
      <c r="N54" s="31"/>
    </row>
    <row r="55" spans="1:14" s="32" customFormat="1" ht="14.4" customHeight="1">
      <c r="A55" s="29" t="s">
        <v>68</v>
      </c>
      <c r="B55" s="69"/>
      <c r="C55" t="s">
        <v>27</v>
      </c>
      <c r="D55" s="25"/>
      <c r="E55" s="25"/>
      <c r="F55" s="25"/>
      <c r="G55" s="25"/>
      <c r="H55" s="25"/>
      <c r="I55" s="25"/>
      <c r="J55" s="25"/>
      <c r="K55" s="25"/>
      <c r="L55" s="25"/>
      <c r="M55" s="25"/>
      <c r="N55" s="31"/>
    </row>
    <row r="56" spans="1:14" s="32" customFormat="1" ht="14.4" customHeight="1">
      <c r="A56" s="29" t="s">
        <v>68</v>
      </c>
      <c r="B56" s="69"/>
      <c r="C56" s="19" t="s">
        <v>92</v>
      </c>
      <c r="D56" s="26"/>
      <c r="E56" s="26"/>
      <c r="F56" s="26"/>
      <c r="G56" s="26"/>
      <c r="H56" s="26"/>
      <c r="I56" s="26"/>
      <c r="J56" s="26"/>
      <c r="K56" s="26"/>
      <c r="L56" s="26"/>
      <c r="M56" s="26"/>
      <c r="N56" s="31"/>
    </row>
    <row r="57" spans="1:14" s="32" customFormat="1" ht="14.4" customHeight="1">
      <c r="A57" s="29" t="s">
        <v>68</v>
      </c>
      <c r="B57" s="154" t="s">
        <v>87</v>
      </c>
      <c r="C57" t="s">
        <v>12</v>
      </c>
      <c r="D57" s="25"/>
      <c r="E57" s="273">
        <f>'Asia Sales volume of Samsca'!CO67</f>
        <v>700</v>
      </c>
      <c r="F57" s="273">
        <f>'Asia Sales volume of Samsca'!CO71</f>
        <v>0</v>
      </c>
      <c r="G57" s="25"/>
      <c r="H57" s="25"/>
      <c r="I57" s="25"/>
      <c r="J57" s="25"/>
      <c r="K57" s="25"/>
      <c r="L57" s="25"/>
      <c r="M57" s="25"/>
      <c r="N57" s="31"/>
    </row>
    <row r="58" spans="1:14" s="32" customFormat="1" ht="14.4" customHeight="1">
      <c r="A58" s="29" t="s">
        <v>68</v>
      </c>
      <c r="B58" s="69"/>
      <c r="C58" s="19" t="s">
        <v>93</v>
      </c>
      <c r="D58" s="26"/>
      <c r="E58" s="26"/>
      <c r="F58" s="26"/>
      <c r="G58" s="26"/>
      <c r="H58" s="26"/>
      <c r="I58" s="26"/>
      <c r="J58" s="26"/>
      <c r="K58" s="26"/>
      <c r="L58" s="26"/>
      <c r="M58" s="26"/>
      <c r="N58" s="31"/>
    </row>
    <row r="59" spans="1:14" s="32" customFormat="1" ht="14.4" customHeight="1">
      <c r="A59" s="29" t="s">
        <v>68</v>
      </c>
      <c r="B59" s="69"/>
      <c r="C59" t="s">
        <v>29</v>
      </c>
      <c r="D59" s="25"/>
      <c r="E59" s="25"/>
      <c r="F59" s="25"/>
      <c r="G59" s="25"/>
      <c r="H59" s="25"/>
      <c r="I59" s="25"/>
      <c r="J59" s="25"/>
      <c r="K59" s="25"/>
      <c r="L59" s="25"/>
      <c r="M59" s="25"/>
      <c r="N59" s="31"/>
    </row>
    <row r="60" spans="1:14" s="32" customFormat="1" ht="14.4" customHeight="1">
      <c r="A60" s="29" t="s">
        <v>68</v>
      </c>
      <c r="B60" s="154" t="s">
        <v>87</v>
      </c>
      <c r="C60" s="19" t="s">
        <v>16</v>
      </c>
      <c r="D60" s="26"/>
      <c r="E60" s="390">
        <f>'Asia Sales volume of Samsca'!CO40</f>
        <v>212960</v>
      </c>
      <c r="F60" s="390">
        <f>'Asia Sales volume of Samsca'!CO44</f>
        <v>0</v>
      </c>
      <c r="G60" s="26"/>
      <c r="H60" s="26"/>
      <c r="I60" s="26"/>
      <c r="J60" s="26"/>
      <c r="K60" s="26"/>
      <c r="L60" s="26"/>
      <c r="M60" s="26"/>
      <c r="N60" s="31"/>
    </row>
    <row r="61" spans="1:14" s="32" customFormat="1" ht="14.4" customHeight="1">
      <c r="A61" s="29" t="s">
        <v>68</v>
      </c>
      <c r="B61" s="69"/>
      <c r="C61" t="s">
        <v>30</v>
      </c>
      <c r="D61" s="25"/>
      <c r="E61" s="25"/>
      <c r="F61" s="25"/>
      <c r="G61" s="25"/>
      <c r="H61" s="25"/>
      <c r="I61" s="25"/>
      <c r="J61" s="25"/>
      <c r="K61" s="25"/>
      <c r="L61" s="25"/>
      <c r="M61" s="25"/>
      <c r="N61" s="31"/>
    </row>
    <row r="62" spans="1:14" s="32" customFormat="1" ht="14.4" customHeight="1">
      <c r="A62" s="29" t="s">
        <v>68</v>
      </c>
      <c r="B62" s="69"/>
      <c r="C62" s="19" t="s">
        <v>89</v>
      </c>
      <c r="D62" s="26"/>
      <c r="E62" s="26"/>
      <c r="F62" s="26"/>
      <c r="G62" s="26"/>
      <c r="H62" s="26"/>
      <c r="I62" s="26"/>
      <c r="J62" s="26"/>
      <c r="K62" s="26"/>
      <c r="L62" s="26"/>
      <c r="M62" s="26"/>
      <c r="N62" s="31"/>
    </row>
    <row r="63" spans="1:14" s="32" customFormat="1" ht="14.4" customHeight="1">
      <c r="A63" s="29" t="s">
        <v>68</v>
      </c>
      <c r="B63" s="154" t="s">
        <v>87</v>
      </c>
      <c r="C63" t="s">
        <v>11</v>
      </c>
      <c r="D63" s="25"/>
      <c r="E63" s="389">
        <f>'Asia Sales volume of Samsca'!CO4</f>
        <v>100</v>
      </c>
      <c r="F63" s="389">
        <f>'Asia Sales volume of Samsca'!CO8</f>
        <v>0</v>
      </c>
      <c r="G63" s="25"/>
      <c r="H63" s="25"/>
      <c r="I63" s="25"/>
      <c r="J63" s="25"/>
      <c r="K63" s="25"/>
      <c r="L63" s="25"/>
      <c r="M63" s="25"/>
      <c r="N63" s="31"/>
    </row>
    <row r="64" spans="1:14" s="32" customFormat="1" ht="14.4" customHeight="1">
      <c r="A64" s="29" t="s">
        <v>68</v>
      </c>
      <c r="B64" s="69"/>
      <c r="C64" s="19" t="s">
        <v>88</v>
      </c>
      <c r="D64" s="26"/>
      <c r="E64" s="26"/>
      <c r="F64" s="26"/>
      <c r="G64" s="26"/>
      <c r="H64" s="26"/>
      <c r="I64" s="26"/>
      <c r="J64" s="26"/>
      <c r="K64" s="26"/>
      <c r="L64" s="26"/>
      <c r="M64" s="26"/>
      <c r="N64" s="31"/>
    </row>
    <row r="65" spans="1:14" s="32" customFormat="1" ht="14.4" customHeight="1">
      <c r="A65" s="29" t="s">
        <v>68</v>
      </c>
      <c r="B65" s="154" t="s">
        <v>87</v>
      </c>
      <c r="C65" t="s">
        <v>18</v>
      </c>
      <c r="D65" s="25"/>
      <c r="E65" s="389">
        <f>'Asia Sales volume of Samsca'!CO58</f>
        <v>20550</v>
      </c>
      <c r="F65" s="389">
        <f>'Asia Sales volume of Samsca'!CO62</f>
        <v>0</v>
      </c>
      <c r="G65" s="25"/>
      <c r="H65" s="25"/>
      <c r="I65" s="25"/>
      <c r="J65" s="25"/>
      <c r="K65" s="25"/>
      <c r="L65" s="25"/>
      <c r="M65" s="25"/>
      <c r="N65" s="31"/>
    </row>
    <row r="66" spans="1:14" s="32" customFormat="1" ht="14.4" customHeight="1">
      <c r="A66" s="29" t="s">
        <v>68</v>
      </c>
      <c r="B66" s="154" t="s">
        <v>87</v>
      </c>
      <c r="C66" s="19" t="s">
        <v>14</v>
      </c>
      <c r="D66" s="26"/>
      <c r="E66" s="390">
        <f>'Asia Sales volume of Samsca'!CO13</f>
        <v>20600</v>
      </c>
      <c r="F66" s="390">
        <f>'Asia Sales volume of Samsca'!CO17</f>
        <v>7770</v>
      </c>
      <c r="G66" s="26"/>
      <c r="H66" s="26"/>
      <c r="I66" s="26"/>
      <c r="J66" s="26"/>
      <c r="K66" s="26"/>
      <c r="L66" s="26"/>
      <c r="M66" s="26"/>
      <c r="N66" s="31"/>
    </row>
    <row r="67" spans="1:14" s="32" customFormat="1" ht="14.4" customHeight="1">
      <c r="A67" s="29" t="s">
        <v>68</v>
      </c>
      <c r="B67" s="69"/>
      <c r="C67" t="s">
        <v>31</v>
      </c>
      <c r="D67" s="25"/>
      <c r="E67" s="25"/>
      <c r="F67" s="25"/>
      <c r="G67" s="25"/>
      <c r="H67" s="25"/>
      <c r="I67" s="25"/>
      <c r="J67" s="25"/>
      <c r="K67" s="25"/>
      <c r="L67" s="25"/>
      <c r="M67" s="25"/>
      <c r="N67" s="31"/>
    </row>
    <row r="68" spans="1:14" s="32" customFormat="1" ht="14.4" customHeight="1">
      <c r="A68" s="29" t="s">
        <v>68</v>
      </c>
      <c r="B68" s="69"/>
      <c r="C68" s="19" t="s">
        <v>206</v>
      </c>
      <c r="D68" s="26"/>
      <c r="E68" s="26"/>
      <c r="F68" s="26"/>
      <c r="G68" s="26"/>
      <c r="H68" s="26"/>
      <c r="I68" s="26"/>
      <c r="J68" s="26"/>
      <c r="K68" s="26"/>
      <c r="L68" s="26"/>
      <c r="M68" s="26"/>
      <c r="N68" s="31"/>
    </row>
    <row r="69" spans="1:14" s="32" customFormat="1" ht="14.4">
      <c r="A69" s="29" t="s">
        <v>68</v>
      </c>
      <c r="B69" s="69"/>
      <c r="C69" t="s">
        <v>32</v>
      </c>
      <c r="D69" s="25"/>
      <c r="E69" s="25"/>
      <c r="F69" s="25"/>
      <c r="G69" s="25"/>
      <c r="H69" s="25"/>
      <c r="I69" s="25"/>
      <c r="J69" s="25"/>
      <c r="K69" s="25"/>
      <c r="L69" s="25"/>
      <c r="M69" s="25"/>
      <c r="N69" s="31"/>
    </row>
    <row r="70" spans="1:14" s="32" customFormat="1" ht="14.4">
      <c r="A70" s="29" t="s">
        <v>68</v>
      </c>
      <c r="B70" s="69"/>
      <c r="C70" s="19" t="s">
        <v>33</v>
      </c>
      <c r="D70" s="26"/>
      <c r="E70" s="26"/>
      <c r="F70" s="26"/>
      <c r="G70" s="26"/>
      <c r="H70" s="26"/>
      <c r="I70" s="26"/>
      <c r="J70" s="26"/>
      <c r="K70" s="26"/>
      <c r="L70" s="26"/>
      <c r="M70" s="26"/>
      <c r="N70" s="31"/>
    </row>
    <row r="71" spans="1:14" s="32" customFormat="1" ht="14.4">
      <c r="A71" s="29" t="s">
        <v>68</v>
      </c>
      <c r="B71" s="154" t="s">
        <v>87</v>
      </c>
      <c r="C71" t="s">
        <v>26</v>
      </c>
      <c r="D71" s="25"/>
      <c r="E71" s="389">
        <f>'Asia Sales volume of Samsca'!CO49</f>
        <v>15660</v>
      </c>
      <c r="F71" s="389">
        <f>'Asia Sales volume of Samsca'!CO53</f>
        <v>0</v>
      </c>
      <c r="G71" s="25"/>
      <c r="H71" s="25"/>
      <c r="I71" s="25"/>
      <c r="J71" s="25"/>
      <c r="K71" s="25"/>
      <c r="L71" s="25"/>
      <c r="M71" s="25"/>
      <c r="N71" s="31"/>
    </row>
    <row r="72" spans="1:14" s="32" customFormat="1" ht="14.4">
      <c r="A72" s="29" t="s">
        <v>68</v>
      </c>
      <c r="B72" s="69"/>
      <c r="C72" s="19" t="s">
        <v>90</v>
      </c>
      <c r="D72" s="26"/>
      <c r="E72" s="26"/>
      <c r="F72" s="26"/>
      <c r="G72" s="26"/>
      <c r="H72" s="26"/>
      <c r="I72" s="26"/>
      <c r="J72" s="26"/>
      <c r="K72" s="26"/>
      <c r="L72" s="26"/>
      <c r="M72" s="26"/>
      <c r="N72" s="31"/>
    </row>
    <row r="73" spans="1:14" s="32" customFormat="1" ht="14.4">
      <c r="A73" s="29" t="s">
        <v>68</v>
      </c>
      <c r="B73" s="69"/>
      <c r="C73" t="s">
        <v>84</v>
      </c>
      <c r="D73" s="25"/>
      <c r="E73" s="25"/>
      <c r="F73" s="25"/>
      <c r="G73" s="25"/>
      <c r="H73" s="25"/>
      <c r="I73" s="25"/>
      <c r="J73" s="25"/>
      <c r="K73" s="25"/>
      <c r="L73" s="25"/>
      <c r="M73" s="25"/>
      <c r="N73" s="31"/>
    </row>
    <row r="74" spans="1:14" s="32" customFormat="1" ht="14.4">
      <c r="A74" s="29" t="s">
        <v>68</v>
      </c>
      <c r="B74" s="69"/>
      <c r="C74" s="19" t="s">
        <v>91</v>
      </c>
      <c r="D74" s="26"/>
      <c r="E74" s="26"/>
      <c r="F74" s="26"/>
      <c r="G74" s="26"/>
      <c r="H74" s="26"/>
      <c r="I74" s="26"/>
      <c r="J74" s="26"/>
      <c r="K74" s="26"/>
      <c r="L74" s="26"/>
      <c r="M74" s="26"/>
      <c r="N74" s="31"/>
    </row>
    <row r="75" spans="1:14" s="32" customFormat="1" ht="14.4">
      <c r="A75" s="29" t="s">
        <v>68</v>
      </c>
      <c r="B75" s="154" t="s">
        <v>87</v>
      </c>
      <c r="C75" t="s">
        <v>15</v>
      </c>
      <c r="D75" s="25"/>
      <c r="E75" s="389">
        <f>'Asia Sales volume of Samsca'!CO31</f>
        <v>2800</v>
      </c>
      <c r="F75" s="389">
        <f>'Asia Sales volume of Samsca'!CO35</f>
        <v>0</v>
      </c>
      <c r="G75" s="25"/>
      <c r="H75" s="25"/>
      <c r="I75" s="25"/>
      <c r="J75" s="25"/>
      <c r="K75" s="25"/>
      <c r="L75" s="25"/>
      <c r="M75" s="25"/>
      <c r="N75" s="31"/>
    </row>
    <row r="76" spans="1:14" s="32" customFormat="1" ht="14.4">
      <c r="A76" s="29" t="s">
        <v>68</v>
      </c>
      <c r="B76" s="154" t="s">
        <v>87</v>
      </c>
      <c r="C76" s="19" t="s">
        <v>28</v>
      </c>
      <c r="D76" s="26"/>
      <c r="E76" s="390">
        <f>'Asia Sales volume of Samsca'!CO22</f>
        <v>16180</v>
      </c>
      <c r="F76" s="390">
        <f>'Asia Sales volume of Samsca'!CO26</f>
        <v>0</v>
      </c>
      <c r="G76" s="26"/>
      <c r="H76" s="26"/>
      <c r="I76" s="26"/>
      <c r="J76" s="26"/>
      <c r="K76" s="26"/>
      <c r="L76" s="26"/>
      <c r="M76" s="26"/>
      <c r="N76" s="31"/>
    </row>
    <row r="77" spans="1:14" s="32" customFormat="1" ht="14.4">
      <c r="A77" s="29" t="s">
        <v>68</v>
      </c>
      <c r="B77"/>
      <c r="C77" t="s">
        <v>35</v>
      </c>
      <c r="D77" s="25"/>
      <c r="E77" s="25"/>
      <c r="F77" s="25"/>
      <c r="G77" s="25"/>
      <c r="H77" s="25"/>
      <c r="I77" s="25"/>
      <c r="J77" s="25"/>
      <c r="K77" s="25"/>
      <c r="L77" s="25"/>
      <c r="M77" s="25"/>
      <c r="N77" s="31"/>
    </row>
    <row r="78" spans="1:14" s="32" customFormat="1" ht="14.4">
      <c r="A78" s="29" t="s">
        <v>68</v>
      </c>
      <c r="B78"/>
      <c r="C78" s="19" t="s">
        <v>34</v>
      </c>
      <c r="D78" s="26"/>
      <c r="E78" s="26"/>
      <c r="F78" s="26"/>
      <c r="G78" s="26"/>
      <c r="H78" s="26"/>
      <c r="I78" s="26"/>
      <c r="J78" s="26"/>
      <c r="K78" s="26"/>
      <c r="L78" s="26"/>
      <c r="M78" s="26"/>
      <c r="N78" s="31"/>
    </row>
    <row r="79" spans="1:14" s="32" customFormat="1" ht="14.4">
      <c r="A79" s="29" t="s">
        <v>68</v>
      </c>
      <c r="B79"/>
      <c r="C79"/>
      <c r="D79" s="25"/>
      <c r="E79" s="25"/>
      <c r="F79" s="25"/>
      <c r="G79" s="25"/>
      <c r="H79" s="25"/>
      <c r="I79" s="25"/>
      <c r="J79" s="25"/>
      <c r="K79" s="25"/>
      <c r="L79" s="25"/>
      <c r="M79" s="25"/>
      <c r="N79" s="31"/>
    </row>
    <row r="80" spans="1:14" s="32" customFormat="1" ht="14.4">
      <c r="A80" s="29" t="s">
        <v>68</v>
      </c>
      <c r="B80"/>
      <c r="C80" s="19"/>
      <c r="D80" s="26"/>
      <c r="E80" s="26"/>
      <c r="F80" s="26"/>
      <c r="G80" s="26"/>
      <c r="H80" s="26"/>
      <c r="I80" s="26"/>
      <c r="J80" s="26"/>
      <c r="K80" s="26"/>
      <c r="L80" s="26"/>
      <c r="M80" s="26"/>
      <c r="N80" s="31"/>
    </row>
    <row r="81" spans="1:14" s="32" customFormat="1" ht="14.4">
      <c r="A81" s="29" t="s">
        <v>68</v>
      </c>
      <c r="B81"/>
      <c r="C81"/>
      <c r="D81" s="25"/>
      <c r="E81" s="25"/>
      <c r="F81" s="25"/>
      <c r="G81" s="25"/>
      <c r="H81" s="25"/>
      <c r="I81" s="25"/>
      <c r="J81" s="25"/>
      <c r="K81" s="25"/>
      <c r="L81" s="25"/>
      <c r="M81" s="25"/>
      <c r="N81" s="31"/>
    </row>
    <row r="82" spans="1:14" s="32" customFormat="1" ht="14.4">
      <c r="A82" s="29" t="s">
        <v>68</v>
      </c>
      <c r="B82"/>
      <c r="C82" s="19"/>
      <c r="D82" s="26"/>
      <c r="E82" s="26"/>
      <c r="F82" s="26"/>
      <c r="G82" s="26"/>
      <c r="H82" s="26"/>
      <c r="I82" s="26"/>
      <c r="J82" s="26"/>
      <c r="K82" s="26"/>
      <c r="L82" s="26"/>
      <c r="M82" s="26"/>
      <c r="N82" s="31"/>
    </row>
    <row r="83" spans="1:14" s="32" customFormat="1" ht="14.4">
      <c r="A83" s="29" t="s">
        <v>68</v>
      </c>
      <c r="B83"/>
      <c r="C83"/>
      <c r="D83" s="25"/>
      <c r="E83" s="25"/>
      <c r="F83" s="25"/>
      <c r="G83" s="25"/>
      <c r="H83" s="25"/>
      <c r="I83" s="25"/>
      <c r="J83" s="25"/>
      <c r="K83" s="25"/>
      <c r="L83" s="25"/>
      <c r="M83" s="25"/>
      <c r="N83" s="31"/>
    </row>
    <row r="84" spans="1:14" s="32" customFormat="1" ht="14.4">
      <c r="A84" s="29" t="s">
        <v>68</v>
      </c>
      <c r="B84"/>
      <c r="C84" s="19"/>
      <c r="D84" s="26"/>
      <c r="E84" s="26"/>
      <c r="F84" s="26"/>
      <c r="G84" s="26"/>
      <c r="H84" s="26"/>
      <c r="I84" s="26"/>
      <c r="J84" s="26"/>
      <c r="K84" s="26"/>
      <c r="L84" s="26"/>
      <c r="M84" s="26"/>
      <c r="N84" s="31"/>
    </row>
    <row r="85" spans="1:14" s="32" customFormat="1" ht="14.4">
      <c r="A85" s="29" t="s">
        <v>68</v>
      </c>
      <c r="B85"/>
      <c r="C85"/>
      <c r="D85" s="25"/>
      <c r="E85" s="25"/>
      <c r="F85" s="25"/>
      <c r="G85" s="25"/>
      <c r="H85" s="25"/>
      <c r="I85" s="25"/>
      <c r="J85" s="25"/>
      <c r="K85" s="25"/>
      <c r="L85" s="25"/>
      <c r="M85" s="25"/>
      <c r="N85" s="31"/>
    </row>
    <row r="86" spans="1:14" s="32" customFormat="1" ht="14.4">
      <c r="A86" s="29" t="s">
        <v>68</v>
      </c>
      <c r="B86"/>
      <c r="C86" s="19"/>
      <c r="D86" s="26"/>
      <c r="E86" s="26"/>
      <c r="F86" s="26"/>
      <c r="G86" s="26"/>
      <c r="H86" s="26"/>
      <c r="I86" s="26"/>
      <c r="J86" s="26"/>
      <c r="K86" s="26"/>
      <c r="L86" s="26"/>
      <c r="M86" s="26"/>
      <c r="N86" s="31"/>
    </row>
    <row r="87" spans="1:14" s="32" customFormat="1" ht="14.4">
      <c r="A87" s="29" t="s">
        <v>68</v>
      </c>
      <c r="B87"/>
      <c r="C87"/>
      <c r="D87" s="25"/>
      <c r="E87" s="25"/>
      <c r="F87" s="25"/>
      <c r="G87" s="25"/>
      <c r="H87" s="25"/>
      <c r="I87" s="25"/>
      <c r="J87" s="25"/>
      <c r="K87" s="25"/>
      <c r="L87" s="25"/>
      <c r="M87" s="25"/>
      <c r="N87" s="31"/>
    </row>
    <row r="88" spans="1:14" s="32" customFormat="1" ht="14.4">
      <c r="A88" s="29" t="s">
        <v>68</v>
      </c>
      <c r="B88"/>
      <c r="C88" s="19"/>
      <c r="D88" s="26"/>
      <c r="E88" s="26"/>
      <c r="F88" s="26"/>
      <c r="G88" s="26"/>
      <c r="H88" s="26"/>
      <c r="I88" s="26"/>
      <c r="J88" s="26"/>
      <c r="K88" s="26"/>
      <c r="L88" s="26"/>
      <c r="M88" s="26"/>
      <c r="N88" s="31"/>
    </row>
    <row r="89" spans="1:14" s="32" customFormat="1" ht="14.4">
      <c r="A89" s="29" t="s">
        <v>68</v>
      </c>
      <c r="B89"/>
      <c r="C89"/>
      <c r="D89" s="25"/>
      <c r="E89" s="25"/>
      <c r="F89" s="25"/>
      <c r="G89" s="25"/>
      <c r="H89" s="25"/>
      <c r="I89" s="25"/>
      <c r="J89" s="25"/>
      <c r="K89" s="25"/>
      <c r="L89" s="25"/>
      <c r="M89" s="25"/>
      <c r="N89" s="31"/>
    </row>
    <row r="90" spans="1:14" s="32" customFormat="1">
      <c r="A90" s="29" t="s">
        <v>68</v>
      </c>
      <c r="B90" s="30"/>
      <c r="C90" s="19"/>
      <c r="D90" s="26"/>
      <c r="E90" s="26"/>
      <c r="F90" s="26"/>
      <c r="G90" s="26"/>
      <c r="H90" s="26"/>
      <c r="I90" s="26"/>
      <c r="J90" s="26"/>
      <c r="K90" s="26"/>
      <c r="L90" s="26"/>
      <c r="M90" s="26"/>
      <c r="N90" s="31"/>
    </row>
    <row r="91" spans="1:14" s="32" customFormat="1">
      <c r="A91" s="29"/>
      <c r="B91" s="30"/>
      <c r="D91" s="25"/>
      <c r="E91" s="25"/>
      <c r="F91" s="25"/>
      <c r="G91" s="25"/>
      <c r="H91" s="25"/>
      <c r="I91" s="25"/>
      <c r="J91" s="25"/>
      <c r="K91" s="25"/>
      <c r="L91" s="25"/>
      <c r="M91" s="25"/>
      <c r="N91" s="31"/>
    </row>
    <row r="92" spans="1:14" s="32" customFormat="1">
      <c r="A92" s="29"/>
      <c r="B92" s="30"/>
      <c r="D92" s="25"/>
      <c r="E92" s="25"/>
      <c r="F92" s="25"/>
      <c r="G92" s="25"/>
      <c r="H92" s="25"/>
      <c r="I92" s="25"/>
      <c r="J92" s="25"/>
      <c r="K92" s="25"/>
      <c r="L92" s="25"/>
      <c r="M92" s="25"/>
      <c r="N92" s="31"/>
    </row>
    <row r="93" spans="1:14" s="32" customFormat="1">
      <c r="A93" s="29"/>
      <c r="B93" s="30"/>
      <c r="D93" s="25"/>
      <c r="E93" s="25"/>
      <c r="F93" s="25"/>
      <c r="G93" s="25"/>
      <c r="H93" s="25"/>
      <c r="I93" s="25"/>
      <c r="J93" s="25"/>
      <c r="K93" s="25"/>
      <c r="L93" s="25"/>
      <c r="M93" s="25"/>
      <c r="N93" s="31"/>
    </row>
    <row r="94" spans="1:14" s="32" customFormat="1">
      <c r="A94" s="29"/>
      <c r="B94" s="30"/>
      <c r="D94" s="25"/>
      <c r="E94" s="25"/>
      <c r="F94" s="25"/>
      <c r="G94" s="25"/>
      <c r="H94" s="25"/>
      <c r="I94" s="25"/>
      <c r="J94" s="25"/>
      <c r="K94" s="25"/>
      <c r="L94" s="25"/>
      <c r="M94" s="25"/>
      <c r="N94" s="31"/>
    </row>
    <row r="95" spans="1:14" s="32" customFormat="1">
      <c r="A95" s="29"/>
      <c r="B95" s="30"/>
      <c r="D95" s="25"/>
      <c r="E95" s="25"/>
      <c r="F95" s="25"/>
      <c r="G95" s="25"/>
      <c r="H95" s="25"/>
      <c r="I95" s="25"/>
      <c r="J95" s="25"/>
      <c r="K95" s="25"/>
      <c r="L95" s="25"/>
      <c r="M95" s="25"/>
      <c r="N95" s="31"/>
    </row>
    <row r="96" spans="1:14" s="32" customFormat="1">
      <c r="A96" s="29"/>
      <c r="B96" s="30"/>
      <c r="D96" s="25"/>
      <c r="E96" s="25"/>
      <c r="F96" s="25"/>
      <c r="G96" s="25"/>
      <c r="H96" s="25"/>
      <c r="I96" s="25"/>
      <c r="J96" s="25"/>
      <c r="K96" s="25"/>
      <c r="L96" s="25"/>
      <c r="M96" s="25"/>
      <c r="N96" s="31"/>
    </row>
    <row r="97" spans="1:14" s="32" customFormat="1">
      <c r="A97" s="29"/>
      <c r="B97" s="30"/>
      <c r="D97" s="25"/>
      <c r="E97" s="25"/>
      <c r="F97" s="25"/>
      <c r="G97" s="25"/>
      <c r="H97" s="25"/>
      <c r="I97" s="25"/>
      <c r="J97" s="25"/>
      <c r="K97" s="25"/>
      <c r="L97" s="25"/>
      <c r="M97" s="25"/>
      <c r="N97" s="31"/>
    </row>
    <row r="98" spans="1:14" s="32" customFormat="1">
      <c r="A98" s="29"/>
      <c r="B98" s="30"/>
      <c r="D98" s="25"/>
      <c r="E98" s="25"/>
      <c r="F98" s="25"/>
      <c r="G98" s="25"/>
      <c r="H98" s="25"/>
      <c r="I98" s="25"/>
      <c r="J98" s="25"/>
      <c r="K98" s="25"/>
      <c r="L98" s="25"/>
      <c r="M98" s="25"/>
      <c r="N98" s="31"/>
    </row>
    <row r="99" spans="1:14" s="32" customFormat="1">
      <c r="A99" s="29"/>
      <c r="B99" s="30"/>
      <c r="D99" s="25"/>
      <c r="E99" s="25"/>
      <c r="F99" s="25"/>
      <c r="G99" s="25"/>
      <c r="H99" s="25"/>
      <c r="I99" s="25"/>
      <c r="J99" s="25"/>
      <c r="K99" s="25"/>
      <c r="L99" s="25"/>
      <c r="M99" s="25"/>
      <c r="N99" s="31"/>
    </row>
    <row r="100" spans="1:14" s="32" customFormat="1">
      <c r="A100" s="29"/>
      <c r="B100" s="30"/>
      <c r="D100" s="25"/>
      <c r="E100" s="25"/>
      <c r="F100" s="25"/>
      <c r="G100" s="25"/>
      <c r="H100" s="25"/>
      <c r="I100" s="25"/>
      <c r="J100" s="25"/>
      <c r="K100" s="25"/>
      <c r="L100" s="25"/>
      <c r="M100" s="25"/>
      <c r="N100" s="31"/>
    </row>
    <row r="101" spans="1:14" s="32" customFormat="1">
      <c r="A101" s="29"/>
      <c r="B101" s="30"/>
      <c r="D101" s="25"/>
      <c r="E101" s="25"/>
      <c r="F101" s="25"/>
      <c r="G101" s="25"/>
      <c r="H101" s="25"/>
      <c r="I101" s="25"/>
      <c r="J101" s="25"/>
      <c r="K101" s="25"/>
      <c r="L101" s="25"/>
      <c r="M101" s="25"/>
      <c r="N101" s="31"/>
    </row>
    <row r="102" spans="1:14" s="32" customFormat="1">
      <c r="A102" s="29"/>
      <c r="B102" s="30"/>
      <c r="D102" s="25"/>
      <c r="E102" s="25"/>
      <c r="F102" s="25"/>
      <c r="G102" s="25"/>
      <c r="H102" s="25"/>
      <c r="I102" s="25"/>
      <c r="J102" s="25"/>
      <c r="K102" s="25"/>
      <c r="L102" s="25"/>
      <c r="M102" s="25"/>
      <c r="N102" s="31"/>
    </row>
    <row r="103" spans="1:14" s="32" customFormat="1">
      <c r="A103" s="29"/>
      <c r="B103" s="30"/>
      <c r="D103" s="25"/>
      <c r="E103" s="25"/>
      <c r="F103" s="25"/>
      <c r="G103" s="25"/>
      <c r="H103" s="25"/>
      <c r="I103" s="25"/>
      <c r="J103" s="25"/>
      <c r="K103" s="25"/>
      <c r="L103" s="25"/>
      <c r="M103" s="25"/>
      <c r="N103" s="31"/>
    </row>
    <row r="104" spans="1:14" s="32" customFormat="1">
      <c r="A104" s="29"/>
      <c r="B104" s="30"/>
      <c r="D104" s="25"/>
      <c r="E104" s="25"/>
      <c r="F104" s="25"/>
      <c r="G104" s="25"/>
      <c r="H104" s="25"/>
      <c r="I104" s="25"/>
      <c r="J104" s="25"/>
      <c r="K104" s="25"/>
      <c r="L104" s="25"/>
      <c r="M104" s="25"/>
      <c r="N104" s="31"/>
    </row>
    <row r="105" spans="1:14" s="32" customFormat="1">
      <c r="A105" s="29"/>
      <c r="B105" s="30"/>
      <c r="D105" s="25"/>
      <c r="E105" s="25"/>
      <c r="F105" s="25"/>
      <c r="G105" s="25"/>
      <c r="H105" s="25"/>
      <c r="I105" s="25"/>
      <c r="J105" s="25"/>
      <c r="K105" s="25"/>
      <c r="L105" s="25"/>
      <c r="M105" s="25"/>
      <c r="N105" s="31"/>
    </row>
    <row r="106" spans="1:14" s="32" customFormat="1">
      <c r="A106" s="29"/>
      <c r="B106" s="30"/>
      <c r="D106" s="25"/>
      <c r="E106" s="25"/>
      <c r="F106" s="25"/>
      <c r="G106" s="25"/>
      <c r="H106" s="25"/>
      <c r="I106" s="25"/>
      <c r="J106" s="25"/>
      <c r="K106" s="25"/>
      <c r="L106" s="25"/>
      <c r="M106" s="25"/>
      <c r="N106" s="31"/>
    </row>
    <row r="107" spans="1:14" s="32" customFormat="1">
      <c r="A107" s="29"/>
      <c r="B107" s="30"/>
      <c r="D107" s="25"/>
      <c r="E107" s="25"/>
      <c r="F107" s="25"/>
      <c r="G107" s="25"/>
      <c r="H107" s="25"/>
      <c r="I107" s="25"/>
      <c r="J107" s="25"/>
      <c r="K107" s="25"/>
      <c r="L107" s="25"/>
      <c r="M107" s="25"/>
      <c r="N107" s="31"/>
    </row>
    <row r="108" spans="1:14" s="32" customFormat="1">
      <c r="A108" s="29"/>
      <c r="B108" s="30"/>
      <c r="D108" s="25"/>
      <c r="E108" s="25"/>
      <c r="F108" s="25"/>
      <c r="G108" s="25"/>
      <c r="H108" s="25"/>
      <c r="I108" s="25"/>
      <c r="J108" s="25"/>
      <c r="K108" s="25"/>
      <c r="L108" s="25"/>
      <c r="M108" s="25"/>
      <c r="N108" s="31"/>
    </row>
    <row r="109" spans="1:14" s="32" customFormat="1">
      <c r="A109" s="29"/>
      <c r="B109" s="30"/>
      <c r="D109" s="25"/>
      <c r="E109" s="25"/>
      <c r="F109" s="25"/>
      <c r="G109" s="25"/>
      <c r="H109" s="25"/>
      <c r="I109" s="25"/>
      <c r="J109" s="25"/>
      <c r="K109" s="25"/>
      <c r="L109" s="25"/>
      <c r="M109" s="25"/>
      <c r="N109" s="31"/>
    </row>
    <row r="110" spans="1:14" s="32" customFormat="1">
      <c r="A110" s="29"/>
      <c r="B110" s="30"/>
      <c r="D110" s="25"/>
      <c r="E110" s="25"/>
      <c r="F110" s="25"/>
      <c r="G110" s="25"/>
      <c r="H110" s="25"/>
      <c r="I110" s="25"/>
      <c r="J110" s="25"/>
      <c r="K110" s="25"/>
      <c r="L110" s="25"/>
      <c r="M110" s="25"/>
      <c r="N110" s="31"/>
    </row>
    <row r="111" spans="1:14" s="32" customFormat="1">
      <c r="A111" s="29"/>
      <c r="B111" s="30"/>
      <c r="D111" s="25"/>
      <c r="E111" s="25"/>
      <c r="F111" s="25"/>
      <c r="G111" s="25"/>
      <c r="H111" s="25"/>
      <c r="I111" s="25"/>
      <c r="J111" s="25"/>
      <c r="K111" s="25"/>
      <c r="L111" s="25"/>
      <c r="M111" s="25"/>
      <c r="N111" s="31"/>
    </row>
    <row r="112" spans="1:14" s="32" customFormat="1">
      <c r="A112" s="29"/>
      <c r="B112" s="30"/>
      <c r="D112" s="25"/>
      <c r="E112" s="25"/>
      <c r="F112" s="25"/>
      <c r="G112" s="25"/>
      <c r="H112" s="25"/>
      <c r="I112" s="25"/>
      <c r="J112" s="25"/>
      <c r="K112" s="25"/>
      <c r="L112" s="25"/>
      <c r="M112" s="25"/>
      <c r="N112" s="31"/>
    </row>
    <row r="113" spans="1:14" s="32" customFormat="1">
      <c r="A113" s="29"/>
      <c r="B113" s="30"/>
      <c r="D113" s="25"/>
      <c r="E113" s="25"/>
      <c r="F113" s="25"/>
      <c r="G113" s="25"/>
      <c r="H113" s="25"/>
      <c r="I113" s="25"/>
      <c r="J113" s="25"/>
      <c r="K113" s="25"/>
      <c r="L113" s="25"/>
      <c r="M113" s="25"/>
      <c r="N113" s="31"/>
    </row>
    <row r="114" spans="1:14" s="32" customFormat="1">
      <c r="A114" s="29"/>
      <c r="B114" s="30"/>
      <c r="D114" s="25"/>
      <c r="E114" s="25"/>
      <c r="F114" s="25"/>
      <c r="G114" s="25"/>
      <c r="H114" s="25"/>
      <c r="I114" s="25"/>
      <c r="J114" s="25"/>
      <c r="K114" s="25"/>
      <c r="L114" s="25"/>
      <c r="M114" s="25"/>
      <c r="N114" s="31"/>
    </row>
    <row r="115" spans="1:14" s="32" customFormat="1">
      <c r="A115" s="29"/>
      <c r="B115" s="30"/>
      <c r="D115" s="25"/>
      <c r="E115" s="25"/>
      <c r="F115" s="25"/>
      <c r="G115" s="25"/>
      <c r="H115" s="25"/>
      <c r="I115" s="25"/>
      <c r="J115" s="25"/>
      <c r="K115" s="25"/>
      <c r="L115" s="25"/>
      <c r="M115" s="25"/>
      <c r="N115" s="31"/>
    </row>
    <row r="116" spans="1:14" s="32" customFormat="1">
      <c r="A116" s="29"/>
      <c r="B116" s="30"/>
      <c r="D116" s="25"/>
      <c r="E116" s="25"/>
      <c r="F116" s="25"/>
      <c r="G116" s="25"/>
      <c r="H116" s="25"/>
      <c r="I116" s="25"/>
      <c r="J116" s="25"/>
      <c r="K116" s="25"/>
      <c r="L116" s="25"/>
      <c r="M116" s="25"/>
      <c r="N116" s="31"/>
    </row>
    <row r="117" spans="1:14" s="32" customFormat="1">
      <c r="A117" s="29"/>
      <c r="B117" s="30"/>
      <c r="D117" s="25"/>
      <c r="E117" s="25"/>
      <c r="F117" s="25"/>
      <c r="G117" s="25"/>
      <c r="H117" s="25"/>
      <c r="I117" s="25"/>
      <c r="J117" s="25"/>
      <c r="K117" s="25"/>
      <c r="L117" s="25"/>
      <c r="M117" s="25"/>
      <c r="N117" s="31"/>
    </row>
    <row r="118" spans="1:14" s="32" customFormat="1">
      <c r="A118" s="29"/>
      <c r="B118" s="30"/>
      <c r="D118" s="25"/>
      <c r="E118" s="25"/>
      <c r="F118" s="25"/>
      <c r="G118" s="25"/>
      <c r="H118" s="25"/>
      <c r="I118" s="25"/>
      <c r="J118" s="25"/>
      <c r="K118" s="25"/>
      <c r="L118" s="25"/>
      <c r="M118" s="25"/>
      <c r="N118" s="31"/>
    </row>
    <row r="119" spans="1:14">
      <c r="A119" s="29"/>
      <c r="B119" s="30"/>
      <c r="C119" s="32"/>
      <c r="D119" s="25"/>
      <c r="E119" s="25"/>
      <c r="F119" s="25"/>
      <c r="G119" s="25"/>
      <c r="H119" s="25"/>
      <c r="I119" s="25"/>
      <c r="J119" s="25"/>
      <c r="K119" s="25"/>
      <c r="L119" s="25"/>
      <c r="M119" s="25"/>
    </row>
  </sheetData>
  <sheetProtection sheet="1" objects="1" scenarios="1"/>
  <mergeCells count="13">
    <mergeCell ref="A12:B12"/>
    <mergeCell ref="A1:M1"/>
    <mergeCell ref="A2:M2"/>
    <mergeCell ref="A6:M6"/>
    <mergeCell ref="C12:M12"/>
    <mergeCell ref="A3:B3"/>
    <mergeCell ref="A4:B4"/>
    <mergeCell ref="A5:B5"/>
    <mergeCell ref="A7:B7"/>
    <mergeCell ref="A8:B8"/>
    <mergeCell ref="A9:B9"/>
    <mergeCell ref="A10:B10"/>
    <mergeCell ref="A11:B11"/>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8"/>
  <sheetViews>
    <sheetView workbookViewId="0">
      <pane ySplit="11" topLeftCell="A18" activePane="bottomLeft" state="frozen"/>
      <selection pane="bottomLeft" activeCell="F52" sqref="F52"/>
    </sheetView>
  </sheetViews>
  <sheetFormatPr defaultRowHeight="15.6"/>
  <cols>
    <col min="1" max="1" width="26.33203125" style="22" bestFit="1" customWidth="1"/>
    <col min="2" max="2" width="3.109375" style="21" customWidth="1"/>
    <col min="3" max="3" width="24.77734375" style="5" bestFit="1" customWidth="1"/>
    <col min="4" max="12" width="12.21875" style="7" customWidth="1"/>
    <col min="13" max="13" width="12.77734375" style="7" customWidth="1"/>
    <col min="15" max="16384" width="8.88671875" style="5"/>
  </cols>
  <sheetData>
    <row r="1" spans="1:13" customFormat="1" ht="14.4" customHeight="1" thickBot="1">
      <c r="A1" s="646" t="s">
        <v>95</v>
      </c>
      <c r="B1" s="647"/>
      <c r="C1" s="10" t="s">
        <v>24</v>
      </c>
      <c r="D1" s="151"/>
      <c r="E1" s="151"/>
      <c r="F1" s="11"/>
      <c r="G1" s="8"/>
      <c r="H1" s="8"/>
      <c r="I1" s="8"/>
      <c r="J1" s="8"/>
      <c r="K1" s="8"/>
      <c r="L1" s="8"/>
      <c r="M1" s="12"/>
    </row>
    <row r="2" spans="1:13" customFormat="1" ht="14.4" customHeight="1">
      <c r="A2" s="648"/>
      <c r="B2" s="648"/>
      <c r="C2" s="5" t="s">
        <v>102</v>
      </c>
      <c r="D2" s="453" t="str">
        <f>'Interval Specifications'!D3</f>
        <v>PSUR</v>
      </c>
      <c r="E2" s="453">
        <f>'Interval Specifications'!E3</f>
        <v>0</v>
      </c>
      <c r="F2" s="33"/>
      <c r="G2" s="33"/>
      <c r="H2" s="33"/>
      <c r="I2" s="33"/>
      <c r="J2" s="33"/>
      <c r="K2" s="33"/>
      <c r="L2" s="33"/>
      <c r="M2" s="33"/>
    </row>
    <row r="3" spans="1:13" customFormat="1" ht="14.4" customHeight="1">
      <c r="A3" s="649"/>
      <c r="B3" s="649"/>
      <c r="C3" s="5" t="s">
        <v>101</v>
      </c>
      <c r="D3" s="454" t="s">
        <v>107</v>
      </c>
      <c r="E3" s="454">
        <f>'Interval Specifications'!E4</f>
        <v>42508</v>
      </c>
      <c r="F3" s="33"/>
      <c r="G3" s="33"/>
      <c r="H3" s="33"/>
      <c r="I3" s="33"/>
      <c r="J3" s="33"/>
      <c r="K3" s="33"/>
      <c r="L3" s="33"/>
      <c r="M3" s="33"/>
    </row>
    <row r="4" spans="1:13" customFormat="1" ht="14.4" customHeight="1">
      <c r="A4" s="649"/>
      <c r="B4" s="649"/>
      <c r="C4" s="5" t="s">
        <v>100</v>
      </c>
      <c r="D4" s="455" t="str">
        <f>'Interval Specifications'!D5</f>
        <v>TOLVAPTAN</v>
      </c>
      <c r="E4" s="455" t="str">
        <f>'Interval Specifications'!E5</f>
        <v>OPC-41061</v>
      </c>
      <c r="F4" s="34"/>
      <c r="G4" s="34"/>
      <c r="H4" s="34"/>
      <c r="I4" s="34"/>
      <c r="J4" s="34"/>
      <c r="K4" s="34"/>
      <c r="L4" s="34"/>
      <c r="M4" s="34"/>
    </row>
    <row r="5" spans="1:13" customFormat="1" ht="14.4" customHeight="1">
      <c r="A5" s="649"/>
      <c r="B5" s="649"/>
      <c r="C5" s="5" t="s">
        <v>293</v>
      </c>
      <c r="D5" s="456" t="str">
        <f>'Interval Specifications'!D7</f>
        <v>Tablet</v>
      </c>
      <c r="E5" s="456" t="str">
        <f>'Interval Specifications'!E7</f>
        <v>Tablet</v>
      </c>
      <c r="F5" s="456" t="str">
        <f>'Interval Specifications'!F7</f>
        <v>Tablet</v>
      </c>
      <c r="G5" s="456" t="str">
        <f>'Interval Specifications'!G7</f>
        <v>Tablet</v>
      </c>
      <c r="H5" s="456" t="str">
        <f>'Interval Specifications'!H7</f>
        <v>Tablet</v>
      </c>
      <c r="I5" s="456" t="str">
        <f>'Interval Specifications'!I7</f>
        <v>Tablet</v>
      </c>
      <c r="J5" s="451" t="str">
        <f>'Interval Specifications'!J7</f>
        <v xml:space="preserve">SR Capsule </v>
      </c>
      <c r="K5" s="451" t="str">
        <f>'Interval Specifications'!K7</f>
        <v>Liquid</v>
      </c>
      <c r="L5" s="451" t="str">
        <f>'Interval Specifications'!L7</f>
        <v>10% Powder</v>
      </c>
      <c r="M5" s="451" t="str">
        <f>'Interval Specifications'!M7</f>
        <v>20% Powder</v>
      </c>
    </row>
    <row r="6" spans="1:13" customFormat="1" ht="14.4" customHeight="1">
      <c r="A6" s="649"/>
      <c r="B6" s="649"/>
      <c r="C6" s="5" t="s">
        <v>103</v>
      </c>
      <c r="D6" s="456" t="str">
        <f>'Interval Specifications'!D8</f>
        <v>mg</v>
      </c>
      <c r="E6" s="456" t="str">
        <f>'Interval Specifications'!E8</f>
        <v>mg</v>
      </c>
      <c r="F6" s="456" t="str">
        <f>'Interval Specifications'!F8</f>
        <v>mg</v>
      </c>
      <c r="G6" s="456" t="str">
        <f>'Interval Specifications'!G8</f>
        <v>mg</v>
      </c>
      <c r="H6" s="456" t="str">
        <f>'Interval Specifications'!H8</f>
        <v>mg</v>
      </c>
      <c r="I6" s="456" t="str">
        <f>'Interval Specifications'!I8</f>
        <v>mg</v>
      </c>
      <c r="J6" s="451" t="str">
        <f>'Interval Specifications'!J8</f>
        <v>mg</v>
      </c>
      <c r="K6" s="451" t="str">
        <f>'Interval Specifications'!K8</f>
        <v>mg/ml</v>
      </c>
      <c r="L6" s="451" t="str">
        <f>'Interval Specifications'!L8</f>
        <v>G</v>
      </c>
      <c r="M6" s="451" t="str">
        <f>'Interval Specifications'!M8</f>
        <v>G</v>
      </c>
    </row>
    <row r="7" spans="1:13" customFormat="1" ht="14.4" customHeight="1">
      <c r="A7" s="649"/>
      <c r="B7" s="649"/>
      <c r="C7" s="5" t="s">
        <v>105</v>
      </c>
      <c r="D7" s="457">
        <f>IF('Interval Specifications'!D9="","",'Interval Specifications'!D9)</f>
        <v>7.5</v>
      </c>
      <c r="E7" s="458">
        <f>IF('Interval Specifications'!E9="","",'Interval Specifications'!E9)</f>
        <v>15</v>
      </c>
      <c r="F7" s="458">
        <f>IF('Interval Specifications'!F9="","",'Interval Specifications'!F9)</f>
        <v>30</v>
      </c>
      <c r="G7" s="458">
        <f>IF('Interval Specifications'!G9="","",'Interval Specifications'!G9)</f>
        <v>45</v>
      </c>
      <c r="H7" s="458">
        <f>IF('Interval Specifications'!H9="","",'Interval Specifications'!H9)</f>
        <v>60</v>
      </c>
      <c r="I7" s="458">
        <f>IF('Interval Specifications'!I9="","",'Interval Specifications'!I9)</f>
        <v>90</v>
      </c>
      <c r="J7" s="452">
        <f>IF('Interval Specifications'!J9="","",'Interval Specifications'!J9)</f>
        <v>25</v>
      </c>
      <c r="K7" s="452">
        <f>IF('Interval Specifications'!K9="","",'Interval Specifications'!K9)</f>
        <v>5</v>
      </c>
      <c r="L7" s="452">
        <f>IF('Interval Specifications'!L9="","",'Interval Specifications'!L9)</f>
        <v>0.5</v>
      </c>
      <c r="M7" s="452">
        <f>IF('Interval Specifications'!M9="","",'Interval Specifications'!M9)</f>
        <v>1</v>
      </c>
    </row>
    <row r="8" spans="1:13" customFormat="1" ht="14.4" customHeight="1">
      <c r="A8" s="649"/>
      <c r="B8" s="649"/>
      <c r="C8" s="5" t="s">
        <v>104</v>
      </c>
      <c r="D8" s="458">
        <f>IF('Interval Specifications'!D10="","",'Interval Specifications'!D10)</f>
        <v>1</v>
      </c>
      <c r="E8" s="458">
        <f>IF('Interval Specifications'!E10="","",'Interval Specifications'!E10)</f>
        <v>1</v>
      </c>
      <c r="F8" s="458">
        <f>IF('Interval Specifications'!F10="","",'Interval Specifications'!F10)</f>
        <v>1</v>
      </c>
      <c r="G8" s="458">
        <f>IF('Interval Specifications'!G10="","",'Interval Specifications'!G10)</f>
        <v>1</v>
      </c>
      <c r="H8" s="458">
        <f>IF('Interval Specifications'!H10="","",'Interval Specifications'!H10)</f>
        <v>1</v>
      </c>
      <c r="I8" s="458">
        <f>IF('Interval Specifications'!I10="","",'Interval Specifications'!I10)</f>
        <v>1</v>
      </c>
      <c r="J8" s="452">
        <f>IF('Interval Specifications'!J10="","",'Interval Specifications'!J10)</f>
        <v>1</v>
      </c>
      <c r="K8" s="452">
        <f>IF('Interval Specifications'!K10="","",'Interval Specifications'!K10)</f>
        <v>1</v>
      </c>
      <c r="L8" s="452">
        <f>IF('Interval Specifications'!L10="","",'Interval Specifications'!L10)</f>
        <v>100</v>
      </c>
      <c r="M8" s="452">
        <f>IF('Interval Specifications'!M10="","",'Interval Specifications'!M10)</f>
        <v>200</v>
      </c>
    </row>
    <row r="9" spans="1:13" customFormat="1" ht="14.4" customHeight="1">
      <c r="A9" s="649"/>
      <c r="B9" s="649"/>
      <c r="C9" s="5" t="s">
        <v>106</v>
      </c>
      <c r="D9" s="457">
        <f>IF('Interval Specifications'!D11="","",'Interval Specifications'!D11)</f>
        <v>7.5</v>
      </c>
      <c r="E9" s="458">
        <f>IF('Interval Specifications'!E11="","",'Interval Specifications'!E11)</f>
        <v>15</v>
      </c>
      <c r="F9" s="458">
        <f>IF('Interval Specifications'!F11="","",'Interval Specifications'!F11)</f>
        <v>30</v>
      </c>
      <c r="G9" s="458">
        <f>IF('Interval Specifications'!G11="","",'Interval Specifications'!G11)</f>
        <v>45</v>
      </c>
      <c r="H9" s="458">
        <f>IF('Interval Specifications'!H11="","",'Interval Specifications'!H11)</f>
        <v>60</v>
      </c>
      <c r="I9" s="458">
        <f>IF('Interval Specifications'!I11="","",'Interval Specifications'!I11)</f>
        <v>90</v>
      </c>
      <c r="J9" s="452" t="str">
        <f>IF('Interval Specifications'!J11="","",'Interval Specifications'!J11)</f>
        <v/>
      </c>
      <c r="K9" s="452" t="str">
        <f>IF('Interval Specifications'!K11="","",'Interval Specifications'!K11)</f>
        <v/>
      </c>
      <c r="L9" s="452" t="str">
        <f>IF('Interval Specifications'!L11="","",'Interval Specifications'!L11)</f>
        <v/>
      </c>
      <c r="M9" s="452" t="str">
        <f>IF('Interval Specifications'!M11="","",'Interval Specifications'!M11)</f>
        <v/>
      </c>
    </row>
    <row r="10" spans="1:13" customFormat="1" ht="18">
      <c r="A10" s="633" t="s">
        <v>114</v>
      </c>
      <c r="B10" s="634"/>
      <c r="C10" s="634"/>
      <c r="D10" s="634"/>
      <c r="E10" s="634"/>
      <c r="F10" s="634"/>
      <c r="G10" s="634"/>
      <c r="H10" s="634"/>
      <c r="I10" s="634"/>
      <c r="J10" s="634"/>
      <c r="K10" s="634"/>
      <c r="L10" s="634"/>
      <c r="M10" s="634"/>
    </row>
    <row r="11" spans="1:13" customFormat="1" ht="54.6" customHeight="1">
      <c r="A11" s="645" t="s">
        <v>41</v>
      </c>
      <c r="B11" s="645"/>
      <c r="C11" s="645"/>
      <c r="D11" s="644" t="s">
        <v>125</v>
      </c>
      <c r="E11" s="644"/>
      <c r="F11" s="644"/>
      <c r="G11" s="644"/>
      <c r="H11" s="644"/>
      <c r="I11" s="644"/>
      <c r="J11" s="644"/>
      <c r="K11" s="644"/>
      <c r="L11" s="644"/>
      <c r="M11" s="644"/>
    </row>
    <row r="12" spans="1:13" ht="14.4" customHeight="1">
      <c r="A12" s="22" t="s">
        <v>65</v>
      </c>
      <c r="B12" s="154" t="str">
        <f>IF('Interval Specifications'!B13="","",'Interval Specifications'!B13)</f>
        <v>x</v>
      </c>
      <c r="C12" t="s">
        <v>65</v>
      </c>
      <c r="D12" s="25"/>
      <c r="E12" s="25">
        <f>'Canada Regional Sales Data'!E9</f>
        <v>70852</v>
      </c>
      <c r="F12" s="25">
        <f>'Canada Regional Sales Data'!E10</f>
        <v>30758</v>
      </c>
      <c r="G12" s="25">
        <f>'Canada Regional Sales Data'!E11</f>
        <v>41692</v>
      </c>
      <c r="H12" s="25">
        <f>'Canada Regional Sales Data'!E12</f>
        <v>11956</v>
      </c>
      <c r="I12" s="25">
        <f>'Canada Regional Sales Data'!E13</f>
        <v>7252</v>
      </c>
      <c r="J12" s="25"/>
      <c r="K12" s="25"/>
      <c r="L12" s="25"/>
      <c r="M12" s="25"/>
    </row>
    <row r="13" spans="1:13" ht="14.4" customHeight="1">
      <c r="A13" s="22" t="s">
        <v>66</v>
      </c>
      <c r="B13" s="154" t="str">
        <f>IF('Interval Specifications'!B14="","",'Interval Specifications'!B14)</f>
        <v>x</v>
      </c>
      <c r="C13" s="19" t="s">
        <v>66</v>
      </c>
      <c r="D13" s="26"/>
      <c r="E13" s="304">
        <f>'USA Regional Sales Summary'!H14</f>
        <v>1470620</v>
      </c>
      <c r="F13" s="304">
        <f>'USA Regional Sales Summary'!N14</f>
        <v>552660</v>
      </c>
      <c r="G13" s="26"/>
      <c r="H13" s="26"/>
      <c r="I13" s="26"/>
      <c r="J13" s="26"/>
      <c r="K13" s="26"/>
      <c r="L13" s="26"/>
      <c r="M13" s="26"/>
    </row>
    <row r="14" spans="1:13" ht="14.4" customHeight="1" thickBot="1">
      <c r="A14" s="22" t="s">
        <v>4</v>
      </c>
      <c r="B14" s="154" t="str">
        <f>IF('Interval Specifications'!B15="","",'Interval Specifications'!B15)</f>
        <v>x</v>
      </c>
      <c r="C14" t="s">
        <v>4</v>
      </c>
      <c r="D14" s="25">
        <f>'Japan Regional Sales Data'!D5</f>
        <v>23176040</v>
      </c>
      <c r="E14" s="25">
        <f>'Japan Regional Sales Data'!D6</f>
        <v>13327760</v>
      </c>
      <c r="F14" s="25">
        <f>'Japan Regional Sales Data'!D7</f>
        <v>834660</v>
      </c>
      <c r="G14" s="25"/>
      <c r="H14" s="25"/>
      <c r="I14" s="25"/>
      <c r="J14" s="25"/>
      <c r="K14" s="25"/>
      <c r="L14" s="25"/>
      <c r="M14" s="25"/>
    </row>
    <row r="15" spans="1:13" ht="14.4" customHeight="1">
      <c r="A15" s="22" t="s">
        <v>130</v>
      </c>
      <c r="B15" s="69" t="str">
        <f>IF('Interval Specifications'!B16="","",'Interval Specifications'!B16)</f>
        <v/>
      </c>
      <c r="C15" s="186" t="s">
        <v>131</v>
      </c>
      <c r="D15" s="187"/>
      <c r="E15" s="187"/>
      <c r="F15" s="187"/>
      <c r="G15" s="187"/>
      <c r="H15" s="187"/>
      <c r="I15" s="187"/>
      <c r="J15" s="187"/>
      <c r="K15" s="187"/>
      <c r="L15" s="187"/>
      <c r="M15" s="188"/>
    </row>
    <row r="16" spans="1:13" ht="14.4" customHeight="1">
      <c r="A16" s="22" t="s">
        <v>130</v>
      </c>
      <c r="B16" s="154" t="str">
        <f>IF('Interval Specifications'!B17="","",'Interval Specifications'!B17)</f>
        <v>x</v>
      </c>
      <c r="C16" s="189" t="s">
        <v>42</v>
      </c>
      <c r="D16" s="272">
        <v>0</v>
      </c>
      <c r="E16" s="272">
        <f>'EU Regional Sales Data'!FR12</f>
        <v>1278</v>
      </c>
      <c r="F16" s="272">
        <f>'EU Regional Sales Data'!FS12</f>
        <v>1112</v>
      </c>
      <c r="G16" s="27">
        <f>'EU-JINARC'!R7</f>
        <v>308</v>
      </c>
      <c r="H16" s="27">
        <f>'EU-JINARC'!R8</f>
        <v>336</v>
      </c>
      <c r="I16" s="27">
        <f>'EU-JINARC'!R9</f>
        <v>196</v>
      </c>
      <c r="J16" s="27"/>
      <c r="K16" s="27"/>
      <c r="L16" s="27"/>
      <c r="M16" s="190"/>
    </row>
    <row r="17" spans="1:13" ht="14.4" customHeight="1">
      <c r="A17" s="22" t="s">
        <v>130</v>
      </c>
      <c r="B17" s="69" t="str">
        <f>IF('Interval Specifications'!B18="","",'Interval Specifications'!B18)</f>
        <v/>
      </c>
      <c r="C17" s="191" t="s">
        <v>43</v>
      </c>
      <c r="D17" s="28"/>
      <c r="E17" s="28"/>
      <c r="F17" s="28"/>
      <c r="G17" s="28"/>
      <c r="H17" s="28"/>
      <c r="I17" s="28"/>
      <c r="J17" s="28"/>
      <c r="K17" s="28"/>
      <c r="L17" s="28"/>
      <c r="M17" s="192"/>
    </row>
    <row r="18" spans="1:13" ht="14.4" customHeight="1">
      <c r="A18" s="22" t="s">
        <v>130</v>
      </c>
      <c r="B18" s="69" t="str">
        <f>IF('Interval Specifications'!B19="","",'Interval Specifications'!B19)</f>
        <v/>
      </c>
      <c r="C18" s="189" t="s">
        <v>132</v>
      </c>
      <c r="D18" s="27"/>
      <c r="E18" s="27"/>
      <c r="F18" s="27"/>
      <c r="G18" s="27"/>
      <c r="H18" s="27"/>
      <c r="I18" s="27"/>
      <c r="J18" s="27"/>
      <c r="K18" s="27"/>
      <c r="L18" s="27"/>
      <c r="M18" s="190"/>
    </row>
    <row r="19" spans="1:13" ht="14.4" customHeight="1">
      <c r="A19" s="22" t="s">
        <v>130</v>
      </c>
      <c r="B19" s="69" t="str">
        <f>IF('Interval Specifications'!B20="","",'Interval Specifications'!B20)</f>
        <v/>
      </c>
      <c r="C19" s="191" t="s">
        <v>44</v>
      </c>
      <c r="D19" s="28"/>
      <c r="E19" s="28"/>
      <c r="F19" s="28"/>
      <c r="G19" s="28"/>
      <c r="H19" s="28"/>
      <c r="I19" s="28"/>
      <c r="J19" s="28"/>
      <c r="K19" s="28"/>
      <c r="L19" s="28"/>
      <c r="M19" s="192"/>
    </row>
    <row r="20" spans="1:13" ht="14.4" customHeight="1">
      <c r="A20" s="22" t="s">
        <v>130</v>
      </c>
      <c r="B20" s="69" t="str">
        <f>IF('Interval Specifications'!B21="","",'Interval Specifications'!B21)</f>
        <v/>
      </c>
      <c r="C20" s="189" t="s">
        <v>45</v>
      </c>
      <c r="D20" s="27"/>
      <c r="E20" s="27"/>
      <c r="F20" s="27"/>
      <c r="G20" s="27"/>
      <c r="H20" s="27"/>
      <c r="I20" s="27"/>
      <c r="J20" s="27"/>
      <c r="K20" s="27"/>
      <c r="L20" s="27"/>
      <c r="M20" s="190"/>
    </row>
    <row r="21" spans="1:13" ht="14.4" customHeight="1">
      <c r="A21" s="22" t="s">
        <v>130</v>
      </c>
      <c r="B21" s="69" t="str">
        <f>IF('Interval Specifications'!B22="","",'Interval Specifications'!B22)</f>
        <v/>
      </c>
      <c r="C21" s="191" t="s">
        <v>46</v>
      </c>
      <c r="D21" s="28"/>
      <c r="E21" s="28"/>
      <c r="F21" s="28"/>
      <c r="G21" s="28"/>
      <c r="H21" s="28"/>
      <c r="I21" s="28"/>
      <c r="J21" s="28"/>
      <c r="K21" s="28"/>
      <c r="L21" s="28"/>
      <c r="M21" s="192"/>
    </row>
    <row r="22" spans="1:13" ht="14.4" customHeight="1">
      <c r="A22" s="22" t="s">
        <v>130</v>
      </c>
      <c r="B22" s="69" t="str">
        <f>IF('Interval Specifications'!B23="","",'Interval Specifications'!B23)</f>
        <v/>
      </c>
      <c r="C22" s="189" t="s">
        <v>47</v>
      </c>
      <c r="D22" s="27"/>
      <c r="E22" s="27"/>
      <c r="F22" s="27"/>
      <c r="G22" s="27"/>
      <c r="H22" s="27"/>
      <c r="I22" s="27"/>
      <c r="J22" s="27"/>
      <c r="K22" s="27"/>
      <c r="L22" s="27"/>
      <c r="M22" s="190"/>
    </row>
    <row r="23" spans="1:13" ht="14.4" customHeight="1">
      <c r="A23" s="22" t="s">
        <v>130</v>
      </c>
      <c r="B23" s="154" t="str">
        <f>IF('Interval Specifications'!B24="","",'Interval Specifications'!B24)</f>
        <v>x</v>
      </c>
      <c r="C23" s="191" t="s">
        <v>48</v>
      </c>
      <c r="D23" s="28">
        <v>0</v>
      </c>
      <c r="E23" s="268">
        <f>'EU Regional Sales Data'!FR10</f>
        <v>5330</v>
      </c>
      <c r="F23" s="268">
        <f>'EU Regional Sales Data'!FS10</f>
        <v>2850</v>
      </c>
      <c r="G23" s="28">
        <f>'EU-JINARC'!R14</f>
        <v>280</v>
      </c>
      <c r="H23" s="28">
        <f>'EU-JINARC'!R15</f>
        <v>280</v>
      </c>
      <c r="I23" s="28">
        <f>'EU-JINARC'!R16</f>
        <v>140</v>
      </c>
      <c r="J23" s="28"/>
      <c r="K23" s="28"/>
      <c r="L23" s="28"/>
      <c r="M23" s="192"/>
    </row>
    <row r="24" spans="1:13" ht="14.4" customHeight="1">
      <c r="A24" s="22" t="s">
        <v>130</v>
      </c>
      <c r="B24" s="69" t="str">
        <f>IF('Interval Specifications'!B25="","",'Interval Specifications'!B25)</f>
        <v/>
      </c>
      <c r="C24" s="189" t="s">
        <v>49</v>
      </c>
      <c r="D24" s="27"/>
      <c r="E24" s="27"/>
      <c r="F24" s="27"/>
      <c r="G24" s="27"/>
      <c r="H24" s="27"/>
      <c r="I24" s="27"/>
      <c r="J24" s="27"/>
      <c r="K24" s="27"/>
      <c r="L24" s="27"/>
      <c r="M24" s="190"/>
    </row>
    <row r="25" spans="1:13" ht="14.4" customHeight="1">
      <c r="A25" s="22" t="s">
        <v>130</v>
      </c>
      <c r="B25" s="154" t="str">
        <f>IF('Interval Specifications'!B26="","",'Interval Specifications'!B26)</f>
        <v>x</v>
      </c>
      <c r="C25" s="191" t="s">
        <v>50</v>
      </c>
      <c r="D25" s="28">
        <v>0</v>
      </c>
      <c r="E25" s="268">
        <f>'EU Regional Sales Data'!FR9</f>
        <v>2962</v>
      </c>
      <c r="F25" s="268">
        <f>'EU Regional Sales Data'!FS9</f>
        <v>604</v>
      </c>
      <c r="G25" s="28">
        <f>'EU-JINARC'!R21</f>
        <v>112</v>
      </c>
      <c r="H25" s="28">
        <f>'EU-JINARC'!R22</f>
        <v>112</v>
      </c>
      <c r="I25" s="28">
        <f>'EU-JINARC'!R23</f>
        <v>112</v>
      </c>
      <c r="J25" s="28"/>
      <c r="K25" s="28"/>
      <c r="L25" s="28"/>
      <c r="M25" s="192"/>
    </row>
    <row r="26" spans="1:13" ht="14.4" customHeight="1">
      <c r="A26" s="22" t="s">
        <v>130</v>
      </c>
      <c r="B26" s="154" t="str">
        <f>IF('Interval Specifications'!B27="","",'Interval Specifications'!B27)</f>
        <v>x</v>
      </c>
      <c r="C26" s="189" t="s">
        <v>2</v>
      </c>
      <c r="D26" s="27">
        <v>0</v>
      </c>
      <c r="E26" s="272">
        <f>'EU Regional Sales Data'!FR30</f>
        <v>61490</v>
      </c>
      <c r="F26" s="272">
        <f>'EU Regional Sales Data'!FS30</f>
        <v>810</v>
      </c>
      <c r="G26" s="27">
        <v>0</v>
      </c>
      <c r="H26" s="27">
        <v>0</v>
      </c>
      <c r="I26" s="27">
        <v>0</v>
      </c>
      <c r="J26" s="27"/>
      <c r="K26" s="27"/>
      <c r="L26" s="27"/>
      <c r="M26" s="190"/>
    </row>
    <row r="27" spans="1:13" ht="14.4" customHeight="1">
      <c r="A27" s="22" t="s">
        <v>130</v>
      </c>
      <c r="B27" s="154" t="str">
        <f>IF('Interval Specifications'!B28="","",'Interval Specifications'!B28)</f>
        <v>x</v>
      </c>
      <c r="C27" s="191" t="s">
        <v>0</v>
      </c>
      <c r="D27" s="28">
        <v>0</v>
      </c>
      <c r="E27" s="268">
        <f>'EU Regional Sales Data'!FR6</f>
        <v>406586</v>
      </c>
      <c r="F27" s="268">
        <f>'EU Regional Sales Data'!FS6</f>
        <v>152781</v>
      </c>
      <c r="G27" s="28">
        <f>'EU-JINARC'!R28</f>
        <v>14028</v>
      </c>
      <c r="H27" s="28">
        <f>'EU-JINARC'!R29</f>
        <v>6468</v>
      </c>
      <c r="I27" s="28">
        <f>'EU-JINARC'!R30</f>
        <v>7476</v>
      </c>
      <c r="J27" s="28"/>
      <c r="K27" s="28"/>
      <c r="L27" s="28"/>
      <c r="M27" s="192"/>
    </row>
    <row r="28" spans="1:13" ht="14.4" customHeight="1">
      <c r="A28" s="22" t="s">
        <v>130</v>
      </c>
      <c r="B28" s="154" t="str">
        <f>IF('Interval Specifications'!B29="","",'Interval Specifications'!B29)</f>
        <v>x</v>
      </c>
      <c r="C28" s="189" t="s">
        <v>51</v>
      </c>
      <c r="D28" s="27">
        <v>0</v>
      </c>
      <c r="E28" s="272">
        <v>0</v>
      </c>
      <c r="F28" s="272">
        <v>40</v>
      </c>
      <c r="G28" s="27">
        <v>0</v>
      </c>
      <c r="H28" s="27">
        <v>0</v>
      </c>
      <c r="I28" s="27">
        <v>0</v>
      </c>
      <c r="J28" s="27"/>
      <c r="K28" s="27"/>
      <c r="L28" s="27"/>
      <c r="M28" s="190"/>
    </row>
    <row r="29" spans="1:13" ht="14.4" customHeight="1">
      <c r="A29" s="22" t="s">
        <v>130</v>
      </c>
      <c r="B29" s="69" t="str">
        <f>IF('Interval Specifications'!B30="","",'Interval Specifications'!B30)</f>
        <v/>
      </c>
      <c r="C29" s="191" t="s">
        <v>52</v>
      </c>
      <c r="D29" s="28"/>
      <c r="E29" s="28"/>
      <c r="F29" s="28"/>
      <c r="G29" s="28"/>
      <c r="H29" s="28"/>
      <c r="I29" s="28"/>
      <c r="J29" s="28"/>
      <c r="K29" s="28"/>
      <c r="L29" s="28"/>
      <c r="M29" s="192"/>
    </row>
    <row r="30" spans="1:13" ht="14.4" customHeight="1">
      <c r="A30" s="22" t="s">
        <v>130</v>
      </c>
      <c r="B30" s="69" t="str">
        <f>IF('Interval Specifications'!B31="","",'Interval Specifications'!B31)</f>
        <v/>
      </c>
      <c r="C30" s="189" t="s">
        <v>127</v>
      </c>
      <c r="D30" s="27"/>
      <c r="E30" s="27"/>
      <c r="F30" s="27"/>
      <c r="G30" s="27"/>
      <c r="H30" s="27"/>
      <c r="I30" s="27"/>
      <c r="J30" s="27"/>
      <c r="K30" s="27"/>
      <c r="L30" s="27"/>
      <c r="M30" s="190"/>
    </row>
    <row r="31" spans="1:13" ht="14.4" customHeight="1">
      <c r="A31" s="22" t="s">
        <v>130</v>
      </c>
      <c r="B31" s="154" t="str">
        <f>IF('Interval Specifications'!B32="","",'Interval Specifications'!B32)</f>
        <v>x</v>
      </c>
      <c r="C31" s="191" t="s">
        <v>53</v>
      </c>
      <c r="D31" s="28">
        <v>0</v>
      </c>
      <c r="E31" s="268">
        <f>'EU Regional Sales Data'!FR15</f>
        <v>3530</v>
      </c>
      <c r="F31" s="268">
        <f>'EU Regional Sales Data'!FS15</f>
        <v>990</v>
      </c>
      <c r="G31" s="28">
        <v>0</v>
      </c>
      <c r="H31" s="28">
        <v>0</v>
      </c>
      <c r="I31" s="28">
        <v>0</v>
      </c>
      <c r="J31" s="28"/>
      <c r="K31" s="28"/>
      <c r="L31" s="28"/>
      <c r="M31" s="192"/>
    </row>
    <row r="32" spans="1:13" ht="14.4" customHeight="1">
      <c r="A32" s="22" t="s">
        <v>130</v>
      </c>
      <c r="B32" s="154" t="str">
        <f>IF('Interval Specifications'!B33="","",'Interval Specifications'!B33)</f>
        <v>x</v>
      </c>
      <c r="C32" s="189" t="s">
        <v>3</v>
      </c>
      <c r="D32" s="27">
        <v>0</v>
      </c>
      <c r="E32" s="272">
        <f>'EU Regional Sales Data'!FR31</f>
        <v>49110</v>
      </c>
      <c r="F32" s="272">
        <f>'EU Regional Sales Data'!FS31</f>
        <v>16890</v>
      </c>
      <c r="G32" s="27">
        <v>0</v>
      </c>
      <c r="H32" s="27">
        <v>0</v>
      </c>
      <c r="I32" s="27">
        <v>0</v>
      </c>
      <c r="J32" s="27"/>
      <c r="K32" s="27"/>
      <c r="L32" s="27"/>
      <c r="M32" s="190"/>
    </row>
    <row r="33" spans="1:13" ht="14.4" customHeight="1">
      <c r="A33" s="22" t="s">
        <v>130</v>
      </c>
      <c r="B33" s="69" t="str">
        <f>IF('Interval Specifications'!B34="","",'Interval Specifications'!B34)</f>
        <v/>
      </c>
      <c r="C33" s="191" t="s">
        <v>133</v>
      </c>
      <c r="D33" s="28"/>
      <c r="E33" s="28"/>
      <c r="F33" s="28"/>
      <c r="G33" s="28"/>
      <c r="H33" s="28"/>
      <c r="I33" s="28"/>
      <c r="J33" s="28"/>
      <c r="K33" s="28"/>
      <c r="L33" s="28"/>
      <c r="M33" s="192"/>
    </row>
    <row r="34" spans="1:13" ht="14.4" customHeight="1">
      <c r="A34" s="22" t="s">
        <v>130</v>
      </c>
      <c r="B34" s="69" t="str">
        <f>IF('Interval Specifications'!B35="","",'Interval Specifications'!B35)</f>
        <v/>
      </c>
      <c r="C34" s="189" t="s">
        <v>54</v>
      </c>
      <c r="D34" s="27"/>
      <c r="E34" s="27"/>
      <c r="F34" s="27"/>
      <c r="G34" s="27"/>
      <c r="H34" s="27"/>
      <c r="I34" s="27"/>
      <c r="J34" s="27"/>
      <c r="K34" s="27"/>
      <c r="L34" s="27"/>
      <c r="M34" s="190"/>
    </row>
    <row r="35" spans="1:13" ht="14.4" customHeight="1">
      <c r="A35" s="22" t="s">
        <v>130</v>
      </c>
      <c r="B35" s="69" t="str">
        <f>IF('Interval Specifications'!B36="","",'Interval Specifications'!B36)</f>
        <v/>
      </c>
      <c r="C35" s="191" t="s">
        <v>129</v>
      </c>
      <c r="D35" s="28"/>
      <c r="E35" s="28"/>
      <c r="F35" s="28"/>
      <c r="G35" s="28"/>
      <c r="H35" s="28"/>
      <c r="I35" s="28"/>
      <c r="J35" s="28"/>
      <c r="K35" s="28"/>
      <c r="L35" s="28"/>
      <c r="M35" s="192"/>
    </row>
    <row r="36" spans="1:13" ht="14.4" customHeight="1">
      <c r="A36" s="22" t="s">
        <v>130</v>
      </c>
      <c r="B36" s="69" t="str">
        <f>IF('Interval Specifications'!B37="","",'Interval Specifications'!B37)</f>
        <v/>
      </c>
      <c r="C36" s="189" t="s">
        <v>55</v>
      </c>
      <c r="D36" s="27"/>
      <c r="E36" s="27"/>
      <c r="F36" s="27"/>
      <c r="G36" s="27"/>
      <c r="H36" s="27"/>
      <c r="I36" s="27"/>
      <c r="J36" s="27"/>
      <c r="K36" s="27"/>
      <c r="L36" s="27"/>
      <c r="M36" s="190"/>
    </row>
    <row r="37" spans="1:13" ht="14.4" customHeight="1">
      <c r="A37" s="22" t="s">
        <v>130</v>
      </c>
      <c r="B37" s="154" t="str">
        <f>IF('Interval Specifications'!B38="","",'Interval Specifications'!B38)</f>
        <v>x</v>
      </c>
      <c r="C37" s="191" t="s">
        <v>56</v>
      </c>
      <c r="D37" s="28">
        <v>0</v>
      </c>
      <c r="E37" s="268">
        <f>'EU Regional Sales Data'!FR17</f>
        <v>3206</v>
      </c>
      <c r="F37" s="268">
        <f>'EU Regional Sales Data'!FS17</f>
        <v>686</v>
      </c>
      <c r="G37" s="28">
        <f>'EU-JINARC'!R35</f>
        <v>196</v>
      </c>
      <c r="H37" s="28">
        <f>'EU-JINARC'!R36</f>
        <v>56</v>
      </c>
      <c r="I37" s="28">
        <f>'EU-JINARC'!R37</f>
        <v>0</v>
      </c>
      <c r="J37" s="28"/>
      <c r="K37" s="28"/>
      <c r="L37" s="28"/>
      <c r="M37" s="192"/>
    </row>
    <row r="38" spans="1:13" ht="14.4" customHeight="1">
      <c r="A38" s="22" t="s">
        <v>130</v>
      </c>
      <c r="B38" s="69" t="str">
        <f>IF('Interval Specifications'!B39="","",'Interval Specifications'!B39)</f>
        <v/>
      </c>
      <c r="C38" s="189" t="s">
        <v>134</v>
      </c>
      <c r="D38" s="27"/>
      <c r="E38" s="27"/>
      <c r="F38" s="27"/>
      <c r="G38" s="27"/>
      <c r="H38" s="27"/>
      <c r="I38" s="27"/>
      <c r="J38" s="27"/>
      <c r="K38" s="27"/>
      <c r="L38" s="27"/>
      <c r="M38" s="190"/>
    </row>
    <row r="39" spans="1:13" ht="14.4" customHeight="1">
      <c r="A39" s="22" t="s">
        <v>130</v>
      </c>
      <c r="B39" s="69" t="str">
        <f>IF('Interval Specifications'!B40="","",'Interval Specifications'!B40)</f>
        <v/>
      </c>
      <c r="C39" s="191" t="s">
        <v>57</v>
      </c>
      <c r="D39" s="28"/>
      <c r="E39" s="28"/>
      <c r="F39" s="28"/>
      <c r="G39" s="28"/>
      <c r="H39" s="28"/>
      <c r="I39" s="28"/>
      <c r="J39" s="28"/>
      <c r="K39" s="28"/>
      <c r="L39" s="28"/>
      <c r="M39" s="192"/>
    </row>
    <row r="40" spans="1:13" ht="14.4" customHeight="1">
      <c r="A40" s="22" t="s">
        <v>130</v>
      </c>
      <c r="B40" s="69" t="str">
        <f>IF('Interval Specifications'!B41="","",'Interval Specifications'!B41)</f>
        <v/>
      </c>
      <c r="C40" s="189" t="s">
        <v>136</v>
      </c>
      <c r="D40" s="27"/>
      <c r="E40" s="27"/>
      <c r="F40" s="27"/>
      <c r="G40" s="27"/>
      <c r="H40" s="27"/>
      <c r="I40" s="27"/>
      <c r="J40" s="27"/>
      <c r="K40" s="27"/>
      <c r="L40" s="27"/>
      <c r="M40" s="190"/>
    </row>
    <row r="41" spans="1:13" ht="14.4" customHeight="1">
      <c r="A41" s="22" t="s">
        <v>130</v>
      </c>
      <c r="B41" s="154" t="str">
        <f>IF('Interval Specifications'!B42="","",'Interval Specifications'!B42)</f>
        <v>x</v>
      </c>
      <c r="C41" s="191" t="s">
        <v>58</v>
      </c>
      <c r="D41" s="28">
        <v>0</v>
      </c>
      <c r="E41" s="268">
        <f>'EU Regional Sales Data'!FR16</f>
        <v>1240</v>
      </c>
      <c r="F41" s="268">
        <v>0</v>
      </c>
      <c r="G41" s="28">
        <v>0</v>
      </c>
      <c r="H41" s="28">
        <v>0</v>
      </c>
      <c r="I41" s="28">
        <v>0</v>
      </c>
      <c r="J41" s="28"/>
      <c r="K41" s="28"/>
      <c r="L41" s="28"/>
      <c r="M41" s="192"/>
    </row>
    <row r="42" spans="1:13" ht="14.4" customHeight="1">
      <c r="A42" s="22" t="s">
        <v>130</v>
      </c>
      <c r="B42" s="154" t="str">
        <f>IF('Interval Specifications'!B43="","",'Interval Specifications'!B43)</f>
        <v>x</v>
      </c>
      <c r="C42" s="189" t="s">
        <v>85</v>
      </c>
      <c r="D42" s="27">
        <v>0</v>
      </c>
      <c r="E42" s="272">
        <f>'EU Regional Sales Data'!FR11</f>
        <v>19590</v>
      </c>
      <c r="F42" s="272">
        <f>'EU Regional Sales Data'!FS11</f>
        <v>6162</v>
      </c>
      <c r="G42" s="27">
        <f>'EU-JINARC'!R42</f>
        <v>700</v>
      </c>
      <c r="H42" s="27">
        <f>'EU-JINARC'!R43</f>
        <v>448</v>
      </c>
      <c r="I42" s="27">
        <f>'EU-JINARC'!R44</f>
        <v>504</v>
      </c>
      <c r="J42" s="27"/>
      <c r="K42" s="27"/>
      <c r="L42" s="27"/>
      <c r="M42" s="190"/>
    </row>
    <row r="43" spans="1:13" s="31" customFormat="1" ht="14.4" customHeight="1">
      <c r="A43" s="22" t="s">
        <v>130</v>
      </c>
      <c r="B43" s="69" t="str">
        <f>IF('Interval Specifications'!B44="","",'Interval Specifications'!B44)</f>
        <v/>
      </c>
      <c r="C43" s="191" t="s">
        <v>59</v>
      </c>
      <c r="D43" s="28"/>
      <c r="E43" s="28"/>
      <c r="F43" s="28"/>
      <c r="G43" s="28"/>
      <c r="H43" s="28"/>
      <c r="I43" s="28"/>
      <c r="J43" s="28"/>
      <c r="K43" s="28"/>
      <c r="L43" s="28"/>
      <c r="M43" s="192"/>
    </row>
    <row r="44" spans="1:13" s="31" customFormat="1" ht="14.4" customHeight="1">
      <c r="A44" s="22" t="s">
        <v>130</v>
      </c>
      <c r="B44" s="69" t="str">
        <f>IF('Interval Specifications'!B45="","",'Interval Specifications'!B45)</f>
        <v/>
      </c>
      <c r="C44" s="189" t="s">
        <v>60</v>
      </c>
      <c r="D44" s="27"/>
      <c r="E44" s="27"/>
      <c r="F44" s="27"/>
      <c r="G44" s="27"/>
      <c r="H44" s="27"/>
      <c r="I44" s="27"/>
      <c r="J44" s="27"/>
      <c r="K44" s="27"/>
      <c r="L44" s="27"/>
      <c r="M44" s="190"/>
    </row>
    <row r="45" spans="1:13" s="31" customFormat="1" ht="14.4" customHeight="1">
      <c r="A45" s="22" t="s">
        <v>130</v>
      </c>
      <c r="B45" s="69" t="str">
        <f>IF('Interval Specifications'!B46="","",'Interval Specifications'!B46)</f>
        <v/>
      </c>
      <c r="C45" s="191" t="s">
        <v>61</v>
      </c>
      <c r="D45" s="28"/>
      <c r="E45" s="28"/>
      <c r="F45" s="28"/>
      <c r="G45" s="28"/>
      <c r="H45" s="28"/>
      <c r="I45" s="28"/>
      <c r="J45" s="28"/>
      <c r="K45" s="28"/>
      <c r="L45" s="28"/>
      <c r="M45" s="192"/>
    </row>
    <row r="46" spans="1:13" s="31" customFormat="1" ht="14.4" customHeight="1">
      <c r="A46" s="22" t="s">
        <v>130</v>
      </c>
      <c r="B46" s="69" t="str">
        <f>IF('Interval Specifications'!B47="","",'Interval Specifications'!B47)</f>
        <v/>
      </c>
      <c r="C46" s="189" t="s">
        <v>137</v>
      </c>
      <c r="D46" s="27"/>
      <c r="E46" s="27"/>
      <c r="F46" s="27"/>
      <c r="G46" s="27"/>
      <c r="H46" s="27"/>
      <c r="I46" s="27"/>
      <c r="J46" s="27"/>
      <c r="K46" s="27"/>
      <c r="L46" s="27"/>
      <c r="M46" s="190"/>
    </row>
    <row r="47" spans="1:13" s="31" customFormat="1" ht="14.4" customHeight="1">
      <c r="A47" s="22" t="s">
        <v>130</v>
      </c>
      <c r="B47" s="69" t="str">
        <f>IF('Interval Specifications'!B48="","",'Interval Specifications'!B48)</f>
        <v/>
      </c>
      <c r="C47" s="191" t="s">
        <v>62</v>
      </c>
      <c r="D47" s="28"/>
      <c r="E47" s="28"/>
      <c r="F47" s="28"/>
      <c r="G47" s="28"/>
      <c r="H47" s="28"/>
      <c r="I47" s="28"/>
      <c r="J47" s="28"/>
      <c r="K47" s="28"/>
      <c r="L47" s="28"/>
      <c r="M47" s="192"/>
    </row>
    <row r="48" spans="1:13" s="31" customFormat="1" ht="14.4" customHeight="1">
      <c r="A48" s="22" t="s">
        <v>130</v>
      </c>
      <c r="B48" s="69" t="str">
        <f>IF('Interval Specifications'!B49="","",'Interval Specifications'!B49)</f>
        <v/>
      </c>
      <c r="C48" s="189" t="s">
        <v>63</v>
      </c>
      <c r="D48" s="27"/>
      <c r="E48" s="27"/>
      <c r="F48" s="27"/>
      <c r="G48" s="27"/>
      <c r="H48" s="27"/>
      <c r="I48" s="27"/>
      <c r="J48" s="27"/>
      <c r="K48" s="27"/>
      <c r="L48" s="27"/>
      <c r="M48" s="190"/>
    </row>
    <row r="49" spans="1:14" s="31" customFormat="1" ht="14.4" customHeight="1">
      <c r="A49" s="22" t="s">
        <v>130</v>
      </c>
      <c r="B49" s="154" t="str">
        <f>IF('Interval Specifications'!B50="","",'Interval Specifications'!B50)</f>
        <v>x</v>
      </c>
      <c r="C49" s="191" t="s">
        <v>13</v>
      </c>
      <c r="D49" s="28">
        <v>0</v>
      </c>
      <c r="E49" s="268">
        <f>'EU Regional Sales Data'!FR32</f>
        <v>135160</v>
      </c>
      <c r="F49" s="268">
        <f>'EU Regional Sales Data'!FS32</f>
        <v>94430</v>
      </c>
      <c r="G49" s="28">
        <v>0</v>
      </c>
      <c r="H49" s="28">
        <v>0</v>
      </c>
      <c r="I49" s="28">
        <v>0</v>
      </c>
      <c r="J49" s="28"/>
      <c r="K49" s="28"/>
      <c r="L49" s="28"/>
      <c r="M49" s="192"/>
    </row>
    <row r="50" spans="1:14" s="31" customFormat="1" ht="14.4" customHeight="1">
      <c r="A50" s="22" t="s">
        <v>130</v>
      </c>
      <c r="B50" s="154" t="str">
        <f>IF('Interval Specifications'!B51="","",'Interval Specifications'!B51)</f>
        <v>x</v>
      </c>
      <c r="C50" s="189" t="s">
        <v>1</v>
      </c>
      <c r="D50" s="27">
        <v>0</v>
      </c>
      <c r="E50" s="272">
        <f>'EU Regional Sales Data'!FR8</f>
        <v>19358</v>
      </c>
      <c r="F50" s="272">
        <f>'EU Regional Sales Data'!FS8</f>
        <v>5656</v>
      </c>
      <c r="G50" s="27">
        <f>'EU-JINARC'!R49</f>
        <v>168</v>
      </c>
      <c r="H50" s="27">
        <f>'EU-JINARC'!R50</f>
        <v>168</v>
      </c>
      <c r="I50" s="27">
        <f>'EU-JINARC'!R51</f>
        <v>168</v>
      </c>
      <c r="J50" s="27"/>
      <c r="K50" s="27"/>
      <c r="L50" s="27"/>
      <c r="M50" s="190"/>
    </row>
    <row r="51" spans="1:14" s="31" customFormat="1" ht="14.4" customHeight="1">
      <c r="A51" s="22" t="s">
        <v>130</v>
      </c>
      <c r="B51" s="69" t="str">
        <f>IF('Interval Specifications'!B52="","",'Interval Specifications'!B52)</f>
        <v/>
      </c>
      <c r="C51" s="191" t="s">
        <v>86</v>
      </c>
      <c r="D51" s="28"/>
      <c r="E51" s="28"/>
      <c r="F51" s="28"/>
      <c r="G51" s="28"/>
      <c r="H51" s="28"/>
      <c r="I51" s="28"/>
      <c r="J51" s="28"/>
      <c r="K51" s="28"/>
      <c r="L51" s="28"/>
      <c r="M51" s="192"/>
    </row>
    <row r="52" spans="1:14" s="31" customFormat="1" ht="14.4" customHeight="1">
      <c r="A52" s="22" t="s">
        <v>130</v>
      </c>
      <c r="B52" s="154" t="str">
        <f>IF('Interval Specifications'!B53="","",'Interval Specifications'!B53)</f>
        <v>x</v>
      </c>
      <c r="C52" s="624" t="s">
        <v>17</v>
      </c>
      <c r="D52" s="27">
        <v>0</v>
      </c>
      <c r="E52" s="625">
        <f>'Asia Sales volume of Samsca'!CJ76</f>
        <v>47320.001139649605</v>
      </c>
      <c r="F52" s="625">
        <f>'Asia Sales volume of Samsca'!CJ80</f>
        <v>0</v>
      </c>
      <c r="G52" s="27">
        <v>0</v>
      </c>
      <c r="H52" s="27">
        <v>0</v>
      </c>
      <c r="I52" s="27">
        <v>0</v>
      </c>
      <c r="J52" s="27"/>
      <c r="K52" s="27"/>
      <c r="L52" s="27"/>
      <c r="M52" s="190"/>
    </row>
    <row r="53" spans="1:14" s="31" customFormat="1" ht="14.4" customHeight="1" thickBot="1">
      <c r="A53" s="22" t="s">
        <v>130</v>
      </c>
      <c r="B53" s="154" t="str">
        <f>IF('Interval Specifications'!B54="","",'Interval Specifications'!B54)</f>
        <v>x</v>
      </c>
      <c r="C53" s="193" t="s">
        <v>64</v>
      </c>
      <c r="D53" s="194">
        <v>0</v>
      </c>
      <c r="E53" s="269">
        <f>'EU Regional Sales Data'!FR7</f>
        <v>74847</v>
      </c>
      <c r="F53" s="269">
        <f>'EU Regional Sales Data'!FS7</f>
        <v>17891</v>
      </c>
      <c r="G53" s="194">
        <f>'EU-JINARC'!R56</f>
        <v>2828</v>
      </c>
      <c r="H53" s="194">
        <f>'EU-JINARC'!R57</f>
        <v>1708</v>
      </c>
      <c r="I53" s="194">
        <f>'EU-JINARC'!R58</f>
        <v>784</v>
      </c>
      <c r="J53" s="194"/>
      <c r="K53" s="194"/>
      <c r="L53" s="194"/>
      <c r="M53" s="195"/>
    </row>
    <row r="54" spans="1:14" s="31" customFormat="1" ht="14.4" customHeight="1">
      <c r="A54" s="29" t="s">
        <v>68</v>
      </c>
      <c r="B54" s="69" t="str">
        <f>IF('Interval Specifications'!B55="","",'Interval Specifications'!B55)</f>
        <v/>
      </c>
      <c r="C54" t="str">
        <f>'Interval Specifications'!C55</f>
        <v>Argentina</v>
      </c>
      <c r="D54" s="25"/>
      <c r="E54" s="25"/>
      <c r="F54" s="25"/>
      <c r="G54" s="25"/>
      <c r="H54" s="25"/>
      <c r="I54" s="25"/>
      <c r="J54" s="25"/>
      <c r="K54" s="25"/>
      <c r="L54" s="25"/>
      <c r="M54" s="25"/>
    </row>
    <row r="55" spans="1:14" s="31" customFormat="1" ht="14.4" customHeight="1">
      <c r="A55" s="29" t="s">
        <v>68</v>
      </c>
      <c r="B55" s="69" t="str">
        <f>IF('Interval Specifications'!B56="","",'Interval Specifications'!B56)</f>
        <v/>
      </c>
      <c r="C55" s="19" t="str">
        <f>'Interval Specifications'!C56</f>
        <v>Armenia</v>
      </c>
      <c r="D55" s="26"/>
      <c r="E55" s="26"/>
      <c r="F55" s="26"/>
      <c r="G55" s="26"/>
      <c r="H55" s="26"/>
      <c r="I55" s="26"/>
      <c r="J55" s="26"/>
      <c r="K55" s="26"/>
      <c r="L55" s="26"/>
      <c r="M55" s="26"/>
    </row>
    <row r="56" spans="1:14" s="31" customFormat="1" ht="14.4" customHeight="1">
      <c r="A56" s="29" t="s">
        <v>68</v>
      </c>
      <c r="B56" s="154" t="str">
        <f>IF('Interval Specifications'!B57="","",'Interval Specifications'!B57)</f>
        <v>x</v>
      </c>
      <c r="C56" t="str">
        <f>'Interval Specifications'!C57</f>
        <v>Australia</v>
      </c>
      <c r="D56" s="25"/>
      <c r="E56" s="273">
        <f>'Asia Sales volume of Samsca'!CJ67</f>
        <v>2300</v>
      </c>
      <c r="F56" s="273">
        <f>'Asia Sales volume of Samsca'!CJ71</f>
        <v>0</v>
      </c>
      <c r="G56" s="25"/>
      <c r="H56" s="25"/>
      <c r="I56" s="25"/>
      <c r="J56" s="25"/>
      <c r="K56" s="25"/>
      <c r="L56" s="25"/>
      <c r="M56" s="25"/>
    </row>
    <row r="57" spans="1:14" s="31" customFormat="1" ht="14.4" customHeight="1">
      <c r="A57" s="29" t="s">
        <v>68</v>
      </c>
      <c r="B57" s="69" t="str">
        <f>IF('Interval Specifications'!B58="","",'Interval Specifications'!B58)</f>
        <v/>
      </c>
      <c r="C57" s="19" t="str">
        <f>'Interval Specifications'!C58</f>
        <v>Belarus</v>
      </c>
      <c r="D57" s="26"/>
      <c r="E57" s="26"/>
      <c r="F57" s="26"/>
      <c r="G57" s="26"/>
      <c r="H57" s="26"/>
      <c r="I57" s="26"/>
      <c r="J57" s="26"/>
      <c r="K57" s="26"/>
      <c r="L57" s="26"/>
      <c r="M57" s="26"/>
    </row>
    <row r="58" spans="1:14" s="31" customFormat="1" ht="14.4" customHeight="1">
      <c r="A58" s="29" t="s">
        <v>68</v>
      </c>
      <c r="B58" s="69" t="str">
        <f>IF('Interval Specifications'!B59="","",'Interval Specifications'!B59)</f>
        <v/>
      </c>
      <c r="C58" t="str">
        <f>'Interval Specifications'!C59</f>
        <v>Cambodia</v>
      </c>
      <c r="D58" s="25"/>
      <c r="E58" s="25"/>
      <c r="F58" s="25"/>
      <c r="G58" s="25"/>
      <c r="H58" s="25"/>
      <c r="I58" s="25"/>
      <c r="J58" s="25"/>
      <c r="K58" s="25"/>
      <c r="L58" s="25"/>
      <c r="M58" s="25"/>
    </row>
    <row r="59" spans="1:14" s="31" customFormat="1" ht="14.4">
      <c r="A59" s="29" t="s">
        <v>68</v>
      </c>
      <c r="B59" s="154" t="str">
        <f>IF('Interval Specifications'!B60="","",'Interval Specifications'!B60)</f>
        <v>x</v>
      </c>
      <c r="C59" s="19" t="str">
        <f>'Interval Specifications'!C60</f>
        <v>China</v>
      </c>
      <c r="D59" s="26"/>
      <c r="E59" s="390">
        <f>'Asia Sales volume of Samsca'!CJ40</f>
        <v>698520</v>
      </c>
      <c r="F59" s="390">
        <f>'Asia Sales volume of Samsca'!CJ44</f>
        <v>0</v>
      </c>
      <c r="G59" s="26"/>
      <c r="H59" s="26"/>
      <c r="I59" s="26"/>
      <c r="J59" s="26"/>
      <c r="K59" s="26"/>
      <c r="L59" s="26"/>
      <c r="M59" s="26"/>
    </row>
    <row r="60" spans="1:14" s="31" customFormat="1" ht="14.4">
      <c r="A60" s="29" t="s">
        <v>68</v>
      </c>
      <c r="B60" s="69" t="str">
        <f>IF('Interval Specifications'!B61="","",'Interval Specifications'!B61)</f>
        <v/>
      </c>
      <c r="C60" t="str">
        <f>'Interval Specifications'!C61</f>
        <v>Egypt</v>
      </c>
      <c r="D60" s="25"/>
      <c r="E60" s="25"/>
      <c r="F60" s="25"/>
      <c r="G60" s="25"/>
      <c r="H60" s="25"/>
      <c r="I60" s="25"/>
      <c r="J60" s="25"/>
      <c r="K60" s="25"/>
      <c r="L60" s="25"/>
      <c r="M60" s="25"/>
    </row>
    <row r="61" spans="1:14" s="32" customFormat="1" ht="14.4">
      <c r="A61" s="29" t="s">
        <v>68</v>
      </c>
      <c r="B61" s="69" t="str">
        <f>IF('Interval Specifications'!B62="","",'Interval Specifications'!B62)</f>
        <v/>
      </c>
      <c r="C61" s="19" t="str">
        <f>'Interval Specifications'!C62</f>
        <v>Georgia</v>
      </c>
      <c r="D61" s="26"/>
      <c r="E61" s="26"/>
      <c r="F61" s="26"/>
      <c r="G61" s="26"/>
      <c r="H61" s="26"/>
      <c r="I61" s="26"/>
      <c r="J61" s="26"/>
      <c r="K61" s="26"/>
      <c r="L61" s="26"/>
      <c r="M61" s="26"/>
      <c r="N61" s="31"/>
    </row>
    <row r="62" spans="1:14" s="32" customFormat="1" ht="14.4">
      <c r="A62" s="29" t="s">
        <v>68</v>
      </c>
      <c r="B62" s="154" t="str">
        <f>IF('Interval Specifications'!B63="","",'Interval Specifications'!B63)</f>
        <v>x</v>
      </c>
      <c r="C62" t="str">
        <f>'Interval Specifications'!C63</f>
        <v>Hong Kong</v>
      </c>
      <c r="D62" s="25"/>
      <c r="E62" s="389">
        <f>'Asia Sales volume of Samsca'!CJ4</f>
        <v>1041</v>
      </c>
      <c r="F62" s="389">
        <f>'Asia Sales volume of Samsca'!CJ8</f>
        <v>0</v>
      </c>
      <c r="G62" s="25"/>
      <c r="H62" s="25"/>
      <c r="I62" s="25"/>
      <c r="J62" s="25"/>
      <c r="K62" s="25"/>
      <c r="L62" s="25"/>
      <c r="M62" s="25"/>
      <c r="N62" s="31"/>
    </row>
    <row r="63" spans="1:14" s="32" customFormat="1" ht="14.4">
      <c r="A63" s="29" t="s">
        <v>68</v>
      </c>
      <c r="B63" s="69" t="str">
        <f>IF('Interval Specifications'!B64="","",'Interval Specifications'!B64)</f>
        <v/>
      </c>
      <c r="C63" s="19" t="str">
        <f>'Interval Specifications'!C64</f>
        <v>India</v>
      </c>
      <c r="D63" s="26"/>
      <c r="E63" s="26"/>
      <c r="F63" s="26"/>
      <c r="G63" s="26"/>
      <c r="H63" s="26"/>
      <c r="I63" s="26"/>
      <c r="J63" s="26"/>
      <c r="K63" s="26"/>
      <c r="L63" s="26"/>
      <c r="M63" s="26"/>
      <c r="N63" s="31"/>
    </row>
    <row r="64" spans="1:14" s="32" customFormat="1" ht="14.4">
      <c r="A64" s="29" t="s">
        <v>68</v>
      </c>
      <c r="B64" s="154" t="str">
        <f>IF('Interval Specifications'!B65="","",'Interval Specifications'!B65)</f>
        <v>x</v>
      </c>
      <c r="C64" t="str">
        <f>'Interval Specifications'!C65</f>
        <v>Indonesia</v>
      </c>
      <c r="D64" s="25"/>
      <c r="E64" s="389">
        <f>'Asia Sales volume of Samsca'!CJ58</f>
        <v>49970</v>
      </c>
      <c r="F64" s="389">
        <f>'Asia Sales volume of Samsca'!CJ62</f>
        <v>0</v>
      </c>
      <c r="G64" s="25"/>
      <c r="H64" s="25"/>
      <c r="I64" s="25"/>
      <c r="J64" s="25"/>
      <c r="K64" s="25"/>
      <c r="L64" s="25"/>
      <c r="M64" s="25"/>
      <c r="N64" s="31"/>
    </row>
    <row r="65" spans="1:14" s="32" customFormat="1" ht="14.4">
      <c r="A65" s="29" t="s">
        <v>68</v>
      </c>
      <c r="B65" s="154" t="str">
        <f>IF('Interval Specifications'!B66="","",'Interval Specifications'!B66)</f>
        <v>x</v>
      </c>
      <c r="C65" s="19" t="str">
        <f>'Interval Specifications'!C66</f>
        <v>Korea</v>
      </c>
      <c r="D65" s="26"/>
      <c r="E65" s="390">
        <f>'Asia Sales volume of Samsca'!CJ13</f>
        <v>107280</v>
      </c>
      <c r="F65" s="390">
        <f>'Asia Sales volume of Samsca'!CJ17</f>
        <v>50850</v>
      </c>
      <c r="G65" s="26"/>
      <c r="H65" s="26"/>
      <c r="I65" s="26"/>
      <c r="J65" s="26"/>
      <c r="K65" s="26"/>
      <c r="L65" s="26"/>
      <c r="M65" s="26"/>
      <c r="N65" s="31"/>
    </row>
    <row r="66" spans="1:14" s="32" customFormat="1" ht="14.4">
      <c r="A66" s="29" t="s">
        <v>68</v>
      </c>
      <c r="B66" s="69" t="str">
        <f>IF('Interval Specifications'!B67="","",'Interval Specifications'!B67)</f>
        <v/>
      </c>
      <c r="C66" t="str">
        <f>'Interval Specifications'!C67</f>
        <v>Malaysia</v>
      </c>
      <c r="D66" s="25"/>
      <c r="E66" s="25"/>
      <c r="F66" s="25"/>
      <c r="G66" s="25"/>
      <c r="H66" s="25"/>
      <c r="I66" s="25"/>
      <c r="J66" s="25"/>
      <c r="K66" s="25"/>
      <c r="L66" s="25"/>
      <c r="M66" s="25"/>
      <c r="N66" s="31"/>
    </row>
    <row r="67" spans="1:14" s="32" customFormat="1" ht="14.4">
      <c r="A67" s="29" t="s">
        <v>68</v>
      </c>
      <c r="B67" s="69" t="str">
        <f>IF('Interval Specifications'!B68="","",'Interval Specifications'!B68)</f>
        <v/>
      </c>
      <c r="C67" s="19" t="str">
        <f>'Interval Specifications'!C68</f>
        <v>Mexico</v>
      </c>
      <c r="D67" s="26"/>
      <c r="E67" s="26"/>
      <c r="F67" s="26"/>
      <c r="G67" s="26"/>
      <c r="H67" s="26"/>
      <c r="I67" s="26"/>
      <c r="J67" s="26"/>
      <c r="K67" s="26"/>
      <c r="L67" s="26"/>
      <c r="M67" s="26"/>
      <c r="N67" s="31"/>
    </row>
    <row r="68" spans="1:14" s="32" customFormat="1" ht="14.4">
      <c r="A68" s="29" t="s">
        <v>68</v>
      </c>
      <c r="B68" s="69" t="str">
        <f>IF('Interval Specifications'!B69="","",'Interval Specifications'!B69)</f>
        <v/>
      </c>
      <c r="C68" t="str">
        <f>'Interval Specifications'!C69</f>
        <v>Pakistan</v>
      </c>
      <c r="D68" s="25"/>
      <c r="E68" s="25"/>
      <c r="F68" s="25"/>
      <c r="G68" s="25"/>
      <c r="H68" s="25"/>
      <c r="I68" s="25"/>
      <c r="J68" s="25"/>
      <c r="K68" s="25"/>
      <c r="L68" s="25"/>
      <c r="M68" s="25"/>
      <c r="N68" s="31"/>
    </row>
    <row r="69" spans="1:14" s="32" customFormat="1" ht="14.4">
      <c r="A69" s="29" t="s">
        <v>68</v>
      </c>
      <c r="B69" s="69" t="str">
        <f>IF('Interval Specifications'!B70="","",'Interval Specifications'!B70)</f>
        <v/>
      </c>
      <c r="C69" s="19" t="str">
        <f>'Interval Specifications'!C70</f>
        <v>Peru</v>
      </c>
      <c r="D69" s="26"/>
      <c r="E69" s="26"/>
      <c r="F69" s="26"/>
      <c r="G69" s="26"/>
      <c r="H69" s="26"/>
      <c r="I69" s="26"/>
      <c r="J69" s="26"/>
      <c r="K69" s="26"/>
      <c r="L69" s="26"/>
      <c r="M69" s="26"/>
      <c r="N69" s="31"/>
    </row>
    <row r="70" spans="1:14" s="32" customFormat="1" ht="14.4">
      <c r="A70" s="29" t="s">
        <v>68</v>
      </c>
      <c r="B70" s="154" t="str">
        <f>IF('Interval Specifications'!B71="","",'Interval Specifications'!B71)</f>
        <v>x</v>
      </c>
      <c r="C70" t="str">
        <f>'Interval Specifications'!C71</f>
        <v>Philippines</v>
      </c>
      <c r="D70" s="25"/>
      <c r="E70" s="389">
        <f>'Asia Sales volume of Samsca'!CJ49</f>
        <v>30570</v>
      </c>
      <c r="F70" s="389">
        <f>'Asia Sales volume of Samsca'!CJ53</f>
        <v>0</v>
      </c>
      <c r="G70" s="25"/>
      <c r="H70" s="25"/>
      <c r="I70" s="25"/>
      <c r="J70" s="25"/>
      <c r="K70" s="25"/>
      <c r="L70" s="25"/>
      <c r="M70" s="25"/>
      <c r="N70" s="31"/>
    </row>
    <row r="71" spans="1:14" s="32" customFormat="1" ht="14.4">
      <c r="A71" s="29" t="s">
        <v>68</v>
      </c>
      <c r="B71" s="69" t="str">
        <f>IF('Interval Specifications'!B72="","",'Interval Specifications'!B72)</f>
        <v/>
      </c>
      <c r="C71" s="19" t="str">
        <f>'Interval Specifications'!C72</f>
        <v>Russia</v>
      </c>
      <c r="D71" s="26"/>
      <c r="E71" s="26"/>
      <c r="F71" s="26"/>
      <c r="G71" s="26"/>
      <c r="H71" s="26"/>
      <c r="I71" s="26"/>
      <c r="J71" s="26"/>
      <c r="K71" s="26"/>
      <c r="L71" s="26"/>
      <c r="M71" s="26"/>
      <c r="N71" s="31"/>
    </row>
    <row r="72" spans="1:14" s="32" customFormat="1" ht="14.4">
      <c r="A72" s="29" t="s">
        <v>68</v>
      </c>
      <c r="B72" s="69" t="str">
        <f>IF('Interval Specifications'!B73="","",'Interval Specifications'!B73)</f>
        <v/>
      </c>
      <c r="C72" t="str">
        <f>'Interval Specifications'!C73</f>
        <v>Singapore</v>
      </c>
      <c r="D72" s="25"/>
      <c r="E72" s="25"/>
      <c r="F72" s="25"/>
      <c r="G72" s="25"/>
      <c r="H72" s="25"/>
      <c r="I72" s="25"/>
      <c r="J72" s="25"/>
      <c r="K72" s="25"/>
      <c r="L72" s="25"/>
      <c r="M72" s="25"/>
      <c r="N72" s="31"/>
    </row>
    <row r="73" spans="1:14" s="32" customFormat="1" ht="14.4">
      <c r="A73" s="29" t="s">
        <v>68</v>
      </c>
      <c r="B73" s="69" t="str">
        <f>IF('Interval Specifications'!B74="","",'Interval Specifications'!B74)</f>
        <v/>
      </c>
      <c r="C73" s="19" t="str">
        <f>'Interval Specifications'!C74</f>
        <v>South Africa</v>
      </c>
      <c r="D73" s="26"/>
      <c r="E73" s="26"/>
      <c r="F73" s="26"/>
      <c r="G73" s="26"/>
      <c r="H73" s="26"/>
      <c r="I73" s="26"/>
      <c r="J73" s="26"/>
      <c r="K73" s="26"/>
      <c r="L73" s="26"/>
      <c r="M73" s="26"/>
      <c r="N73" s="31"/>
    </row>
    <row r="74" spans="1:14" s="32" customFormat="1" ht="14.4">
      <c r="A74" s="29" t="s">
        <v>68</v>
      </c>
      <c r="B74" s="154" t="str">
        <f>IF('Interval Specifications'!B75="","",'Interval Specifications'!B75)</f>
        <v>x</v>
      </c>
      <c r="C74" t="str">
        <f>'Interval Specifications'!C75</f>
        <v>Taiwan</v>
      </c>
      <c r="D74" s="25"/>
      <c r="E74" s="389">
        <f>'Asia Sales volume of Samsca'!CJ31</f>
        <v>9103</v>
      </c>
      <c r="F74" s="389">
        <f>'Asia Sales volume of Samsca'!CJ35</f>
        <v>0</v>
      </c>
      <c r="G74" s="25"/>
      <c r="H74" s="25"/>
      <c r="I74" s="25"/>
      <c r="J74" s="25"/>
      <c r="K74" s="25"/>
      <c r="L74" s="25"/>
      <c r="M74" s="25"/>
      <c r="N74" s="31"/>
    </row>
    <row r="75" spans="1:14" s="32" customFormat="1" ht="14.4">
      <c r="A75" s="29" t="s">
        <v>68</v>
      </c>
      <c r="B75" s="154" t="str">
        <f>IF('Interval Specifications'!B76="","",'Interval Specifications'!B76)</f>
        <v>x</v>
      </c>
      <c r="C75" s="19" t="str">
        <f>'Interval Specifications'!C76</f>
        <v>Thailand</v>
      </c>
      <c r="D75" s="26"/>
      <c r="E75" s="390">
        <f>'Asia Sales volume of Samsca'!CJ22</f>
        <v>31490</v>
      </c>
      <c r="F75" s="390">
        <f>'Asia Sales volume of Samsca'!CJ26</f>
        <v>0</v>
      </c>
      <c r="G75" s="26"/>
      <c r="H75" s="26"/>
      <c r="I75" s="26"/>
      <c r="J75" s="26"/>
      <c r="K75" s="26"/>
      <c r="L75" s="26"/>
      <c r="M75" s="26"/>
      <c r="N75" s="31"/>
    </row>
    <row r="76" spans="1:14" s="32" customFormat="1" ht="14.4">
      <c r="A76" s="29" t="s">
        <v>68</v>
      </c>
      <c r="B76" s="69" t="str">
        <f>IF('Interval Specifications'!B77="","",'Interval Specifications'!B77)</f>
        <v/>
      </c>
      <c r="C76" t="str">
        <f>'Interval Specifications'!C77</f>
        <v>UAE</v>
      </c>
      <c r="D76" s="25"/>
      <c r="E76" s="25"/>
      <c r="F76" s="25"/>
      <c r="G76" s="25"/>
      <c r="H76" s="25"/>
      <c r="I76" s="25"/>
      <c r="J76" s="25"/>
      <c r="K76" s="25"/>
      <c r="L76" s="25"/>
      <c r="M76" s="25"/>
      <c r="N76" s="31"/>
    </row>
    <row r="77" spans="1:14" s="32" customFormat="1" ht="14.4">
      <c r="A77" s="29" t="s">
        <v>68</v>
      </c>
      <c r="B77" s="69" t="str">
        <f>IF('Interval Specifications'!B78="","",'Interval Specifications'!B78)</f>
        <v/>
      </c>
      <c r="C77" s="19" t="str">
        <f>'Interval Specifications'!C78</f>
        <v>Vietnam</v>
      </c>
      <c r="D77" s="26"/>
      <c r="E77" s="26"/>
      <c r="F77" s="26"/>
      <c r="G77" s="26"/>
      <c r="H77" s="26"/>
      <c r="I77" s="26"/>
      <c r="J77" s="26"/>
      <c r="K77" s="26"/>
      <c r="L77" s="26"/>
      <c r="M77" s="26"/>
      <c r="N77" s="31"/>
    </row>
    <row r="78" spans="1:14" s="32" customFormat="1" ht="14.4">
      <c r="A78" s="29" t="s">
        <v>68</v>
      </c>
      <c r="B78" s="69" t="str">
        <f>IF('Interval Specifications'!B79="","",'Interval Specifications'!B79)</f>
        <v/>
      </c>
      <c r="C78"/>
      <c r="D78" s="25"/>
      <c r="E78" s="25"/>
      <c r="F78" s="25"/>
      <c r="G78" s="25"/>
      <c r="H78" s="25"/>
      <c r="I78" s="25"/>
      <c r="J78" s="25"/>
      <c r="K78" s="25"/>
      <c r="L78" s="25"/>
      <c r="M78" s="25"/>
      <c r="N78" s="31"/>
    </row>
    <row r="79" spans="1:14" s="32" customFormat="1" ht="14.4">
      <c r="A79" s="29" t="s">
        <v>68</v>
      </c>
      <c r="B79" s="69" t="str">
        <f>IF('Interval Specifications'!B80="","",'Interval Specifications'!B80)</f>
        <v/>
      </c>
      <c r="C79" s="19"/>
      <c r="D79" s="26"/>
      <c r="E79" s="26"/>
      <c r="F79" s="26"/>
      <c r="G79" s="26"/>
      <c r="H79" s="26"/>
      <c r="I79" s="26"/>
      <c r="J79" s="26"/>
      <c r="K79" s="26"/>
      <c r="L79" s="26"/>
      <c r="M79" s="26"/>
      <c r="N79" s="31"/>
    </row>
    <row r="80" spans="1:14" s="32" customFormat="1" ht="14.4">
      <c r="A80" s="29" t="s">
        <v>68</v>
      </c>
      <c r="B80" s="69" t="str">
        <f>IF('Interval Specifications'!B81="","",'Interval Specifications'!B81)</f>
        <v/>
      </c>
      <c r="C80"/>
      <c r="D80" s="25"/>
      <c r="E80" s="25"/>
      <c r="F80" s="25"/>
      <c r="G80" s="25"/>
      <c r="H80" s="25"/>
      <c r="I80" s="25"/>
      <c r="J80" s="25"/>
      <c r="K80" s="25"/>
      <c r="L80" s="25"/>
      <c r="M80" s="25"/>
      <c r="N80" s="31"/>
    </row>
    <row r="81" spans="1:14" s="38" customFormat="1" ht="14.4">
      <c r="A81" s="29" t="s">
        <v>68</v>
      </c>
      <c r="B81" s="69" t="str">
        <f>IF('Interval Specifications'!B82="","",'Interval Specifications'!B82)</f>
        <v/>
      </c>
      <c r="C81" s="19"/>
      <c r="D81" s="26"/>
      <c r="E81" s="26"/>
      <c r="F81" s="26"/>
      <c r="G81" s="26"/>
      <c r="H81" s="26"/>
      <c r="I81" s="26"/>
      <c r="J81" s="26"/>
      <c r="K81" s="26"/>
      <c r="L81" s="26"/>
      <c r="M81" s="26"/>
      <c r="N81" s="35"/>
    </row>
    <row r="82" spans="1:14" s="38" customFormat="1" ht="14.4">
      <c r="A82" s="29" t="s">
        <v>68</v>
      </c>
      <c r="B82" s="69" t="str">
        <f>IF('Interval Specifications'!B83="","",'Interval Specifications'!B83)</f>
        <v/>
      </c>
      <c r="C82"/>
      <c r="D82" s="25"/>
      <c r="E82" s="25"/>
      <c r="F82" s="25"/>
      <c r="G82" s="25"/>
      <c r="H82" s="25"/>
      <c r="I82" s="25"/>
      <c r="J82" s="25"/>
      <c r="K82" s="25"/>
      <c r="L82" s="25"/>
      <c r="M82" s="25"/>
      <c r="N82" s="35"/>
    </row>
    <row r="83" spans="1:14" s="38" customFormat="1" ht="14.4">
      <c r="A83" s="29" t="s">
        <v>68</v>
      </c>
      <c r="B83" s="69" t="str">
        <f>IF('Interval Specifications'!B84="","",'Interval Specifications'!B84)</f>
        <v/>
      </c>
      <c r="C83" s="19"/>
      <c r="D83" s="26"/>
      <c r="E83" s="26"/>
      <c r="F83" s="26"/>
      <c r="G83" s="26"/>
      <c r="H83" s="26"/>
      <c r="I83" s="26"/>
      <c r="J83" s="26"/>
      <c r="K83" s="26"/>
      <c r="L83" s="26"/>
      <c r="M83" s="26"/>
      <c r="N83" s="35"/>
    </row>
    <row r="84" spans="1:14" s="38" customFormat="1" ht="14.4">
      <c r="A84" s="29" t="s">
        <v>68</v>
      </c>
      <c r="B84" s="69" t="str">
        <f>IF('Interval Specifications'!B85="","",'Interval Specifications'!B85)</f>
        <v/>
      </c>
      <c r="C84"/>
      <c r="D84" s="25"/>
      <c r="E84" s="25"/>
      <c r="F84" s="25"/>
      <c r="G84" s="25"/>
      <c r="H84" s="25"/>
      <c r="I84" s="25"/>
      <c r="J84" s="25"/>
      <c r="K84" s="25"/>
      <c r="L84" s="25"/>
      <c r="M84" s="25"/>
      <c r="N84" s="35"/>
    </row>
    <row r="85" spans="1:14" s="38" customFormat="1" ht="14.4">
      <c r="A85" s="29" t="s">
        <v>68</v>
      </c>
      <c r="B85" s="69" t="str">
        <f>IF('Interval Specifications'!B86="","",'Interval Specifications'!B86)</f>
        <v/>
      </c>
      <c r="C85" s="19"/>
      <c r="D85" s="26"/>
      <c r="E85" s="26"/>
      <c r="F85" s="26"/>
      <c r="G85" s="26"/>
      <c r="H85" s="26"/>
      <c r="I85" s="26"/>
      <c r="J85" s="26"/>
      <c r="K85" s="26"/>
      <c r="L85" s="26"/>
      <c r="M85" s="26"/>
      <c r="N85" s="35"/>
    </row>
    <row r="86" spans="1:14" s="38" customFormat="1" ht="14.4">
      <c r="A86" s="29" t="s">
        <v>68</v>
      </c>
      <c r="B86" s="69" t="str">
        <f>IF('Interval Specifications'!B87="","",'Interval Specifications'!B87)</f>
        <v/>
      </c>
      <c r="C86"/>
      <c r="D86" s="25"/>
      <c r="E86" s="25"/>
      <c r="F86" s="25"/>
      <c r="G86" s="25"/>
      <c r="H86" s="25"/>
      <c r="I86" s="25"/>
      <c r="J86" s="25"/>
      <c r="K86" s="25"/>
      <c r="L86" s="25"/>
      <c r="M86" s="25"/>
      <c r="N86" s="35"/>
    </row>
    <row r="87" spans="1:14" s="38" customFormat="1" ht="14.4">
      <c r="A87" s="29" t="s">
        <v>68</v>
      </c>
      <c r="B87" s="69" t="str">
        <f>IF('Interval Specifications'!B88="","",'Interval Specifications'!B88)</f>
        <v/>
      </c>
      <c r="C87" s="19"/>
      <c r="D87" s="26"/>
      <c r="E87" s="26"/>
      <c r="F87" s="26"/>
      <c r="G87" s="26"/>
      <c r="H87" s="26"/>
      <c r="I87" s="26"/>
      <c r="J87" s="26"/>
      <c r="K87" s="26"/>
      <c r="L87" s="26"/>
      <c r="M87" s="26"/>
      <c r="N87" s="35"/>
    </row>
    <row r="88" spans="1:14" s="38" customFormat="1" ht="14.4">
      <c r="A88" s="29" t="s">
        <v>68</v>
      </c>
      <c r="B88" s="69" t="str">
        <f>IF('Interval Specifications'!B89="","",'Interval Specifications'!B89)</f>
        <v/>
      </c>
      <c r="C88"/>
      <c r="D88" s="25"/>
      <c r="E88" s="25"/>
      <c r="F88" s="25"/>
      <c r="G88" s="25"/>
      <c r="H88" s="25"/>
      <c r="I88" s="25"/>
      <c r="J88" s="25"/>
      <c r="K88" s="25"/>
      <c r="L88" s="25"/>
      <c r="M88" s="25"/>
      <c r="N88" s="35"/>
    </row>
    <row r="89" spans="1:14" s="38" customFormat="1" ht="14.4">
      <c r="A89" s="29" t="s">
        <v>68</v>
      </c>
      <c r="B89" s="69" t="str">
        <f>IF('Interval Specifications'!B90="","",'Interval Specifications'!B90)</f>
        <v/>
      </c>
      <c r="C89" s="19"/>
      <c r="D89" s="26"/>
      <c r="E89" s="26"/>
      <c r="F89" s="26"/>
      <c r="G89" s="26"/>
      <c r="H89" s="26"/>
      <c r="I89" s="26"/>
      <c r="J89" s="26"/>
      <c r="K89" s="26"/>
      <c r="L89" s="26"/>
      <c r="M89" s="26"/>
      <c r="N89" s="35"/>
    </row>
    <row r="90" spans="1:14" s="38" customFormat="1">
      <c r="A90" s="36"/>
      <c r="B90" s="37"/>
      <c r="D90" s="33"/>
      <c r="E90" s="33"/>
      <c r="F90" s="33"/>
      <c r="G90" s="33"/>
      <c r="H90" s="33"/>
      <c r="I90" s="33"/>
      <c r="J90" s="33"/>
      <c r="K90" s="33"/>
      <c r="L90" s="33"/>
      <c r="M90" s="33"/>
      <c r="N90" s="35"/>
    </row>
    <row r="91" spans="1:14" s="38" customFormat="1">
      <c r="A91" s="36"/>
      <c r="B91" s="37"/>
      <c r="D91" s="33"/>
      <c r="E91" s="33"/>
      <c r="F91" s="33"/>
      <c r="G91" s="33"/>
      <c r="H91" s="33"/>
      <c r="I91" s="33"/>
      <c r="J91" s="33"/>
      <c r="K91" s="33"/>
      <c r="L91" s="33"/>
      <c r="M91" s="33"/>
      <c r="N91" s="35"/>
    </row>
    <row r="92" spans="1:14" s="38" customFormat="1">
      <c r="A92" s="36"/>
      <c r="B92" s="37"/>
      <c r="D92" s="33"/>
      <c r="E92" s="33"/>
      <c r="F92" s="33"/>
      <c r="G92" s="33"/>
      <c r="H92" s="33"/>
      <c r="I92" s="33"/>
      <c r="J92" s="33"/>
      <c r="K92" s="33"/>
      <c r="L92" s="33"/>
      <c r="M92" s="33"/>
      <c r="N92" s="35"/>
    </row>
    <row r="93" spans="1:14" s="38" customFormat="1">
      <c r="A93" s="36"/>
      <c r="B93" s="37"/>
      <c r="D93" s="33"/>
      <c r="E93" s="33"/>
      <c r="F93" s="33"/>
      <c r="G93" s="33"/>
      <c r="H93" s="33"/>
      <c r="I93" s="33"/>
      <c r="J93" s="33"/>
      <c r="K93" s="33"/>
      <c r="L93" s="33"/>
      <c r="M93" s="33"/>
      <c r="N93" s="35"/>
    </row>
    <row r="94" spans="1:14" s="38" customFormat="1">
      <c r="A94" s="36"/>
      <c r="B94" s="37"/>
      <c r="D94" s="33"/>
      <c r="E94" s="33"/>
      <c r="F94" s="33"/>
      <c r="G94" s="33"/>
      <c r="H94" s="33"/>
      <c r="I94" s="33"/>
      <c r="J94" s="33"/>
      <c r="K94" s="33"/>
      <c r="L94" s="33"/>
      <c r="M94" s="33"/>
      <c r="N94" s="35"/>
    </row>
    <row r="95" spans="1:14" s="38" customFormat="1">
      <c r="A95" s="36"/>
      <c r="B95" s="37"/>
      <c r="D95" s="33"/>
      <c r="E95" s="33"/>
      <c r="F95" s="33"/>
      <c r="G95" s="33"/>
      <c r="H95" s="33"/>
      <c r="I95" s="33"/>
      <c r="J95" s="33"/>
      <c r="K95" s="33"/>
      <c r="L95" s="33"/>
      <c r="M95" s="33"/>
      <c r="N95" s="35"/>
    </row>
    <row r="96" spans="1:14" s="38" customFormat="1">
      <c r="A96" s="36"/>
      <c r="B96" s="37"/>
      <c r="D96" s="33"/>
      <c r="E96" s="33"/>
      <c r="F96" s="33"/>
      <c r="G96" s="33"/>
      <c r="H96" s="33"/>
      <c r="I96" s="33"/>
      <c r="J96" s="33"/>
      <c r="K96" s="33"/>
      <c r="L96" s="33"/>
      <c r="M96" s="33"/>
      <c r="N96" s="35"/>
    </row>
    <row r="97" spans="1:14" s="38" customFormat="1">
      <c r="A97" s="36"/>
      <c r="B97" s="37"/>
      <c r="D97" s="33"/>
      <c r="E97" s="33"/>
      <c r="F97" s="33"/>
      <c r="G97" s="33"/>
      <c r="H97" s="33"/>
      <c r="I97" s="33"/>
      <c r="J97" s="33"/>
      <c r="K97" s="33"/>
      <c r="L97" s="33"/>
      <c r="M97" s="33"/>
      <c r="N97" s="35"/>
    </row>
    <row r="98" spans="1:14" s="38" customFormat="1">
      <c r="A98" s="36"/>
      <c r="B98" s="37"/>
      <c r="D98" s="33"/>
      <c r="E98" s="33"/>
      <c r="F98" s="33"/>
      <c r="G98" s="33"/>
      <c r="H98" s="33"/>
      <c r="I98" s="33"/>
      <c r="J98" s="33"/>
      <c r="K98" s="33"/>
      <c r="L98" s="33"/>
      <c r="M98" s="33"/>
      <c r="N98" s="35"/>
    </row>
    <row r="99" spans="1:14" s="38" customFormat="1">
      <c r="A99" s="36"/>
      <c r="B99" s="37"/>
      <c r="D99" s="33"/>
      <c r="E99" s="33"/>
      <c r="F99" s="33"/>
      <c r="G99" s="33"/>
      <c r="H99" s="33"/>
      <c r="I99" s="33"/>
      <c r="J99" s="33"/>
      <c r="K99" s="33"/>
      <c r="L99" s="33"/>
      <c r="M99" s="33"/>
      <c r="N99" s="35"/>
    </row>
    <row r="100" spans="1:14" s="38" customFormat="1">
      <c r="A100" s="36"/>
      <c r="B100" s="37"/>
      <c r="D100" s="33"/>
      <c r="E100" s="33"/>
      <c r="F100" s="33"/>
      <c r="G100" s="33"/>
      <c r="H100" s="33"/>
      <c r="I100" s="33"/>
      <c r="J100" s="33"/>
      <c r="K100" s="33"/>
      <c r="L100" s="33"/>
      <c r="M100" s="33"/>
      <c r="N100" s="35"/>
    </row>
    <row r="101" spans="1:14" s="38" customFormat="1">
      <c r="A101" s="36"/>
      <c r="B101" s="37"/>
      <c r="D101" s="33"/>
      <c r="E101" s="33"/>
      <c r="F101" s="33"/>
      <c r="G101" s="33"/>
      <c r="H101" s="33"/>
      <c r="I101" s="33"/>
      <c r="J101" s="33"/>
      <c r="K101" s="33"/>
      <c r="L101" s="33"/>
      <c r="M101" s="33"/>
      <c r="N101" s="35"/>
    </row>
    <row r="102" spans="1:14" s="38" customFormat="1">
      <c r="A102" s="36"/>
      <c r="B102" s="37"/>
      <c r="D102" s="33"/>
      <c r="E102" s="33"/>
      <c r="F102" s="33"/>
      <c r="G102" s="33"/>
      <c r="H102" s="33"/>
      <c r="I102" s="33"/>
      <c r="J102" s="33"/>
      <c r="K102" s="33"/>
      <c r="L102" s="33"/>
      <c r="M102" s="33"/>
      <c r="N102" s="35"/>
    </row>
    <row r="103" spans="1:14" s="38" customFormat="1">
      <c r="A103" s="36"/>
      <c r="B103" s="37"/>
      <c r="D103" s="33"/>
      <c r="E103" s="33"/>
      <c r="F103" s="33"/>
      <c r="G103" s="33"/>
      <c r="H103" s="33"/>
      <c r="I103" s="33"/>
      <c r="J103" s="33"/>
      <c r="K103" s="33"/>
      <c r="L103" s="33"/>
      <c r="M103" s="33"/>
      <c r="N103" s="35"/>
    </row>
    <row r="104" spans="1:14" s="38" customFormat="1">
      <c r="A104" s="36"/>
      <c r="B104" s="37"/>
      <c r="D104" s="33"/>
      <c r="E104" s="33"/>
      <c r="F104" s="33"/>
      <c r="G104" s="33"/>
      <c r="H104" s="33"/>
      <c r="I104" s="33"/>
      <c r="J104" s="33"/>
      <c r="K104" s="33"/>
      <c r="L104" s="33"/>
      <c r="M104" s="33"/>
      <c r="N104" s="35"/>
    </row>
    <row r="105" spans="1:14" s="38" customFormat="1">
      <c r="A105" s="36"/>
      <c r="B105" s="37"/>
      <c r="D105" s="33"/>
      <c r="E105" s="33"/>
      <c r="F105" s="33"/>
      <c r="G105" s="33"/>
      <c r="H105" s="33"/>
      <c r="I105" s="33"/>
      <c r="J105" s="33"/>
      <c r="K105" s="33"/>
      <c r="L105" s="33"/>
      <c r="M105" s="33"/>
      <c r="N105" s="35"/>
    </row>
    <row r="106" spans="1:14" s="38" customFormat="1">
      <c r="A106" s="36"/>
      <c r="B106" s="37"/>
      <c r="D106" s="33"/>
      <c r="E106" s="33"/>
      <c r="F106" s="33"/>
      <c r="G106" s="33"/>
      <c r="H106" s="33"/>
      <c r="I106" s="33"/>
      <c r="J106" s="33"/>
      <c r="K106" s="33"/>
      <c r="L106" s="33"/>
      <c r="M106" s="33"/>
      <c r="N106" s="35"/>
    </row>
    <row r="107" spans="1:14" s="38" customFormat="1">
      <c r="A107" s="36"/>
      <c r="B107" s="37"/>
      <c r="D107" s="33"/>
      <c r="E107" s="33"/>
      <c r="F107" s="33"/>
      <c r="G107" s="33"/>
      <c r="H107" s="33"/>
      <c r="I107" s="33"/>
      <c r="J107" s="33"/>
      <c r="K107" s="33"/>
      <c r="L107" s="33"/>
      <c r="M107" s="33"/>
      <c r="N107" s="35"/>
    </row>
    <row r="108" spans="1:14" s="38" customFormat="1">
      <c r="A108" s="36"/>
      <c r="B108" s="37"/>
      <c r="D108" s="33"/>
      <c r="E108" s="33"/>
      <c r="F108" s="33"/>
      <c r="G108" s="33"/>
      <c r="H108" s="33"/>
      <c r="I108" s="33"/>
      <c r="J108" s="33"/>
      <c r="K108" s="33"/>
      <c r="L108" s="33"/>
      <c r="M108" s="33"/>
      <c r="N108" s="35"/>
    </row>
    <row r="109" spans="1:14" s="38" customFormat="1">
      <c r="A109" s="36"/>
      <c r="B109" s="37"/>
      <c r="D109" s="33"/>
      <c r="E109" s="33"/>
      <c r="F109" s="33"/>
      <c r="G109" s="33"/>
      <c r="H109" s="33"/>
      <c r="I109" s="33"/>
      <c r="J109" s="33"/>
      <c r="K109" s="33"/>
      <c r="L109" s="33"/>
      <c r="M109" s="33"/>
      <c r="N109" s="35"/>
    </row>
    <row r="110" spans="1:14" s="38" customFormat="1">
      <c r="A110" s="36"/>
      <c r="B110" s="37"/>
      <c r="D110" s="33"/>
      <c r="E110" s="33"/>
      <c r="F110" s="33"/>
      <c r="G110" s="33"/>
      <c r="H110" s="33"/>
      <c r="I110" s="33"/>
      <c r="J110" s="33"/>
      <c r="K110" s="33"/>
      <c r="L110" s="33"/>
      <c r="M110" s="33"/>
      <c r="N110" s="35"/>
    </row>
    <row r="111" spans="1:14" s="38" customFormat="1">
      <c r="A111" s="36"/>
      <c r="B111" s="37"/>
      <c r="D111" s="33"/>
      <c r="E111" s="33"/>
      <c r="F111" s="33"/>
      <c r="G111" s="33"/>
      <c r="H111" s="33"/>
      <c r="I111" s="33"/>
      <c r="J111" s="33"/>
      <c r="K111" s="33"/>
      <c r="L111" s="33"/>
      <c r="M111" s="33"/>
      <c r="N111" s="35"/>
    </row>
    <row r="112" spans="1:14" s="38" customFormat="1">
      <c r="A112" s="36"/>
      <c r="B112" s="37"/>
      <c r="D112" s="33"/>
      <c r="E112" s="33"/>
      <c r="F112" s="33"/>
      <c r="G112" s="33"/>
      <c r="H112" s="33"/>
      <c r="I112" s="33"/>
      <c r="J112" s="33"/>
      <c r="K112" s="33"/>
      <c r="L112" s="33"/>
      <c r="M112" s="33"/>
      <c r="N112" s="35"/>
    </row>
    <row r="113" spans="1:14" s="38" customFormat="1">
      <c r="A113" s="36"/>
      <c r="B113" s="37"/>
      <c r="D113" s="33"/>
      <c r="E113" s="33"/>
      <c r="F113" s="33"/>
      <c r="G113" s="33"/>
      <c r="H113" s="33"/>
      <c r="I113" s="33"/>
      <c r="J113" s="33"/>
      <c r="K113" s="33"/>
      <c r="L113" s="33"/>
      <c r="M113" s="33"/>
      <c r="N113" s="35"/>
    </row>
    <row r="114" spans="1:14" s="38" customFormat="1">
      <c r="A114" s="36"/>
      <c r="B114" s="37"/>
      <c r="D114" s="33"/>
      <c r="E114" s="33"/>
      <c r="F114" s="33"/>
      <c r="G114" s="33"/>
      <c r="H114" s="33"/>
      <c r="I114" s="33"/>
      <c r="J114" s="33"/>
      <c r="K114" s="33"/>
      <c r="L114" s="33"/>
      <c r="M114" s="33"/>
      <c r="N114" s="35"/>
    </row>
    <row r="115" spans="1:14" s="38" customFormat="1">
      <c r="A115" s="36"/>
      <c r="B115" s="37"/>
      <c r="D115" s="33"/>
      <c r="E115" s="33"/>
      <c r="F115" s="33"/>
      <c r="G115" s="33"/>
      <c r="H115" s="33"/>
      <c r="I115" s="33"/>
      <c r="J115" s="33"/>
      <c r="K115" s="33"/>
      <c r="L115" s="33"/>
      <c r="M115" s="33"/>
      <c r="N115" s="35"/>
    </row>
    <row r="116" spans="1:14" s="38" customFormat="1">
      <c r="A116" s="36"/>
      <c r="B116" s="37"/>
      <c r="D116" s="33"/>
      <c r="E116" s="33"/>
      <c r="F116" s="33"/>
      <c r="G116" s="33"/>
      <c r="H116" s="33"/>
      <c r="I116" s="33"/>
      <c r="J116" s="33"/>
      <c r="K116" s="33"/>
      <c r="L116" s="33"/>
      <c r="M116" s="33"/>
      <c r="N116" s="35"/>
    </row>
    <row r="117" spans="1:14" s="38" customFormat="1">
      <c r="A117" s="36"/>
      <c r="B117" s="37"/>
      <c r="D117" s="33"/>
      <c r="E117" s="33"/>
      <c r="F117" s="33"/>
      <c r="G117" s="33"/>
      <c r="H117" s="33"/>
      <c r="I117" s="33"/>
      <c r="J117" s="33"/>
      <c r="K117" s="33"/>
      <c r="L117" s="33"/>
      <c r="M117" s="33"/>
      <c r="N117" s="35"/>
    </row>
    <row r="118" spans="1:14" s="38" customFormat="1">
      <c r="A118" s="36"/>
      <c r="B118" s="37"/>
      <c r="D118" s="33"/>
      <c r="E118" s="33"/>
      <c r="F118" s="33"/>
      <c r="G118" s="33"/>
      <c r="H118" s="33"/>
      <c r="I118" s="33"/>
      <c r="J118" s="33"/>
      <c r="K118" s="33"/>
      <c r="L118" s="33"/>
      <c r="M118" s="33"/>
      <c r="N118" s="35"/>
    </row>
    <row r="119" spans="1:14" s="38" customFormat="1">
      <c r="A119" s="36"/>
      <c r="B119" s="37"/>
      <c r="D119" s="33"/>
      <c r="E119" s="33"/>
      <c r="F119" s="33"/>
      <c r="G119" s="33"/>
      <c r="H119" s="33"/>
      <c r="I119" s="33"/>
      <c r="J119" s="33"/>
      <c r="K119" s="33"/>
      <c r="L119" s="33"/>
      <c r="M119" s="33"/>
      <c r="N119" s="35"/>
    </row>
    <row r="120" spans="1:14" s="38" customFormat="1">
      <c r="A120" s="36"/>
      <c r="B120" s="37"/>
      <c r="D120" s="33"/>
      <c r="E120" s="33"/>
      <c r="F120" s="33"/>
      <c r="G120" s="33"/>
      <c r="H120" s="33"/>
      <c r="I120" s="33"/>
      <c r="J120" s="33"/>
      <c r="K120" s="33"/>
      <c r="L120" s="33"/>
      <c r="M120" s="33"/>
      <c r="N120" s="35"/>
    </row>
    <row r="121" spans="1:14" s="38" customFormat="1">
      <c r="A121" s="36"/>
      <c r="B121" s="37"/>
      <c r="D121" s="33"/>
      <c r="E121" s="33"/>
      <c r="F121" s="33"/>
      <c r="G121" s="33"/>
      <c r="H121" s="33"/>
      <c r="I121" s="33"/>
      <c r="J121" s="33"/>
      <c r="K121" s="33"/>
      <c r="L121" s="33"/>
      <c r="M121" s="33"/>
      <c r="N121" s="35"/>
    </row>
    <row r="122" spans="1:14" s="38" customFormat="1">
      <c r="A122" s="36"/>
      <c r="B122" s="37"/>
      <c r="D122" s="33"/>
      <c r="E122" s="33"/>
      <c r="F122" s="33"/>
      <c r="G122" s="33"/>
      <c r="H122" s="33"/>
      <c r="I122" s="33"/>
      <c r="J122" s="33"/>
      <c r="K122" s="33"/>
      <c r="L122" s="33"/>
      <c r="M122" s="33"/>
      <c r="N122" s="35"/>
    </row>
    <row r="123" spans="1:14" s="38" customFormat="1">
      <c r="A123" s="36"/>
      <c r="B123" s="37"/>
      <c r="D123" s="33"/>
      <c r="E123" s="33"/>
      <c r="F123" s="33"/>
      <c r="G123" s="33"/>
      <c r="H123" s="33"/>
      <c r="I123" s="33"/>
      <c r="J123" s="33"/>
      <c r="K123" s="33"/>
      <c r="L123" s="33"/>
      <c r="M123" s="33"/>
      <c r="N123" s="35"/>
    </row>
    <row r="124" spans="1:14" s="38" customFormat="1">
      <c r="A124" s="36"/>
      <c r="B124" s="37"/>
      <c r="D124" s="33"/>
      <c r="E124" s="33"/>
      <c r="F124" s="33"/>
      <c r="G124" s="33"/>
      <c r="H124" s="33"/>
      <c r="I124" s="33"/>
      <c r="J124" s="33"/>
      <c r="K124" s="33"/>
      <c r="L124" s="33"/>
      <c r="M124" s="33"/>
      <c r="N124" s="35"/>
    </row>
    <row r="125" spans="1:14" s="38" customFormat="1">
      <c r="A125" s="36"/>
      <c r="B125" s="37"/>
      <c r="D125" s="33"/>
      <c r="E125" s="33"/>
      <c r="F125" s="33"/>
      <c r="G125" s="33"/>
      <c r="H125" s="33"/>
      <c r="I125" s="33"/>
      <c r="J125" s="33"/>
      <c r="K125" s="33"/>
      <c r="L125" s="33"/>
      <c r="M125" s="33"/>
      <c r="N125" s="35"/>
    </row>
    <row r="126" spans="1:14" s="38" customFormat="1">
      <c r="A126" s="36"/>
      <c r="B126" s="37"/>
      <c r="D126" s="33"/>
      <c r="E126" s="33"/>
      <c r="F126" s="33"/>
      <c r="G126" s="33"/>
      <c r="H126" s="33"/>
      <c r="I126" s="33"/>
      <c r="J126" s="33"/>
      <c r="K126" s="33"/>
      <c r="L126" s="33"/>
      <c r="M126" s="33"/>
      <c r="N126" s="35"/>
    </row>
    <row r="127" spans="1:14" s="38" customFormat="1">
      <c r="A127" s="36"/>
      <c r="B127" s="37"/>
      <c r="D127" s="33"/>
      <c r="E127" s="33"/>
      <c r="F127" s="33"/>
      <c r="G127" s="33"/>
      <c r="H127" s="33"/>
      <c r="I127" s="33"/>
      <c r="J127" s="33"/>
      <c r="K127" s="33"/>
      <c r="L127" s="33"/>
      <c r="M127" s="33"/>
      <c r="N127" s="35"/>
    </row>
    <row r="128" spans="1:14" s="38" customFormat="1">
      <c r="A128" s="36"/>
      <c r="B128" s="37"/>
      <c r="D128" s="33"/>
      <c r="E128" s="33"/>
      <c r="F128" s="33"/>
      <c r="G128" s="33"/>
      <c r="H128" s="33"/>
      <c r="I128" s="33"/>
      <c r="J128" s="33"/>
      <c r="K128" s="33"/>
      <c r="L128" s="33"/>
      <c r="M128" s="33"/>
      <c r="N128" s="35"/>
    </row>
    <row r="129" spans="1:14" s="38" customFormat="1">
      <c r="A129" s="36"/>
      <c r="B129" s="37"/>
      <c r="D129" s="33"/>
      <c r="E129" s="33"/>
      <c r="F129" s="33"/>
      <c r="G129" s="33"/>
      <c r="H129" s="33"/>
      <c r="I129" s="33"/>
      <c r="J129" s="33"/>
      <c r="K129" s="33"/>
      <c r="L129" s="33"/>
      <c r="M129" s="33"/>
      <c r="N129" s="35"/>
    </row>
    <row r="130" spans="1:14" s="38" customFormat="1">
      <c r="A130" s="36"/>
      <c r="B130" s="37"/>
      <c r="D130" s="33"/>
      <c r="E130" s="33"/>
      <c r="F130" s="33"/>
      <c r="G130" s="33"/>
      <c r="H130" s="33"/>
      <c r="I130" s="33"/>
      <c r="J130" s="33"/>
      <c r="K130" s="33"/>
      <c r="L130" s="33"/>
      <c r="M130" s="33"/>
      <c r="N130" s="35"/>
    </row>
    <row r="131" spans="1:14" s="38" customFormat="1">
      <c r="A131" s="36"/>
      <c r="B131" s="37"/>
      <c r="D131" s="33"/>
      <c r="E131" s="33"/>
      <c r="F131" s="33"/>
      <c r="G131" s="33"/>
      <c r="H131" s="33"/>
      <c r="I131" s="33"/>
      <c r="J131" s="33"/>
      <c r="K131" s="33"/>
      <c r="L131" s="33"/>
      <c r="M131" s="33"/>
      <c r="N131" s="35"/>
    </row>
    <row r="132" spans="1:14" s="38" customFormat="1">
      <c r="A132" s="36"/>
      <c r="B132" s="37"/>
      <c r="D132" s="33"/>
      <c r="E132" s="33"/>
      <c r="F132" s="33"/>
      <c r="G132" s="33"/>
      <c r="H132" s="33"/>
      <c r="I132" s="33"/>
      <c r="J132" s="33"/>
      <c r="K132" s="33"/>
      <c r="L132" s="33"/>
      <c r="M132" s="33"/>
      <c r="N132" s="35"/>
    </row>
    <row r="133" spans="1:14" s="38" customFormat="1">
      <c r="A133" s="36"/>
      <c r="B133" s="37"/>
      <c r="D133" s="33"/>
      <c r="E133" s="33"/>
      <c r="F133" s="33"/>
      <c r="G133" s="33"/>
      <c r="H133" s="33"/>
      <c r="I133" s="33"/>
      <c r="J133" s="33"/>
      <c r="K133" s="33"/>
      <c r="L133" s="33"/>
      <c r="M133" s="33"/>
      <c r="N133" s="35"/>
    </row>
    <row r="134" spans="1:14" s="38" customFormat="1">
      <c r="A134" s="36"/>
      <c r="B134" s="37"/>
      <c r="D134" s="33"/>
      <c r="E134" s="33"/>
      <c r="F134" s="33"/>
      <c r="G134" s="33"/>
      <c r="H134" s="33"/>
      <c r="I134" s="33"/>
      <c r="J134" s="33"/>
      <c r="K134" s="33"/>
      <c r="L134" s="33"/>
      <c r="M134" s="33"/>
      <c r="N134" s="35"/>
    </row>
    <row r="135" spans="1:14" s="38" customFormat="1">
      <c r="A135" s="36"/>
      <c r="B135" s="37"/>
      <c r="D135" s="33"/>
      <c r="E135" s="33"/>
      <c r="F135" s="33"/>
      <c r="G135" s="33"/>
      <c r="H135" s="33"/>
      <c r="I135" s="33"/>
      <c r="J135" s="33"/>
      <c r="K135" s="33"/>
      <c r="L135" s="33"/>
      <c r="M135" s="33"/>
      <c r="N135" s="35"/>
    </row>
    <row r="136" spans="1:14" s="38" customFormat="1">
      <c r="A136" s="36"/>
      <c r="B136" s="37"/>
      <c r="D136" s="33"/>
      <c r="E136" s="33"/>
      <c r="F136" s="33"/>
      <c r="G136" s="33"/>
      <c r="H136" s="33"/>
      <c r="I136" s="33"/>
      <c r="J136" s="33"/>
      <c r="K136" s="33"/>
      <c r="L136" s="33"/>
      <c r="M136" s="33"/>
      <c r="N136" s="35"/>
    </row>
    <row r="137" spans="1:14" s="38" customFormat="1">
      <c r="A137" s="36"/>
      <c r="B137" s="37"/>
      <c r="D137" s="33"/>
      <c r="E137" s="33"/>
      <c r="F137" s="33"/>
      <c r="G137" s="33"/>
      <c r="H137" s="33"/>
      <c r="I137" s="33"/>
      <c r="J137" s="33"/>
      <c r="K137" s="33"/>
      <c r="L137" s="33"/>
      <c r="M137" s="33"/>
      <c r="N137" s="35"/>
    </row>
    <row r="138" spans="1:14" s="38" customFormat="1">
      <c r="A138" s="36"/>
      <c r="B138" s="37"/>
      <c r="D138" s="33"/>
      <c r="E138" s="33"/>
      <c r="F138" s="33"/>
      <c r="G138" s="33"/>
      <c r="H138" s="33"/>
      <c r="I138" s="33"/>
      <c r="J138" s="33"/>
      <c r="K138" s="33"/>
      <c r="L138" s="33"/>
      <c r="M138" s="33"/>
      <c r="N138" s="35"/>
    </row>
    <row r="139" spans="1:14" s="38" customFormat="1">
      <c r="A139" s="36"/>
      <c r="B139" s="37"/>
      <c r="D139" s="33"/>
      <c r="E139" s="33"/>
      <c r="F139" s="33"/>
      <c r="G139" s="33"/>
      <c r="H139" s="33"/>
      <c r="I139" s="33"/>
      <c r="J139" s="33"/>
      <c r="K139" s="33"/>
      <c r="L139" s="33"/>
      <c r="M139" s="33"/>
      <c r="N139" s="35"/>
    </row>
    <row r="140" spans="1:14" s="38" customFormat="1">
      <c r="A140" s="36"/>
      <c r="B140" s="37"/>
      <c r="D140" s="33"/>
      <c r="E140" s="33"/>
      <c r="F140" s="33"/>
      <c r="G140" s="33"/>
      <c r="H140" s="33"/>
      <c r="I140" s="33"/>
      <c r="J140" s="33"/>
      <c r="K140" s="33"/>
      <c r="L140" s="33"/>
      <c r="M140" s="33"/>
      <c r="N140" s="35"/>
    </row>
    <row r="141" spans="1:14" s="38" customFormat="1">
      <c r="A141" s="36"/>
      <c r="B141" s="37"/>
      <c r="D141" s="33"/>
      <c r="E141" s="33"/>
      <c r="F141" s="33"/>
      <c r="G141" s="33"/>
      <c r="H141" s="33"/>
      <c r="I141" s="33"/>
      <c r="J141" s="33"/>
      <c r="K141" s="33"/>
      <c r="L141" s="33"/>
      <c r="M141" s="33"/>
      <c r="N141" s="35"/>
    </row>
    <row r="142" spans="1:14" s="38" customFormat="1">
      <c r="A142" s="36"/>
      <c r="B142" s="37"/>
      <c r="D142" s="33"/>
      <c r="E142" s="33"/>
      <c r="F142" s="33"/>
      <c r="G142" s="33"/>
      <c r="H142" s="33"/>
      <c r="I142" s="33"/>
      <c r="J142" s="33"/>
      <c r="K142" s="33"/>
      <c r="L142" s="33"/>
      <c r="M142" s="33"/>
      <c r="N142" s="35"/>
    </row>
    <row r="143" spans="1:14" s="38" customFormat="1">
      <c r="A143" s="36"/>
      <c r="B143" s="37"/>
      <c r="D143" s="33"/>
      <c r="E143" s="33"/>
      <c r="F143" s="33"/>
      <c r="G143" s="33"/>
      <c r="H143" s="33"/>
      <c r="I143" s="33"/>
      <c r="J143" s="33"/>
      <c r="K143" s="33"/>
      <c r="L143" s="33"/>
      <c r="M143" s="33"/>
      <c r="N143" s="35"/>
    </row>
    <row r="144" spans="1:14" s="38" customFormat="1">
      <c r="A144" s="36"/>
      <c r="B144" s="37"/>
      <c r="D144" s="33"/>
      <c r="E144" s="33"/>
      <c r="F144" s="33"/>
      <c r="G144" s="33"/>
      <c r="H144" s="33"/>
      <c r="I144" s="33"/>
      <c r="J144" s="33"/>
      <c r="K144" s="33"/>
      <c r="L144" s="33"/>
      <c r="M144" s="33"/>
      <c r="N144" s="35"/>
    </row>
    <row r="145" spans="1:14" s="38" customFormat="1">
      <c r="A145" s="36"/>
      <c r="B145" s="37"/>
      <c r="D145" s="33"/>
      <c r="E145" s="33"/>
      <c r="F145" s="33"/>
      <c r="G145" s="33"/>
      <c r="H145" s="33"/>
      <c r="I145" s="33"/>
      <c r="J145" s="33"/>
      <c r="K145" s="33"/>
      <c r="L145" s="33"/>
      <c r="M145" s="33"/>
      <c r="N145" s="35"/>
    </row>
    <row r="146" spans="1:14" s="38" customFormat="1">
      <c r="A146" s="36"/>
      <c r="B146" s="37"/>
      <c r="D146" s="33"/>
      <c r="E146" s="33"/>
      <c r="F146" s="33"/>
      <c r="G146" s="33"/>
      <c r="H146" s="33"/>
      <c r="I146" s="33"/>
      <c r="J146" s="33"/>
      <c r="K146" s="33"/>
      <c r="L146" s="33"/>
      <c r="M146" s="33"/>
      <c r="N146" s="35"/>
    </row>
    <row r="147" spans="1:14" s="38" customFormat="1">
      <c r="A147" s="36"/>
      <c r="B147" s="37"/>
      <c r="D147" s="33"/>
      <c r="E147" s="33"/>
      <c r="F147" s="33"/>
      <c r="G147" s="33"/>
      <c r="H147" s="33"/>
      <c r="I147" s="33"/>
      <c r="J147" s="33"/>
      <c r="K147" s="33"/>
      <c r="L147" s="33"/>
      <c r="M147" s="33"/>
      <c r="N147" s="35"/>
    </row>
    <row r="148" spans="1:14" s="38" customFormat="1">
      <c r="A148" s="36"/>
      <c r="B148" s="37"/>
      <c r="D148" s="33"/>
      <c r="E148" s="33"/>
      <c r="F148" s="33"/>
      <c r="G148" s="33"/>
      <c r="H148" s="33"/>
      <c r="I148" s="33"/>
      <c r="J148" s="33"/>
      <c r="K148" s="33"/>
      <c r="L148" s="33"/>
      <c r="M148" s="33"/>
      <c r="N148" s="35"/>
    </row>
    <row r="149" spans="1:14" s="38" customFormat="1">
      <c r="A149" s="36"/>
      <c r="B149" s="37"/>
      <c r="D149" s="33"/>
      <c r="E149" s="33"/>
      <c r="F149" s="33"/>
      <c r="G149" s="33"/>
      <c r="H149" s="33"/>
      <c r="I149" s="33"/>
      <c r="J149" s="33"/>
      <c r="K149" s="33"/>
      <c r="L149" s="33"/>
      <c r="M149" s="33"/>
      <c r="N149" s="35"/>
    </row>
    <row r="150" spans="1:14" s="38" customFormat="1">
      <c r="A150" s="36"/>
      <c r="B150" s="37"/>
      <c r="D150" s="33"/>
      <c r="E150" s="33"/>
      <c r="F150" s="33"/>
      <c r="G150" s="33"/>
      <c r="H150" s="33"/>
      <c r="I150" s="33"/>
      <c r="J150" s="33"/>
      <c r="K150" s="33"/>
      <c r="L150" s="33"/>
      <c r="M150" s="33"/>
      <c r="N150" s="35"/>
    </row>
    <row r="151" spans="1:14" s="38" customFormat="1">
      <c r="A151" s="36"/>
      <c r="B151" s="37"/>
      <c r="D151" s="33"/>
      <c r="E151" s="33"/>
      <c r="F151" s="33"/>
      <c r="G151" s="33"/>
      <c r="H151" s="33"/>
      <c r="I151" s="33"/>
      <c r="J151" s="33"/>
      <c r="K151" s="33"/>
      <c r="L151" s="33"/>
      <c r="M151" s="33"/>
      <c r="N151" s="35"/>
    </row>
    <row r="152" spans="1:14" s="38" customFormat="1">
      <c r="A152" s="36"/>
      <c r="B152" s="37"/>
      <c r="D152" s="33"/>
      <c r="E152" s="33"/>
      <c r="F152" s="33"/>
      <c r="G152" s="33"/>
      <c r="H152" s="33"/>
      <c r="I152" s="33"/>
      <c r="J152" s="33"/>
      <c r="K152" s="33"/>
      <c r="L152" s="33"/>
      <c r="M152" s="33"/>
      <c r="N152" s="35"/>
    </row>
    <row r="153" spans="1:14" s="38" customFormat="1">
      <c r="A153" s="36"/>
      <c r="B153" s="37"/>
      <c r="D153" s="33"/>
      <c r="E153" s="33"/>
      <c r="F153" s="33"/>
      <c r="G153" s="33"/>
      <c r="H153" s="33"/>
      <c r="I153" s="33"/>
      <c r="J153" s="33"/>
      <c r="K153" s="33"/>
      <c r="L153" s="33"/>
      <c r="M153" s="33"/>
      <c r="N153" s="35"/>
    </row>
    <row r="154" spans="1:14" s="38" customFormat="1">
      <c r="A154" s="36"/>
      <c r="B154" s="37"/>
      <c r="D154" s="33"/>
      <c r="E154" s="33"/>
      <c r="F154" s="33"/>
      <c r="G154" s="33"/>
      <c r="H154" s="33"/>
      <c r="I154" s="33"/>
      <c r="J154" s="33"/>
      <c r="K154" s="33"/>
      <c r="L154" s="33"/>
      <c r="M154" s="33"/>
      <c r="N154" s="35"/>
    </row>
    <row r="155" spans="1:14" s="38" customFormat="1">
      <c r="A155" s="36"/>
      <c r="B155" s="37"/>
      <c r="D155" s="33"/>
      <c r="E155" s="33"/>
      <c r="F155" s="33"/>
      <c r="G155" s="33"/>
      <c r="H155" s="33"/>
      <c r="I155" s="33"/>
      <c r="J155" s="33"/>
      <c r="K155" s="33"/>
      <c r="L155" s="33"/>
      <c r="M155" s="33"/>
      <c r="N155" s="35"/>
    </row>
    <row r="156" spans="1:14" s="38" customFormat="1">
      <c r="A156" s="36"/>
      <c r="B156" s="37"/>
      <c r="D156" s="33"/>
      <c r="E156" s="33"/>
      <c r="F156" s="33"/>
      <c r="G156" s="33"/>
      <c r="H156" s="33"/>
      <c r="I156" s="33"/>
      <c r="J156" s="33"/>
      <c r="K156" s="33"/>
      <c r="L156" s="33"/>
      <c r="M156" s="33"/>
      <c r="N156" s="35"/>
    </row>
    <row r="157" spans="1:14" s="38" customFormat="1">
      <c r="A157" s="36"/>
      <c r="B157" s="37"/>
      <c r="D157" s="33"/>
      <c r="E157" s="33"/>
      <c r="F157" s="33"/>
      <c r="G157" s="33"/>
      <c r="H157" s="33"/>
      <c r="I157" s="33"/>
      <c r="J157" s="33"/>
      <c r="K157" s="33"/>
      <c r="L157" s="33"/>
      <c r="M157" s="33"/>
      <c r="N157" s="35"/>
    </row>
    <row r="158" spans="1:14" s="38" customFormat="1">
      <c r="A158" s="36"/>
      <c r="B158" s="37"/>
      <c r="D158" s="33"/>
      <c r="E158" s="33"/>
      <c r="F158" s="33"/>
      <c r="G158" s="33"/>
      <c r="H158" s="33"/>
      <c r="I158" s="33"/>
      <c r="J158" s="33"/>
      <c r="K158" s="33"/>
      <c r="L158" s="33"/>
      <c r="M158" s="33"/>
      <c r="N158" s="35"/>
    </row>
  </sheetData>
  <sheetProtection sheet="1" objects="1" scenarios="1"/>
  <mergeCells count="12">
    <mergeCell ref="A10:M10"/>
    <mergeCell ref="D11:M11"/>
    <mergeCell ref="A11:C11"/>
    <mergeCell ref="A1:B1"/>
    <mergeCell ref="A2:B2"/>
    <mergeCell ref="A3:B3"/>
    <mergeCell ref="A4:B4"/>
    <mergeCell ref="A5:B5"/>
    <mergeCell ref="A6:B6"/>
    <mergeCell ref="A7:B7"/>
    <mergeCell ref="A8:B8"/>
    <mergeCell ref="A9:B9"/>
  </mergeCells>
  <pageMargins left="0.7" right="0.7" top="0.75" bottom="0.75" header="0.3" footer="0.3"/>
  <pageSetup orientation="portrait" verticalDpi="0" r:id="rId1"/>
  <ignoredErrors>
    <ignoredError sqref="E2:E3 D2 D4"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G16"/>
  <sheetViews>
    <sheetView workbookViewId="0">
      <selection activeCell="F20" sqref="F20"/>
    </sheetView>
  </sheetViews>
  <sheetFormatPr defaultRowHeight="13.2"/>
  <cols>
    <col min="1" max="1" width="8.88671875" style="460"/>
    <col min="2" max="2" width="21.5546875" style="460" customWidth="1"/>
    <col min="3" max="3" width="43" style="460" bestFit="1" customWidth="1"/>
    <col min="4" max="7" width="21.5546875" style="460" customWidth="1"/>
    <col min="8" max="257" width="8.88671875" style="460"/>
    <col min="258" max="258" width="21.5546875" style="460" customWidth="1"/>
    <col min="259" max="259" width="43" style="460" bestFit="1" customWidth="1"/>
    <col min="260" max="263" width="21.5546875" style="460" customWidth="1"/>
    <col min="264" max="513" width="8.88671875" style="460"/>
    <col min="514" max="514" width="21.5546875" style="460" customWidth="1"/>
    <col min="515" max="515" width="43" style="460" bestFit="1" customWidth="1"/>
    <col min="516" max="519" width="21.5546875" style="460" customWidth="1"/>
    <col min="520" max="769" width="8.88671875" style="460"/>
    <col min="770" max="770" width="21.5546875" style="460" customWidth="1"/>
    <col min="771" max="771" width="43" style="460" bestFit="1" customWidth="1"/>
    <col min="772" max="775" width="21.5546875" style="460" customWidth="1"/>
    <col min="776" max="1025" width="8.88671875" style="460"/>
    <col min="1026" max="1026" width="21.5546875" style="460" customWidth="1"/>
    <col min="1027" max="1027" width="43" style="460" bestFit="1" customWidth="1"/>
    <col min="1028" max="1031" width="21.5546875" style="460" customWidth="1"/>
    <col min="1032" max="1281" width="8.88671875" style="460"/>
    <col min="1282" max="1282" width="21.5546875" style="460" customWidth="1"/>
    <col min="1283" max="1283" width="43" style="460" bestFit="1" customWidth="1"/>
    <col min="1284" max="1287" width="21.5546875" style="460" customWidth="1"/>
    <col min="1288" max="1537" width="8.88671875" style="460"/>
    <col min="1538" max="1538" width="21.5546875" style="460" customWidth="1"/>
    <col min="1539" max="1539" width="43" style="460" bestFit="1" customWidth="1"/>
    <col min="1540" max="1543" width="21.5546875" style="460" customWidth="1"/>
    <col min="1544" max="1793" width="8.88671875" style="460"/>
    <col min="1794" max="1794" width="21.5546875" style="460" customWidth="1"/>
    <col min="1795" max="1795" width="43" style="460" bestFit="1" customWidth="1"/>
    <col min="1796" max="1799" width="21.5546875" style="460" customWidth="1"/>
    <col min="1800" max="2049" width="8.88671875" style="460"/>
    <col min="2050" max="2050" width="21.5546875" style="460" customWidth="1"/>
    <col min="2051" max="2051" width="43" style="460" bestFit="1" customWidth="1"/>
    <col min="2052" max="2055" width="21.5546875" style="460" customWidth="1"/>
    <col min="2056" max="2305" width="8.88671875" style="460"/>
    <col min="2306" max="2306" width="21.5546875" style="460" customWidth="1"/>
    <col min="2307" max="2307" width="43" style="460" bestFit="1" customWidth="1"/>
    <col min="2308" max="2311" width="21.5546875" style="460" customWidth="1"/>
    <col min="2312" max="2561" width="8.88671875" style="460"/>
    <col min="2562" max="2562" width="21.5546875" style="460" customWidth="1"/>
    <col min="2563" max="2563" width="43" style="460" bestFit="1" customWidth="1"/>
    <col min="2564" max="2567" width="21.5546875" style="460" customWidth="1"/>
    <col min="2568" max="2817" width="8.88671875" style="460"/>
    <col min="2818" max="2818" width="21.5546875" style="460" customWidth="1"/>
    <col min="2819" max="2819" width="43" style="460" bestFit="1" customWidth="1"/>
    <col min="2820" max="2823" width="21.5546875" style="460" customWidth="1"/>
    <col min="2824" max="3073" width="8.88671875" style="460"/>
    <col min="3074" max="3074" width="21.5546875" style="460" customWidth="1"/>
    <col min="3075" max="3075" width="43" style="460" bestFit="1" customWidth="1"/>
    <col min="3076" max="3079" width="21.5546875" style="460" customWidth="1"/>
    <col min="3080" max="3329" width="8.88671875" style="460"/>
    <col min="3330" max="3330" width="21.5546875" style="460" customWidth="1"/>
    <col min="3331" max="3331" width="43" style="460" bestFit="1" customWidth="1"/>
    <col min="3332" max="3335" width="21.5546875" style="460" customWidth="1"/>
    <col min="3336" max="3585" width="8.88671875" style="460"/>
    <col min="3586" max="3586" width="21.5546875" style="460" customWidth="1"/>
    <col min="3587" max="3587" width="43" style="460" bestFit="1" customWidth="1"/>
    <col min="3588" max="3591" width="21.5546875" style="460" customWidth="1"/>
    <col min="3592" max="3841" width="8.88671875" style="460"/>
    <col min="3842" max="3842" width="21.5546875" style="460" customWidth="1"/>
    <col min="3843" max="3843" width="43" style="460" bestFit="1" customWidth="1"/>
    <col min="3844" max="3847" width="21.5546875" style="460" customWidth="1"/>
    <col min="3848" max="4097" width="8.88671875" style="460"/>
    <col min="4098" max="4098" width="21.5546875" style="460" customWidth="1"/>
    <col min="4099" max="4099" width="43" style="460" bestFit="1" customWidth="1"/>
    <col min="4100" max="4103" width="21.5546875" style="460" customWidth="1"/>
    <col min="4104" max="4353" width="8.88671875" style="460"/>
    <col min="4354" max="4354" width="21.5546875" style="460" customWidth="1"/>
    <col min="4355" max="4355" width="43" style="460" bestFit="1" customWidth="1"/>
    <col min="4356" max="4359" width="21.5546875" style="460" customWidth="1"/>
    <col min="4360" max="4609" width="8.88671875" style="460"/>
    <col min="4610" max="4610" width="21.5546875" style="460" customWidth="1"/>
    <col min="4611" max="4611" width="43" style="460" bestFit="1" customWidth="1"/>
    <col min="4612" max="4615" width="21.5546875" style="460" customWidth="1"/>
    <col min="4616" max="4865" width="8.88671875" style="460"/>
    <col min="4866" max="4866" width="21.5546875" style="460" customWidth="1"/>
    <col min="4867" max="4867" width="43" style="460" bestFit="1" customWidth="1"/>
    <col min="4868" max="4871" width="21.5546875" style="460" customWidth="1"/>
    <col min="4872" max="5121" width="8.88671875" style="460"/>
    <col min="5122" max="5122" width="21.5546875" style="460" customWidth="1"/>
    <col min="5123" max="5123" width="43" style="460" bestFit="1" customWidth="1"/>
    <col min="5124" max="5127" width="21.5546875" style="460" customWidth="1"/>
    <col min="5128" max="5377" width="8.88671875" style="460"/>
    <col min="5378" max="5378" width="21.5546875" style="460" customWidth="1"/>
    <col min="5379" max="5379" width="43" style="460" bestFit="1" customWidth="1"/>
    <col min="5380" max="5383" width="21.5546875" style="460" customWidth="1"/>
    <col min="5384" max="5633" width="8.88671875" style="460"/>
    <col min="5634" max="5634" width="21.5546875" style="460" customWidth="1"/>
    <col min="5635" max="5635" width="43" style="460" bestFit="1" customWidth="1"/>
    <col min="5636" max="5639" width="21.5546875" style="460" customWidth="1"/>
    <col min="5640" max="5889" width="8.88671875" style="460"/>
    <col min="5890" max="5890" width="21.5546875" style="460" customWidth="1"/>
    <col min="5891" max="5891" width="43" style="460" bestFit="1" customWidth="1"/>
    <col min="5892" max="5895" width="21.5546875" style="460" customWidth="1"/>
    <col min="5896" max="6145" width="8.88671875" style="460"/>
    <col min="6146" max="6146" width="21.5546875" style="460" customWidth="1"/>
    <col min="6147" max="6147" width="43" style="460" bestFit="1" customWidth="1"/>
    <col min="6148" max="6151" width="21.5546875" style="460" customWidth="1"/>
    <col min="6152" max="6401" width="8.88671875" style="460"/>
    <col min="6402" max="6402" width="21.5546875" style="460" customWidth="1"/>
    <col min="6403" max="6403" width="43" style="460" bestFit="1" customWidth="1"/>
    <col min="6404" max="6407" width="21.5546875" style="460" customWidth="1"/>
    <col min="6408" max="6657" width="8.88671875" style="460"/>
    <col min="6658" max="6658" width="21.5546875" style="460" customWidth="1"/>
    <col min="6659" max="6659" width="43" style="460" bestFit="1" customWidth="1"/>
    <col min="6660" max="6663" width="21.5546875" style="460" customWidth="1"/>
    <col min="6664" max="6913" width="8.88671875" style="460"/>
    <col min="6914" max="6914" width="21.5546875" style="460" customWidth="1"/>
    <col min="6915" max="6915" width="43" style="460" bestFit="1" customWidth="1"/>
    <col min="6916" max="6919" width="21.5546875" style="460" customWidth="1"/>
    <col min="6920" max="7169" width="8.88671875" style="460"/>
    <col min="7170" max="7170" width="21.5546875" style="460" customWidth="1"/>
    <col min="7171" max="7171" width="43" style="460" bestFit="1" customWidth="1"/>
    <col min="7172" max="7175" width="21.5546875" style="460" customWidth="1"/>
    <col min="7176" max="7425" width="8.88671875" style="460"/>
    <col min="7426" max="7426" width="21.5546875" style="460" customWidth="1"/>
    <col min="7427" max="7427" width="43" style="460" bestFit="1" customWidth="1"/>
    <col min="7428" max="7431" width="21.5546875" style="460" customWidth="1"/>
    <col min="7432" max="7681" width="8.88671875" style="460"/>
    <col min="7682" max="7682" width="21.5546875" style="460" customWidth="1"/>
    <col min="7683" max="7683" width="43" style="460" bestFit="1" customWidth="1"/>
    <col min="7684" max="7687" width="21.5546875" style="460" customWidth="1"/>
    <col min="7688" max="7937" width="8.88671875" style="460"/>
    <col min="7938" max="7938" width="21.5546875" style="460" customWidth="1"/>
    <col min="7939" max="7939" width="43" style="460" bestFit="1" customWidth="1"/>
    <col min="7940" max="7943" width="21.5546875" style="460" customWidth="1"/>
    <col min="7944" max="8193" width="8.88671875" style="460"/>
    <col min="8194" max="8194" width="21.5546875" style="460" customWidth="1"/>
    <col min="8195" max="8195" width="43" style="460" bestFit="1" customWidth="1"/>
    <col min="8196" max="8199" width="21.5546875" style="460" customWidth="1"/>
    <col min="8200" max="8449" width="8.88671875" style="460"/>
    <col min="8450" max="8450" width="21.5546875" style="460" customWidth="1"/>
    <col min="8451" max="8451" width="43" style="460" bestFit="1" customWidth="1"/>
    <col min="8452" max="8455" width="21.5546875" style="460" customWidth="1"/>
    <col min="8456" max="8705" width="8.88671875" style="460"/>
    <col min="8706" max="8706" width="21.5546875" style="460" customWidth="1"/>
    <col min="8707" max="8707" width="43" style="460" bestFit="1" customWidth="1"/>
    <col min="8708" max="8711" width="21.5546875" style="460" customWidth="1"/>
    <col min="8712" max="8961" width="8.88671875" style="460"/>
    <col min="8962" max="8962" width="21.5546875" style="460" customWidth="1"/>
    <col min="8963" max="8963" width="43" style="460" bestFit="1" customWidth="1"/>
    <col min="8964" max="8967" width="21.5546875" style="460" customWidth="1"/>
    <col min="8968" max="9217" width="8.88671875" style="460"/>
    <col min="9218" max="9218" width="21.5546875" style="460" customWidth="1"/>
    <col min="9219" max="9219" width="43" style="460" bestFit="1" customWidth="1"/>
    <col min="9220" max="9223" width="21.5546875" style="460" customWidth="1"/>
    <col min="9224" max="9473" width="8.88671875" style="460"/>
    <col min="9474" max="9474" width="21.5546875" style="460" customWidth="1"/>
    <col min="9475" max="9475" width="43" style="460" bestFit="1" customWidth="1"/>
    <col min="9476" max="9479" width="21.5546875" style="460" customWidth="1"/>
    <col min="9480" max="9729" width="8.88671875" style="460"/>
    <col min="9730" max="9730" width="21.5546875" style="460" customWidth="1"/>
    <col min="9731" max="9731" width="43" style="460" bestFit="1" customWidth="1"/>
    <col min="9732" max="9735" width="21.5546875" style="460" customWidth="1"/>
    <col min="9736" max="9985" width="8.88671875" style="460"/>
    <col min="9986" max="9986" width="21.5546875" style="460" customWidth="1"/>
    <col min="9987" max="9987" width="43" style="460" bestFit="1" customWidth="1"/>
    <col min="9988" max="9991" width="21.5546875" style="460" customWidth="1"/>
    <col min="9992" max="10241" width="8.88671875" style="460"/>
    <col min="10242" max="10242" width="21.5546875" style="460" customWidth="1"/>
    <col min="10243" max="10243" width="43" style="460" bestFit="1" customWidth="1"/>
    <col min="10244" max="10247" width="21.5546875" style="460" customWidth="1"/>
    <col min="10248" max="10497" width="8.88671875" style="460"/>
    <col min="10498" max="10498" width="21.5546875" style="460" customWidth="1"/>
    <col min="10499" max="10499" width="43" style="460" bestFit="1" customWidth="1"/>
    <col min="10500" max="10503" width="21.5546875" style="460" customWidth="1"/>
    <col min="10504" max="10753" width="8.88671875" style="460"/>
    <col min="10754" max="10754" width="21.5546875" style="460" customWidth="1"/>
    <col min="10755" max="10755" width="43" style="460" bestFit="1" customWidth="1"/>
    <col min="10756" max="10759" width="21.5546875" style="460" customWidth="1"/>
    <col min="10760" max="11009" width="8.88671875" style="460"/>
    <col min="11010" max="11010" width="21.5546875" style="460" customWidth="1"/>
    <col min="11011" max="11011" width="43" style="460" bestFit="1" customWidth="1"/>
    <col min="11012" max="11015" width="21.5546875" style="460" customWidth="1"/>
    <col min="11016" max="11265" width="8.88671875" style="460"/>
    <col min="11266" max="11266" width="21.5546875" style="460" customWidth="1"/>
    <col min="11267" max="11267" width="43" style="460" bestFit="1" customWidth="1"/>
    <col min="11268" max="11271" width="21.5546875" style="460" customWidth="1"/>
    <col min="11272" max="11521" width="8.88671875" style="460"/>
    <col min="11522" max="11522" width="21.5546875" style="460" customWidth="1"/>
    <col min="11523" max="11523" width="43" style="460" bestFit="1" customWidth="1"/>
    <col min="11524" max="11527" width="21.5546875" style="460" customWidth="1"/>
    <col min="11528" max="11777" width="8.88671875" style="460"/>
    <col min="11778" max="11778" width="21.5546875" style="460" customWidth="1"/>
    <col min="11779" max="11779" width="43" style="460" bestFit="1" customWidth="1"/>
    <col min="11780" max="11783" width="21.5546875" style="460" customWidth="1"/>
    <col min="11784" max="12033" width="8.88671875" style="460"/>
    <col min="12034" max="12034" width="21.5546875" style="460" customWidth="1"/>
    <col min="12035" max="12035" width="43" style="460" bestFit="1" customWidth="1"/>
    <col min="12036" max="12039" width="21.5546875" style="460" customWidth="1"/>
    <col min="12040" max="12289" width="8.88671875" style="460"/>
    <col min="12290" max="12290" width="21.5546875" style="460" customWidth="1"/>
    <col min="12291" max="12291" width="43" style="460" bestFit="1" customWidth="1"/>
    <col min="12292" max="12295" width="21.5546875" style="460" customWidth="1"/>
    <col min="12296" max="12545" width="8.88671875" style="460"/>
    <col min="12546" max="12546" width="21.5546875" style="460" customWidth="1"/>
    <col min="12547" max="12547" width="43" style="460" bestFit="1" customWidth="1"/>
    <col min="12548" max="12551" width="21.5546875" style="460" customWidth="1"/>
    <col min="12552" max="12801" width="8.88671875" style="460"/>
    <col min="12802" max="12802" width="21.5546875" style="460" customWidth="1"/>
    <col min="12803" max="12803" width="43" style="460" bestFit="1" customWidth="1"/>
    <col min="12804" max="12807" width="21.5546875" style="460" customWidth="1"/>
    <col min="12808" max="13057" width="8.88671875" style="460"/>
    <col min="13058" max="13058" width="21.5546875" style="460" customWidth="1"/>
    <col min="13059" max="13059" width="43" style="460" bestFit="1" customWidth="1"/>
    <col min="13060" max="13063" width="21.5546875" style="460" customWidth="1"/>
    <col min="13064" max="13313" width="8.88671875" style="460"/>
    <col min="13314" max="13314" width="21.5546875" style="460" customWidth="1"/>
    <col min="13315" max="13315" width="43" style="460" bestFit="1" customWidth="1"/>
    <col min="13316" max="13319" width="21.5546875" style="460" customWidth="1"/>
    <col min="13320" max="13569" width="8.88671875" style="460"/>
    <col min="13570" max="13570" width="21.5546875" style="460" customWidth="1"/>
    <col min="13571" max="13571" width="43" style="460" bestFit="1" customWidth="1"/>
    <col min="13572" max="13575" width="21.5546875" style="460" customWidth="1"/>
    <col min="13576" max="13825" width="8.88671875" style="460"/>
    <col min="13826" max="13826" width="21.5546875" style="460" customWidth="1"/>
    <col min="13827" max="13827" width="43" style="460" bestFit="1" customWidth="1"/>
    <col min="13828" max="13831" width="21.5546875" style="460" customWidth="1"/>
    <col min="13832" max="14081" width="8.88671875" style="460"/>
    <col min="14082" max="14082" width="21.5546875" style="460" customWidth="1"/>
    <col min="14083" max="14083" width="43" style="460" bestFit="1" customWidth="1"/>
    <col min="14084" max="14087" width="21.5546875" style="460" customWidth="1"/>
    <col min="14088" max="14337" width="8.88671875" style="460"/>
    <col min="14338" max="14338" width="21.5546875" style="460" customWidth="1"/>
    <col min="14339" max="14339" width="43" style="460" bestFit="1" customWidth="1"/>
    <col min="14340" max="14343" width="21.5546875" style="460" customWidth="1"/>
    <col min="14344" max="14593" width="8.88671875" style="460"/>
    <col min="14594" max="14594" width="21.5546875" style="460" customWidth="1"/>
    <col min="14595" max="14595" width="43" style="460" bestFit="1" customWidth="1"/>
    <col min="14596" max="14599" width="21.5546875" style="460" customWidth="1"/>
    <col min="14600" max="14849" width="8.88671875" style="460"/>
    <col min="14850" max="14850" width="21.5546875" style="460" customWidth="1"/>
    <col min="14851" max="14851" width="43" style="460" bestFit="1" customWidth="1"/>
    <col min="14852" max="14855" width="21.5546875" style="460" customWidth="1"/>
    <col min="14856" max="15105" width="8.88671875" style="460"/>
    <col min="15106" max="15106" width="21.5546875" style="460" customWidth="1"/>
    <col min="15107" max="15107" width="43" style="460" bestFit="1" customWidth="1"/>
    <col min="15108" max="15111" width="21.5546875" style="460" customWidth="1"/>
    <col min="15112" max="15361" width="8.88671875" style="460"/>
    <col min="15362" max="15362" width="21.5546875" style="460" customWidth="1"/>
    <col min="15363" max="15363" width="43" style="460" bestFit="1" customWidth="1"/>
    <col min="15364" max="15367" width="21.5546875" style="460" customWidth="1"/>
    <col min="15368" max="15617" width="8.88671875" style="460"/>
    <col min="15618" max="15618" width="21.5546875" style="460" customWidth="1"/>
    <col min="15619" max="15619" width="43" style="460" bestFit="1" customWidth="1"/>
    <col min="15620" max="15623" width="21.5546875" style="460" customWidth="1"/>
    <col min="15624" max="15873" width="8.88671875" style="460"/>
    <col min="15874" max="15874" width="21.5546875" style="460" customWidth="1"/>
    <col min="15875" max="15875" width="43" style="460" bestFit="1" customWidth="1"/>
    <col min="15876" max="15879" width="21.5546875" style="460" customWidth="1"/>
    <col min="15880" max="16129" width="8.88671875" style="460"/>
    <col min="16130" max="16130" width="21.5546875" style="460" customWidth="1"/>
    <col min="16131" max="16131" width="43" style="460" bestFit="1" customWidth="1"/>
    <col min="16132" max="16135" width="21.5546875" style="460" customWidth="1"/>
    <col min="16136" max="16384" width="8.88671875" style="460"/>
  </cols>
  <sheetData>
    <row r="4" spans="2:7" ht="14.4">
      <c r="B4" s="650" t="s">
        <v>354</v>
      </c>
      <c r="C4" s="650"/>
      <c r="D4" s="650"/>
      <c r="E4" s="650"/>
      <c r="F4" s="650"/>
      <c r="G4" s="650"/>
    </row>
    <row r="5" spans="2:7" ht="15" thickBot="1">
      <c r="B5" s="102"/>
      <c r="C5" s="102"/>
      <c r="D5" s="102"/>
      <c r="E5" s="102"/>
      <c r="F5" s="102"/>
      <c r="G5" s="102"/>
    </row>
    <row r="6" spans="2:7" ht="15" thickBot="1">
      <c r="B6" s="102"/>
      <c r="C6" s="102"/>
      <c r="D6" s="651" t="s">
        <v>355</v>
      </c>
      <c r="E6" s="652"/>
      <c r="F6" s="651" t="s">
        <v>356</v>
      </c>
      <c r="G6" s="652"/>
    </row>
    <row r="7" spans="2:7" ht="15" thickBot="1">
      <c r="B7" s="103" t="s">
        <v>5</v>
      </c>
      <c r="C7" s="104" t="s">
        <v>357</v>
      </c>
      <c r="D7" s="208" t="s">
        <v>412</v>
      </c>
      <c r="E7" s="209" t="s">
        <v>7</v>
      </c>
      <c r="F7" s="208" t="s">
        <v>411</v>
      </c>
      <c r="G7" s="209" t="s">
        <v>7</v>
      </c>
    </row>
    <row r="8" spans="2:7" ht="14.4">
      <c r="B8" s="653" t="s">
        <v>65</v>
      </c>
      <c r="C8" s="105" t="s">
        <v>358</v>
      </c>
      <c r="D8" s="617" t="s">
        <v>328</v>
      </c>
      <c r="E8" s="217" t="s">
        <v>328</v>
      </c>
      <c r="F8" s="617" t="s">
        <v>328</v>
      </c>
      <c r="G8" s="217" t="s">
        <v>328</v>
      </c>
    </row>
    <row r="9" spans="2:7" ht="14.4">
      <c r="B9" s="654"/>
      <c r="C9" s="105" t="s">
        <v>359</v>
      </c>
      <c r="D9" s="618">
        <f>17430+29624</f>
        <v>47054</v>
      </c>
      <c r="E9" s="212">
        <f>29160+41692</f>
        <v>70852</v>
      </c>
      <c r="F9" s="618">
        <f>D9*15</f>
        <v>705810</v>
      </c>
      <c r="G9" s="212">
        <f>E9*15</f>
        <v>1062780</v>
      </c>
    </row>
    <row r="10" spans="2:7" ht="14.4">
      <c r="B10" s="654"/>
      <c r="C10" s="105" t="s">
        <v>360</v>
      </c>
      <c r="D10" s="618">
        <f>4450+13832</f>
        <v>18282</v>
      </c>
      <c r="E10" s="212">
        <f>11550+19208</f>
        <v>30758</v>
      </c>
      <c r="F10" s="618">
        <f>D10*30</f>
        <v>548460</v>
      </c>
      <c r="G10" s="212">
        <f>E10*30</f>
        <v>922740</v>
      </c>
    </row>
    <row r="11" spans="2:7" ht="14.4">
      <c r="B11" s="654"/>
      <c r="C11" s="105" t="s">
        <v>361</v>
      </c>
      <c r="D11" s="618">
        <v>29624</v>
      </c>
      <c r="E11" s="212">
        <v>41692</v>
      </c>
      <c r="F11" s="618">
        <f>D11*45</f>
        <v>1333080</v>
      </c>
      <c r="G11" s="212">
        <f>E11*45</f>
        <v>1876140</v>
      </c>
    </row>
    <row r="12" spans="2:7" ht="14.4">
      <c r="B12" s="654"/>
      <c r="C12" s="105" t="s">
        <v>362</v>
      </c>
      <c r="D12" s="618">
        <v>8876</v>
      </c>
      <c r="E12" s="212">
        <v>11956</v>
      </c>
      <c r="F12" s="618">
        <f>D12*60</f>
        <v>532560</v>
      </c>
      <c r="G12" s="212">
        <f>E12*60</f>
        <v>717360</v>
      </c>
    </row>
    <row r="13" spans="2:7" ht="15" thickBot="1">
      <c r="B13" s="654"/>
      <c r="C13" s="105" t="s">
        <v>363</v>
      </c>
      <c r="D13" s="618">
        <v>4956</v>
      </c>
      <c r="E13" s="212">
        <v>7252</v>
      </c>
      <c r="F13" s="618">
        <f>D13*90</f>
        <v>446040</v>
      </c>
      <c r="G13" s="212">
        <f>E13*90</f>
        <v>652680</v>
      </c>
    </row>
    <row r="14" spans="2:7" ht="15" thickBot="1">
      <c r="C14" s="461" t="s">
        <v>215</v>
      </c>
      <c r="D14" s="616">
        <f>SUM(D8:D13)</f>
        <v>108792</v>
      </c>
      <c r="E14" s="462">
        <f>SUM(E8:E13)</f>
        <v>162510</v>
      </c>
      <c r="F14" s="616">
        <f>SUM(F8:F13)</f>
        <v>3565950</v>
      </c>
      <c r="G14" s="462">
        <f>SUM(G8:G13)</f>
        <v>5231700</v>
      </c>
    </row>
    <row r="16" spans="2:7">
      <c r="C16" s="615" t="s">
        <v>413</v>
      </c>
    </row>
  </sheetData>
  <sheetProtection sheet="1" objects="1" scenarios="1"/>
  <mergeCells count="4">
    <mergeCell ref="B4:G4"/>
    <mergeCell ref="D6:E6"/>
    <mergeCell ref="F6:G6"/>
    <mergeCell ref="B8:B13"/>
  </mergeCells>
  <pageMargins left="0.7" right="0.7" top="0.75" bottom="0.75" header="0.3" footer="0.3"/>
  <pageSetup scale="78"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T35"/>
  <sheetViews>
    <sheetView zoomScale="90" zoomScaleNormal="90" workbookViewId="0">
      <pane xSplit="2" ySplit="5" topLeftCell="FH6" activePane="bottomRight" state="frozen"/>
      <selection pane="topRight" activeCell="C1" sqref="C1"/>
      <selection pane="bottomLeft" activeCell="A4" sqref="A4"/>
      <selection pane="bottomRight" activeCell="FW17" sqref="FW17"/>
    </sheetView>
  </sheetViews>
  <sheetFormatPr defaultRowHeight="14.4"/>
  <cols>
    <col min="1" max="1" width="20.88671875" style="218" bestFit="1" customWidth="1"/>
    <col min="2" max="2" width="18.109375" style="218" customWidth="1"/>
    <col min="3" max="3" width="12.88671875" style="218" customWidth="1"/>
    <col min="4" max="4" width="12.109375" style="218" customWidth="1"/>
    <col min="5" max="5" width="13.33203125" style="218" customWidth="1"/>
    <col min="6" max="6" width="12.88671875" style="218" customWidth="1"/>
    <col min="7" max="7" width="13.33203125" style="218" customWidth="1"/>
    <col min="8" max="8" width="13" style="218" customWidth="1"/>
    <col min="9" max="9" width="13.88671875" style="218" customWidth="1"/>
    <col min="10" max="10" width="13.33203125" style="218" customWidth="1"/>
    <col min="11" max="11" width="14" style="218" customWidth="1"/>
    <col min="12" max="12" width="12.5546875" style="218" customWidth="1"/>
    <col min="13" max="13" width="12.88671875" style="218" customWidth="1"/>
    <col min="14" max="14" width="13.44140625" style="218" customWidth="1"/>
    <col min="15" max="15" width="12" style="218" customWidth="1"/>
    <col min="16" max="16" width="12.88671875" style="218" customWidth="1"/>
    <col min="17" max="17" width="13.6640625" style="218" customWidth="1"/>
    <col min="18" max="18" width="12.5546875" style="218" customWidth="1"/>
    <col min="19" max="19" width="13" style="218" customWidth="1"/>
    <col min="20" max="20" width="12.109375" style="218" customWidth="1"/>
    <col min="21" max="21" width="12.88671875" style="218" customWidth="1"/>
    <col min="22" max="22" width="12" style="218" customWidth="1"/>
    <col min="23" max="23" width="13" style="218" customWidth="1"/>
    <col min="24" max="24" width="11.88671875" style="218" customWidth="1"/>
    <col min="25" max="25" width="12.6640625" style="218" customWidth="1"/>
    <col min="26" max="26" width="11.44140625" style="218" customWidth="1"/>
    <col min="27" max="27" width="12.44140625" style="218" customWidth="1"/>
    <col min="28" max="28" width="11.6640625" style="218" customWidth="1"/>
    <col min="29" max="29" width="12.6640625" style="218" customWidth="1"/>
    <col min="30" max="30" width="12.33203125" style="218" customWidth="1"/>
    <col min="31" max="31" width="10.88671875" style="218" customWidth="1"/>
    <col min="32" max="32" width="10.5546875" style="218" customWidth="1"/>
    <col min="33" max="34" width="10.6640625" style="218" customWidth="1"/>
    <col min="35" max="48" width="8.88671875" style="218"/>
    <col min="49" max="49" width="10.5546875" style="218" customWidth="1"/>
    <col min="50" max="50" width="11" style="218" customWidth="1"/>
    <col min="51" max="51" width="11.44140625" style="218" customWidth="1"/>
    <col min="52" max="52" width="11.88671875" style="218" customWidth="1"/>
    <col min="53" max="53" width="11.44140625" style="218" customWidth="1"/>
    <col min="54" max="55" width="11.33203125" style="218" customWidth="1"/>
    <col min="56" max="56" width="11.109375" style="218" customWidth="1"/>
    <col min="57" max="57" width="10.109375" style="218" customWidth="1"/>
    <col min="58" max="58" width="10.6640625" style="218" customWidth="1"/>
    <col min="59" max="59" width="11.44140625" style="218" customWidth="1"/>
    <col min="60" max="60" width="11.6640625" style="218" customWidth="1"/>
    <col min="61" max="61" width="13" style="218" customWidth="1"/>
    <col min="62" max="62" width="11.88671875" style="218" customWidth="1"/>
    <col min="63" max="63" width="12.5546875" style="218" customWidth="1"/>
    <col min="64" max="64" width="11.5546875" style="218" customWidth="1"/>
    <col min="65" max="65" width="12.88671875" style="218" customWidth="1"/>
    <col min="66" max="164" width="12.44140625" style="218" customWidth="1"/>
    <col min="165" max="165" width="14.6640625" style="218" customWidth="1"/>
    <col min="166" max="166" width="13.6640625" style="218" customWidth="1"/>
    <col min="167" max="167" width="14.6640625" style="218" customWidth="1"/>
    <col min="168" max="168" width="13.6640625" style="218" customWidth="1"/>
    <col min="169" max="169" width="14.6640625" style="218" customWidth="1"/>
    <col min="170" max="170" width="13.6640625" style="218" customWidth="1"/>
    <col min="171" max="173" width="14.6640625" style="218" customWidth="1"/>
    <col min="174" max="175" width="18.109375" style="218" customWidth="1"/>
    <col min="176" max="176" width="13" style="218" customWidth="1"/>
    <col min="177" max="16384" width="8.88671875" style="218"/>
  </cols>
  <sheetData>
    <row r="1" spans="1:176" ht="15.6">
      <c r="FP1" s="675" t="s">
        <v>424</v>
      </c>
      <c r="FQ1" s="675"/>
      <c r="FR1" s="675"/>
      <c r="FS1" s="675"/>
    </row>
    <row r="2" spans="1:176" ht="15" thickBot="1">
      <c r="FG2" s="674" t="s">
        <v>403</v>
      </c>
      <c r="FH2" s="674"/>
      <c r="FK2" s="674" t="s">
        <v>403</v>
      </c>
      <c r="FL2" s="674"/>
      <c r="FP2" s="674" t="s">
        <v>403</v>
      </c>
      <c r="FQ2" s="674"/>
    </row>
    <row r="3" spans="1:176" ht="15" thickBot="1">
      <c r="A3" s="671" t="s">
        <v>219</v>
      </c>
      <c r="B3" s="671" t="s">
        <v>5</v>
      </c>
      <c r="C3" s="669">
        <v>40057</v>
      </c>
      <c r="D3" s="670"/>
      <c r="E3" s="669">
        <v>40087</v>
      </c>
      <c r="F3" s="670"/>
      <c r="G3" s="669">
        <v>40118</v>
      </c>
      <c r="H3" s="670"/>
      <c r="I3" s="669">
        <v>40148</v>
      </c>
      <c r="J3" s="670"/>
      <c r="K3" s="669">
        <v>40179</v>
      </c>
      <c r="L3" s="670"/>
      <c r="M3" s="669">
        <v>40210</v>
      </c>
      <c r="N3" s="670"/>
      <c r="O3" s="669">
        <v>40238</v>
      </c>
      <c r="P3" s="670"/>
      <c r="Q3" s="669">
        <v>40269</v>
      </c>
      <c r="R3" s="670"/>
      <c r="S3" s="669">
        <v>40299</v>
      </c>
      <c r="T3" s="670"/>
      <c r="U3" s="669">
        <v>40330</v>
      </c>
      <c r="V3" s="670"/>
      <c r="W3" s="669">
        <v>40360</v>
      </c>
      <c r="X3" s="670"/>
      <c r="Y3" s="669">
        <v>40391</v>
      </c>
      <c r="Z3" s="670"/>
      <c r="AA3" s="669">
        <v>40422</v>
      </c>
      <c r="AB3" s="670"/>
      <c r="AC3" s="669">
        <v>40452</v>
      </c>
      <c r="AD3" s="670"/>
      <c r="AE3" s="669">
        <v>40483</v>
      </c>
      <c r="AF3" s="670"/>
      <c r="AG3" s="662">
        <v>40513</v>
      </c>
      <c r="AH3" s="670"/>
      <c r="AI3" s="662">
        <v>40544</v>
      </c>
      <c r="AJ3" s="670"/>
      <c r="AK3" s="662">
        <v>40575</v>
      </c>
      <c r="AL3" s="670"/>
      <c r="AM3" s="662">
        <v>40603</v>
      </c>
      <c r="AN3" s="670"/>
      <c r="AO3" s="662">
        <v>40634</v>
      </c>
      <c r="AP3" s="663"/>
      <c r="AQ3" s="662">
        <v>40664</v>
      </c>
      <c r="AR3" s="663"/>
      <c r="AS3" s="662">
        <v>40695</v>
      </c>
      <c r="AT3" s="663"/>
      <c r="AU3" s="662">
        <v>40725</v>
      </c>
      <c r="AV3" s="663"/>
      <c r="AW3" s="662">
        <v>40756</v>
      </c>
      <c r="AX3" s="663"/>
      <c r="AY3" s="662">
        <v>40787</v>
      </c>
      <c r="AZ3" s="663"/>
      <c r="BA3" s="662">
        <v>40817</v>
      </c>
      <c r="BB3" s="663"/>
      <c r="BC3" s="662">
        <v>40848</v>
      </c>
      <c r="BD3" s="663"/>
      <c r="BE3" s="662">
        <v>40878</v>
      </c>
      <c r="BF3" s="663"/>
      <c r="BG3" s="662">
        <v>40909</v>
      </c>
      <c r="BH3" s="663"/>
      <c r="BI3" s="662">
        <v>40940</v>
      </c>
      <c r="BJ3" s="663"/>
      <c r="BK3" s="662">
        <v>40969</v>
      </c>
      <c r="BL3" s="663"/>
      <c r="BM3" s="662">
        <v>41000</v>
      </c>
      <c r="BN3" s="663"/>
      <c r="BO3" s="662">
        <v>41030</v>
      </c>
      <c r="BP3" s="663"/>
      <c r="BQ3" s="662">
        <v>41061</v>
      </c>
      <c r="BR3" s="663"/>
      <c r="BS3" s="662">
        <v>41091</v>
      </c>
      <c r="BT3" s="663"/>
      <c r="BU3" s="662">
        <v>41122</v>
      </c>
      <c r="BV3" s="663"/>
      <c r="BW3" s="662">
        <v>41153</v>
      </c>
      <c r="BX3" s="663"/>
      <c r="BY3" s="662">
        <v>41183</v>
      </c>
      <c r="BZ3" s="663"/>
      <c r="CA3" s="662">
        <v>41214</v>
      </c>
      <c r="CB3" s="663"/>
      <c r="CC3" s="662">
        <v>41244</v>
      </c>
      <c r="CD3" s="663"/>
      <c r="CE3" s="662">
        <v>41275</v>
      </c>
      <c r="CF3" s="663"/>
      <c r="CG3" s="662">
        <v>41306</v>
      </c>
      <c r="CH3" s="663"/>
      <c r="CI3" s="662">
        <v>41334</v>
      </c>
      <c r="CJ3" s="663"/>
      <c r="CK3" s="662">
        <v>41365</v>
      </c>
      <c r="CL3" s="663"/>
      <c r="CM3" s="662">
        <v>41395</v>
      </c>
      <c r="CN3" s="663"/>
      <c r="CO3" s="669">
        <v>41426</v>
      </c>
      <c r="CP3" s="663"/>
      <c r="CQ3" s="669">
        <v>41456</v>
      </c>
      <c r="CR3" s="663"/>
      <c r="CS3" s="669">
        <v>41487</v>
      </c>
      <c r="CT3" s="663"/>
      <c r="CU3" s="669">
        <v>41518</v>
      </c>
      <c r="CV3" s="663"/>
      <c r="CW3" s="669">
        <v>41548</v>
      </c>
      <c r="CX3" s="663"/>
      <c r="CY3" s="669">
        <v>41579</v>
      </c>
      <c r="CZ3" s="663"/>
      <c r="DA3" s="669">
        <v>41609</v>
      </c>
      <c r="DB3" s="663"/>
      <c r="DC3" s="662">
        <v>41640</v>
      </c>
      <c r="DD3" s="663"/>
      <c r="DE3" s="662">
        <v>41671</v>
      </c>
      <c r="DF3" s="663"/>
      <c r="DG3" s="662">
        <v>41699</v>
      </c>
      <c r="DH3" s="663"/>
      <c r="DI3" s="662">
        <v>41730</v>
      </c>
      <c r="DJ3" s="663"/>
      <c r="DK3" s="662">
        <v>41760</v>
      </c>
      <c r="DL3" s="663"/>
      <c r="DM3" s="669">
        <v>41791</v>
      </c>
      <c r="DN3" s="663"/>
      <c r="DO3" s="669">
        <v>41821</v>
      </c>
      <c r="DP3" s="663"/>
      <c r="DQ3" s="669">
        <v>41852</v>
      </c>
      <c r="DR3" s="663"/>
      <c r="DS3" s="669">
        <v>41883</v>
      </c>
      <c r="DT3" s="663"/>
      <c r="DU3" s="669">
        <v>41913</v>
      </c>
      <c r="DV3" s="663"/>
      <c r="DW3" s="669">
        <v>41944</v>
      </c>
      <c r="DX3" s="663"/>
      <c r="DY3" s="669">
        <v>41974</v>
      </c>
      <c r="DZ3" s="663"/>
      <c r="EA3" s="662">
        <v>42005</v>
      </c>
      <c r="EB3" s="663"/>
      <c r="EC3" s="662">
        <v>42036</v>
      </c>
      <c r="ED3" s="663"/>
      <c r="EE3" s="662">
        <v>42064</v>
      </c>
      <c r="EF3" s="663"/>
      <c r="EG3" s="662">
        <v>42095</v>
      </c>
      <c r="EH3" s="663"/>
      <c r="EI3" s="662">
        <v>42125</v>
      </c>
      <c r="EJ3" s="663"/>
      <c r="EK3" s="662">
        <v>42156</v>
      </c>
      <c r="EL3" s="663"/>
      <c r="EM3" s="662">
        <v>42186</v>
      </c>
      <c r="EN3" s="663"/>
      <c r="EO3" s="662">
        <v>42217</v>
      </c>
      <c r="EP3" s="663"/>
      <c r="EQ3" s="662">
        <v>42248</v>
      </c>
      <c r="ER3" s="663"/>
      <c r="ES3" s="662">
        <v>42278</v>
      </c>
      <c r="ET3" s="663"/>
      <c r="EU3" s="662">
        <v>42309</v>
      </c>
      <c r="EV3" s="663"/>
      <c r="EW3" s="662">
        <v>42339</v>
      </c>
      <c r="EX3" s="663"/>
      <c r="EY3" s="662">
        <v>42370</v>
      </c>
      <c r="EZ3" s="663"/>
      <c r="FA3" s="662">
        <v>42401</v>
      </c>
      <c r="FB3" s="663"/>
      <c r="FC3" s="662">
        <v>42430</v>
      </c>
      <c r="FD3" s="663"/>
      <c r="FE3" s="662">
        <v>42461</v>
      </c>
      <c r="FF3" s="663"/>
      <c r="FG3" s="666" t="s">
        <v>244</v>
      </c>
      <c r="FH3" s="667"/>
      <c r="FI3" s="662" t="s">
        <v>235</v>
      </c>
      <c r="FJ3" s="663"/>
      <c r="FK3" s="666" t="s">
        <v>245</v>
      </c>
      <c r="FL3" s="667"/>
      <c r="FM3" s="662" t="s">
        <v>236</v>
      </c>
      <c r="FN3" s="663"/>
      <c r="FP3" s="666" t="s">
        <v>245</v>
      </c>
      <c r="FQ3" s="667"/>
      <c r="FR3" s="662" t="s">
        <v>236</v>
      </c>
      <c r="FS3" s="663"/>
    </row>
    <row r="4" spans="1:176" ht="15" thickBot="1">
      <c r="A4" s="672"/>
      <c r="B4" s="672"/>
      <c r="C4" s="668" t="s">
        <v>220</v>
      </c>
      <c r="D4" s="665"/>
      <c r="E4" s="668" t="s">
        <v>220</v>
      </c>
      <c r="F4" s="665"/>
      <c r="G4" s="668" t="s">
        <v>220</v>
      </c>
      <c r="H4" s="665"/>
      <c r="I4" s="668" t="s">
        <v>220</v>
      </c>
      <c r="J4" s="665"/>
      <c r="K4" s="668" t="s">
        <v>220</v>
      </c>
      <c r="L4" s="665"/>
      <c r="M4" s="668" t="s">
        <v>220</v>
      </c>
      <c r="N4" s="665"/>
      <c r="O4" s="668" t="s">
        <v>220</v>
      </c>
      <c r="P4" s="665"/>
      <c r="Q4" s="668" t="s">
        <v>220</v>
      </c>
      <c r="R4" s="665"/>
      <c r="S4" s="668" t="s">
        <v>220</v>
      </c>
      <c r="T4" s="665"/>
      <c r="U4" s="668" t="s">
        <v>220</v>
      </c>
      <c r="V4" s="665"/>
      <c r="W4" s="668" t="s">
        <v>220</v>
      </c>
      <c r="X4" s="665"/>
      <c r="Y4" s="668" t="s">
        <v>220</v>
      </c>
      <c r="Z4" s="665"/>
      <c r="AA4" s="668" t="s">
        <v>220</v>
      </c>
      <c r="AB4" s="665"/>
      <c r="AC4" s="668" t="s">
        <v>220</v>
      </c>
      <c r="AD4" s="665"/>
      <c r="AE4" s="668" t="s">
        <v>220</v>
      </c>
      <c r="AF4" s="665"/>
      <c r="AG4" s="664" t="s">
        <v>220</v>
      </c>
      <c r="AH4" s="665"/>
      <c r="AI4" s="664" t="s">
        <v>220</v>
      </c>
      <c r="AJ4" s="665"/>
      <c r="AK4" s="664" t="s">
        <v>220</v>
      </c>
      <c r="AL4" s="665"/>
      <c r="AM4" s="664" t="s">
        <v>220</v>
      </c>
      <c r="AN4" s="665"/>
      <c r="AO4" s="664" t="s">
        <v>220</v>
      </c>
      <c r="AP4" s="665"/>
      <c r="AQ4" s="664" t="s">
        <v>220</v>
      </c>
      <c r="AR4" s="665"/>
      <c r="AS4" s="664" t="s">
        <v>220</v>
      </c>
      <c r="AT4" s="665"/>
      <c r="AU4" s="664" t="s">
        <v>220</v>
      </c>
      <c r="AV4" s="665"/>
      <c r="AW4" s="664" t="s">
        <v>220</v>
      </c>
      <c r="AX4" s="665"/>
      <c r="AY4" s="664" t="s">
        <v>220</v>
      </c>
      <c r="AZ4" s="665"/>
      <c r="BA4" s="664" t="s">
        <v>220</v>
      </c>
      <c r="BB4" s="665"/>
      <c r="BC4" s="664" t="s">
        <v>220</v>
      </c>
      <c r="BD4" s="665"/>
      <c r="BE4" s="664" t="s">
        <v>220</v>
      </c>
      <c r="BF4" s="665"/>
      <c r="BG4" s="664" t="s">
        <v>220</v>
      </c>
      <c r="BH4" s="665"/>
      <c r="BI4" s="664" t="s">
        <v>220</v>
      </c>
      <c r="BJ4" s="665"/>
      <c r="BK4" s="664" t="s">
        <v>220</v>
      </c>
      <c r="BL4" s="665"/>
      <c r="BM4" s="664" t="s">
        <v>220</v>
      </c>
      <c r="BN4" s="665"/>
      <c r="BO4" s="664" t="s">
        <v>220</v>
      </c>
      <c r="BP4" s="665"/>
      <c r="BQ4" s="664" t="s">
        <v>220</v>
      </c>
      <c r="BR4" s="665"/>
      <c r="BS4" s="664" t="s">
        <v>220</v>
      </c>
      <c r="BT4" s="665"/>
      <c r="BU4" s="664" t="s">
        <v>220</v>
      </c>
      <c r="BV4" s="665"/>
      <c r="BW4" s="664" t="s">
        <v>220</v>
      </c>
      <c r="BX4" s="665"/>
      <c r="BY4" s="664" t="s">
        <v>220</v>
      </c>
      <c r="BZ4" s="665"/>
      <c r="CA4" s="664" t="s">
        <v>220</v>
      </c>
      <c r="CB4" s="665"/>
      <c r="CC4" s="664" t="s">
        <v>220</v>
      </c>
      <c r="CD4" s="665"/>
      <c r="CE4" s="664" t="s">
        <v>220</v>
      </c>
      <c r="CF4" s="665"/>
      <c r="CG4" s="664" t="s">
        <v>220</v>
      </c>
      <c r="CH4" s="665"/>
      <c r="CI4" s="664" t="s">
        <v>220</v>
      </c>
      <c r="CJ4" s="665"/>
      <c r="CK4" s="664" t="s">
        <v>220</v>
      </c>
      <c r="CL4" s="665"/>
      <c r="CM4" s="664" t="s">
        <v>220</v>
      </c>
      <c r="CN4" s="665"/>
      <c r="CO4" s="664" t="s">
        <v>220</v>
      </c>
      <c r="CP4" s="665"/>
      <c r="CQ4" s="664" t="s">
        <v>220</v>
      </c>
      <c r="CR4" s="665"/>
      <c r="CS4" s="664" t="s">
        <v>220</v>
      </c>
      <c r="CT4" s="665"/>
      <c r="CU4" s="664" t="s">
        <v>220</v>
      </c>
      <c r="CV4" s="665"/>
      <c r="CW4" s="664" t="s">
        <v>220</v>
      </c>
      <c r="CX4" s="665"/>
      <c r="CY4" s="664" t="s">
        <v>220</v>
      </c>
      <c r="CZ4" s="665"/>
      <c r="DA4" s="664" t="s">
        <v>220</v>
      </c>
      <c r="DB4" s="665"/>
      <c r="DC4" s="664" t="s">
        <v>220</v>
      </c>
      <c r="DD4" s="665"/>
      <c r="DE4" s="664" t="s">
        <v>220</v>
      </c>
      <c r="DF4" s="665"/>
      <c r="DG4" s="664" t="s">
        <v>220</v>
      </c>
      <c r="DH4" s="665"/>
      <c r="DI4" s="664" t="s">
        <v>220</v>
      </c>
      <c r="DJ4" s="665"/>
      <c r="DK4" s="664" t="s">
        <v>220</v>
      </c>
      <c r="DL4" s="665"/>
      <c r="DM4" s="664" t="s">
        <v>220</v>
      </c>
      <c r="DN4" s="665"/>
      <c r="DO4" s="664" t="s">
        <v>220</v>
      </c>
      <c r="DP4" s="665"/>
      <c r="DQ4" s="664" t="s">
        <v>220</v>
      </c>
      <c r="DR4" s="665"/>
      <c r="DS4" s="664" t="s">
        <v>220</v>
      </c>
      <c r="DT4" s="665"/>
      <c r="DU4" s="664" t="s">
        <v>220</v>
      </c>
      <c r="DV4" s="665"/>
      <c r="DW4" s="664" t="s">
        <v>220</v>
      </c>
      <c r="DX4" s="665"/>
      <c r="DY4" s="664" t="s">
        <v>220</v>
      </c>
      <c r="DZ4" s="665"/>
      <c r="EA4" s="664" t="s">
        <v>220</v>
      </c>
      <c r="EB4" s="665"/>
      <c r="EC4" s="664" t="s">
        <v>220</v>
      </c>
      <c r="ED4" s="665"/>
      <c r="EE4" s="664" t="s">
        <v>220</v>
      </c>
      <c r="EF4" s="665"/>
      <c r="EG4" s="664" t="s">
        <v>220</v>
      </c>
      <c r="EH4" s="665"/>
      <c r="EI4" s="664" t="s">
        <v>220</v>
      </c>
      <c r="EJ4" s="665"/>
      <c r="EK4" s="664" t="s">
        <v>220</v>
      </c>
      <c r="EL4" s="665"/>
      <c r="EM4" s="664" t="s">
        <v>220</v>
      </c>
      <c r="EN4" s="665"/>
      <c r="EO4" s="664" t="s">
        <v>220</v>
      </c>
      <c r="EP4" s="665"/>
      <c r="EQ4" s="664" t="s">
        <v>220</v>
      </c>
      <c r="ER4" s="665"/>
      <c r="ES4" s="664" t="s">
        <v>220</v>
      </c>
      <c r="ET4" s="665"/>
      <c r="EU4" s="664" t="s">
        <v>220</v>
      </c>
      <c r="EV4" s="665"/>
      <c r="EW4" s="664" t="s">
        <v>220</v>
      </c>
      <c r="EX4" s="665"/>
      <c r="EY4" s="664" t="s">
        <v>220</v>
      </c>
      <c r="EZ4" s="665"/>
      <c r="FA4" s="664" t="s">
        <v>220</v>
      </c>
      <c r="FB4" s="665"/>
      <c r="FC4" s="664" t="s">
        <v>220</v>
      </c>
      <c r="FD4" s="665"/>
      <c r="FE4" s="664" t="s">
        <v>220</v>
      </c>
      <c r="FF4" s="665"/>
      <c r="FG4" s="664" t="s">
        <v>237</v>
      </c>
      <c r="FH4" s="665"/>
      <c r="FI4" s="664" t="s">
        <v>237</v>
      </c>
      <c r="FJ4" s="665"/>
      <c r="FK4" s="664" t="s">
        <v>237</v>
      </c>
      <c r="FL4" s="665"/>
      <c r="FM4" s="664" t="s">
        <v>237</v>
      </c>
      <c r="FN4" s="665"/>
      <c r="FP4" s="664" t="s">
        <v>237</v>
      </c>
      <c r="FQ4" s="665"/>
      <c r="FR4" s="664" t="s">
        <v>237</v>
      </c>
      <c r="FS4" s="665"/>
    </row>
    <row r="5" spans="1:176" ht="15" thickBot="1">
      <c r="A5" s="673"/>
      <c r="B5" s="673"/>
      <c r="C5" s="219" t="s">
        <v>221</v>
      </c>
      <c r="D5" s="220" t="s">
        <v>222</v>
      </c>
      <c r="E5" s="219" t="s">
        <v>221</v>
      </c>
      <c r="F5" s="220" t="s">
        <v>222</v>
      </c>
      <c r="G5" s="219" t="s">
        <v>221</v>
      </c>
      <c r="H5" s="220" t="s">
        <v>222</v>
      </c>
      <c r="I5" s="219" t="s">
        <v>221</v>
      </c>
      <c r="J5" s="220" t="s">
        <v>222</v>
      </c>
      <c r="K5" s="219" t="s">
        <v>221</v>
      </c>
      <c r="L5" s="220" t="s">
        <v>222</v>
      </c>
      <c r="M5" s="219" t="s">
        <v>221</v>
      </c>
      <c r="N5" s="220" t="s">
        <v>222</v>
      </c>
      <c r="O5" s="219" t="s">
        <v>221</v>
      </c>
      <c r="P5" s="220" t="s">
        <v>222</v>
      </c>
      <c r="Q5" s="219" t="s">
        <v>221</v>
      </c>
      <c r="R5" s="220" t="s">
        <v>222</v>
      </c>
      <c r="S5" s="219" t="s">
        <v>221</v>
      </c>
      <c r="T5" s="220" t="s">
        <v>222</v>
      </c>
      <c r="U5" s="219" t="s">
        <v>221</v>
      </c>
      <c r="V5" s="220" t="s">
        <v>222</v>
      </c>
      <c r="W5" s="219" t="s">
        <v>221</v>
      </c>
      <c r="X5" s="220" t="s">
        <v>222</v>
      </c>
      <c r="Y5" s="219" t="s">
        <v>221</v>
      </c>
      <c r="Z5" s="220" t="s">
        <v>222</v>
      </c>
      <c r="AA5" s="219" t="s">
        <v>221</v>
      </c>
      <c r="AB5" s="220" t="s">
        <v>222</v>
      </c>
      <c r="AC5" s="219" t="s">
        <v>221</v>
      </c>
      <c r="AD5" s="220" t="s">
        <v>222</v>
      </c>
      <c r="AE5" s="220" t="s">
        <v>221</v>
      </c>
      <c r="AF5" s="220" t="s">
        <v>222</v>
      </c>
      <c r="AG5" s="220" t="s">
        <v>221</v>
      </c>
      <c r="AH5" s="220" t="s">
        <v>222</v>
      </c>
      <c r="AI5" s="220" t="s">
        <v>221</v>
      </c>
      <c r="AJ5" s="220" t="s">
        <v>222</v>
      </c>
      <c r="AK5" s="220" t="s">
        <v>221</v>
      </c>
      <c r="AL5" s="220" t="s">
        <v>222</v>
      </c>
      <c r="AM5" s="220" t="s">
        <v>221</v>
      </c>
      <c r="AN5" s="220" t="s">
        <v>222</v>
      </c>
      <c r="AO5" s="220" t="s">
        <v>221</v>
      </c>
      <c r="AP5" s="220" t="s">
        <v>222</v>
      </c>
      <c r="AQ5" s="220" t="s">
        <v>221</v>
      </c>
      <c r="AR5" s="220" t="s">
        <v>222</v>
      </c>
      <c r="AS5" s="220" t="s">
        <v>221</v>
      </c>
      <c r="AT5" s="220" t="s">
        <v>222</v>
      </c>
      <c r="AU5" s="220" t="s">
        <v>221</v>
      </c>
      <c r="AV5" s="220" t="s">
        <v>222</v>
      </c>
      <c r="AW5" s="220" t="s">
        <v>221</v>
      </c>
      <c r="AX5" s="220" t="s">
        <v>222</v>
      </c>
      <c r="AY5" s="220" t="s">
        <v>221</v>
      </c>
      <c r="AZ5" s="220" t="s">
        <v>222</v>
      </c>
      <c r="BA5" s="220" t="s">
        <v>221</v>
      </c>
      <c r="BB5" s="220" t="s">
        <v>222</v>
      </c>
      <c r="BC5" s="220" t="s">
        <v>221</v>
      </c>
      <c r="BD5" s="220" t="s">
        <v>222</v>
      </c>
      <c r="BE5" s="220" t="s">
        <v>221</v>
      </c>
      <c r="BF5" s="220" t="s">
        <v>222</v>
      </c>
      <c r="BG5" s="220" t="s">
        <v>221</v>
      </c>
      <c r="BH5" s="220" t="s">
        <v>222</v>
      </c>
      <c r="BI5" s="220" t="s">
        <v>221</v>
      </c>
      <c r="BJ5" s="220" t="s">
        <v>222</v>
      </c>
      <c r="BK5" s="220" t="s">
        <v>221</v>
      </c>
      <c r="BL5" s="220" t="s">
        <v>222</v>
      </c>
      <c r="BM5" s="220" t="s">
        <v>221</v>
      </c>
      <c r="BN5" s="220" t="s">
        <v>222</v>
      </c>
      <c r="BO5" s="220" t="s">
        <v>221</v>
      </c>
      <c r="BP5" s="220" t="s">
        <v>222</v>
      </c>
      <c r="BQ5" s="220" t="s">
        <v>221</v>
      </c>
      <c r="BR5" s="220" t="s">
        <v>222</v>
      </c>
      <c r="BS5" s="220" t="s">
        <v>221</v>
      </c>
      <c r="BT5" s="220" t="s">
        <v>222</v>
      </c>
      <c r="BU5" s="220" t="s">
        <v>221</v>
      </c>
      <c r="BV5" s="220" t="s">
        <v>222</v>
      </c>
      <c r="BW5" s="220" t="s">
        <v>221</v>
      </c>
      <c r="BX5" s="220" t="s">
        <v>222</v>
      </c>
      <c r="BY5" s="220" t="s">
        <v>221</v>
      </c>
      <c r="BZ5" s="220" t="s">
        <v>222</v>
      </c>
      <c r="CA5" s="220" t="s">
        <v>221</v>
      </c>
      <c r="CB5" s="220" t="s">
        <v>222</v>
      </c>
      <c r="CC5" s="220" t="s">
        <v>221</v>
      </c>
      <c r="CD5" s="220" t="s">
        <v>222</v>
      </c>
      <c r="CE5" s="220" t="s">
        <v>221</v>
      </c>
      <c r="CF5" s="220" t="s">
        <v>222</v>
      </c>
      <c r="CG5" s="220" t="s">
        <v>221</v>
      </c>
      <c r="CH5" s="220" t="s">
        <v>222</v>
      </c>
      <c r="CI5" s="220" t="s">
        <v>221</v>
      </c>
      <c r="CJ5" s="220" t="s">
        <v>222</v>
      </c>
      <c r="CK5" s="220" t="s">
        <v>221</v>
      </c>
      <c r="CL5" s="220" t="s">
        <v>222</v>
      </c>
      <c r="CM5" s="220" t="s">
        <v>221</v>
      </c>
      <c r="CN5" s="220" t="s">
        <v>222</v>
      </c>
      <c r="CO5" s="220" t="s">
        <v>221</v>
      </c>
      <c r="CP5" s="220" t="s">
        <v>222</v>
      </c>
      <c r="CQ5" s="220" t="s">
        <v>221</v>
      </c>
      <c r="CR5" s="220" t="s">
        <v>222</v>
      </c>
      <c r="CS5" s="220" t="s">
        <v>221</v>
      </c>
      <c r="CT5" s="220" t="s">
        <v>222</v>
      </c>
      <c r="CU5" s="220" t="s">
        <v>221</v>
      </c>
      <c r="CV5" s="220" t="s">
        <v>222</v>
      </c>
      <c r="CW5" s="220" t="s">
        <v>221</v>
      </c>
      <c r="CX5" s="220" t="s">
        <v>222</v>
      </c>
      <c r="CY5" s="220" t="s">
        <v>221</v>
      </c>
      <c r="CZ5" s="220" t="s">
        <v>222</v>
      </c>
      <c r="DA5" s="220" t="s">
        <v>221</v>
      </c>
      <c r="DB5" s="220" t="s">
        <v>222</v>
      </c>
      <c r="DC5" s="220" t="s">
        <v>221</v>
      </c>
      <c r="DD5" s="220" t="s">
        <v>222</v>
      </c>
      <c r="DE5" s="220" t="s">
        <v>221</v>
      </c>
      <c r="DF5" s="220" t="s">
        <v>222</v>
      </c>
      <c r="DG5" s="220" t="s">
        <v>221</v>
      </c>
      <c r="DH5" s="220" t="s">
        <v>222</v>
      </c>
      <c r="DI5" s="220" t="s">
        <v>221</v>
      </c>
      <c r="DJ5" s="220" t="s">
        <v>222</v>
      </c>
      <c r="DK5" s="220" t="s">
        <v>221</v>
      </c>
      <c r="DL5" s="220" t="s">
        <v>222</v>
      </c>
      <c r="DM5" s="220" t="s">
        <v>221</v>
      </c>
      <c r="DN5" s="220" t="s">
        <v>222</v>
      </c>
      <c r="DO5" s="220" t="s">
        <v>221</v>
      </c>
      <c r="DP5" s="220" t="s">
        <v>222</v>
      </c>
      <c r="DQ5" s="220" t="s">
        <v>221</v>
      </c>
      <c r="DR5" s="220" t="s">
        <v>222</v>
      </c>
      <c r="DS5" s="220" t="s">
        <v>221</v>
      </c>
      <c r="DT5" s="220" t="s">
        <v>222</v>
      </c>
      <c r="DU5" s="220" t="s">
        <v>221</v>
      </c>
      <c r="DV5" s="220" t="s">
        <v>222</v>
      </c>
      <c r="DW5" s="220" t="s">
        <v>221</v>
      </c>
      <c r="DX5" s="220" t="s">
        <v>222</v>
      </c>
      <c r="DY5" s="220" t="s">
        <v>221</v>
      </c>
      <c r="DZ5" s="220" t="s">
        <v>222</v>
      </c>
      <c r="EA5" s="220" t="s">
        <v>221</v>
      </c>
      <c r="EB5" s="220" t="s">
        <v>222</v>
      </c>
      <c r="EC5" s="220" t="s">
        <v>221</v>
      </c>
      <c r="ED5" s="220" t="s">
        <v>222</v>
      </c>
      <c r="EE5" s="220" t="s">
        <v>221</v>
      </c>
      <c r="EF5" s="220" t="s">
        <v>222</v>
      </c>
      <c r="EG5" s="220" t="s">
        <v>221</v>
      </c>
      <c r="EH5" s="220" t="s">
        <v>222</v>
      </c>
      <c r="EI5" s="220" t="s">
        <v>221</v>
      </c>
      <c r="EJ5" s="220" t="s">
        <v>222</v>
      </c>
      <c r="EK5" s="220" t="s">
        <v>221</v>
      </c>
      <c r="EL5" s="220" t="s">
        <v>222</v>
      </c>
      <c r="EM5" s="220" t="s">
        <v>221</v>
      </c>
      <c r="EN5" s="220" t="s">
        <v>222</v>
      </c>
      <c r="EO5" s="220" t="s">
        <v>221</v>
      </c>
      <c r="EP5" s="220" t="s">
        <v>222</v>
      </c>
      <c r="EQ5" s="220" t="s">
        <v>221</v>
      </c>
      <c r="ER5" s="220" t="s">
        <v>222</v>
      </c>
      <c r="ES5" s="220" t="s">
        <v>221</v>
      </c>
      <c r="ET5" s="220" t="s">
        <v>222</v>
      </c>
      <c r="EU5" s="220" t="s">
        <v>221</v>
      </c>
      <c r="EV5" s="220" t="s">
        <v>222</v>
      </c>
      <c r="EW5" s="220" t="s">
        <v>221</v>
      </c>
      <c r="EX5" s="220" t="s">
        <v>222</v>
      </c>
      <c r="EY5" s="220" t="s">
        <v>221</v>
      </c>
      <c r="EZ5" s="220" t="s">
        <v>222</v>
      </c>
      <c r="FA5" s="220" t="s">
        <v>221</v>
      </c>
      <c r="FB5" s="220" t="s">
        <v>222</v>
      </c>
      <c r="FC5" s="220" t="s">
        <v>221</v>
      </c>
      <c r="FD5" s="220" t="s">
        <v>222</v>
      </c>
      <c r="FE5" s="220" t="s">
        <v>221</v>
      </c>
      <c r="FF5" s="220" t="s">
        <v>222</v>
      </c>
      <c r="FG5" s="256" t="s">
        <v>221</v>
      </c>
      <c r="FH5" s="252" t="s">
        <v>222</v>
      </c>
      <c r="FI5" s="256" t="s">
        <v>221</v>
      </c>
      <c r="FJ5" s="252" t="s">
        <v>222</v>
      </c>
      <c r="FK5" s="256" t="s">
        <v>221</v>
      </c>
      <c r="FL5" s="252" t="s">
        <v>222</v>
      </c>
      <c r="FM5" s="256" t="s">
        <v>221</v>
      </c>
      <c r="FN5" s="252" t="s">
        <v>222</v>
      </c>
      <c r="FP5" s="256" t="s">
        <v>221</v>
      </c>
      <c r="FQ5" s="252" t="s">
        <v>222</v>
      </c>
      <c r="FR5" s="256" t="s">
        <v>221</v>
      </c>
      <c r="FS5" s="252" t="s">
        <v>222</v>
      </c>
    </row>
    <row r="6" spans="1:176">
      <c r="A6" s="221" t="s">
        <v>223</v>
      </c>
      <c r="B6" s="222" t="s">
        <v>0</v>
      </c>
      <c r="C6" s="223">
        <v>22</v>
      </c>
      <c r="D6" s="224">
        <v>11</v>
      </c>
      <c r="E6" s="223">
        <v>51</v>
      </c>
      <c r="F6" s="224">
        <v>7</v>
      </c>
      <c r="G6" s="223">
        <v>38</v>
      </c>
      <c r="H6" s="224">
        <v>20</v>
      </c>
      <c r="I6" s="223">
        <v>56</v>
      </c>
      <c r="J6" s="224">
        <v>23</v>
      </c>
      <c r="K6" s="223">
        <v>55</v>
      </c>
      <c r="L6" s="224">
        <v>16</v>
      </c>
      <c r="M6" s="223">
        <v>60</v>
      </c>
      <c r="N6" s="224">
        <v>38</v>
      </c>
      <c r="O6" s="223">
        <v>69</v>
      </c>
      <c r="P6" s="224">
        <v>24</v>
      </c>
      <c r="Q6" s="223">
        <v>87</v>
      </c>
      <c r="R6" s="224">
        <v>107</v>
      </c>
      <c r="S6" s="223">
        <v>108</v>
      </c>
      <c r="T6" s="224">
        <v>54</v>
      </c>
      <c r="U6" s="223">
        <v>159</v>
      </c>
      <c r="V6" s="224">
        <v>44</v>
      </c>
      <c r="W6" s="223">
        <v>190</v>
      </c>
      <c r="X6" s="224">
        <v>40</v>
      </c>
      <c r="Y6" s="223">
        <v>215</v>
      </c>
      <c r="Z6" s="224">
        <v>82</v>
      </c>
      <c r="AA6" s="223">
        <v>137</v>
      </c>
      <c r="AB6" s="224">
        <v>73</v>
      </c>
      <c r="AC6" s="223">
        <v>159</v>
      </c>
      <c r="AD6" s="224">
        <v>33</v>
      </c>
      <c r="AE6" s="225">
        <v>172</v>
      </c>
      <c r="AF6" s="224">
        <v>56</v>
      </c>
      <c r="AG6" s="225">
        <v>197</v>
      </c>
      <c r="AH6" s="224">
        <v>73</v>
      </c>
      <c r="AI6" s="225">
        <v>158</v>
      </c>
      <c r="AJ6" s="224">
        <v>59</v>
      </c>
      <c r="AK6" s="225">
        <v>155</v>
      </c>
      <c r="AL6" s="224">
        <v>64</v>
      </c>
      <c r="AM6" s="225">
        <v>205</v>
      </c>
      <c r="AN6" s="224">
        <v>68</v>
      </c>
      <c r="AO6" s="225">
        <v>229</v>
      </c>
      <c r="AP6" s="224">
        <v>69</v>
      </c>
      <c r="AQ6" s="225">
        <v>295</v>
      </c>
      <c r="AR6" s="224">
        <v>110</v>
      </c>
      <c r="AS6" s="225">
        <v>233</v>
      </c>
      <c r="AT6" s="224">
        <v>79</v>
      </c>
      <c r="AU6" s="225">
        <v>268</v>
      </c>
      <c r="AV6" s="224">
        <v>100</v>
      </c>
      <c r="AW6" s="225">
        <v>347</v>
      </c>
      <c r="AX6" s="224">
        <v>92</v>
      </c>
      <c r="AY6" s="225">
        <v>328</v>
      </c>
      <c r="AZ6" s="224">
        <v>104</v>
      </c>
      <c r="BA6" s="225">
        <v>340</v>
      </c>
      <c r="BB6" s="224">
        <v>90</v>
      </c>
      <c r="BC6" s="225">
        <v>333</v>
      </c>
      <c r="BD6" s="224">
        <v>128</v>
      </c>
      <c r="BE6" s="225">
        <v>368</v>
      </c>
      <c r="BF6" s="224">
        <v>97</v>
      </c>
      <c r="BG6" s="225">
        <v>310</v>
      </c>
      <c r="BH6" s="224">
        <v>129</v>
      </c>
      <c r="BI6" s="225">
        <v>264</v>
      </c>
      <c r="BJ6" s="224">
        <v>117</v>
      </c>
      <c r="BK6" s="225">
        <v>314</v>
      </c>
      <c r="BL6" s="224">
        <v>109</v>
      </c>
      <c r="BM6" s="225">
        <v>326</v>
      </c>
      <c r="BN6" s="224">
        <v>99</v>
      </c>
      <c r="BO6" s="225">
        <v>302</v>
      </c>
      <c r="BP6" s="224">
        <v>153</v>
      </c>
      <c r="BQ6" s="226">
        <v>370</v>
      </c>
      <c r="BR6" s="227">
        <v>198</v>
      </c>
      <c r="BS6" s="226">
        <v>430</v>
      </c>
      <c r="BT6" s="226">
        <v>231</v>
      </c>
      <c r="BU6" s="228">
        <v>509</v>
      </c>
      <c r="BV6" s="226">
        <v>182</v>
      </c>
      <c r="BW6" s="228">
        <v>468</v>
      </c>
      <c r="BX6" s="226">
        <v>201</v>
      </c>
      <c r="BY6" s="228">
        <v>515</v>
      </c>
      <c r="BZ6" s="226">
        <v>235</v>
      </c>
      <c r="CA6" s="228">
        <v>436</v>
      </c>
      <c r="CB6" s="226">
        <v>215</v>
      </c>
      <c r="CC6" s="223">
        <v>483</v>
      </c>
      <c r="CD6" s="224">
        <v>139</v>
      </c>
      <c r="CE6" s="223">
        <v>552</v>
      </c>
      <c r="CF6" s="224">
        <v>176</v>
      </c>
      <c r="CG6" s="223">
        <v>436</v>
      </c>
      <c r="CH6" s="224">
        <v>154</v>
      </c>
      <c r="CI6" s="223">
        <v>499</v>
      </c>
      <c r="CJ6" s="224">
        <v>164</v>
      </c>
      <c r="CK6" s="223">
        <v>517</v>
      </c>
      <c r="CL6" s="224">
        <v>176</v>
      </c>
      <c r="CM6" s="223">
        <v>557</v>
      </c>
      <c r="CN6" s="224">
        <v>179</v>
      </c>
      <c r="CO6" s="223">
        <v>442</v>
      </c>
      <c r="CP6" s="224">
        <v>128</v>
      </c>
      <c r="CQ6" s="223">
        <v>611</v>
      </c>
      <c r="CR6" s="224">
        <v>232</v>
      </c>
      <c r="CS6" s="223">
        <v>636</v>
      </c>
      <c r="CT6" s="224">
        <v>252</v>
      </c>
      <c r="CU6" s="223">
        <v>679</v>
      </c>
      <c r="CV6" s="224">
        <v>240</v>
      </c>
      <c r="CW6" s="223">
        <v>539</v>
      </c>
      <c r="CX6" s="224">
        <v>265</v>
      </c>
      <c r="CY6" s="223">
        <v>670</v>
      </c>
      <c r="CZ6" s="224">
        <v>194</v>
      </c>
      <c r="DA6" s="223">
        <v>515</v>
      </c>
      <c r="DB6" s="224">
        <v>169</v>
      </c>
      <c r="DC6" s="223">
        <v>583</v>
      </c>
      <c r="DD6" s="224">
        <v>264</v>
      </c>
      <c r="DE6" s="223">
        <v>548</v>
      </c>
      <c r="DF6" s="224">
        <v>179</v>
      </c>
      <c r="DG6" s="223">
        <v>612</v>
      </c>
      <c r="DH6" s="224">
        <v>187</v>
      </c>
      <c r="DI6" s="223">
        <v>719</v>
      </c>
      <c r="DJ6" s="224">
        <v>256</v>
      </c>
      <c r="DK6" s="223">
        <v>759</v>
      </c>
      <c r="DL6" s="224">
        <v>227</v>
      </c>
      <c r="DM6" s="223">
        <v>737</v>
      </c>
      <c r="DN6" s="224">
        <v>242</v>
      </c>
      <c r="DO6" s="223">
        <v>747</v>
      </c>
      <c r="DP6" s="224">
        <v>269</v>
      </c>
      <c r="DQ6" s="223">
        <v>825</v>
      </c>
      <c r="DR6" s="224">
        <v>269</v>
      </c>
      <c r="DS6" s="223">
        <v>730</v>
      </c>
      <c r="DT6" s="224">
        <v>334</v>
      </c>
      <c r="DU6" s="223">
        <v>743</v>
      </c>
      <c r="DV6" s="224">
        <v>254</v>
      </c>
      <c r="DW6" s="223">
        <v>796</v>
      </c>
      <c r="DX6" s="224">
        <v>267</v>
      </c>
      <c r="DY6" s="223">
        <v>758</v>
      </c>
      <c r="DZ6" s="224">
        <v>317</v>
      </c>
      <c r="EA6" s="223">
        <v>685</v>
      </c>
      <c r="EB6" s="224">
        <v>273</v>
      </c>
      <c r="EC6" s="223">
        <v>651</v>
      </c>
      <c r="ED6" s="224">
        <v>287</v>
      </c>
      <c r="EE6" s="223">
        <v>691</v>
      </c>
      <c r="EF6" s="224">
        <v>248</v>
      </c>
      <c r="EG6" s="223">
        <v>848</v>
      </c>
      <c r="EH6" s="224">
        <v>286</v>
      </c>
      <c r="EI6" s="223">
        <v>722</v>
      </c>
      <c r="EJ6" s="224">
        <v>304</v>
      </c>
      <c r="EK6" s="223">
        <v>961</v>
      </c>
      <c r="EL6" s="224">
        <v>367</v>
      </c>
      <c r="EM6" s="223">
        <v>1082</v>
      </c>
      <c r="EN6" s="224">
        <v>341</v>
      </c>
      <c r="EO6" s="223">
        <v>895</v>
      </c>
      <c r="EP6" s="224">
        <v>248</v>
      </c>
      <c r="EQ6" s="223">
        <v>1111</v>
      </c>
      <c r="ER6" s="224">
        <v>304</v>
      </c>
      <c r="ES6" s="223">
        <v>965</v>
      </c>
      <c r="ET6" s="224">
        <v>296</v>
      </c>
      <c r="EU6" s="223">
        <v>941</v>
      </c>
      <c r="EV6" s="224">
        <v>253</v>
      </c>
      <c r="EW6" s="223">
        <v>1017</v>
      </c>
      <c r="EX6" s="224">
        <v>340</v>
      </c>
      <c r="EY6" s="223">
        <v>886</v>
      </c>
      <c r="EZ6" s="224">
        <v>290</v>
      </c>
      <c r="FA6" s="223">
        <v>940</v>
      </c>
      <c r="FB6" s="224">
        <v>263</v>
      </c>
      <c r="FC6" s="223">
        <v>1033</v>
      </c>
      <c r="FD6" s="224">
        <v>302</v>
      </c>
      <c r="FE6" s="223">
        <v>840</v>
      </c>
      <c r="FF6" s="224">
        <v>297</v>
      </c>
      <c r="FG6" s="257">
        <f>SUM(FE6,FC6,FA6,EY6,EW6,EU6)</f>
        <v>5657</v>
      </c>
      <c r="FH6" s="258">
        <f>SUM(FF6,FD6,FB6,EZ6,EX6,EV6)</f>
        <v>1745</v>
      </c>
      <c r="FI6" s="257">
        <f>C6+E6+G6+I6+K6+M6+O6+Q6+S6+U6+W6+Y6+AA6+AC6+AE6+AG6+AI6+AK6+AM6+AO6+AQ6+AS6+AU6+AW6+AY6+BA6+BC6+BE6+BG6+BI6+BK6+BM6+BO6+BQ6+BS6+BU6+BW6+BY6+CA6+CC6+CE6+CG6+CI6+CK6+CM6+CO6+CQ6+CS6+CU6+CW6+CY6+DA6+DC6+DE6+DG6+DI6+DK6+DM6+DO6+DQ6+DS6+DU6+DW6+DY6+EA6+EC6+EE6+EG6+EI6+EK6+EM6+EO6+EQ6+ES6+EU6+EW6+EY6+FA6+FC6+FE6</f>
        <v>39239</v>
      </c>
      <c r="FJ6" s="258">
        <f>D6+F6+H6+J6+L6+N6+P6+R6+T6+V6+X6+Z6+AB6+AD6+AF6+AH6+AJ6+AL6+AN6+AP6+AR6+AT6+AV6+AX6+AZ6+BB6+BD6+BF6+BH6+BJ6+BL6+BN6+BP6+BR6+BT6+BV6+BX6+BZ6+CB6+CD6+CF6+CH6+CJ6+CL6+CN6+CP6+CR6+CT6+CV6+CX6+CZ6+DB6+DD6+DF6+DH6+DJ6+DL6+DN6+DP6+DR6+DT6+DV6+DX6+DZ6+EB6+ED6+EF6+EH6+EJ6+EL6+EN6+EP6+ER6+ET6+EV6+EX6+EZ6+FB6+FD6+FF6</f>
        <v>13862</v>
      </c>
      <c r="FK6" s="277">
        <f t="shared" ref="FK6:FK23" si="0">FG6*10</f>
        <v>56570</v>
      </c>
      <c r="FL6" s="278">
        <f t="shared" ref="FL6:FL23" si="1">FH6*10</f>
        <v>17450</v>
      </c>
      <c r="FM6" s="277">
        <f t="shared" ref="FM6:FM23" si="2">FI6*10</f>
        <v>392390</v>
      </c>
      <c r="FN6" s="278">
        <f t="shared" ref="FN6:FN23" si="3">FJ6*10</f>
        <v>138620</v>
      </c>
      <c r="FP6" s="298">
        <f>FK6+'EU-JINARC'!Q26</f>
        <v>68722</v>
      </c>
      <c r="FQ6" s="299">
        <f>FL6+'EU-JINARC'!Q27</f>
        <v>31016</v>
      </c>
      <c r="FR6" s="298">
        <f>FM6+'EU-JINARC'!R26</f>
        <v>406586</v>
      </c>
      <c r="FS6" s="299">
        <f>FN6+'EU-JINARC'!R27</f>
        <v>152781</v>
      </c>
      <c r="FT6" s="623"/>
    </row>
    <row r="7" spans="1:176">
      <c r="A7" s="221" t="s">
        <v>224</v>
      </c>
      <c r="B7" s="222" t="s">
        <v>225</v>
      </c>
      <c r="C7" s="228">
        <v>1</v>
      </c>
      <c r="D7" s="227">
        <v>0</v>
      </c>
      <c r="E7" s="228">
        <v>8</v>
      </c>
      <c r="F7" s="227">
        <v>0</v>
      </c>
      <c r="G7" s="228">
        <v>8</v>
      </c>
      <c r="H7" s="227">
        <v>0</v>
      </c>
      <c r="I7" s="228">
        <v>11</v>
      </c>
      <c r="J7" s="227">
        <v>0</v>
      </c>
      <c r="K7" s="228">
        <v>21</v>
      </c>
      <c r="L7" s="227">
        <v>0</v>
      </c>
      <c r="M7" s="228">
        <v>12</v>
      </c>
      <c r="N7" s="227">
        <v>1</v>
      </c>
      <c r="O7" s="228">
        <v>16</v>
      </c>
      <c r="P7" s="227">
        <v>0</v>
      </c>
      <c r="Q7" s="228">
        <v>14</v>
      </c>
      <c r="R7" s="227">
        <v>3</v>
      </c>
      <c r="S7" s="228">
        <v>32</v>
      </c>
      <c r="T7" s="227">
        <v>5</v>
      </c>
      <c r="U7" s="228">
        <v>18</v>
      </c>
      <c r="V7" s="227">
        <v>1</v>
      </c>
      <c r="W7" s="228">
        <v>20</v>
      </c>
      <c r="X7" s="227">
        <v>2</v>
      </c>
      <c r="Y7" s="228">
        <v>26</v>
      </c>
      <c r="Z7" s="227">
        <v>5</v>
      </c>
      <c r="AA7" s="228">
        <v>27</v>
      </c>
      <c r="AB7" s="227">
        <v>1</v>
      </c>
      <c r="AC7" s="228">
        <v>45</v>
      </c>
      <c r="AD7" s="227">
        <v>2</v>
      </c>
      <c r="AE7" s="229">
        <v>35</v>
      </c>
      <c r="AF7" s="227">
        <v>12</v>
      </c>
      <c r="AG7" s="229">
        <v>42</v>
      </c>
      <c r="AH7" s="227">
        <v>15</v>
      </c>
      <c r="AI7" s="229">
        <v>39</v>
      </c>
      <c r="AJ7" s="227">
        <v>8</v>
      </c>
      <c r="AK7" s="229">
        <v>31</v>
      </c>
      <c r="AL7" s="227">
        <v>11</v>
      </c>
      <c r="AM7" s="229">
        <v>38</v>
      </c>
      <c r="AN7" s="227">
        <v>6</v>
      </c>
      <c r="AO7" s="229">
        <v>38</v>
      </c>
      <c r="AP7" s="227">
        <v>1</v>
      </c>
      <c r="AQ7" s="229">
        <v>34</v>
      </c>
      <c r="AR7" s="227">
        <v>2</v>
      </c>
      <c r="AS7" s="229">
        <v>63</v>
      </c>
      <c r="AT7" s="227">
        <v>4</v>
      </c>
      <c r="AU7" s="229">
        <v>75</v>
      </c>
      <c r="AV7" s="227">
        <v>6</v>
      </c>
      <c r="AW7" s="229">
        <v>65</v>
      </c>
      <c r="AX7" s="227">
        <v>25</v>
      </c>
      <c r="AY7" s="229">
        <v>68</v>
      </c>
      <c r="AZ7" s="227">
        <v>12</v>
      </c>
      <c r="BA7" s="229">
        <v>61</v>
      </c>
      <c r="BB7" s="227">
        <v>9</v>
      </c>
      <c r="BC7" s="229">
        <v>78</v>
      </c>
      <c r="BD7" s="227">
        <v>16</v>
      </c>
      <c r="BE7" s="229">
        <v>78</v>
      </c>
      <c r="BF7" s="227">
        <v>13</v>
      </c>
      <c r="BG7" s="229">
        <v>58</v>
      </c>
      <c r="BH7" s="227">
        <v>20</v>
      </c>
      <c r="BI7" s="229">
        <v>38</v>
      </c>
      <c r="BJ7" s="227">
        <v>17</v>
      </c>
      <c r="BK7" s="229">
        <v>42</v>
      </c>
      <c r="BL7" s="227">
        <v>13</v>
      </c>
      <c r="BM7" s="229">
        <v>45</v>
      </c>
      <c r="BN7" s="227">
        <v>19</v>
      </c>
      <c r="BO7" s="229">
        <v>73</v>
      </c>
      <c r="BP7" s="227">
        <v>18</v>
      </c>
      <c r="BQ7" s="226">
        <v>57</v>
      </c>
      <c r="BR7" s="227">
        <v>11</v>
      </c>
      <c r="BS7" s="226">
        <v>83</v>
      </c>
      <c r="BT7" s="226">
        <v>21</v>
      </c>
      <c r="BU7" s="228">
        <v>121</v>
      </c>
      <c r="BV7" s="226">
        <v>5</v>
      </c>
      <c r="BW7" s="228">
        <v>79</v>
      </c>
      <c r="BX7" s="226">
        <v>17</v>
      </c>
      <c r="BY7" s="228">
        <v>88</v>
      </c>
      <c r="BZ7" s="226">
        <v>21</v>
      </c>
      <c r="CA7" s="228">
        <v>84</v>
      </c>
      <c r="CB7" s="226">
        <v>23</v>
      </c>
      <c r="CC7" s="228">
        <v>87</v>
      </c>
      <c r="CD7" s="227">
        <v>16</v>
      </c>
      <c r="CE7" s="228">
        <v>79</v>
      </c>
      <c r="CF7" s="227">
        <v>26</v>
      </c>
      <c r="CG7" s="228">
        <v>61</v>
      </c>
      <c r="CH7" s="227">
        <v>20</v>
      </c>
      <c r="CI7" s="228">
        <v>72</v>
      </c>
      <c r="CJ7" s="227">
        <v>17</v>
      </c>
      <c r="CK7" s="228">
        <v>142</v>
      </c>
      <c r="CL7" s="227">
        <v>69</v>
      </c>
      <c r="CM7" s="228">
        <v>147</v>
      </c>
      <c r="CN7" s="227">
        <v>61</v>
      </c>
      <c r="CO7" s="228">
        <v>129</v>
      </c>
      <c r="CP7" s="227">
        <v>51</v>
      </c>
      <c r="CQ7" s="228">
        <v>105</v>
      </c>
      <c r="CR7" s="227">
        <v>8</v>
      </c>
      <c r="CS7" s="228">
        <v>113</v>
      </c>
      <c r="CT7" s="227">
        <v>27</v>
      </c>
      <c r="CU7" s="228">
        <v>69</v>
      </c>
      <c r="CV7" s="227">
        <v>24</v>
      </c>
      <c r="CW7" s="228">
        <v>169</v>
      </c>
      <c r="CX7" s="227">
        <v>49</v>
      </c>
      <c r="CY7" s="228">
        <v>59</v>
      </c>
      <c r="CZ7" s="227">
        <v>38</v>
      </c>
      <c r="DA7" s="228">
        <v>136</v>
      </c>
      <c r="DB7" s="227">
        <v>70</v>
      </c>
      <c r="DC7" s="228">
        <v>24</v>
      </c>
      <c r="DD7" s="227">
        <v>23</v>
      </c>
      <c r="DE7" s="228">
        <v>172</v>
      </c>
      <c r="DF7" s="227">
        <v>14</v>
      </c>
      <c r="DG7" s="228">
        <v>90</v>
      </c>
      <c r="DH7" s="227">
        <v>21</v>
      </c>
      <c r="DI7" s="228">
        <v>106</v>
      </c>
      <c r="DJ7" s="227">
        <v>10</v>
      </c>
      <c r="DK7" s="228">
        <v>131</v>
      </c>
      <c r="DL7" s="227">
        <v>14</v>
      </c>
      <c r="DM7" s="228">
        <v>146</v>
      </c>
      <c r="DN7" s="227">
        <v>22</v>
      </c>
      <c r="DO7" s="228">
        <v>185</v>
      </c>
      <c r="DP7" s="227">
        <v>34</v>
      </c>
      <c r="DQ7" s="228">
        <v>149</v>
      </c>
      <c r="DR7" s="227">
        <v>54</v>
      </c>
      <c r="DS7" s="228">
        <v>188</v>
      </c>
      <c r="DT7" s="227">
        <v>44</v>
      </c>
      <c r="DU7" s="228">
        <v>260</v>
      </c>
      <c r="DV7" s="227">
        <v>39</v>
      </c>
      <c r="DW7" s="228">
        <v>197</v>
      </c>
      <c r="DX7" s="227">
        <v>42</v>
      </c>
      <c r="DY7" s="228">
        <v>241</v>
      </c>
      <c r="DZ7" s="227">
        <v>28</v>
      </c>
      <c r="EA7" s="228">
        <v>146</v>
      </c>
      <c r="EB7" s="227">
        <v>41</v>
      </c>
      <c r="EC7" s="228">
        <v>111</v>
      </c>
      <c r="ED7" s="227">
        <v>34</v>
      </c>
      <c r="EE7" s="228">
        <v>80</v>
      </c>
      <c r="EF7" s="227">
        <v>37</v>
      </c>
      <c r="EG7" s="228">
        <v>130</v>
      </c>
      <c r="EH7" s="227">
        <v>33</v>
      </c>
      <c r="EI7" s="228">
        <v>170</v>
      </c>
      <c r="EJ7" s="227">
        <v>38</v>
      </c>
      <c r="EK7" s="228">
        <v>100</v>
      </c>
      <c r="EL7" s="227">
        <v>21</v>
      </c>
      <c r="EM7" s="228">
        <v>185</v>
      </c>
      <c r="EN7" s="227">
        <v>18</v>
      </c>
      <c r="EO7" s="228">
        <v>125</v>
      </c>
      <c r="EP7" s="227">
        <v>19</v>
      </c>
      <c r="EQ7" s="228">
        <v>145</v>
      </c>
      <c r="ER7" s="227">
        <v>20</v>
      </c>
      <c r="ES7" s="228">
        <v>166</v>
      </c>
      <c r="ET7" s="227">
        <v>9</v>
      </c>
      <c r="EU7" s="228">
        <v>131</v>
      </c>
      <c r="EV7" s="227">
        <v>10</v>
      </c>
      <c r="EW7" s="228">
        <v>172</v>
      </c>
      <c r="EX7" s="227">
        <v>10</v>
      </c>
      <c r="EY7" s="228">
        <v>163</v>
      </c>
      <c r="EZ7" s="227">
        <v>33</v>
      </c>
      <c r="FA7" s="228">
        <v>75</v>
      </c>
      <c r="FB7" s="227">
        <v>11</v>
      </c>
      <c r="FC7" s="228">
        <v>150</v>
      </c>
      <c r="FD7" s="227">
        <v>2</v>
      </c>
      <c r="FE7" s="228">
        <v>112</v>
      </c>
      <c r="FF7" s="227">
        <v>33</v>
      </c>
      <c r="FG7" s="259">
        <f>SUM(FE7,FC7,FA7,EY7,EW7,EU7)</f>
        <v>803</v>
      </c>
      <c r="FH7" s="260">
        <f>SUM(FF7,FD7,FB7,EZ7,EX7,EV7)</f>
        <v>99</v>
      </c>
      <c r="FI7" s="259">
        <f t="shared" ref="FI7:FI23" si="4">C7+E7+G7+I7+K7+M7+O7+Q7+S7+U7+W7+Y7+AA7+AC7+AE7+AG7+AI7+AK7+AM7+AO7+AQ7+AS7+AU7+AW7+AY7+BA7+BC7+BE7+BG7+BI7+BK7+BM7+BO7+BQ7+BS7+BU7+BW7+BY7+CA7+CC7+CE7+CG7+CI7+CK7+CM7+CO7+CQ7+CS7+CU7+CW7+CY7+DA7+DC7+DE7+DG7+DI7+DK7+DM7+DO7+DQ7+DS7+DU7+DW7+DY7+EA7+EC7+EE7+EG7+EI7+EK7+EM7+EO7+EQ7+ES7+EU7+EW7+EY7+FA7+FC7+FE7</f>
        <v>7190</v>
      </c>
      <c r="FJ7" s="260">
        <f t="shared" ref="FJ7:FJ23" si="5">D7+F7+H7+J7+L7+N7+P7+R7+T7+V7+X7+Z7+AB7+AD7+AF7+AH7+AJ7+AL7+AN7+AP7+AR7+AT7+AV7+AX7+AZ7+BB7+BD7+BF7+BH7+BJ7+BL7+BN7+BP7+BR7+BT7+BV7+BX7+BZ7+CB7+CD7+CF7+CH7+CJ7+CL7+CN7+CP7+CR7+CT7+CV7+CX7+CZ7+DB7+DD7+DF7+DH7+DJ7+DL7+DN7+DP7+DR7+DT7+DV7+DX7+DZ7+EB7+ED7+EF7+EH7+EJ7+EL7+EN7+EP7+ER7+ET7+EV7+EX7+EZ7+FB7+FD7+FF7</f>
        <v>1535</v>
      </c>
      <c r="FK7" s="274">
        <f t="shared" si="0"/>
        <v>8030</v>
      </c>
      <c r="FL7" s="275">
        <f t="shared" si="1"/>
        <v>990</v>
      </c>
      <c r="FM7" s="274">
        <f t="shared" si="2"/>
        <v>71900</v>
      </c>
      <c r="FN7" s="275">
        <f t="shared" si="3"/>
        <v>15350</v>
      </c>
      <c r="FP7" s="300">
        <f>FK7+'EU-JINARC'!Q54</f>
        <v>10977</v>
      </c>
      <c r="FQ7" s="301">
        <f>FL7+'EU-JINARC'!Q55</f>
        <v>3531</v>
      </c>
      <c r="FR7" s="300">
        <f>FM7+'EU-JINARC'!R54</f>
        <v>74847</v>
      </c>
      <c r="FS7" s="301">
        <f>FN7+'EU-JINARC'!R55</f>
        <v>17891</v>
      </c>
      <c r="FT7" s="623"/>
    </row>
    <row r="8" spans="1:176">
      <c r="A8" s="221" t="s">
        <v>226</v>
      </c>
      <c r="B8" s="222" t="s">
        <v>1</v>
      </c>
      <c r="C8" s="660"/>
      <c r="D8" s="661"/>
      <c r="E8" s="660">
        <v>1</v>
      </c>
      <c r="F8" s="661">
        <v>1</v>
      </c>
      <c r="G8" s="660">
        <v>5</v>
      </c>
      <c r="H8" s="661">
        <v>2</v>
      </c>
      <c r="I8" s="660">
        <v>-3</v>
      </c>
      <c r="J8" s="661">
        <v>0</v>
      </c>
      <c r="K8" s="660">
        <v>-3</v>
      </c>
      <c r="L8" s="661">
        <v>2</v>
      </c>
      <c r="M8" s="660">
        <v>10</v>
      </c>
      <c r="N8" s="661">
        <v>4</v>
      </c>
      <c r="O8" s="660">
        <v>8</v>
      </c>
      <c r="P8" s="661">
        <v>4</v>
      </c>
      <c r="Q8" s="660">
        <v>18</v>
      </c>
      <c r="R8" s="661">
        <v>1</v>
      </c>
      <c r="S8" s="660">
        <v>19</v>
      </c>
      <c r="T8" s="661">
        <v>5</v>
      </c>
      <c r="U8" s="660">
        <v>18</v>
      </c>
      <c r="V8" s="661">
        <v>2</v>
      </c>
      <c r="W8" s="660">
        <v>28</v>
      </c>
      <c r="X8" s="661">
        <v>1</v>
      </c>
      <c r="Y8" s="660">
        <v>12</v>
      </c>
      <c r="Z8" s="661">
        <v>1</v>
      </c>
      <c r="AA8" s="660">
        <v>14</v>
      </c>
      <c r="AB8" s="661">
        <v>7</v>
      </c>
      <c r="AC8" s="660">
        <v>13</v>
      </c>
      <c r="AD8" s="661">
        <v>3</v>
      </c>
      <c r="AE8" s="229">
        <v>10</v>
      </c>
      <c r="AF8" s="227">
        <v>3</v>
      </c>
      <c r="AG8" s="229">
        <v>13</v>
      </c>
      <c r="AH8" s="227">
        <v>5</v>
      </c>
      <c r="AI8" s="229">
        <v>10</v>
      </c>
      <c r="AJ8" s="227">
        <v>0</v>
      </c>
      <c r="AK8" s="229">
        <v>20</v>
      </c>
      <c r="AL8" s="227">
        <v>1</v>
      </c>
      <c r="AM8" s="229">
        <v>15</v>
      </c>
      <c r="AN8" s="227">
        <v>2</v>
      </c>
      <c r="AO8" s="229">
        <v>17</v>
      </c>
      <c r="AP8" s="227">
        <v>11</v>
      </c>
      <c r="AQ8" s="229">
        <v>24</v>
      </c>
      <c r="AR8" s="227">
        <v>7</v>
      </c>
      <c r="AS8" s="229">
        <v>26</v>
      </c>
      <c r="AT8" s="227">
        <v>1</v>
      </c>
      <c r="AU8" s="229">
        <v>16</v>
      </c>
      <c r="AV8" s="227">
        <v>6</v>
      </c>
      <c r="AW8" s="229">
        <v>20</v>
      </c>
      <c r="AX8" s="227">
        <v>2</v>
      </c>
      <c r="AY8" s="229">
        <v>16</v>
      </c>
      <c r="AZ8" s="227">
        <v>6</v>
      </c>
      <c r="BA8" s="229">
        <v>14</v>
      </c>
      <c r="BB8" s="227">
        <v>2</v>
      </c>
      <c r="BC8" s="229">
        <v>16</v>
      </c>
      <c r="BD8" s="227">
        <v>5</v>
      </c>
      <c r="BE8" s="229">
        <v>22</v>
      </c>
      <c r="BF8" s="227">
        <v>0</v>
      </c>
      <c r="BG8" s="230">
        <v>7</v>
      </c>
      <c r="BH8" s="231">
        <v>3</v>
      </c>
      <c r="BI8" s="230">
        <v>11</v>
      </c>
      <c r="BJ8" s="231">
        <v>2</v>
      </c>
      <c r="BK8" s="230">
        <v>15</v>
      </c>
      <c r="BL8" s="231">
        <v>3</v>
      </c>
      <c r="BM8" s="230">
        <v>17</v>
      </c>
      <c r="BN8" s="231">
        <v>2</v>
      </c>
      <c r="BO8" s="230">
        <v>17</v>
      </c>
      <c r="BP8" s="231">
        <v>3</v>
      </c>
      <c r="BQ8" s="232">
        <v>10</v>
      </c>
      <c r="BR8" s="233">
        <v>7</v>
      </c>
      <c r="BS8" s="234">
        <v>2</v>
      </c>
      <c r="BT8" s="235">
        <v>3</v>
      </c>
      <c r="BU8" s="234">
        <v>19</v>
      </c>
      <c r="BV8" s="235">
        <v>6</v>
      </c>
      <c r="BW8" s="234">
        <v>21</v>
      </c>
      <c r="BX8" s="235">
        <v>7</v>
      </c>
      <c r="BY8" s="234">
        <v>26</v>
      </c>
      <c r="BZ8" s="235">
        <v>6</v>
      </c>
      <c r="CA8" s="234">
        <v>20</v>
      </c>
      <c r="CB8" s="235">
        <v>9</v>
      </c>
      <c r="CC8" s="234">
        <v>28</v>
      </c>
      <c r="CD8" s="233">
        <v>18</v>
      </c>
      <c r="CE8" s="234">
        <v>29</v>
      </c>
      <c r="CF8" s="233">
        <v>6</v>
      </c>
      <c r="CG8" s="234">
        <v>14</v>
      </c>
      <c r="CH8" s="233">
        <v>8</v>
      </c>
      <c r="CI8" s="234">
        <v>31</v>
      </c>
      <c r="CJ8" s="233">
        <v>5</v>
      </c>
      <c r="CK8" s="234">
        <v>27</v>
      </c>
      <c r="CL8" s="233">
        <v>12</v>
      </c>
      <c r="CM8" s="234">
        <v>19</v>
      </c>
      <c r="CN8" s="233">
        <v>4</v>
      </c>
      <c r="CO8" s="234">
        <v>19</v>
      </c>
      <c r="CP8" s="233">
        <v>7</v>
      </c>
      <c r="CQ8" s="234">
        <v>24</v>
      </c>
      <c r="CR8" s="233">
        <v>7</v>
      </c>
      <c r="CS8" s="234">
        <v>26</v>
      </c>
      <c r="CT8" s="233">
        <v>8</v>
      </c>
      <c r="CU8" s="234">
        <v>21</v>
      </c>
      <c r="CV8" s="233">
        <v>9</v>
      </c>
      <c r="CW8" s="234">
        <v>22</v>
      </c>
      <c r="CX8" s="233">
        <v>8</v>
      </c>
      <c r="CY8" s="234">
        <v>24</v>
      </c>
      <c r="CZ8" s="233">
        <v>5</v>
      </c>
      <c r="DA8" s="234">
        <v>33</v>
      </c>
      <c r="DB8" s="233">
        <v>8</v>
      </c>
      <c r="DC8" s="234">
        <v>27</v>
      </c>
      <c r="DD8" s="233">
        <v>10</v>
      </c>
      <c r="DE8" s="234">
        <v>38</v>
      </c>
      <c r="DF8" s="233">
        <v>6</v>
      </c>
      <c r="DG8" s="234">
        <v>39</v>
      </c>
      <c r="DH8" s="233">
        <v>20</v>
      </c>
      <c r="DI8" s="234">
        <v>52</v>
      </c>
      <c r="DJ8" s="233">
        <v>13</v>
      </c>
      <c r="DK8" s="234">
        <v>57</v>
      </c>
      <c r="DL8" s="233">
        <v>38</v>
      </c>
      <c r="DM8" s="234">
        <v>48</v>
      </c>
      <c r="DN8" s="233">
        <v>12</v>
      </c>
      <c r="DO8" s="234">
        <v>32</v>
      </c>
      <c r="DP8" s="233">
        <v>13</v>
      </c>
      <c r="DQ8" s="234">
        <v>63</v>
      </c>
      <c r="DR8" s="233">
        <v>12</v>
      </c>
      <c r="DS8" s="234">
        <v>36</v>
      </c>
      <c r="DT8" s="233">
        <v>22</v>
      </c>
      <c r="DU8" s="234">
        <v>33</v>
      </c>
      <c r="DV8" s="233">
        <v>16</v>
      </c>
      <c r="DW8" s="234">
        <v>43</v>
      </c>
      <c r="DX8" s="233">
        <v>12</v>
      </c>
      <c r="DY8" s="234">
        <v>80</v>
      </c>
      <c r="DZ8" s="233">
        <v>11</v>
      </c>
      <c r="EA8" s="234">
        <v>20</v>
      </c>
      <c r="EB8" s="233">
        <v>10</v>
      </c>
      <c r="EC8" s="234">
        <v>30</v>
      </c>
      <c r="ED8" s="233"/>
      <c r="EE8" s="234">
        <v>30</v>
      </c>
      <c r="EF8" s="233">
        <v>10</v>
      </c>
      <c r="EG8" s="234">
        <v>40</v>
      </c>
      <c r="EH8" s="233"/>
      <c r="EI8" s="234"/>
      <c r="EJ8" s="233">
        <v>10</v>
      </c>
      <c r="EK8" s="234">
        <v>20</v>
      </c>
      <c r="EL8" s="233">
        <v>20</v>
      </c>
      <c r="EM8" s="234">
        <v>40</v>
      </c>
      <c r="EN8" s="233"/>
      <c r="EO8" s="234">
        <v>40</v>
      </c>
      <c r="EP8" s="233">
        <v>19</v>
      </c>
      <c r="EQ8" s="234">
        <v>50</v>
      </c>
      <c r="ER8" s="233">
        <v>8</v>
      </c>
      <c r="ES8" s="234">
        <v>30</v>
      </c>
      <c r="ET8" s="233"/>
      <c r="EU8" s="234">
        <v>30</v>
      </c>
      <c r="EV8" s="233"/>
      <c r="EW8" s="234">
        <v>80</v>
      </c>
      <c r="EX8" s="233"/>
      <c r="EY8" s="234">
        <v>20</v>
      </c>
      <c r="EZ8" s="233">
        <v>20</v>
      </c>
      <c r="FA8" s="234">
        <v>30</v>
      </c>
      <c r="FB8" s="233">
        <v>0</v>
      </c>
      <c r="FC8" s="234">
        <v>40</v>
      </c>
      <c r="FD8" s="233">
        <v>10</v>
      </c>
      <c r="FE8" s="234">
        <v>10</v>
      </c>
      <c r="FF8" s="233"/>
      <c r="FG8" s="259">
        <f t="shared" ref="FG8:FG23" si="6">SUM(FE8,FC8,FA8,EY8,EW8,EU8)</f>
        <v>210</v>
      </c>
      <c r="FH8" s="260">
        <f t="shared" ref="FH8:FH23" si="7">SUM(FF8,FD8,FB8,EZ8,EX8,EV8)</f>
        <v>30</v>
      </c>
      <c r="FI8" s="259">
        <f t="shared" si="4"/>
        <v>1919</v>
      </c>
      <c r="FJ8" s="260">
        <f t="shared" si="5"/>
        <v>532</v>
      </c>
      <c r="FK8" s="274">
        <f t="shared" si="0"/>
        <v>2100</v>
      </c>
      <c r="FL8" s="275">
        <f t="shared" si="1"/>
        <v>300</v>
      </c>
      <c r="FM8" s="274">
        <f t="shared" si="2"/>
        <v>19190</v>
      </c>
      <c r="FN8" s="275">
        <f t="shared" si="3"/>
        <v>5320</v>
      </c>
      <c r="FP8" s="300">
        <f>FK8+'EU-JINARC'!Q55</f>
        <v>4641</v>
      </c>
      <c r="FQ8" s="301">
        <f>FL8+'EU-JINARC'!Q56</f>
        <v>3128</v>
      </c>
      <c r="FR8" s="300">
        <f>FM8+'EU-JINARC'!R47</f>
        <v>19358</v>
      </c>
      <c r="FS8" s="301">
        <f>FN8+'EU-JINARC'!R48</f>
        <v>5656</v>
      </c>
      <c r="FT8" s="623"/>
    </row>
    <row r="9" spans="1:176">
      <c r="A9" s="221" t="s">
        <v>226</v>
      </c>
      <c r="B9" s="222" t="s">
        <v>227</v>
      </c>
      <c r="C9" s="660"/>
      <c r="D9" s="661"/>
      <c r="E9" s="660"/>
      <c r="F9" s="661"/>
      <c r="G9" s="660"/>
      <c r="H9" s="661"/>
      <c r="I9" s="660"/>
      <c r="J9" s="661"/>
      <c r="K9" s="660"/>
      <c r="L9" s="661"/>
      <c r="M9" s="660"/>
      <c r="N9" s="661"/>
      <c r="O9" s="660"/>
      <c r="P9" s="661"/>
      <c r="Q9" s="660"/>
      <c r="R9" s="661"/>
      <c r="S9" s="660"/>
      <c r="T9" s="661"/>
      <c r="U9" s="660"/>
      <c r="V9" s="661"/>
      <c r="W9" s="660"/>
      <c r="X9" s="661"/>
      <c r="Y9" s="660"/>
      <c r="Z9" s="661"/>
      <c r="AA9" s="660"/>
      <c r="AB9" s="661"/>
      <c r="AC9" s="660"/>
      <c r="AD9" s="661"/>
      <c r="AE9" s="229">
        <v>0</v>
      </c>
      <c r="AF9" s="227">
        <v>0</v>
      </c>
      <c r="AG9" s="229">
        <v>0</v>
      </c>
      <c r="AH9" s="227">
        <v>0</v>
      </c>
      <c r="AI9" s="229">
        <v>0</v>
      </c>
      <c r="AJ9" s="227">
        <v>0</v>
      </c>
      <c r="AK9" s="229">
        <v>0</v>
      </c>
      <c r="AL9" s="227">
        <v>0</v>
      </c>
      <c r="AM9" s="229">
        <v>0</v>
      </c>
      <c r="AN9" s="227">
        <v>0</v>
      </c>
      <c r="AO9" s="229">
        <v>1</v>
      </c>
      <c r="AP9" s="227">
        <v>0</v>
      </c>
      <c r="AQ9" s="229">
        <v>0</v>
      </c>
      <c r="AR9" s="227">
        <v>0</v>
      </c>
      <c r="AS9" s="229">
        <v>3</v>
      </c>
      <c r="AT9" s="227">
        <v>0</v>
      </c>
      <c r="AU9" s="229">
        <v>0</v>
      </c>
      <c r="AV9" s="227">
        <v>0</v>
      </c>
      <c r="AW9" s="229">
        <v>3</v>
      </c>
      <c r="AX9" s="227">
        <v>0</v>
      </c>
      <c r="AY9" s="229">
        <v>2</v>
      </c>
      <c r="AZ9" s="227">
        <v>0</v>
      </c>
      <c r="BA9" s="229">
        <v>7</v>
      </c>
      <c r="BB9" s="227">
        <v>0</v>
      </c>
      <c r="BC9" s="229">
        <v>3</v>
      </c>
      <c r="BD9" s="227">
        <v>0</v>
      </c>
      <c r="BE9" s="229">
        <v>17</v>
      </c>
      <c r="BF9" s="227">
        <v>1</v>
      </c>
      <c r="BG9" s="229">
        <v>-1</v>
      </c>
      <c r="BH9" s="227">
        <v>0</v>
      </c>
      <c r="BI9" s="229">
        <v>12</v>
      </c>
      <c r="BJ9" s="227">
        <v>5</v>
      </c>
      <c r="BK9" s="229">
        <v>12</v>
      </c>
      <c r="BL9" s="227">
        <v>0</v>
      </c>
      <c r="BM9" s="229">
        <v>5</v>
      </c>
      <c r="BN9" s="227">
        <v>5</v>
      </c>
      <c r="BO9" s="229">
        <v>0</v>
      </c>
      <c r="BP9" s="227">
        <v>0</v>
      </c>
      <c r="BQ9" s="236">
        <v>0</v>
      </c>
      <c r="BR9" s="237">
        <v>0</v>
      </c>
      <c r="BS9" s="238">
        <v>0</v>
      </c>
      <c r="BT9" s="239">
        <v>0</v>
      </c>
      <c r="BU9" s="238">
        <v>5</v>
      </c>
      <c r="BV9" s="239">
        <v>0</v>
      </c>
      <c r="BW9" s="238"/>
      <c r="BX9" s="239"/>
      <c r="BY9" s="238">
        <v>5</v>
      </c>
      <c r="BZ9" s="239">
        <v>0</v>
      </c>
      <c r="CA9" s="238">
        <v>10</v>
      </c>
      <c r="CB9" s="239">
        <v>0</v>
      </c>
      <c r="CC9" s="238">
        <v>10</v>
      </c>
      <c r="CD9" s="237">
        <v>0</v>
      </c>
      <c r="CE9" s="238"/>
      <c r="CF9" s="237">
        <v>5</v>
      </c>
      <c r="CG9" s="238">
        <v>7</v>
      </c>
      <c r="CH9" s="237">
        <v>2</v>
      </c>
      <c r="CI9" s="238"/>
      <c r="CJ9" s="237"/>
      <c r="CK9" s="238"/>
      <c r="CL9" s="237"/>
      <c r="CM9" s="238">
        <v>10</v>
      </c>
      <c r="CN9" s="237">
        <v>5</v>
      </c>
      <c r="CO9" s="238"/>
      <c r="CP9" s="237"/>
      <c r="CQ9" s="238">
        <v>5</v>
      </c>
      <c r="CR9" s="237"/>
      <c r="CS9" s="238">
        <v>10</v>
      </c>
      <c r="CT9" s="237"/>
      <c r="CU9" s="238"/>
      <c r="CV9" s="237"/>
      <c r="CW9" s="238">
        <v>10</v>
      </c>
      <c r="CX9" s="237"/>
      <c r="CY9" s="238">
        <v>5</v>
      </c>
      <c r="CZ9" s="237"/>
      <c r="DA9" s="238"/>
      <c r="DB9" s="237"/>
      <c r="DC9" s="238">
        <v>10</v>
      </c>
      <c r="DD9" s="237"/>
      <c r="DE9" s="238"/>
      <c r="DF9" s="237"/>
      <c r="DG9" s="238"/>
      <c r="DH9" s="237"/>
      <c r="DI9" s="238">
        <v>10</v>
      </c>
      <c r="DJ9" s="237"/>
      <c r="DK9" s="238"/>
      <c r="DL9" s="237"/>
      <c r="DM9" s="238">
        <v>10</v>
      </c>
      <c r="DN9" s="237"/>
      <c r="DO9" s="238"/>
      <c r="DP9" s="237"/>
      <c r="DQ9" s="238"/>
      <c r="DR9" s="237"/>
      <c r="DS9" s="238"/>
      <c r="DT9" s="237">
        <v>5</v>
      </c>
      <c r="DU9" s="238">
        <v>15</v>
      </c>
      <c r="DV9" s="237">
        <v>10</v>
      </c>
      <c r="DW9" s="238"/>
      <c r="DX9" s="237"/>
      <c r="DY9" s="238"/>
      <c r="DZ9" s="237"/>
      <c r="EA9" s="238"/>
      <c r="EB9" s="237"/>
      <c r="EC9" s="238"/>
      <c r="ED9" s="237"/>
      <c r="EE9" s="238">
        <v>15</v>
      </c>
      <c r="EF9" s="237"/>
      <c r="EG9" s="238"/>
      <c r="EH9" s="237"/>
      <c r="EI9" s="238">
        <v>17</v>
      </c>
      <c r="EJ9" s="237"/>
      <c r="EK9" s="238">
        <v>10</v>
      </c>
      <c r="EL9" s="237"/>
      <c r="EM9" s="238">
        <v>12</v>
      </c>
      <c r="EN9" s="237"/>
      <c r="EO9" s="238"/>
      <c r="EP9" s="237"/>
      <c r="EQ9" s="238"/>
      <c r="ER9" s="237"/>
      <c r="ES9" s="238">
        <v>14</v>
      </c>
      <c r="ET9" s="237"/>
      <c r="EU9" s="238">
        <v>5</v>
      </c>
      <c r="EV9" s="237"/>
      <c r="EW9" s="238">
        <v>10</v>
      </c>
      <c r="EX9" s="237"/>
      <c r="EY9" s="238">
        <v>12</v>
      </c>
      <c r="EZ9" s="237">
        <v>0</v>
      </c>
      <c r="FA9" s="238">
        <v>0</v>
      </c>
      <c r="FB9" s="237">
        <v>0</v>
      </c>
      <c r="FC9" s="238">
        <v>0</v>
      </c>
      <c r="FD9" s="237">
        <v>0</v>
      </c>
      <c r="FE9" s="238">
        <v>4</v>
      </c>
      <c r="FF9" s="237"/>
      <c r="FG9" s="259">
        <f t="shared" si="6"/>
        <v>31</v>
      </c>
      <c r="FH9" s="260">
        <f t="shared" si="7"/>
        <v>0</v>
      </c>
      <c r="FI9" s="259">
        <f t="shared" si="4"/>
        <v>285</v>
      </c>
      <c r="FJ9" s="260">
        <f t="shared" si="5"/>
        <v>38</v>
      </c>
      <c r="FK9" s="274">
        <f t="shared" si="0"/>
        <v>310</v>
      </c>
      <c r="FL9" s="275">
        <f t="shared" si="1"/>
        <v>0</v>
      </c>
      <c r="FM9" s="274">
        <f t="shared" si="2"/>
        <v>2850</v>
      </c>
      <c r="FN9" s="275">
        <f t="shared" si="3"/>
        <v>380</v>
      </c>
      <c r="FP9" s="300">
        <f>FK9+'EU-JINARC'!Q56</f>
        <v>3138</v>
      </c>
      <c r="FQ9" s="301">
        <f>FL9+'EU-JINARC'!Q57</f>
        <v>1708</v>
      </c>
      <c r="FR9" s="300">
        <f>FM9+'EU-JINARC'!R19</f>
        <v>2962</v>
      </c>
      <c r="FS9" s="301">
        <f>FN9+'EU-JINARC'!R20</f>
        <v>604</v>
      </c>
      <c r="FT9" s="623"/>
    </row>
    <row r="10" spans="1:176">
      <c r="A10" s="221" t="s">
        <v>226</v>
      </c>
      <c r="B10" s="222" t="s">
        <v>48</v>
      </c>
      <c r="C10" s="660"/>
      <c r="D10" s="661"/>
      <c r="E10" s="660"/>
      <c r="F10" s="661"/>
      <c r="G10" s="660"/>
      <c r="H10" s="661"/>
      <c r="I10" s="660"/>
      <c r="J10" s="661"/>
      <c r="K10" s="660"/>
      <c r="L10" s="661"/>
      <c r="M10" s="660"/>
      <c r="N10" s="661"/>
      <c r="O10" s="660"/>
      <c r="P10" s="661"/>
      <c r="Q10" s="660"/>
      <c r="R10" s="661"/>
      <c r="S10" s="660"/>
      <c r="T10" s="661"/>
      <c r="U10" s="660"/>
      <c r="V10" s="661"/>
      <c r="W10" s="660"/>
      <c r="X10" s="661"/>
      <c r="Y10" s="660"/>
      <c r="Z10" s="661"/>
      <c r="AA10" s="660"/>
      <c r="AB10" s="661"/>
      <c r="AC10" s="660"/>
      <c r="AD10" s="661"/>
      <c r="AE10" s="229">
        <v>4</v>
      </c>
      <c r="AF10" s="227">
        <v>0</v>
      </c>
      <c r="AG10" s="229">
        <v>0</v>
      </c>
      <c r="AH10" s="227">
        <v>0</v>
      </c>
      <c r="AI10" s="229">
        <v>0</v>
      </c>
      <c r="AJ10" s="227">
        <v>0</v>
      </c>
      <c r="AK10" s="229">
        <v>1</v>
      </c>
      <c r="AL10" s="227">
        <v>0</v>
      </c>
      <c r="AM10" s="229">
        <v>8</v>
      </c>
      <c r="AN10" s="227">
        <v>0</v>
      </c>
      <c r="AO10" s="229">
        <v>3</v>
      </c>
      <c r="AP10" s="227">
        <v>1</v>
      </c>
      <c r="AQ10" s="229">
        <v>4</v>
      </c>
      <c r="AR10" s="227">
        <v>1</v>
      </c>
      <c r="AS10" s="229">
        <v>4</v>
      </c>
      <c r="AT10" s="227">
        <v>2</v>
      </c>
      <c r="AU10" s="229">
        <v>3</v>
      </c>
      <c r="AV10" s="227">
        <v>2</v>
      </c>
      <c r="AW10" s="229">
        <v>9</v>
      </c>
      <c r="AX10" s="227">
        <v>2</v>
      </c>
      <c r="AY10" s="229">
        <v>2</v>
      </c>
      <c r="AZ10" s="227">
        <v>0</v>
      </c>
      <c r="BA10" s="229">
        <v>7</v>
      </c>
      <c r="BB10" s="227">
        <v>1</v>
      </c>
      <c r="BC10" s="229">
        <v>0</v>
      </c>
      <c r="BD10" s="227">
        <v>10</v>
      </c>
      <c r="BE10" s="229">
        <v>0</v>
      </c>
      <c r="BF10" s="227">
        <v>1</v>
      </c>
      <c r="BG10" s="229">
        <v>3</v>
      </c>
      <c r="BH10" s="227">
        <v>0</v>
      </c>
      <c r="BI10" s="229">
        <v>4</v>
      </c>
      <c r="BJ10" s="227">
        <v>0</v>
      </c>
      <c r="BK10" s="229">
        <v>3</v>
      </c>
      <c r="BL10" s="227">
        <v>0</v>
      </c>
      <c r="BM10" s="229">
        <v>2</v>
      </c>
      <c r="BN10" s="227">
        <v>0</v>
      </c>
      <c r="BO10" s="229">
        <v>3</v>
      </c>
      <c r="BP10" s="227">
        <v>5</v>
      </c>
      <c r="BQ10" s="236">
        <v>15</v>
      </c>
      <c r="BR10" s="237">
        <v>5</v>
      </c>
      <c r="BS10" s="238">
        <v>0</v>
      </c>
      <c r="BT10" s="239">
        <v>0</v>
      </c>
      <c r="BU10" s="238">
        <v>4</v>
      </c>
      <c r="BV10" s="239">
        <v>0</v>
      </c>
      <c r="BW10" s="238">
        <v>6</v>
      </c>
      <c r="BX10" s="239">
        <v>0</v>
      </c>
      <c r="BY10" s="238">
        <v>4</v>
      </c>
      <c r="BZ10" s="239">
        <v>0</v>
      </c>
      <c r="CA10" s="238">
        <v>8</v>
      </c>
      <c r="CB10" s="239">
        <v>0</v>
      </c>
      <c r="CC10" s="238">
        <v>2</v>
      </c>
      <c r="CD10" s="237">
        <v>0</v>
      </c>
      <c r="CE10" s="238">
        <v>6</v>
      </c>
      <c r="CF10" s="237"/>
      <c r="CG10" s="238">
        <v>3</v>
      </c>
      <c r="CH10" s="237"/>
      <c r="CI10" s="238">
        <v>3</v>
      </c>
      <c r="CJ10" s="237"/>
      <c r="CK10" s="238">
        <v>2</v>
      </c>
      <c r="CL10" s="237"/>
      <c r="CM10" s="238"/>
      <c r="CN10" s="237"/>
      <c r="CO10" s="238"/>
      <c r="CP10" s="237"/>
      <c r="CQ10" s="238">
        <v>6</v>
      </c>
      <c r="CR10" s="237"/>
      <c r="CS10" s="238"/>
      <c r="CT10" s="237"/>
      <c r="CU10" s="238">
        <v>3</v>
      </c>
      <c r="CV10" s="237">
        <v>2</v>
      </c>
      <c r="CW10" s="238">
        <v>5</v>
      </c>
      <c r="CX10" s="237"/>
      <c r="CY10" s="238">
        <v>4</v>
      </c>
      <c r="CZ10" s="237">
        <v>3</v>
      </c>
      <c r="DA10" s="238">
        <v>6</v>
      </c>
      <c r="DB10" s="237">
        <v>5</v>
      </c>
      <c r="DC10" s="238">
        <v>3</v>
      </c>
      <c r="DD10" s="237"/>
      <c r="DE10" s="238">
        <v>10</v>
      </c>
      <c r="DF10" s="237">
        <v>14</v>
      </c>
      <c r="DG10" s="238">
        <v>16</v>
      </c>
      <c r="DH10" s="237">
        <v>15</v>
      </c>
      <c r="DI10" s="238">
        <v>43</v>
      </c>
      <c r="DJ10" s="237">
        <v>20</v>
      </c>
      <c r="DK10" s="238">
        <v>10</v>
      </c>
      <c r="DL10" s="237">
        <v>2</v>
      </c>
      <c r="DM10" s="238">
        <v>25</v>
      </c>
      <c r="DN10" s="237">
        <v>5</v>
      </c>
      <c r="DO10" s="238">
        <v>20</v>
      </c>
      <c r="DP10" s="237">
        <v>7</v>
      </c>
      <c r="DQ10" s="238">
        <v>30</v>
      </c>
      <c r="DR10" s="237">
        <v>10</v>
      </c>
      <c r="DS10" s="238">
        <v>15</v>
      </c>
      <c r="DT10" s="237"/>
      <c r="DU10" s="238">
        <v>40</v>
      </c>
      <c r="DV10" s="237"/>
      <c r="DW10" s="238"/>
      <c r="DX10" s="237"/>
      <c r="DY10" s="238"/>
      <c r="DZ10" s="237"/>
      <c r="EA10" s="238"/>
      <c r="EB10" s="237"/>
      <c r="EC10" s="238"/>
      <c r="ED10" s="237"/>
      <c r="EE10" s="238">
        <v>20</v>
      </c>
      <c r="EF10" s="237">
        <v>20</v>
      </c>
      <c r="EG10" s="238"/>
      <c r="EH10" s="237"/>
      <c r="EI10" s="238"/>
      <c r="EJ10" s="237">
        <v>1</v>
      </c>
      <c r="EK10" s="238">
        <v>24</v>
      </c>
      <c r="EL10" s="237">
        <v>23</v>
      </c>
      <c r="EM10" s="238"/>
      <c r="EN10" s="237"/>
      <c r="EO10" s="238">
        <v>21</v>
      </c>
      <c r="EP10" s="237">
        <v>5</v>
      </c>
      <c r="EQ10" s="238">
        <v>6</v>
      </c>
      <c r="ER10" s="237">
        <v>20</v>
      </c>
      <c r="ES10" s="238">
        <v>7</v>
      </c>
      <c r="ET10" s="237"/>
      <c r="EU10" s="238">
        <v>7</v>
      </c>
      <c r="EV10" s="237"/>
      <c r="EW10" s="238">
        <v>21</v>
      </c>
      <c r="EX10" s="237">
        <v>10</v>
      </c>
      <c r="EY10" s="238">
        <v>7</v>
      </c>
      <c r="EZ10" s="237">
        <v>0</v>
      </c>
      <c r="FA10" s="238">
        <v>0</v>
      </c>
      <c r="FB10" s="237">
        <v>27</v>
      </c>
      <c r="FC10" s="238">
        <v>14</v>
      </c>
      <c r="FD10" s="237">
        <v>0</v>
      </c>
      <c r="FE10" s="238">
        <v>29</v>
      </c>
      <c r="FF10" s="237">
        <v>24</v>
      </c>
      <c r="FG10" s="259">
        <f t="shared" si="6"/>
        <v>78</v>
      </c>
      <c r="FH10" s="260">
        <f t="shared" si="7"/>
        <v>61</v>
      </c>
      <c r="FI10" s="259">
        <f t="shared" si="4"/>
        <v>505</v>
      </c>
      <c r="FJ10" s="260">
        <f t="shared" si="5"/>
        <v>243</v>
      </c>
      <c r="FK10" s="274">
        <f t="shared" si="0"/>
        <v>780</v>
      </c>
      <c r="FL10" s="275">
        <f t="shared" si="1"/>
        <v>610</v>
      </c>
      <c r="FM10" s="274">
        <f t="shared" si="2"/>
        <v>5050</v>
      </c>
      <c r="FN10" s="275">
        <f t="shared" si="3"/>
        <v>2430</v>
      </c>
      <c r="FP10" s="300">
        <f>FK10+'EU-JINARC'!Q57</f>
        <v>2488</v>
      </c>
      <c r="FQ10" s="301">
        <f>FL10+'EU-JINARC'!Q58</f>
        <v>1394</v>
      </c>
      <c r="FR10" s="300">
        <f>FM10+'EU-JINARC'!R12</f>
        <v>5330</v>
      </c>
      <c r="FS10" s="301">
        <f>FN10+'EU-JINARC'!R13</f>
        <v>2850</v>
      </c>
      <c r="FT10" s="623"/>
    </row>
    <row r="11" spans="1:176">
      <c r="A11" s="221" t="s">
        <v>226</v>
      </c>
      <c r="B11" s="222" t="s">
        <v>85</v>
      </c>
      <c r="C11" s="660"/>
      <c r="D11" s="661"/>
      <c r="E11" s="660"/>
      <c r="F11" s="661"/>
      <c r="G11" s="660"/>
      <c r="H11" s="661"/>
      <c r="I11" s="660"/>
      <c r="J11" s="661"/>
      <c r="K11" s="660"/>
      <c r="L11" s="661"/>
      <c r="M11" s="660"/>
      <c r="N11" s="661"/>
      <c r="O11" s="660"/>
      <c r="P11" s="661"/>
      <c r="Q11" s="660"/>
      <c r="R11" s="661"/>
      <c r="S11" s="660"/>
      <c r="T11" s="661"/>
      <c r="U11" s="660"/>
      <c r="V11" s="661"/>
      <c r="W11" s="660"/>
      <c r="X11" s="661"/>
      <c r="Y11" s="660"/>
      <c r="Z11" s="661"/>
      <c r="AA11" s="660"/>
      <c r="AB11" s="661"/>
      <c r="AC11" s="660"/>
      <c r="AD11" s="661"/>
      <c r="AE11" s="229">
        <v>6</v>
      </c>
      <c r="AF11" s="227">
        <v>0</v>
      </c>
      <c r="AG11" s="229">
        <v>10</v>
      </c>
      <c r="AH11" s="227">
        <v>0</v>
      </c>
      <c r="AI11" s="229">
        <v>7</v>
      </c>
      <c r="AJ11" s="227">
        <v>5</v>
      </c>
      <c r="AK11" s="229">
        <v>2</v>
      </c>
      <c r="AL11" s="227">
        <v>0</v>
      </c>
      <c r="AM11" s="229">
        <v>9</v>
      </c>
      <c r="AN11" s="227">
        <v>3</v>
      </c>
      <c r="AO11" s="229">
        <v>10</v>
      </c>
      <c r="AP11" s="227">
        <v>3</v>
      </c>
      <c r="AQ11" s="229">
        <v>25</v>
      </c>
      <c r="AR11" s="227">
        <v>23</v>
      </c>
      <c r="AS11" s="229">
        <v>35</v>
      </c>
      <c r="AT11" s="227">
        <v>0</v>
      </c>
      <c r="AU11" s="229">
        <v>0</v>
      </c>
      <c r="AV11" s="227">
        <v>0</v>
      </c>
      <c r="AW11" s="229">
        <v>0</v>
      </c>
      <c r="AX11" s="227">
        <v>0</v>
      </c>
      <c r="AY11" s="229">
        <v>0</v>
      </c>
      <c r="AZ11" s="227">
        <v>2</v>
      </c>
      <c r="BA11" s="229">
        <v>10</v>
      </c>
      <c r="BB11" s="227">
        <v>2</v>
      </c>
      <c r="BC11" s="229">
        <v>7</v>
      </c>
      <c r="BD11" s="227">
        <v>0</v>
      </c>
      <c r="BE11" s="229">
        <v>0</v>
      </c>
      <c r="BF11" s="227">
        <v>3</v>
      </c>
      <c r="BG11" s="229">
        <v>2</v>
      </c>
      <c r="BH11" s="227">
        <v>3</v>
      </c>
      <c r="BI11" s="229">
        <v>10</v>
      </c>
      <c r="BJ11" s="227">
        <v>2</v>
      </c>
      <c r="BK11" s="229">
        <v>10</v>
      </c>
      <c r="BL11" s="227">
        <v>0</v>
      </c>
      <c r="BM11" s="229">
        <v>10</v>
      </c>
      <c r="BN11" s="227">
        <v>6</v>
      </c>
      <c r="BO11" s="229">
        <v>5</v>
      </c>
      <c r="BP11" s="227">
        <v>5</v>
      </c>
      <c r="BQ11" s="236">
        <v>11</v>
      </c>
      <c r="BR11" s="237">
        <v>16</v>
      </c>
      <c r="BS11" s="238">
        <v>5</v>
      </c>
      <c r="BT11" s="239">
        <v>0</v>
      </c>
      <c r="BU11" s="238">
        <v>0</v>
      </c>
      <c r="BV11" s="239">
        <v>0</v>
      </c>
      <c r="BW11" s="238">
        <v>6</v>
      </c>
      <c r="BX11" s="239">
        <v>0</v>
      </c>
      <c r="BY11" s="238">
        <v>14</v>
      </c>
      <c r="BZ11" s="239">
        <v>5</v>
      </c>
      <c r="CA11" s="238">
        <v>27</v>
      </c>
      <c r="CB11" s="239">
        <v>4</v>
      </c>
      <c r="CC11" s="238">
        <v>5</v>
      </c>
      <c r="CD11" s="237">
        <v>5</v>
      </c>
      <c r="CE11" s="238">
        <v>20</v>
      </c>
      <c r="CF11" s="237"/>
      <c r="CG11" s="238">
        <v>15</v>
      </c>
      <c r="CH11" s="237">
        <v>3</v>
      </c>
      <c r="CI11" s="238">
        <v>19</v>
      </c>
      <c r="CJ11" s="237">
        <v>5</v>
      </c>
      <c r="CK11" s="238">
        <v>10</v>
      </c>
      <c r="CL11" s="237">
        <v>14</v>
      </c>
      <c r="CM11" s="238">
        <v>8</v>
      </c>
      <c r="CN11" s="237">
        <v>4</v>
      </c>
      <c r="CO11" s="238">
        <v>25</v>
      </c>
      <c r="CP11" s="237">
        <v>3</v>
      </c>
      <c r="CQ11" s="238">
        <v>38</v>
      </c>
      <c r="CR11" s="237">
        <v>7</v>
      </c>
      <c r="CS11" s="238">
        <v>42</v>
      </c>
      <c r="CT11" s="237">
        <v>2</v>
      </c>
      <c r="CU11" s="238">
        <v>29</v>
      </c>
      <c r="CV11" s="237">
        <v>15</v>
      </c>
      <c r="CW11" s="238">
        <v>47</v>
      </c>
      <c r="CX11" s="237">
        <v>21</v>
      </c>
      <c r="CY11" s="238">
        <v>44</v>
      </c>
      <c r="CZ11" s="237">
        <v>10</v>
      </c>
      <c r="DA11" s="238">
        <v>35</v>
      </c>
      <c r="DB11" s="237">
        <v>10</v>
      </c>
      <c r="DC11" s="238">
        <v>80</v>
      </c>
      <c r="DD11" s="237">
        <v>19</v>
      </c>
      <c r="DE11" s="238">
        <v>47</v>
      </c>
      <c r="DF11" s="237">
        <v>30</v>
      </c>
      <c r="DG11" s="238">
        <v>50</v>
      </c>
      <c r="DH11" s="237">
        <v>30</v>
      </c>
      <c r="DI11" s="238">
        <v>52</v>
      </c>
      <c r="DJ11" s="237">
        <v>9</v>
      </c>
      <c r="DK11" s="238">
        <v>10</v>
      </c>
      <c r="DL11" s="237">
        <v>10</v>
      </c>
      <c r="DM11" s="238">
        <v>26</v>
      </c>
      <c r="DN11" s="237">
        <v>7</v>
      </c>
      <c r="DO11" s="238">
        <v>36</v>
      </c>
      <c r="DP11" s="237">
        <v>10</v>
      </c>
      <c r="DQ11" s="238">
        <v>26</v>
      </c>
      <c r="DR11" s="237"/>
      <c r="DS11" s="238">
        <v>42</v>
      </c>
      <c r="DT11" s="237">
        <v>1</v>
      </c>
      <c r="DU11" s="238">
        <v>35</v>
      </c>
      <c r="DV11" s="237">
        <v>10</v>
      </c>
      <c r="DW11" s="238">
        <v>69</v>
      </c>
      <c r="DX11" s="237">
        <v>17</v>
      </c>
      <c r="DY11" s="238">
        <v>75</v>
      </c>
      <c r="DZ11" s="237">
        <v>17</v>
      </c>
      <c r="EA11" s="238">
        <v>47</v>
      </c>
      <c r="EB11" s="237">
        <v>9</v>
      </c>
      <c r="EC11" s="238">
        <v>47</v>
      </c>
      <c r="ED11" s="237">
        <v>9</v>
      </c>
      <c r="EE11" s="238">
        <v>42</v>
      </c>
      <c r="EF11" s="237">
        <v>45</v>
      </c>
      <c r="EG11" s="238">
        <v>25</v>
      </c>
      <c r="EH11" s="237">
        <v>2</v>
      </c>
      <c r="EI11" s="238">
        <v>72</v>
      </c>
      <c r="EJ11" s="237"/>
      <c r="EK11" s="238">
        <v>77</v>
      </c>
      <c r="EL11" s="237"/>
      <c r="EM11" s="238">
        <v>75</v>
      </c>
      <c r="EN11" s="237">
        <v>7</v>
      </c>
      <c r="EO11" s="238">
        <v>38</v>
      </c>
      <c r="EP11" s="237">
        <v>8</v>
      </c>
      <c r="EQ11" s="238">
        <v>45</v>
      </c>
      <c r="ER11" s="237">
        <v>6</v>
      </c>
      <c r="ES11" s="238">
        <v>89</v>
      </c>
      <c r="ET11" s="237">
        <v>9</v>
      </c>
      <c r="EU11" s="238">
        <v>35</v>
      </c>
      <c r="EV11" s="237">
        <v>9</v>
      </c>
      <c r="EW11" s="238">
        <v>47</v>
      </c>
      <c r="EX11" s="237">
        <v>20</v>
      </c>
      <c r="EY11" s="238">
        <v>39</v>
      </c>
      <c r="EZ11" s="237">
        <v>8</v>
      </c>
      <c r="FA11" s="238">
        <v>14</v>
      </c>
      <c r="FB11" s="237">
        <v>0</v>
      </c>
      <c r="FC11" s="238">
        <v>43</v>
      </c>
      <c r="FD11" s="237">
        <v>8</v>
      </c>
      <c r="FE11" s="238">
        <v>48</v>
      </c>
      <c r="FF11" s="237">
        <v>40</v>
      </c>
      <c r="FG11" s="259">
        <f t="shared" si="6"/>
        <v>226</v>
      </c>
      <c r="FH11" s="260">
        <f t="shared" si="7"/>
        <v>85</v>
      </c>
      <c r="FI11" s="259">
        <f t="shared" si="4"/>
        <v>1889</v>
      </c>
      <c r="FJ11" s="260">
        <f t="shared" si="5"/>
        <v>521</v>
      </c>
      <c r="FK11" s="274">
        <f t="shared" si="0"/>
        <v>2260</v>
      </c>
      <c r="FL11" s="275">
        <f t="shared" si="1"/>
        <v>850</v>
      </c>
      <c r="FM11" s="274">
        <f t="shared" si="2"/>
        <v>18890</v>
      </c>
      <c r="FN11" s="275">
        <f t="shared" si="3"/>
        <v>5210</v>
      </c>
      <c r="FP11" s="300">
        <f>FK11+'EU-JINARC'!Q58</f>
        <v>3044</v>
      </c>
      <c r="FQ11" s="301">
        <f>FL11+'EU-JINARC'!Q59</f>
        <v>850</v>
      </c>
      <c r="FR11" s="300">
        <f>FM11+'EU-JINARC'!R40</f>
        <v>19590</v>
      </c>
      <c r="FS11" s="301">
        <f>FN11+'EU-JINARC'!R41</f>
        <v>6162</v>
      </c>
      <c r="FT11" s="623"/>
    </row>
    <row r="12" spans="1:176">
      <c r="A12" s="221" t="s">
        <v>228</v>
      </c>
      <c r="B12" s="222" t="s">
        <v>42</v>
      </c>
      <c r="C12" s="228"/>
      <c r="D12" s="227"/>
      <c r="E12" s="228"/>
      <c r="F12" s="227"/>
      <c r="G12" s="228">
        <v>1</v>
      </c>
      <c r="H12" s="227">
        <v>0</v>
      </c>
      <c r="I12" s="228"/>
      <c r="J12" s="227"/>
      <c r="K12" s="228"/>
      <c r="L12" s="227"/>
      <c r="M12" s="228"/>
      <c r="N12" s="227"/>
      <c r="O12" s="228"/>
      <c r="P12" s="227"/>
      <c r="Q12" s="228"/>
      <c r="R12" s="227"/>
      <c r="S12" s="228"/>
      <c r="T12" s="227"/>
      <c r="U12" s="228"/>
      <c r="V12" s="227"/>
      <c r="W12" s="228"/>
      <c r="X12" s="227"/>
      <c r="Y12" s="228"/>
      <c r="Z12" s="227"/>
      <c r="AA12" s="228"/>
      <c r="AB12" s="227"/>
      <c r="AC12" s="228">
        <v>1</v>
      </c>
      <c r="AD12" s="227">
        <v>1</v>
      </c>
      <c r="AE12" s="229">
        <v>0</v>
      </c>
      <c r="AF12" s="227">
        <v>0</v>
      </c>
      <c r="AG12" s="229">
        <v>0</v>
      </c>
      <c r="AH12" s="227">
        <v>0</v>
      </c>
      <c r="AI12" s="229">
        <v>0</v>
      </c>
      <c r="AJ12" s="227">
        <v>0</v>
      </c>
      <c r="AK12" s="229">
        <v>0</v>
      </c>
      <c r="AL12" s="227">
        <v>0</v>
      </c>
      <c r="AM12" s="229">
        <v>0</v>
      </c>
      <c r="AN12" s="227">
        <v>0</v>
      </c>
      <c r="AO12" s="229">
        <v>0</v>
      </c>
      <c r="AP12" s="227">
        <v>2</v>
      </c>
      <c r="AQ12" s="229">
        <v>0</v>
      </c>
      <c r="AR12" s="227">
        <v>0</v>
      </c>
      <c r="AS12" s="229">
        <v>4</v>
      </c>
      <c r="AT12" s="227">
        <v>3</v>
      </c>
      <c r="AU12" s="229">
        <v>3</v>
      </c>
      <c r="AV12" s="227">
        <v>5</v>
      </c>
      <c r="AW12" s="229">
        <v>4</v>
      </c>
      <c r="AX12" s="227">
        <v>2</v>
      </c>
      <c r="AY12" s="229">
        <v>4</v>
      </c>
      <c r="AZ12" s="227">
        <v>1</v>
      </c>
      <c r="BA12" s="229">
        <v>0</v>
      </c>
      <c r="BB12" s="227">
        <v>0</v>
      </c>
      <c r="BC12" s="229">
        <v>0</v>
      </c>
      <c r="BD12" s="227">
        <v>2</v>
      </c>
      <c r="BE12" s="229">
        <v>0</v>
      </c>
      <c r="BF12" s="227">
        <v>0</v>
      </c>
      <c r="BG12" s="229">
        <v>1</v>
      </c>
      <c r="BH12" s="227">
        <v>0</v>
      </c>
      <c r="BI12" s="229">
        <v>3</v>
      </c>
      <c r="BJ12" s="227">
        <v>0</v>
      </c>
      <c r="BK12" s="229">
        <v>3</v>
      </c>
      <c r="BL12" s="227">
        <v>0</v>
      </c>
      <c r="BM12" s="229">
        <v>2</v>
      </c>
      <c r="BN12" s="227">
        <v>1</v>
      </c>
      <c r="BO12" s="229">
        <v>5</v>
      </c>
      <c r="BP12" s="227">
        <v>1</v>
      </c>
      <c r="BQ12" s="226">
        <v>0</v>
      </c>
      <c r="BR12" s="227">
        <v>0</v>
      </c>
      <c r="BS12" s="226">
        <v>1</v>
      </c>
      <c r="BT12" s="226">
        <v>0</v>
      </c>
      <c r="BU12" s="228">
        <v>0</v>
      </c>
      <c r="BV12" s="226">
        <v>1</v>
      </c>
      <c r="BW12" s="228">
        <v>1</v>
      </c>
      <c r="BX12" s="226"/>
      <c r="BY12" s="228">
        <v>2</v>
      </c>
      <c r="BZ12" s="226"/>
      <c r="CA12" s="228">
        <v>4</v>
      </c>
      <c r="CB12" s="226"/>
      <c r="CC12" s="228"/>
      <c r="CD12" s="227"/>
      <c r="CE12" s="228"/>
      <c r="CF12" s="227">
        <v>1</v>
      </c>
      <c r="CG12" s="228"/>
      <c r="CH12" s="227"/>
      <c r="CI12" s="228"/>
      <c r="CJ12" s="227">
        <v>1</v>
      </c>
      <c r="CK12" s="228">
        <v>1</v>
      </c>
      <c r="CL12" s="227">
        <v>3</v>
      </c>
      <c r="CM12" s="228"/>
      <c r="CN12" s="227">
        <v>3</v>
      </c>
      <c r="CO12" s="228">
        <v>2</v>
      </c>
      <c r="CP12" s="227"/>
      <c r="CQ12" s="228">
        <v>4</v>
      </c>
      <c r="CR12" s="227">
        <v>1</v>
      </c>
      <c r="CS12" s="228">
        <v>2</v>
      </c>
      <c r="CT12" s="227"/>
      <c r="CU12" s="228">
        <v>3</v>
      </c>
      <c r="CV12" s="227"/>
      <c r="CW12" s="228"/>
      <c r="CX12" s="227"/>
      <c r="CY12" s="228">
        <v>4</v>
      </c>
      <c r="CZ12" s="227"/>
      <c r="DA12" s="228"/>
      <c r="DB12" s="227"/>
      <c r="DC12" s="228"/>
      <c r="DD12" s="227"/>
      <c r="DE12" s="228"/>
      <c r="DF12" s="227"/>
      <c r="DG12" s="228">
        <v>6</v>
      </c>
      <c r="DH12" s="227"/>
      <c r="DI12" s="228"/>
      <c r="DJ12" s="227"/>
      <c r="DK12" s="228"/>
      <c r="DL12" s="227"/>
      <c r="DM12" s="228">
        <v>3</v>
      </c>
      <c r="DN12" s="227">
        <v>4</v>
      </c>
      <c r="DO12" s="228">
        <v>4</v>
      </c>
      <c r="DP12" s="227"/>
      <c r="DQ12" s="228"/>
      <c r="DR12" s="227">
        <v>6</v>
      </c>
      <c r="DS12" s="228">
        <v>4</v>
      </c>
      <c r="DT12" s="227">
        <v>1</v>
      </c>
      <c r="DU12" s="228"/>
      <c r="DV12" s="227">
        <v>2</v>
      </c>
      <c r="DW12" s="228"/>
      <c r="DX12" s="227">
        <v>1</v>
      </c>
      <c r="DY12" s="228"/>
      <c r="DZ12" s="227">
        <v>1</v>
      </c>
      <c r="EA12" s="228"/>
      <c r="EB12" s="227"/>
      <c r="EC12" s="228">
        <v>3</v>
      </c>
      <c r="ED12" s="227"/>
      <c r="EE12" s="228">
        <v>2</v>
      </c>
      <c r="EF12" s="227">
        <v>2</v>
      </c>
      <c r="EG12" s="228">
        <v>2</v>
      </c>
      <c r="EH12" s="227"/>
      <c r="EI12" s="228">
        <v>2</v>
      </c>
      <c r="EJ12" s="227">
        <v>2</v>
      </c>
      <c r="EK12" s="228"/>
      <c r="EL12" s="227">
        <v>1</v>
      </c>
      <c r="EM12" s="228">
        <v>3</v>
      </c>
      <c r="EN12" s="227">
        <v>2</v>
      </c>
      <c r="EO12" s="228">
        <v>4</v>
      </c>
      <c r="EP12" s="227">
        <v>4</v>
      </c>
      <c r="EQ12" s="228">
        <v>2</v>
      </c>
      <c r="ER12" s="227">
        <v>3</v>
      </c>
      <c r="ES12" s="228">
        <v>3</v>
      </c>
      <c r="ET12" s="227"/>
      <c r="EU12" s="228"/>
      <c r="EV12" s="227"/>
      <c r="EW12" s="228"/>
      <c r="EX12" s="227"/>
      <c r="EY12" s="228">
        <v>4</v>
      </c>
      <c r="EZ12" s="227"/>
      <c r="FA12" s="228"/>
      <c r="FB12" s="227"/>
      <c r="FC12" s="228"/>
      <c r="FD12" s="227"/>
      <c r="FE12" s="228"/>
      <c r="FF12" s="227">
        <v>1</v>
      </c>
      <c r="FG12" s="259">
        <f t="shared" si="6"/>
        <v>4</v>
      </c>
      <c r="FH12" s="260">
        <f t="shared" si="7"/>
        <v>1</v>
      </c>
      <c r="FI12" s="259">
        <f t="shared" si="4"/>
        <v>97</v>
      </c>
      <c r="FJ12" s="260">
        <f t="shared" si="5"/>
        <v>58</v>
      </c>
      <c r="FK12" s="274">
        <f t="shared" si="0"/>
        <v>40</v>
      </c>
      <c r="FL12" s="275">
        <f t="shared" si="1"/>
        <v>10</v>
      </c>
      <c r="FM12" s="274">
        <f t="shared" si="2"/>
        <v>970</v>
      </c>
      <c r="FN12" s="275">
        <f t="shared" si="3"/>
        <v>580</v>
      </c>
      <c r="FP12" s="300">
        <f>FK12+'EU-JINARC'!Q59</f>
        <v>40</v>
      </c>
      <c r="FQ12" s="301">
        <f>FL12+'EU-JINARC'!Q60</f>
        <v>10</v>
      </c>
      <c r="FR12" s="300">
        <f>FM12+'EU-JINARC'!R5</f>
        <v>1278</v>
      </c>
      <c r="FS12" s="301">
        <f>FN12+'EU-JINARC'!R6</f>
        <v>1112</v>
      </c>
      <c r="FT12" s="623"/>
    </row>
    <row r="13" spans="1:176">
      <c r="A13" s="221" t="s">
        <v>228</v>
      </c>
      <c r="B13" s="276" t="s">
        <v>2</v>
      </c>
      <c r="C13" s="228"/>
      <c r="D13" s="227"/>
      <c r="E13" s="228"/>
      <c r="F13" s="227"/>
      <c r="G13" s="228"/>
      <c r="H13" s="227"/>
      <c r="I13" s="228"/>
      <c r="J13" s="227"/>
      <c r="K13" s="228"/>
      <c r="L13" s="227"/>
      <c r="M13" s="228"/>
      <c r="N13" s="227"/>
      <c r="O13" s="228"/>
      <c r="P13" s="227"/>
      <c r="Q13" s="228"/>
      <c r="R13" s="227"/>
      <c r="S13" s="228"/>
      <c r="T13" s="227"/>
      <c r="U13" s="228"/>
      <c r="V13" s="227"/>
      <c r="W13" s="228"/>
      <c r="X13" s="227"/>
      <c r="Y13" s="228"/>
      <c r="Z13" s="227"/>
      <c r="AA13" s="228"/>
      <c r="AB13" s="227"/>
      <c r="AC13" s="228"/>
      <c r="AD13" s="227"/>
      <c r="AE13" s="229"/>
      <c r="AF13" s="227"/>
      <c r="AG13" s="229"/>
      <c r="AH13" s="227"/>
      <c r="AI13" s="229"/>
      <c r="AJ13" s="227"/>
      <c r="AK13" s="229"/>
      <c r="AL13" s="227"/>
      <c r="AM13" s="229"/>
      <c r="AN13" s="227"/>
      <c r="AO13" s="229"/>
      <c r="AP13" s="227"/>
      <c r="AQ13" s="229"/>
      <c r="AR13" s="227"/>
      <c r="AS13" s="229"/>
      <c r="AT13" s="227"/>
      <c r="AU13" s="229"/>
      <c r="AV13" s="227"/>
      <c r="AW13" s="229"/>
      <c r="AX13" s="227"/>
      <c r="AY13" s="229"/>
      <c r="AZ13" s="227"/>
      <c r="BA13" s="229"/>
      <c r="BB13" s="227"/>
      <c r="BC13" s="229"/>
      <c r="BD13" s="227"/>
      <c r="BE13" s="229"/>
      <c r="BF13" s="227"/>
      <c r="BG13" s="229"/>
      <c r="BH13" s="227"/>
      <c r="BI13" s="229"/>
      <c r="BJ13" s="227"/>
      <c r="BK13" s="229"/>
      <c r="BL13" s="227"/>
      <c r="BM13" s="229"/>
      <c r="BN13" s="227"/>
      <c r="BO13" s="229"/>
      <c r="BP13" s="227"/>
      <c r="BQ13" s="226"/>
      <c r="BR13" s="227"/>
      <c r="BS13" s="226"/>
      <c r="BT13" s="226"/>
      <c r="BU13" s="228"/>
      <c r="BV13" s="226"/>
      <c r="BW13" s="228"/>
      <c r="BX13" s="226"/>
      <c r="BY13" s="228"/>
      <c r="BZ13" s="226"/>
      <c r="CA13" s="228"/>
      <c r="CB13" s="226"/>
      <c r="CC13" s="228"/>
      <c r="CD13" s="227"/>
      <c r="CE13" s="228"/>
      <c r="CF13" s="227"/>
      <c r="CG13" s="228"/>
      <c r="CH13" s="227"/>
      <c r="CI13" s="228"/>
      <c r="CJ13" s="227"/>
      <c r="CK13" s="228"/>
      <c r="CL13" s="227"/>
      <c r="CM13" s="228"/>
      <c r="CN13" s="227"/>
      <c r="CO13" s="228"/>
      <c r="CP13" s="227"/>
      <c r="CQ13" s="228"/>
      <c r="CR13" s="227"/>
      <c r="CS13" s="228"/>
      <c r="CT13" s="227"/>
      <c r="CU13" s="228"/>
      <c r="CV13" s="227"/>
      <c r="CW13" s="228"/>
      <c r="CX13" s="227"/>
      <c r="CY13" s="228"/>
      <c r="CZ13" s="227"/>
      <c r="DA13" s="228"/>
      <c r="DB13" s="227"/>
      <c r="DC13" s="228"/>
      <c r="DD13" s="227"/>
      <c r="DE13" s="228">
        <v>59</v>
      </c>
      <c r="DF13" s="227"/>
      <c r="DG13" s="228">
        <v>265</v>
      </c>
      <c r="DH13" s="227"/>
      <c r="DI13" s="228">
        <v>296</v>
      </c>
      <c r="DJ13" s="227"/>
      <c r="DK13" s="228">
        <v>301</v>
      </c>
      <c r="DL13" s="227"/>
      <c r="DM13" s="228">
        <v>304</v>
      </c>
      <c r="DN13" s="227"/>
      <c r="DO13" s="228">
        <v>285</v>
      </c>
      <c r="DP13" s="227"/>
      <c r="DQ13" s="228">
        <v>152</v>
      </c>
      <c r="DR13" s="227"/>
      <c r="DS13" s="228">
        <v>273</v>
      </c>
      <c r="DT13" s="227"/>
      <c r="DU13" s="228">
        <v>186</v>
      </c>
      <c r="DV13" s="227"/>
      <c r="DW13" s="228">
        <v>194</v>
      </c>
      <c r="DX13" s="227"/>
      <c r="DY13" s="228">
        <v>153</v>
      </c>
      <c r="DZ13" s="227"/>
      <c r="EA13" s="228">
        <v>169</v>
      </c>
      <c r="EB13" s="227"/>
      <c r="EC13" s="228">
        <v>128</v>
      </c>
      <c r="ED13" s="227"/>
      <c r="EE13" s="228">
        <v>62</v>
      </c>
      <c r="EF13" s="227"/>
      <c r="EG13" s="228">
        <v>252</v>
      </c>
      <c r="EH13" s="227"/>
      <c r="EI13" s="228">
        <v>125</v>
      </c>
      <c r="EJ13" s="227"/>
      <c r="EK13" s="228">
        <v>173</v>
      </c>
      <c r="EL13" s="227"/>
      <c r="EM13" s="228">
        <v>257</v>
      </c>
      <c r="EN13" s="227"/>
      <c r="EO13" s="228">
        <v>223</v>
      </c>
      <c r="EP13" s="227"/>
      <c r="EQ13" s="228">
        <v>210</v>
      </c>
      <c r="ER13" s="227"/>
      <c r="ES13" s="228">
        <v>234</v>
      </c>
      <c r="ET13" s="227"/>
      <c r="EU13" s="228">
        <v>290</v>
      </c>
      <c r="EV13" s="227"/>
      <c r="EW13" s="228">
        <v>237</v>
      </c>
      <c r="EX13" s="227"/>
      <c r="EY13" s="228">
        <v>330</v>
      </c>
      <c r="EZ13" s="227"/>
      <c r="FA13" s="228">
        <v>218</v>
      </c>
      <c r="FB13" s="227"/>
      <c r="FC13" s="228">
        <v>288</v>
      </c>
      <c r="FD13" s="227"/>
      <c r="FE13" s="228">
        <v>331</v>
      </c>
      <c r="FF13" s="227"/>
      <c r="FG13" s="259">
        <f t="shared" si="6"/>
        <v>1694</v>
      </c>
      <c r="FH13" s="260">
        <f t="shared" si="7"/>
        <v>0</v>
      </c>
      <c r="FI13" s="259">
        <f t="shared" si="4"/>
        <v>5995</v>
      </c>
      <c r="FJ13" s="260">
        <f t="shared" si="5"/>
        <v>0</v>
      </c>
      <c r="FK13" s="287">
        <f t="shared" si="0"/>
        <v>16940</v>
      </c>
      <c r="FL13" s="288">
        <f t="shared" si="1"/>
        <v>0</v>
      </c>
      <c r="FM13" s="287">
        <f t="shared" si="2"/>
        <v>59950</v>
      </c>
      <c r="FN13" s="288">
        <f t="shared" si="3"/>
        <v>0</v>
      </c>
      <c r="FO13" s="218" t="s">
        <v>243</v>
      </c>
      <c r="FP13" s="287">
        <v>16940</v>
      </c>
      <c r="FQ13" s="288">
        <v>0</v>
      </c>
      <c r="FR13" s="287">
        <v>59950</v>
      </c>
      <c r="FS13" s="288">
        <v>0</v>
      </c>
      <c r="FT13" s="218" t="s">
        <v>243</v>
      </c>
    </row>
    <row r="14" spans="1:176">
      <c r="A14" s="221" t="s">
        <v>228</v>
      </c>
      <c r="B14" s="222" t="s">
        <v>51</v>
      </c>
      <c r="C14" s="228"/>
      <c r="D14" s="227"/>
      <c r="E14" s="228"/>
      <c r="F14" s="227"/>
      <c r="G14" s="228"/>
      <c r="H14" s="227"/>
      <c r="I14" s="228"/>
      <c r="J14" s="227"/>
      <c r="K14" s="228"/>
      <c r="L14" s="227"/>
      <c r="M14" s="228"/>
      <c r="N14" s="227"/>
      <c r="O14" s="228"/>
      <c r="P14" s="227"/>
      <c r="Q14" s="228"/>
      <c r="R14" s="227"/>
      <c r="S14" s="228"/>
      <c r="T14" s="227"/>
      <c r="U14" s="228"/>
      <c r="V14" s="227"/>
      <c r="W14" s="228"/>
      <c r="X14" s="227"/>
      <c r="Y14" s="228">
        <v>0</v>
      </c>
      <c r="Z14" s="227">
        <v>2</v>
      </c>
      <c r="AA14" s="228">
        <v>0</v>
      </c>
      <c r="AB14" s="227">
        <v>2</v>
      </c>
      <c r="AC14" s="228">
        <v>0</v>
      </c>
      <c r="AD14" s="227">
        <v>0</v>
      </c>
      <c r="AE14" s="229">
        <v>0</v>
      </c>
      <c r="AF14" s="227">
        <v>0</v>
      </c>
      <c r="AG14" s="229">
        <v>0</v>
      </c>
      <c r="AH14" s="227">
        <v>0</v>
      </c>
      <c r="AI14" s="229">
        <v>0</v>
      </c>
      <c r="AJ14" s="227">
        <v>0</v>
      </c>
      <c r="AK14" s="229">
        <v>0</v>
      </c>
      <c r="AL14" s="227">
        <v>0</v>
      </c>
      <c r="AM14" s="229">
        <v>0</v>
      </c>
      <c r="AN14" s="227">
        <v>0</v>
      </c>
      <c r="AO14" s="229">
        <v>0</v>
      </c>
      <c r="AP14" s="227">
        <v>0</v>
      </c>
      <c r="AQ14" s="229">
        <v>0</v>
      </c>
      <c r="AR14" s="227">
        <v>0</v>
      </c>
      <c r="AS14" s="229">
        <v>0</v>
      </c>
      <c r="AT14" s="227">
        <v>0</v>
      </c>
      <c r="AU14" s="229">
        <v>0</v>
      </c>
      <c r="AV14" s="227">
        <v>0</v>
      </c>
      <c r="AW14" s="229">
        <v>0</v>
      </c>
      <c r="AX14" s="227">
        <v>0</v>
      </c>
      <c r="AY14" s="229">
        <v>0</v>
      </c>
      <c r="AZ14" s="227">
        <v>0</v>
      </c>
      <c r="BA14" s="229">
        <v>0</v>
      </c>
      <c r="BB14" s="227">
        <v>0</v>
      </c>
      <c r="BC14" s="229">
        <v>0</v>
      </c>
      <c r="BD14" s="227">
        <v>0</v>
      </c>
      <c r="BE14" s="229">
        <v>0</v>
      </c>
      <c r="BF14" s="227">
        <v>0</v>
      </c>
      <c r="BG14" s="229">
        <v>0</v>
      </c>
      <c r="BH14" s="227">
        <v>0</v>
      </c>
      <c r="BI14" s="229">
        <v>0</v>
      </c>
      <c r="BJ14" s="227">
        <v>0</v>
      </c>
      <c r="BK14" s="229">
        <v>0</v>
      </c>
      <c r="BL14" s="227">
        <v>0</v>
      </c>
      <c r="BM14" s="229">
        <v>0</v>
      </c>
      <c r="BN14" s="227">
        <v>0</v>
      </c>
      <c r="BO14" s="229">
        <v>0</v>
      </c>
      <c r="BP14" s="227">
        <v>0</v>
      </c>
      <c r="BQ14" s="226">
        <v>0</v>
      </c>
      <c r="BR14" s="227">
        <v>0</v>
      </c>
      <c r="BS14" s="226">
        <v>0</v>
      </c>
      <c r="BT14" s="226">
        <v>0</v>
      </c>
      <c r="BU14" s="228">
        <v>0</v>
      </c>
      <c r="BV14" s="226">
        <v>0</v>
      </c>
      <c r="BW14" s="228"/>
      <c r="BX14" s="226"/>
      <c r="BY14" s="228"/>
      <c r="BZ14" s="226"/>
      <c r="CA14" s="228"/>
      <c r="CB14" s="226"/>
      <c r="CC14" s="228"/>
      <c r="CD14" s="227"/>
      <c r="CE14" s="228"/>
      <c r="CF14" s="227"/>
      <c r="CG14" s="228"/>
      <c r="CH14" s="227"/>
      <c r="CI14" s="228"/>
      <c r="CJ14" s="227"/>
      <c r="CK14" s="228"/>
      <c r="CL14" s="227"/>
      <c r="CM14" s="228"/>
      <c r="CN14" s="227"/>
      <c r="CO14" s="228"/>
      <c r="CP14" s="227"/>
      <c r="CQ14" s="228"/>
      <c r="CR14" s="227"/>
      <c r="CS14" s="228"/>
      <c r="CT14" s="227"/>
      <c r="CU14" s="228"/>
      <c r="CV14" s="227"/>
      <c r="CW14" s="228"/>
      <c r="CX14" s="227"/>
      <c r="CY14" s="228"/>
      <c r="CZ14" s="227"/>
      <c r="DA14" s="228"/>
      <c r="DB14" s="227"/>
      <c r="DC14" s="228"/>
      <c r="DD14" s="227"/>
      <c r="DE14" s="228"/>
      <c r="DF14" s="227"/>
      <c r="DG14" s="228"/>
      <c r="DH14" s="227"/>
      <c r="DI14" s="228"/>
      <c r="DJ14" s="227"/>
      <c r="DK14" s="228"/>
      <c r="DL14" s="227"/>
      <c r="DM14" s="228"/>
      <c r="DN14" s="227"/>
      <c r="DO14" s="228"/>
      <c r="DP14" s="227"/>
      <c r="DQ14" s="228"/>
      <c r="DR14" s="227"/>
      <c r="DS14" s="228"/>
      <c r="DT14" s="227"/>
      <c r="DU14" s="228"/>
      <c r="DV14" s="227"/>
      <c r="DW14" s="228"/>
      <c r="DX14" s="227"/>
      <c r="DY14" s="228"/>
      <c r="DZ14" s="227"/>
      <c r="EA14" s="228"/>
      <c r="EB14" s="227"/>
      <c r="EC14" s="228"/>
      <c r="ED14" s="227"/>
      <c r="EE14" s="228"/>
      <c r="EF14" s="227"/>
      <c r="EG14" s="228"/>
      <c r="EH14" s="227"/>
      <c r="EI14" s="228"/>
      <c r="EJ14" s="227"/>
      <c r="EK14" s="228"/>
      <c r="EL14" s="227"/>
      <c r="EM14" s="228"/>
      <c r="EN14" s="227"/>
      <c r="EO14" s="228"/>
      <c r="EP14" s="227"/>
      <c r="EQ14" s="228"/>
      <c r="ER14" s="227"/>
      <c r="ES14" s="228"/>
      <c r="ET14" s="227"/>
      <c r="EU14" s="228"/>
      <c r="EV14" s="227"/>
      <c r="EW14" s="228"/>
      <c r="EX14" s="227"/>
      <c r="EY14" s="228"/>
      <c r="EZ14" s="227"/>
      <c r="FA14" s="228"/>
      <c r="FB14" s="227"/>
      <c r="FC14" s="228"/>
      <c r="FD14" s="227"/>
      <c r="FE14" s="228"/>
      <c r="FF14" s="227"/>
      <c r="FG14" s="259">
        <f t="shared" si="6"/>
        <v>0</v>
      </c>
      <c r="FH14" s="260">
        <f t="shared" si="7"/>
        <v>0</v>
      </c>
      <c r="FI14" s="259">
        <f t="shared" si="4"/>
        <v>0</v>
      </c>
      <c r="FJ14" s="260">
        <f t="shared" si="5"/>
        <v>4</v>
      </c>
      <c r="FK14" s="274">
        <f t="shared" si="0"/>
        <v>0</v>
      </c>
      <c r="FL14" s="275">
        <f t="shared" si="1"/>
        <v>0</v>
      </c>
      <c r="FM14" s="274">
        <f t="shared" si="2"/>
        <v>0</v>
      </c>
      <c r="FN14" s="275">
        <f t="shared" si="3"/>
        <v>40</v>
      </c>
      <c r="FP14" s="300">
        <v>0</v>
      </c>
      <c r="FQ14" s="301">
        <v>0</v>
      </c>
      <c r="FR14" s="300">
        <v>0</v>
      </c>
      <c r="FS14" s="301">
        <v>40</v>
      </c>
    </row>
    <row r="15" spans="1:176">
      <c r="A15" s="221" t="s">
        <v>228</v>
      </c>
      <c r="B15" s="222" t="s">
        <v>53</v>
      </c>
      <c r="C15" s="228"/>
      <c r="D15" s="227"/>
      <c r="E15" s="228"/>
      <c r="F15" s="227"/>
      <c r="G15" s="228"/>
      <c r="H15" s="227"/>
      <c r="I15" s="228"/>
      <c r="J15" s="227"/>
      <c r="K15" s="228"/>
      <c r="L15" s="227"/>
      <c r="M15" s="228"/>
      <c r="N15" s="227"/>
      <c r="O15" s="228"/>
      <c r="P15" s="227"/>
      <c r="Q15" s="228"/>
      <c r="R15" s="227"/>
      <c r="S15" s="228"/>
      <c r="T15" s="227"/>
      <c r="U15" s="228"/>
      <c r="V15" s="227"/>
      <c r="W15" s="228"/>
      <c r="X15" s="227"/>
      <c r="Y15" s="228"/>
      <c r="Z15" s="227"/>
      <c r="AA15" s="228"/>
      <c r="AB15" s="227"/>
      <c r="AC15" s="228">
        <v>1</v>
      </c>
      <c r="AD15" s="227">
        <v>0</v>
      </c>
      <c r="AE15" s="229">
        <v>0</v>
      </c>
      <c r="AF15" s="227">
        <v>0</v>
      </c>
      <c r="AG15" s="229">
        <v>0</v>
      </c>
      <c r="AH15" s="227">
        <v>0</v>
      </c>
      <c r="AI15" s="229">
        <v>0</v>
      </c>
      <c r="AJ15" s="227">
        <v>0</v>
      </c>
      <c r="AK15" s="229">
        <v>0</v>
      </c>
      <c r="AL15" s="227">
        <v>0</v>
      </c>
      <c r="AM15" s="229">
        <v>0</v>
      </c>
      <c r="AN15" s="227">
        <v>0</v>
      </c>
      <c r="AO15" s="229">
        <v>0</v>
      </c>
      <c r="AP15" s="227">
        <v>0</v>
      </c>
      <c r="AQ15" s="229">
        <v>3</v>
      </c>
      <c r="AR15" s="227">
        <v>2</v>
      </c>
      <c r="AS15" s="229">
        <v>2</v>
      </c>
      <c r="AT15" s="227">
        <v>2</v>
      </c>
      <c r="AU15" s="229">
        <v>6</v>
      </c>
      <c r="AV15" s="227">
        <v>6</v>
      </c>
      <c r="AW15" s="229">
        <v>0</v>
      </c>
      <c r="AX15" s="227">
        <v>0</v>
      </c>
      <c r="AY15" s="229">
        <v>0</v>
      </c>
      <c r="AZ15" s="227">
        <v>0</v>
      </c>
      <c r="BA15" s="229">
        <v>2</v>
      </c>
      <c r="BB15" s="227">
        <v>0</v>
      </c>
      <c r="BC15" s="229">
        <v>3</v>
      </c>
      <c r="BD15" s="227">
        <v>1</v>
      </c>
      <c r="BE15" s="229">
        <v>1</v>
      </c>
      <c r="BF15" s="227">
        <v>1</v>
      </c>
      <c r="BG15" s="229">
        <v>2</v>
      </c>
      <c r="BH15" s="227">
        <v>5</v>
      </c>
      <c r="BI15" s="229">
        <v>0</v>
      </c>
      <c r="BJ15" s="227">
        <v>0</v>
      </c>
      <c r="BK15" s="229">
        <v>3</v>
      </c>
      <c r="BL15" s="227">
        <v>2</v>
      </c>
      <c r="BM15" s="229">
        <v>8</v>
      </c>
      <c r="BN15" s="227">
        <v>4</v>
      </c>
      <c r="BO15" s="229">
        <v>6</v>
      </c>
      <c r="BP15" s="227">
        <v>4</v>
      </c>
      <c r="BQ15" s="226">
        <v>0</v>
      </c>
      <c r="BR15" s="227">
        <v>4</v>
      </c>
      <c r="BS15" s="226">
        <v>2</v>
      </c>
      <c r="BT15" s="226">
        <v>3</v>
      </c>
      <c r="BU15" s="228">
        <v>1</v>
      </c>
      <c r="BV15" s="226">
        <v>0</v>
      </c>
      <c r="BW15" s="228">
        <v>4</v>
      </c>
      <c r="BX15" s="226"/>
      <c r="BY15" s="228">
        <v>3</v>
      </c>
      <c r="BZ15" s="226">
        <v>1</v>
      </c>
      <c r="CA15" s="228"/>
      <c r="CB15" s="226"/>
      <c r="CC15" s="228">
        <v>2</v>
      </c>
      <c r="CD15" s="227"/>
      <c r="CE15" s="228">
        <v>1</v>
      </c>
      <c r="CF15" s="227"/>
      <c r="CG15" s="228">
        <v>3</v>
      </c>
      <c r="CH15" s="227"/>
      <c r="CI15" s="228">
        <v>3</v>
      </c>
      <c r="CJ15" s="227">
        <v>1</v>
      </c>
      <c r="CK15" s="228">
        <v>6</v>
      </c>
      <c r="CL15" s="227">
        <v>1</v>
      </c>
      <c r="CM15" s="228">
        <v>3</v>
      </c>
      <c r="CN15" s="227">
        <v>2</v>
      </c>
      <c r="CO15" s="228">
        <v>1</v>
      </c>
      <c r="CP15" s="227"/>
      <c r="CQ15" s="228">
        <v>3</v>
      </c>
      <c r="CR15" s="227"/>
      <c r="CS15" s="228">
        <v>5</v>
      </c>
      <c r="CT15" s="227"/>
      <c r="CU15" s="228">
        <v>9</v>
      </c>
      <c r="CV15" s="227"/>
      <c r="CW15" s="228">
        <v>24</v>
      </c>
      <c r="CX15" s="227"/>
      <c r="CY15" s="228">
        <v>10</v>
      </c>
      <c r="CZ15" s="227">
        <v>2</v>
      </c>
      <c r="DA15" s="228">
        <v>7</v>
      </c>
      <c r="DB15" s="227"/>
      <c r="DC15" s="228">
        <v>2</v>
      </c>
      <c r="DD15" s="227"/>
      <c r="DE15" s="228"/>
      <c r="DF15" s="227"/>
      <c r="DG15" s="228">
        <v>2</v>
      </c>
      <c r="DH15" s="227"/>
      <c r="DI15" s="228">
        <v>3</v>
      </c>
      <c r="DJ15" s="227"/>
      <c r="DK15" s="228">
        <v>2</v>
      </c>
      <c r="DL15" s="227"/>
      <c r="DM15" s="228">
        <v>3</v>
      </c>
      <c r="DN15" s="227">
        <v>1</v>
      </c>
      <c r="DO15" s="228">
        <v>11</v>
      </c>
      <c r="DP15" s="227">
        <v>2</v>
      </c>
      <c r="DQ15" s="228">
        <v>9</v>
      </c>
      <c r="DR15" s="227"/>
      <c r="DS15" s="228">
        <v>3</v>
      </c>
      <c r="DT15" s="227">
        <v>1</v>
      </c>
      <c r="DU15" s="228">
        <v>10</v>
      </c>
      <c r="DV15" s="227"/>
      <c r="DW15" s="228">
        <v>7</v>
      </c>
      <c r="DX15" s="227"/>
      <c r="DY15" s="228">
        <v>7</v>
      </c>
      <c r="DZ15" s="227"/>
      <c r="EA15" s="228">
        <v>19</v>
      </c>
      <c r="EB15" s="227">
        <v>2</v>
      </c>
      <c r="EC15" s="228">
        <v>13</v>
      </c>
      <c r="ED15" s="227">
        <v>3</v>
      </c>
      <c r="EE15" s="228">
        <v>9</v>
      </c>
      <c r="EF15" s="227">
        <v>8</v>
      </c>
      <c r="EG15" s="228">
        <v>16</v>
      </c>
      <c r="EH15" s="227">
        <v>8</v>
      </c>
      <c r="EI15" s="228">
        <v>7</v>
      </c>
      <c r="EJ15" s="227">
        <v>3</v>
      </c>
      <c r="EK15" s="228">
        <v>12</v>
      </c>
      <c r="EL15" s="227">
        <v>11</v>
      </c>
      <c r="EM15" s="228">
        <v>6</v>
      </c>
      <c r="EN15" s="227">
        <v>4</v>
      </c>
      <c r="EO15" s="228">
        <v>13</v>
      </c>
      <c r="EP15" s="227">
        <v>5</v>
      </c>
      <c r="EQ15" s="228">
        <v>5</v>
      </c>
      <c r="ER15" s="227"/>
      <c r="ES15" s="228">
        <v>12</v>
      </c>
      <c r="ET15" s="227"/>
      <c r="EU15" s="228">
        <v>11</v>
      </c>
      <c r="EV15" s="227"/>
      <c r="EW15" s="228">
        <v>8</v>
      </c>
      <c r="EX15" s="227"/>
      <c r="EY15" s="228">
        <v>6</v>
      </c>
      <c r="EZ15" s="227"/>
      <c r="FA15" s="228">
        <v>18</v>
      </c>
      <c r="FB15" s="227">
        <v>4</v>
      </c>
      <c r="FC15" s="228">
        <v>7</v>
      </c>
      <c r="FD15" s="227">
        <v>3</v>
      </c>
      <c r="FE15" s="228">
        <v>8</v>
      </c>
      <c r="FF15" s="227">
        <v>3</v>
      </c>
      <c r="FG15" s="259">
        <f t="shared" si="6"/>
        <v>58</v>
      </c>
      <c r="FH15" s="260">
        <f t="shared" si="7"/>
        <v>10</v>
      </c>
      <c r="FI15" s="259">
        <f t="shared" si="4"/>
        <v>353</v>
      </c>
      <c r="FJ15" s="260">
        <f t="shared" si="5"/>
        <v>99</v>
      </c>
      <c r="FK15" s="274">
        <f t="shared" si="0"/>
        <v>580</v>
      </c>
      <c r="FL15" s="275">
        <f t="shared" si="1"/>
        <v>100</v>
      </c>
      <c r="FM15" s="274">
        <f t="shared" si="2"/>
        <v>3530</v>
      </c>
      <c r="FN15" s="275">
        <f t="shared" si="3"/>
        <v>990</v>
      </c>
      <c r="FP15" s="300">
        <v>580</v>
      </c>
      <c r="FQ15" s="301">
        <v>100</v>
      </c>
      <c r="FR15" s="300">
        <v>3530</v>
      </c>
      <c r="FS15" s="301">
        <v>990</v>
      </c>
    </row>
    <row r="16" spans="1:176">
      <c r="A16" s="221" t="s">
        <v>228</v>
      </c>
      <c r="B16" s="222" t="s">
        <v>94</v>
      </c>
      <c r="C16" s="228"/>
      <c r="D16" s="227"/>
      <c r="E16" s="228"/>
      <c r="F16" s="227"/>
      <c r="G16" s="228"/>
      <c r="H16" s="227"/>
      <c r="I16" s="228"/>
      <c r="J16" s="227"/>
      <c r="K16" s="228"/>
      <c r="L16" s="227"/>
      <c r="M16" s="228"/>
      <c r="N16" s="227"/>
      <c r="O16" s="228"/>
      <c r="P16" s="227"/>
      <c r="Q16" s="228"/>
      <c r="R16" s="227"/>
      <c r="S16" s="228"/>
      <c r="T16" s="227"/>
      <c r="U16" s="228"/>
      <c r="V16" s="227"/>
      <c r="W16" s="228"/>
      <c r="X16" s="227"/>
      <c r="Y16" s="228"/>
      <c r="Z16" s="227"/>
      <c r="AA16" s="228"/>
      <c r="AB16" s="227"/>
      <c r="AC16" s="228"/>
      <c r="AD16" s="227"/>
      <c r="AE16" s="229">
        <v>0</v>
      </c>
      <c r="AF16" s="227">
        <v>0</v>
      </c>
      <c r="AG16" s="229">
        <v>0</v>
      </c>
      <c r="AH16" s="227">
        <v>0</v>
      </c>
      <c r="AI16" s="229">
        <v>2</v>
      </c>
      <c r="AJ16" s="227">
        <v>0</v>
      </c>
      <c r="AK16" s="229">
        <v>0</v>
      </c>
      <c r="AL16" s="227">
        <v>0</v>
      </c>
      <c r="AM16" s="229">
        <v>0</v>
      </c>
      <c r="AN16" s="227">
        <v>0</v>
      </c>
      <c r="AO16" s="229">
        <v>0</v>
      </c>
      <c r="AP16" s="227">
        <v>0</v>
      </c>
      <c r="AQ16" s="229">
        <v>2</v>
      </c>
      <c r="AR16" s="227">
        <v>0</v>
      </c>
      <c r="AS16" s="229">
        <v>0</v>
      </c>
      <c r="AT16" s="227">
        <v>0</v>
      </c>
      <c r="AU16" s="229">
        <v>2</v>
      </c>
      <c r="AV16" s="227">
        <v>0</v>
      </c>
      <c r="AW16" s="229">
        <v>5</v>
      </c>
      <c r="AX16" s="227">
        <v>0</v>
      </c>
      <c r="AY16" s="229">
        <v>0</v>
      </c>
      <c r="AZ16" s="227">
        <v>0</v>
      </c>
      <c r="BA16" s="229">
        <v>2</v>
      </c>
      <c r="BB16" s="227">
        <v>0</v>
      </c>
      <c r="BC16" s="229">
        <v>0</v>
      </c>
      <c r="BD16" s="227">
        <v>0</v>
      </c>
      <c r="BE16" s="229">
        <v>0</v>
      </c>
      <c r="BF16" s="227">
        <v>0</v>
      </c>
      <c r="BG16" s="229">
        <v>5</v>
      </c>
      <c r="BH16" s="227">
        <v>0</v>
      </c>
      <c r="BI16" s="229">
        <v>1</v>
      </c>
      <c r="BJ16" s="227">
        <v>0</v>
      </c>
      <c r="BK16" s="229">
        <v>11</v>
      </c>
      <c r="BL16" s="227">
        <v>0</v>
      </c>
      <c r="BM16" s="229">
        <v>18</v>
      </c>
      <c r="BN16" s="227">
        <v>0</v>
      </c>
      <c r="BO16" s="229">
        <v>18</v>
      </c>
      <c r="BP16" s="227">
        <v>0</v>
      </c>
      <c r="BQ16" s="226">
        <v>8</v>
      </c>
      <c r="BR16" s="227">
        <v>0</v>
      </c>
      <c r="BS16" s="226">
        <v>0</v>
      </c>
      <c r="BT16" s="226">
        <v>0</v>
      </c>
      <c r="BU16" s="228">
        <v>0</v>
      </c>
      <c r="BV16" s="226">
        <v>0</v>
      </c>
      <c r="BW16" s="228">
        <v>2</v>
      </c>
      <c r="BX16" s="226"/>
      <c r="BY16" s="228">
        <v>2</v>
      </c>
      <c r="BZ16" s="226"/>
      <c r="CA16" s="228">
        <v>2</v>
      </c>
      <c r="CB16" s="226"/>
      <c r="CC16" s="228"/>
      <c r="CD16" s="227"/>
      <c r="CE16" s="228">
        <v>8</v>
      </c>
      <c r="CF16" s="227"/>
      <c r="CG16" s="228"/>
      <c r="CH16" s="227"/>
      <c r="CI16" s="228"/>
      <c r="CJ16" s="227"/>
      <c r="CK16" s="228">
        <v>2</v>
      </c>
      <c r="CL16" s="227"/>
      <c r="CM16" s="228"/>
      <c r="CN16" s="227"/>
      <c r="CO16" s="228"/>
      <c r="CP16" s="227"/>
      <c r="CQ16" s="228"/>
      <c r="CR16" s="227"/>
      <c r="CS16" s="228"/>
      <c r="CT16" s="227"/>
      <c r="CU16" s="228">
        <v>2</v>
      </c>
      <c r="CV16" s="227"/>
      <c r="CW16" s="228"/>
      <c r="CX16" s="227"/>
      <c r="CY16" s="228"/>
      <c r="CZ16" s="227"/>
      <c r="DA16" s="228">
        <v>2</v>
      </c>
      <c r="DB16" s="227"/>
      <c r="DC16" s="228">
        <v>2</v>
      </c>
      <c r="DD16" s="227"/>
      <c r="DE16" s="228">
        <v>12</v>
      </c>
      <c r="DF16" s="227"/>
      <c r="DG16" s="228">
        <v>2</v>
      </c>
      <c r="DH16" s="227"/>
      <c r="DI16" s="228"/>
      <c r="DJ16" s="227"/>
      <c r="DK16" s="228"/>
      <c r="DL16" s="227"/>
      <c r="DM16" s="228"/>
      <c r="DN16" s="227"/>
      <c r="DO16" s="228"/>
      <c r="DP16" s="227"/>
      <c r="DQ16" s="228"/>
      <c r="DR16" s="227"/>
      <c r="DS16" s="228"/>
      <c r="DT16" s="227"/>
      <c r="DU16" s="228">
        <v>1</v>
      </c>
      <c r="DV16" s="227"/>
      <c r="DW16" s="228"/>
      <c r="DX16" s="227"/>
      <c r="DY16" s="228"/>
      <c r="DZ16" s="227"/>
      <c r="EA16" s="228"/>
      <c r="EB16" s="227"/>
      <c r="EC16" s="228">
        <v>2</v>
      </c>
      <c r="ED16" s="227"/>
      <c r="EE16" s="228"/>
      <c r="EF16" s="227"/>
      <c r="EG16" s="228">
        <v>2</v>
      </c>
      <c r="EH16" s="227"/>
      <c r="EI16" s="228">
        <v>1</v>
      </c>
      <c r="EJ16" s="227"/>
      <c r="EK16" s="228">
        <v>1</v>
      </c>
      <c r="EL16" s="227"/>
      <c r="EM16" s="228"/>
      <c r="EN16" s="227"/>
      <c r="EO16" s="228"/>
      <c r="EP16" s="227"/>
      <c r="EQ16" s="228"/>
      <c r="ER16" s="227"/>
      <c r="ES16" s="228"/>
      <c r="ET16" s="227"/>
      <c r="EU16" s="228">
        <v>7</v>
      </c>
      <c r="EV16" s="227"/>
      <c r="EW16" s="228"/>
      <c r="EX16" s="227"/>
      <c r="EY16" s="228"/>
      <c r="EZ16" s="227"/>
      <c r="FA16" s="228"/>
      <c r="FB16" s="227"/>
      <c r="FC16" s="228"/>
      <c r="FD16" s="227"/>
      <c r="FE16" s="228"/>
      <c r="FF16" s="227"/>
      <c r="FG16" s="259">
        <f t="shared" si="6"/>
        <v>7</v>
      </c>
      <c r="FH16" s="260">
        <f t="shared" si="7"/>
        <v>0</v>
      </c>
      <c r="FI16" s="259">
        <f t="shared" si="4"/>
        <v>124</v>
      </c>
      <c r="FJ16" s="260">
        <f t="shared" si="5"/>
        <v>0</v>
      </c>
      <c r="FK16" s="274">
        <f t="shared" si="0"/>
        <v>70</v>
      </c>
      <c r="FL16" s="275">
        <f t="shared" si="1"/>
        <v>0</v>
      </c>
      <c r="FM16" s="274">
        <f t="shared" si="2"/>
        <v>1240</v>
      </c>
      <c r="FN16" s="275">
        <f t="shared" si="3"/>
        <v>0</v>
      </c>
      <c r="FP16" s="300">
        <v>70</v>
      </c>
      <c r="FQ16" s="301">
        <v>0</v>
      </c>
      <c r="FR16" s="300">
        <v>1240</v>
      </c>
      <c r="FS16" s="301">
        <v>0</v>
      </c>
    </row>
    <row r="17" spans="1:176" ht="15" thickBot="1">
      <c r="A17" s="221" t="s">
        <v>228</v>
      </c>
      <c r="B17" s="222" t="s">
        <v>56</v>
      </c>
      <c r="C17" s="228"/>
      <c r="D17" s="227"/>
      <c r="E17" s="228"/>
      <c r="F17" s="227"/>
      <c r="G17" s="228"/>
      <c r="H17" s="227"/>
      <c r="I17" s="228"/>
      <c r="J17" s="227"/>
      <c r="K17" s="228"/>
      <c r="L17" s="227"/>
      <c r="M17" s="228"/>
      <c r="N17" s="227"/>
      <c r="O17" s="228"/>
      <c r="P17" s="227"/>
      <c r="Q17" s="228"/>
      <c r="R17" s="227"/>
      <c r="S17" s="228"/>
      <c r="T17" s="227"/>
      <c r="U17" s="228"/>
      <c r="V17" s="227"/>
      <c r="W17" s="228"/>
      <c r="X17" s="227"/>
      <c r="Y17" s="228"/>
      <c r="Z17" s="227"/>
      <c r="AA17" s="228"/>
      <c r="AB17" s="227"/>
      <c r="AC17" s="228"/>
      <c r="AD17" s="227"/>
      <c r="AE17" s="229">
        <v>0</v>
      </c>
      <c r="AF17" s="227">
        <v>0</v>
      </c>
      <c r="AG17" s="229">
        <v>0</v>
      </c>
      <c r="AH17" s="227">
        <v>0</v>
      </c>
      <c r="AI17" s="229">
        <v>0</v>
      </c>
      <c r="AJ17" s="227">
        <v>0</v>
      </c>
      <c r="AK17" s="229">
        <v>0</v>
      </c>
      <c r="AL17" s="227">
        <v>0</v>
      </c>
      <c r="AM17" s="229">
        <v>0</v>
      </c>
      <c r="AN17" s="227">
        <v>0</v>
      </c>
      <c r="AO17" s="229">
        <v>0</v>
      </c>
      <c r="AP17" s="227">
        <v>0</v>
      </c>
      <c r="AQ17" s="229">
        <v>0</v>
      </c>
      <c r="AR17" s="227">
        <v>0</v>
      </c>
      <c r="AS17" s="229">
        <v>0</v>
      </c>
      <c r="AT17" s="227">
        <v>0</v>
      </c>
      <c r="AU17" s="229">
        <v>0</v>
      </c>
      <c r="AV17" s="227">
        <v>0</v>
      </c>
      <c r="AW17" s="229">
        <v>0</v>
      </c>
      <c r="AX17" s="227">
        <v>0</v>
      </c>
      <c r="AY17" s="229">
        <v>0</v>
      </c>
      <c r="AZ17" s="227">
        <v>0</v>
      </c>
      <c r="BA17" s="229">
        <v>4</v>
      </c>
      <c r="BB17" s="227">
        <v>0</v>
      </c>
      <c r="BC17" s="229">
        <v>2</v>
      </c>
      <c r="BD17" s="227">
        <v>0</v>
      </c>
      <c r="BE17" s="229">
        <v>4</v>
      </c>
      <c r="BF17" s="227">
        <v>0</v>
      </c>
      <c r="BG17" s="229">
        <v>4</v>
      </c>
      <c r="BH17" s="227">
        <v>0</v>
      </c>
      <c r="BI17" s="229">
        <v>2</v>
      </c>
      <c r="BJ17" s="227">
        <v>0</v>
      </c>
      <c r="BK17" s="229">
        <v>2</v>
      </c>
      <c r="BL17" s="227">
        <v>0</v>
      </c>
      <c r="BM17" s="229">
        <v>2</v>
      </c>
      <c r="BN17" s="227">
        <v>0</v>
      </c>
      <c r="BO17" s="229">
        <v>6</v>
      </c>
      <c r="BP17" s="227">
        <v>0</v>
      </c>
      <c r="BQ17" s="226">
        <v>0</v>
      </c>
      <c r="BR17" s="227">
        <v>0</v>
      </c>
      <c r="BS17" s="226">
        <v>6</v>
      </c>
      <c r="BT17" s="226">
        <v>0</v>
      </c>
      <c r="BU17" s="228">
        <v>0</v>
      </c>
      <c r="BV17" s="226">
        <v>0</v>
      </c>
      <c r="BW17" s="228">
        <v>6</v>
      </c>
      <c r="BX17" s="226"/>
      <c r="BY17" s="228">
        <v>8</v>
      </c>
      <c r="BZ17" s="226"/>
      <c r="CA17" s="228">
        <v>5</v>
      </c>
      <c r="CB17" s="226">
        <v>4</v>
      </c>
      <c r="CC17" s="228">
        <v>2</v>
      </c>
      <c r="CD17" s="227">
        <v>6</v>
      </c>
      <c r="CE17" s="228">
        <v>4</v>
      </c>
      <c r="CF17" s="227">
        <v>4</v>
      </c>
      <c r="CG17" s="228">
        <v>2</v>
      </c>
      <c r="CH17" s="227">
        <v>4</v>
      </c>
      <c r="CI17" s="228">
        <v>6</v>
      </c>
      <c r="CJ17" s="227">
        <v>4</v>
      </c>
      <c r="CK17" s="228"/>
      <c r="CL17" s="227">
        <v>4</v>
      </c>
      <c r="CM17" s="228">
        <v>4</v>
      </c>
      <c r="CN17" s="227">
        <v>4</v>
      </c>
      <c r="CO17" s="228">
        <v>2</v>
      </c>
      <c r="CP17" s="227"/>
      <c r="CQ17" s="228">
        <v>4</v>
      </c>
      <c r="CR17" s="227">
        <v>3</v>
      </c>
      <c r="CS17" s="228">
        <v>4</v>
      </c>
      <c r="CT17" s="227">
        <v>4</v>
      </c>
      <c r="CU17" s="228">
        <v>6</v>
      </c>
      <c r="CV17" s="227"/>
      <c r="CW17" s="228">
        <v>6</v>
      </c>
      <c r="CX17" s="227">
        <v>4</v>
      </c>
      <c r="CY17" s="228">
        <v>8</v>
      </c>
      <c r="CZ17" s="227">
        <v>4</v>
      </c>
      <c r="DA17" s="228">
        <v>10</v>
      </c>
      <c r="DB17" s="227"/>
      <c r="DC17" s="228">
        <v>6</v>
      </c>
      <c r="DD17" s="227">
        <v>8</v>
      </c>
      <c r="DE17" s="228">
        <v>7</v>
      </c>
      <c r="DF17" s="227"/>
      <c r="DG17" s="228">
        <v>16</v>
      </c>
      <c r="DH17" s="227">
        <v>2</v>
      </c>
      <c r="DI17" s="228">
        <v>13</v>
      </c>
      <c r="DJ17" s="227"/>
      <c r="DK17" s="228">
        <v>9</v>
      </c>
      <c r="DL17" s="227"/>
      <c r="DM17" s="228">
        <v>14</v>
      </c>
      <c r="DN17" s="227"/>
      <c r="DO17" s="228">
        <v>17</v>
      </c>
      <c r="DP17" s="227">
        <v>2</v>
      </c>
      <c r="DQ17" s="228">
        <v>7</v>
      </c>
      <c r="DR17" s="227">
        <v>3</v>
      </c>
      <c r="DS17" s="228">
        <v>6</v>
      </c>
      <c r="DT17" s="227"/>
      <c r="DU17" s="228">
        <v>6</v>
      </c>
      <c r="DV17" s="227"/>
      <c r="DW17" s="228"/>
      <c r="DX17" s="227"/>
      <c r="DY17" s="228">
        <v>10</v>
      </c>
      <c r="DZ17" s="227"/>
      <c r="EA17" s="228">
        <v>8</v>
      </c>
      <c r="EB17" s="227">
        <v>2</v>
      </c>
      <c r="EC17" s="228">
        <v>4</v>
      </c>
      <c r="ED17" s="227"/>
      <c r="EE17" s="228">
        <v>8</v>
      </c>
      <c r="EF17" s="227"/>
      <c r="EG17" s="228">
        <v>6</v>
      </c>
      <c r="EH17" s="227"/>
      <c r="EI17" s="228"/>
      <c r="EJ17" s="227"/>
      <c r="EK17" s="228"/>
      <c r="EL17" s="227"/>
      <c r="EM17" s="228"/>
      <c r="EN17" s="227"/>
      <c r="EO17" s="228"/>
      <c r="EP17" s="227"/>
      <c r="EQ17" s="228">
        <v>6</v>
      </c>
      <c r="ER17" s="227"/>
      <c r="ES17" s="228">
        <v>4</v>
      </c>
      <c r="ET17" s="227"/>
      <c r="EU17" s="228">
        <v>10</v>
      </c>
      <c r="EV17" s="227"/>
      <c r="EW17" s="228">
        <v>6</v>
      </c>
      <c r="EX17" s="227"/>
      <c r="EY17" s="228">
        <v>6</v>
      </c>
      <c r="EZ17" s="227"/>
      <c r="FA17" s="228">
        <v>9</v>
      </c>
      <c r="FB17" s="227"/>
      <c r="FC17" s="228">
        <v>7</v>
      </c>
      <c r="FD17" s="227">
        <v>1</v>
      </c>
      <c r="FE17" s="228">
        <v>7</v>
      </c>
      <c r="FF17" s="227"/>
      <c r="FG17" s="259">
        <f t="shared" si="6"/>
        <v>45</v>
      </c>
      <c r="FH17" s="260">
        <f t="shared" si="7"/>
        <v>1</v>
      </c>
      <c r="FI17" s="259">
        <f t="shared" si="4"/>
        <v>301</v>
      </c>
      <c r="FJ17" s="260">
        <f t="shared" si="5"/>
        <v>63</v>
      </c>
      <c r="FK17" s="274">
        <f t="shared" si="0"/>
        <v>450</v>
      </c>
      <c r="FL17" s="275">
        <f t="shared" si="1"/>
        <v>10</v>
      </c>
      <c r="FM17" s="274">
        <f t="shared" si="2"/>
        <v>3010</v>
      </c>
      <c r="FN17" s="275">
        <f t="shared" si="3"/>
        <v>630</v>
      </c>
      <c r="FP17" s="300">
        <f>FK17+'EU-JINARC'!Q33</f>
        <v>562</v>
      </c>
      <c r="FQ17" s="301">
        <f>FL17+'EU-JINARC'!Q34</f>
        <v>66</v>
      </c>
      <c r="FR17" s="300">
        <f>FM17+'EU-JINARC'!R33</f>
        <v>3206</v>
      </c>
      <c r="FS17" s="301">
        <f>FN17+'EU-JINARC'!R34</f>
        <v>686</v>
      </c>
    </row>
    <row r="18" spans="1:176" s="285" customFormat="1" ht="15" thickBot="1">
      <c r="A18" s="279" t="s">
        <v>228</v>
      </c>
      <c r="B18" s="280" t="s">
        <v>12</v>
      </c>
      <c r="C18" s="281"/>
      <c r="D18" s="282"/>
      <c r="E18" s="281"/>
      <c r="F18" s="282"/>
      <c r="G18" s="281"/>
      <c r="H18" s="282"/>
      <c r="I18" s="281"/>
      <c r="J18" s="282"/>
      <c r="K18" s="281"/>
      <c r="L18" s="282"/>
      <c r="M18" s="281"/>
      <c r="N18" s="282"/>
      <c r="O18" s="281"/>
      <c r="P18" s="282"/>
      <c r="Q18" s="281"/>
      <c r="R18" s="282"/>
      <c r="S18" s="281"/>
      <c r="T18" s="282"/>
      <c r="U18" s="281"/>
      <c r="V18" s="282"/>
      <c r="W18" s="281"/>
      <c r="X18" s="282"/>
      <c r="Y18" s="281"/>
      <c r="Z18" s="282"/>
      <c r="AA18" s="281"/>
      <c r="AB18" s="282"/>
      <c r="AC18" s="281"/>
      <c r="AD18" s="282"/>
      <c r="AE18" s="283"/>
      <c r="AF18" s="282"/>
      <c r="AG18" s="283"/>
      <c r="AH18" s="282"/>
      <c r="AI18" s="283"/>
      <c r="AJ18" s="282"/>
      <c r="AK18" s="283"/>
      <c r="AL18" s="282"/>
      <c r="AM18" s="283"/>
      <c r="AN18" s="282"/>
      <c r="AO18" s="283"/>
      <c r="AP18" s="282"/>
      <c r="AQ18" s="283"/>
      <c r="AR18" s="282"/>
      <c r="AS18" s="283"/>
      <c r="AT18" s="282"/>
      <c r="AU18" s="283"/>
      <c r="AV18" s="282"/>
      <c r="AW18" s="283"/>
      <c r="AX18" s="282"/>
      <c r="AY18" s="283"/>
      <c r="AZ18" s="282"/>
      <c r="BA18" s="283"/>
      <c r="BB18" s="282"/>
      <c r="BC18" s="283"/>
      <c r="BD18" s="282"/>
      <c r="BE18" s="283"/>
      <c r="BF18" s="282"/>
      <c r="BG18" s="283"/>
      <c r="BH18" s="282"/>
      <c r="BI18" s="283"/>
      <c r="BJ18" s="282"/>
      <c r="BK18" s="283"/>
      <c r="BL18" s="282"/>
      <c r="BM18" s="283"/>
      <c r="BN18" s="282"/>
      <c r="BO18" s="283"/>
      <c r="BP18" s="282"/>
      <c r="BQ18" s="284"/>
      <c r="BR18" s="282"/>
      <c r="BS18" s="284"/>
      <c r="BT18" s="284"/>
      <c r="BU18" s="281"/>
      <c r="BV18" s="284"/>
      <c r="BW18" s="281"/>
      <c r="BX18" s="284"/>
      <c r="BY18" s="281"/>
      <c r="BZ18" s="284"/>
      <c r="CA18" s="281"/>
      <c r="CB18" s="284"/>
      <c r="CC18" s="281"/>
      <c r="CD18" s="282"/>
      <c r="CE18" s="281"/>
      <c r="CF18" s="282"/>
      <c r="CG18" s="281"/>
      <c r="CH18" s="282"/>
      <c r="CI18" s="281"/>
      <c r="CJ18" s="282"/>
      <c r="CK18" s="281"/>
      <c r="CL18" s="282"/>
      <c r="CM18" s="281"/>
      <c r="CN18" s="282"/>
      <c r="CO18" s="281"/>
      <c r="CP18" s="282"/>
      <c r="CQ18" s="281"/>
      <c r="CR18" s="282"/>
      <c r="CS18" s="281"/>
      <c r="CT18" s="282"/>
      <c r="CU18" s="281"/>
      <c r="CV18" s="282"/>
      <c r="CW18" s="281"/>
      <c r="CX18" s="282"/>
      <c r="CY18" s="281"/>
      <c r="CZ18" s="282"/>
      <c r="DA18" s="281"/>
      <c r="DB18" s="282"/>
      <c r="DC18" s="281"/>
      <c r="DD18" s="282"/>
      <c r="DE18" s="281"/>
      <c r="DF18" s="282"/>
      <c r="DG18" s="281"/>
      <c r="DH18" s="282"/>
      <c r="DI18" s="281"/>
      <c r="DJ18" s="282"/>
      <c r="DK18" s="281">
        <v>504</v>
      </c>
      <c r="DL18" s="282"/>
      <c r="DM18" s="281"/>
      <c r="DN18" s="282"/>
      <c r="DO18" s="281"/>
      <c r="DP18" s="282"/>
      <c r="DQ18" s="281">
        <v>336</v>
      </c>
      <c r="DR18" s="282"/>
      <c r="DS18" s="281"/>
      <c r="DT18" s="282"/>
      <c r="DU18" s="281"/>
      <c r="DV18" s="282"/>
      <c r="DW18" s="281"/>
      <c r="DX18" s="282"/>
      <c r="DY18" s="281"/>
      <c r="DZ18" s="282"/>
      <c r="EA18" s="281"/>
      <c r="EB18" s="282"/>
      <c r="EC18" s="281"/>
      <c r="ED18" s="282"/>
      <c r="EE18" s="281"/>
      <c r="EF18" s="282"/>
      <c r="EG18" s="281"/>
      <c r="EH18" s="282"/>
      <c r="EI18" s="281">
        <v>6</v>
      </c>
      <c r="EJ18" s="282"/>
      <c r="EK18" s="281">
        <v>4</v>
      </c>
      <c r="EL18" s="282"/>
      <c r="EM18" s="281">
        <v>10</v>
      </c>
      <c r="EN18" s="282"/>
      <c r="EO18" s="281">
        <v>6</v>
      </c>
      <c r="EP18" s="282"/>
      <c r="EQ18" s="281"/>
      <c r="ER18" s="282"/>
      <c r="ES18" s="281"/>
      <c r="ET18" s="282"/>
      <c r="EU18" s="281"/>
      <c r="EV18" s="282"/>
      <c r="EW18" s="281"/>
      <c r="EX18" s="282"/>
      <c r="EY18" s="281"/>
      <c r="EZ18" s="282"/>
      <c r="FA18" s="281"/>
      <c r="FB18" s="282"/>
      <c r="FC18" s="281"/>
      <c r="FD18" s="282"/>
      <c r="FE18" s="281"/>
      <c r="FF18" s="282"/>
      <c r="FG18" s="270">
        <f t="shared" si="6"/>
        <v>0</v>
      </c>
      <c r="FH18" s="271">
        <f t="shared" si="7"/>
        <v>0</v>
      </c>
      <c r="FI18" s="270">
        <f t="shared" si="4"/>
        <v>866</v>
      </c>
      <c r="FJ18" s="271">
        <f t="shared" si="5"/>
        <v>0</v>
      </c>
      <c r="FK18" s="294">
        <f t="shared" si="0"/>
        <v>0</v>
      </c>
      <c r="FL18" s="295">
        <f t="shared" si="1"/>
        <v>0</v>
      </c>
      <c r="FM18" s="294">
        <f t="shared" si="2"/>
        <v>8660</v>
      </c>
      <c r="FN18" s="295">
        <f t="shared" si="3"/>
        <v>0</v>
      </c>
      <c r="FP18" s="294">
        <v>0</v>
      </c>
      <c r="FQ18" s="295">
        <v>0</v>
      </c>
      <c r="FR18" s="294">
        <v>8660</v>
      </c>
      <c r="FS18" s="295">
        <v>0</v>
      </c>
    </row>
    <row r="19" spans="1:176">
      <c r="A19" s="221" t="s">
        <v>229</v>
      </c>
      <c r="B19" s="276" t="s">
        <v>13</v>
      </c>
      <c r="C19" s="240">
        <v>4</v>
      </c>
      <c r="D19" s="241">
        <v>2</v>
      </c>
      <c r="E19" s="240">
        <v>5</v>
      </c>
      <c r="F19" s="241">
        <v>4</v>
      </c>
      <c r="G19" s="242"/>
      <c r="H19" s="243"/>
      <c r="I19" s="242"/>
      <c r="J19" s="243"/>
      <c r="K19" s="242"/>
      <c r="L19" s="243"/>
      <c r="M19" s="242"/>
      <c r="N19" s="243"/>
      <c r="O19" s="242"/>
      <c r="P19" s="243"/>
      <c r="Q19" s="242"/>
      <c r="R19" s="243"/>
      <c r="S19" s="242"/>
      <c r="T19" s="243"/>
      <c r="U19" s="242"/>
      <c r="V19" s="243"/>
      <c r="W19" s="242"/>
      <c r="X19" s="243"/>
      <c r="Y19" s="242"/>
      <c r="Z19" s="243"/>
      <c r="AA19" s="242"/>
      <c r="AB19" s="243"/>
      <c r="AC19" s="242"/>
      <c r="AD19" s="243"/>
      <c r="AE19" s="242"/>
      <c r="AF19" s="243"/>
      <c r="AG19" s="242"/>
      <c r="AH19" s="243"/>
      <c r="AI19" s="242"/>
      <c r="AJ19" s="243"/>
      <c r="AK19" s="242"/>
      <c r="AL19" s="243"/>
      <c r="AM19" s="242"/>
      <c r="AN19" s="243"/>
      <c r="AO19" s="242"/>
      <c r="AP19" s="243"/>
      <c r="AQ19" s="242"/>
      <c r="AR19" s="243"/>
      <c r="AS19" s="242"/>
      <c r="AT19" s="243"/>
      <c r="AU19" s="242"/>
      <c r="AV19" s="243"/>
      <c r="AW19" s="242"/>
      <c r="AX19" s="243"/>
      <c r="AY19" s="242"/>
      <c r="AZ19" s="243"/>
      <c r="BA19" s="242"/>
      <c r="BB19" s="243"/>
      <c r="BC19" s="242"/>
      <c r="BD19" s="243"/>
      <c r="BE19" s="242"/>
      <c r="BF19" s="243"/>
      <c r="BG19" s="242"/>
      <c r="BH19" s="243"/>
      <c r="BI19" s="242"/>
      <c r="BJ19" s="243"/>
      <c r="BK19" s="242"/>
      <c r="BL19" s="243"/>
      <c r="BM19" s="242"/>
      <c r="BN19" s="243"/>
      <c r="BO19" s="242"/>
      <c r="BP19" s="243"/>
      <c r="BQ19" s="244"/>
      <c r="BR19" s="243"/>
      <c r="BS19" s="244"/>
      <c r="BT19" s="244"/>
      <c r="BU19" s="242"/>
      <c r="BV19" s="244"/>
      <c r="BW19" s="245"/>
      <c r="BX19" s="246"/>
      <c r="BY19" s="245"/>
      <c r="BZ19" s="246"/>
      <c r="CA19" s="245"/>
      <c r="CB19" s="246"/>
      <c r="CC19" s="245"/>
      <c r="CD19" s="247"/>
      <c r="CE19" s="245"/>
      <c r="CF19" s="247"/>
      <c r="CG19" s="245"/>
      <c r="CH19" s="247"/>
      <c r="CI19" s="245"/>
      <c r="CJ19" s="247"/>
      <c r="CK19" s="245"/>
      <c r="CL19" s="247"/>
      <c r="CM19" s="245"/>
      <c r="CN19" s="247"/>
      <c r="CO19" s="245"/>
      <c r="CP19" s="247"/>
      <c r="CQ19" s="245"/>
      <c r="CR19" s="247"/>
      <c r="CS19" s="245"/>
      <c r="CT19" s="247"/>
      <c r="CU19" s="245"/>
      <c r="CV19" s="247"/>
      <c r="CW19" s="245"/>
      <c r="CX19" s="247"/>
      <c r="CY19" s="245"/>
      <c r="CZ19" s="247"/>
      <c r="DA19" s="245"/>
      <c r="DB19" s="247"/>
      <c r="DC19" s="245"/>
      <c r="DD19" s="247"/>
      <c r="DE19" s="245"/>
      <c r="DF19" s="247"/>
      <c r="DG19" s="245"/>
      <c r="DH19" s="247"/>
      <c r="DI19" s="245"/>
      <c r="DJ19" s="247"/>
      <c r="DK19" s="245"/>
      <c r="DL19" s="247"/>
      <c r="DM19" s="245"/>
      <c r="DN19" s="247"/>
      <c r="DO19" s="245"/>
      <c r="DP19" s="247"/>
      <c r="DQ19" s="245"/>
      <c r="DR19" s="247"/>
      <c r="DS19" s="245"/>
      <c r="DT19" s="247"/>
      <c r="DU19" s="245"/>
      <c r="DV19" s="247"/>
      <c r="DW19" s="245"/>
      <c r="DX19" s="247"/>
      <c r="DY19" s="245"/>
      <c r="DZ19" s="247"/>
      <c r="EA19" s="245"/>
      <c r="EB19" s="247"/>
      <c r="EC19" s="245"/>
      <c r="ED19" s="247"/>
      <c r="EE19" s="245"/>
      <c r="EF19" s="247"/>
      <c r="EG19" s="245"/>
      <c r="EH19" s="247"/>
      <c r="EI19" s="245"/>
      <c r="EJ19" s="247"/>
      <c r="EK19" s="245"/>
      <c r="EL19" s="247"/>
      <c r="EM19" s="245"/>
      <c r="EN19" s="247"/>
      <c r="EO19" s="245"/>
      <c r="EP19" s="247"/>
      <c r="EQ19" s="245"/>
      <c r="ER19" s="247"/>
      <c r="ES19" s="245"/>
      <c r="ET19" s="247"/>
      <c r="EU19" s="245"/>
      <c r="EV19" s="247"/>
      <c r="EW19" s="245"/>
      <c r="EX19" s="247"/>
      <c r="EY19" s="245"/>
      <c r="EZ19" s="247"/>
      <c r="FA19" s="245"/>
      <c r="FB19" s="247"/>
      <c r="FC19" s="245"/>
      <c r="FD19" s="247"/>
      <c r="FE19" s="245"/>
      <c r="FF19" s="247"/>
      <c r="FG19" s="259">
        <f t="shared" si="6"/>
        <v>0</v>
      </c>
      <c r="FH19" s="260">
        <f t="shared" si="7"/>
        <v>0</v>
      </c>
      <c r="FI19" s="259">
        <f t="shared" si="4"/>
        <v>9</v>
      </c>
      <c r="FJ19" s="260">
        <f t="shared" si="5"/>
        <v>6</v>
      </c>
      <c r="FK19" s="287">
        <f t="shared" si="0"/>
        <v>0</v>
      </c>
      <c r="FL19" s="288">
        <f t="shared" si="1"/>
        <v>0</v>
      </c>
      <c r="FM19" s="287">
        <f t="shared" si="2"/>
        <v>90</v>
      </c>
      <c r="FN19" s="288">
        <f t="shared" si="3"/>
        <v>60</v>
      </c>
      <c r="FO19" s="218" t="s">
        <v>243</v>
      </c>
      <c r="FP19" s="287">
        <v>0</v>
      </c>
      <c r="FQ19" s="288">
        <v>0</v>
      </c>
      <c r="FR19" s="287">
        <v>90</v>
      </c>
      <c r="FS19" s="288">
        <v>60</v>
      </c>
      <c r="FT19" s="218" t="s">
        <v>243</v>
      </c>
    </row>
    <row r="20" spans="1:176">
      <c r="A20" s="221" t="s">
        <v>230</v>
      </c>
      <c r="B20" s="276" t="s">
        <v>13</v>
      </c>
      <c r="C20" s="228"/>
      <c r="D20" s="227"/>
      <c r="E20" s="228"/>
      <c r="F20" s="227"/>
      <c r="G20" s="228">
        <v>9</v>
      </c>
      <c r="H20" s="227">
        <v>7</v>
      </c>
      <c r="I20" s="228">
        <v>9</v>
      </c>
      <c r="J20" s="227">
        <v>13</v>
      </c>
      <c r="K20" s="228">
        <v>19</v>
      </c>
      <c r="L20" s="227">
        <v>27</v>
      </c>
      <c r="M20" s="228">
        <v>20</v>
      </c>
      <c r="N20" s="227">
        <v>9</v>
      </c>
      <c r="O20" s="228">
        <v>22</v>
      </c>
      <c r="P20" s="227">
        <v>16</v>
      </c>
      <c r="Q20" s="228">
        <v>32</v>
      </c>
      <c r="R20" s="227">
        <v>15</v>
      </c>
      <c r="S20" s="228">
        <v>14</v>
      </c>
      <c r="T20" s="227">
        <v>10</v>
      </c>
      <c r="U20" s="228">
        <v>23</v>
      </c>
      <c r="V20" s="227">
        <v>28</v>
      </c>
      <c r="W20" s="228">
        <v>37</v>
      </c>
      <c r="X20" s="227">
        <v>24</v>
      </c>
      <c r="Y20" s="228">
        <v>34</v>
      </c>
      <c r="Z20" s="227">
        <v>16</v>
      </c>
      <c r="AA20" s="228">
        <v>61</v>
      </c>
      <c r="AB20" s="227">
        <v>20</v>
      </c>
      <c r="AC20" s="228">
        <v>71</v>
      </c>
      <c r="AD20" s="227">
        <v>27</v>
      </c>
      <c r="AE20" s="229">
        <v>38</v>
      </c>
      <c r="AF20" s="227">
        <v>22</v>
      </c>
      <c r="AG20" s="229">
        <v>84</v>
      </c>
      <c r="AH20" s="227">
        <v>40</v>
      </c>
      <c r="AI20" s="229">
        <v>102</v>
      </c>
      <c r="AJ20" s="227">
        <v>34</v>
      </c>
      <c r="AK20" s="229">
        <v>46</v>
      </c>
      <c r="AL20" s="227">
        <v>44</v>
      </c>
      <c r="AM20" s="229">
        <v>115</v>
      </c>
      <c r="AN20" s="227">
        <v>46</v>
      </c>
      <c r="AO20" s="229">
        <v>56</v>
      </c>
      <c r="AP20" s="227">
        <v>64</v>
      </c>
      <c r="AQ20" s="229">
        <v>89</v>
      </c>
      <c r="AR20" s="227">
        <v>66</v>
      </c>
      <c r="AS20" s="229">
        <v>65</v>
      </c>
      <c r="AT20" s="227">
        <v>80</v>
      </c>
      <c r="AU20" s="229">
        <v>95</v>
      </c>
      <c r="AV20" s="227">
        <v>87</v>
      </c>
      <c r="AW20" s="229">
        <v>91</v>
      </c>
      <c r="AX20" s="227">
        <v>53</v>
      </c>
      <c r="AY20" s="229">
        <v>134</v>
      </c>
      <c r="AZ20" s="227">
        <v>78</v>
      </c>
      <c r="BA20" s="229">
        <v>104</v>
      </c>
      <c r="BB20" s="227">
        <v>88</v>
      </c>
      <c r="BC20" s="229">
        <v>129</v>
      </c>
      <c r="BD20" s="227">
        <v>114</v>
      </c>
      <c r="BE20" s="229">
        <v>163</v>
      </c>
      <c r="BF20" s="227">
        <v>117</v>
      </c>
      <c r="BG20" s="229">
        <v>129</v>
      </c>
      <c r="BH20" s="227">
        <v>83</v>
      </c>
      <c r="BI20" s="229">
        <v>112</v>
      </c>
      <c r="BJ20" s="227">
        <v>75</v>
      </c>
      <c r="BK20" s="229">
        <v>154</v>
      </c>
      <c r="BL20" s="227">
        <v>63</v>
      </c>
      <c r="BM20" s="229">
        <v>103</v>
      </c>
      <c r="BN20" s="227">
        <v>108</v>
      </c>
      <c r="BO20" s="229">
        <v>130</v>
      </c>
      <c r="BP20" s="227">
        <v>67</v>
      </c>
      <c r="BQ20" s="226">
        <v>126</v>
      </c>
      <c r="BR20" s="227">
        <v>64</v>
      </c>
      <c r="BS20" s="226">
        <v>225</v>
      </c>
      <c r="BT20" s="226">
        <v>99</v>
      </c>
      <c r="BU20" s="228">
        <v>139</v>
      </c>
      <c r="BV20" s="226">
        <v>92</v>
      </c>
      <c r="BW20" s="228">
        <v>151</v>
      </c>
      <c r="BX20" s="246">
        <v>99</v>
      </c>
      <c r="BY20" s="245">
        <v>151</v>
      </c>
      <c r="BZ20" s="246">
        <v>102</v>
      </c>
      <c r="CA20" s="245">
        <v>187</v>
      </c>
      <c r="CB20" s="246">
        <v>92</v>
      </c>
      <c r="CC20" s="245">
        <v>142</v>
      </c>
      <c r="CD20" s="247">
        <v>105</v>
      </c>
      <c r="CE20" s="245">
        <v>153</v>
      </c>
      <c r="CF20" s="247">
        <v>142</v>
      </c>
      <c r="CG20" s="245">
        <v>131</v>
      </c>
      <c r="CH20" s="247">
        <v>99</v>
      </c>
      <c r="CI20" s="245">
        <v>131</v>
      </c>
      <c r="CJ20" s="247">
        <v>105</v>
      </c>
      <c r="CK20" s="245">
        <v>168</v>
      </c>
      <c r="CL20" s="247">
        <v>157</v>
      </c>
      <c r="CM20" s="245">
        <v>144</v>
      </c>
      <c r="CN20" s="247">
        <v>102</v>
      </c>
      <c r="CO20" s="245">
        <v>124</v>
      </c>
      <c r="CP20" s="247">
        <v>138</v>
      </c>
      <c r="CQ20" s="245">
        <v>208</v>
      </c>
      <c r="CR20" s="247">
        <v>143</v>
      </c>
      <c r="CS20" s="245">
        <v>82</v>
      </c>
      <c r="CT20" s="247">
        <v>126</v>
      </c>
      <c r="CU20" s="245">
        <v>134</v>
      </c>
      <c r="CV20" s="247">
        <v>166</v>
      </c>
      <c r="CW20" s="245">
        <v>158</v>
      </c>
      <c r="CX20" s="247">
        <v>136</v>
      </c>
      <c r="CY20" s="245">
        <v>165</v>
      </c>
      <c r="CZ20" s="247">
        <v>135</v>
      </c>
      <c r="DA20" s="245">
        <v>94</v>
      </c>
      <c r="DB20" s="247">
        <v>151</v>
      </c>
      <c r="DC20" s="245">
        <v>168</v>
      </c>
      <c r="DD20" s="247">
        <v>135</v>
      </c>
      <c r="DE20" s="245">
        <v>175</v>
      </c>
      <c r="DF20" s="247">
        <v>122</v>
      </c>
      <c r="DG20" s="245">
        <v>227</v>
      </c>
      <c r="DH20" s="247">
        <v>206</v>
      </c>
      <c r="DI20" s="245">
        <v>207</v>
      </c>
      <c r="DJ20" s="247">
        <v>132</v>
      </c>
      <c r="DK20" s="245">
        <v>131</v>
      </c>
      <c r="DL20" s="247">
        <v>178</v>
      </c>
      <c r="DM20" s="245">
        <v>266</v>
      </c>
      <c r="DN20" s="247">
        <v>140</v>
      </c>
      <c r="DO20" s="245">
        <v>238</v>
      </c>
      <c r="DP20" s="247">
        <v>198</v>
      </c>
      <c r="DQ20" s="245">
        <v>230</v>
      </c>
      <c r="DR20" s="247">
        <v>162</v>
      </c>
      <c r="DS20" s="245">
        <v>183</v>
      </c>
      <c r="DT20" s="247">
        <v>194</v>
      </c>
      <c r="DU20" s="245">
        <v>183</v>
      </c>
      <c r="DV20" s="247">
        <v>154</v>
      </c>
      <c r="DW20" s="245">
        <v>183</v>
      </c>
      <c r="DX20" s="247">
        <v>97</v>
      </c>
      <c r="DY20" s="245">
        <v>278</v>
      </c>
      <c r="DZ20" s="247">
        <v>226</v>
      </c>
      <c r="EA20" s="245">
        <v>333</v>
      </c>
      <c r="EB20" s="247">
        <v>152</v>
      </c>
      <c r="EC20" s="245">
        <v>253</v>
      </c>
      <c r="ED20" s="247">
        <v>140</v>
      </c>
      <c r="EE20" s="245">
        <v>339</v>
      </c>
      <c r="EF20" s="247">
        <v>193</v>
      </c>
      <c r="EG20" s="245">
        <v>302</v>
      </c>
      <c r="EH20" s="247">
        <v>114</v>
      </c>
      <c r="EI20" s="245">
        <v>309</v>
      </c>
      <c r="EJ20" s="247">
        <v>169</v>
      </c>
      <c r="EK20" s="245">
        <v>442</v>
      </c>
      <c r="EL20" s="247">
        <v>271</v>
      </c>
      <c r="EM20" s="245">
        <v>445</v>
      </c>
      <c r="EN20" s="247">
        <v>292</v>
      </c>
      <c r="EO20" s="245">
        <v>291</v>
      </c>
      <c r="EP20" s="247">
        <v>236</v>
      </c>
      <c r="EQ20" s="245">
        <v>475</v>
      </c>
      <c r="ER20" s="247">
        <v>280</v>
      </c>
      <c r="ES20" s="245">
        <v>387</v>
      </c>
      <c r="ET20" s="247">
        <v>166</v>
      </c>
      <c r="EU20" s="245">
        <v>338</v>
      </c>
      <c r="EV20" s="247">
        <v>238</v>
      </c>
      <c r="EW20" s="245">
        <v>433</v>
      </c>
      <c r="EX20" s="247">
        <v>261</v>
      </c>
      <c r="EY20" s="245">
        <v>347</v>
      </c>
      <c r="EZ20" s="247">
        <v>306</v>
      </c>
      <c r="FA20" s="245">
        <v>473</v>
      </c>
      <c r="FB20" s="247">
        <v>268</v>
      </c>
      <c r="FC20" s="245">
        <v>364</v>
      </c>
      <c r="FD20" s="247">
        <v>266</v>
      </c>
      <c r="FE20" s="245">
        <v>404</v>
      </c>
      <c r="FF20" s="247">
        <v>347</v>
      </c>
      <c r="FG20" s="259">
        <f t="shared" si="6"/>
        <v>2359</v>
      </c>
      <c r="FH20" s="260">
        <f t="shared" si="7"/>
        <v>1686</v>
      </c>
      <c r="FI20" s="259">
        <f t="shared" si="4"/>
        <v>13507</v>
      </c>
      <c r="FJ20" s="260">
        <f t="shared" si="5"/>
        <v>9437</v>
      </c>
      <c r="FK20" s="287">
        <f t="shared" si="0"/>
        <v>23590</v>
      </c>
      <c r="FL20" s="288">
        <f t="shared" si="1"/>
        <v>16860</v>
      </c>
      <c r="FM20" s="287">
        <f t="shared" si="2"/>
        <v>135070</v>
      </c>
      <c r="FN20" s="288">
        <f t="shared" si="3"/>
        <v>94370</v>
      </c>
      <c r="FO20" s="218" t="s">
        <v>243</v>
      </c>
      <c r="FP20" s="287">
        <v>23590</v>
      </c>
      <c r="FQ20" s="288">
        <v>16860</v>
      </c>
      <c r="FR20" s="287">
        <v>135070</v>
      </c>
      <c r="FS20" s="288">
        <v>94370</v>
      </c>
      <c r="FT20" s="218" t="s">
        <v>243</v>
      </c>
    </row>
    <row r="21" spans="1:176">
      <c r="A21" s="221" t="s">
        <v>231</v>
      </c>
      <c r="B21" s="276" t="s">
        <v>3</v>
      </c>
      <c r="C21" s="228"/>
      <c r="D21" s="227"/>
      <c r="E21" s="228"/>
      <c r="F21" s="227"/>
      <c r="G21" s="228"/>
      <c r="H21" s="227"/>
      <c r="I21" s="228"/>
      <c r="J21" s="227"/>
      <c r="K21" s="228"/>
      <c r="L21" s="227"/>
      <c r="M21" s="228"/>
      <c r="N21" s="227"/>
      <c r="O21" s="228"/>
      <c r="P21" s="227"/>
      <c r="Q21" s="228"/>
      <c r="R21" s="227"/>
      <c r="S21" s="228"/>
      <c r="T21" s="227"/>
      <c r="U21" s="228"/>
      <c r="V21" s="227"/>
      <c r="W21" s="228"/>
      <c r="X21" s="227"/>
      <c r="Y21" s="228"/>
      <c r="Z21" s="227"/>
      <c r="AA21" s="228">
        <v>3</v>
      </c>
      <c r="AB21" s="227">
        <v>1</v>
      </c>
      <c r="AC21" s="228">
        <v>7</v>
      </c>
      <c r="AD21" s="227">
        <v>0</v>
      </c>
      <c r="AE21" s="229">
        <v>21</v>
      </c>
      <c r="AF21" s="227">
        <v>1</v>
      </c>
      <c r="AG21" s="229">
        <v>3</v>
      </c>
      <c r="AH21" s="227">
        <v>10</v>
      </c>
      <c r="AI21" s="229">
        <v>12</v>
      </c>
      <c r="AJ21" s="227">
        <v>7</v>
      </c>
      <c r="AK21" s="229">
        <v>15</v>
      </c>
      <c r="AL21" s="227">
        <v>5</v>
      </c>
      <c r="AM21" s="229">
        <v>28</v>
      </c>
      <c r="AN21" s="227">
        <v>4</v>
      </c>
      <c r="AO21" s="229">
        <v>16</v>
      </c>
      <c r="AP21" s="227">
        <v>10</v>
      </c>
      <c r="AQ21" s="229">
        <v>4</v>
      </c>
      <c r="AR21" s="227">
        <v>6</v>
      </c>
      <c r="AS21" s="229">
        <v>44</v>
      </c>
      <c r="AT21" s="227">
        <v>8</v>
      </c>
      <c r="AU21" s="229">
        <v>18</v>
      </c>
      <c r="AV21" s="227">
        <v>28</v>
      </c>
      <c r="AW21" s="229">
        <v>36</v>
      </c>
      <c r="AX21" s="227">
        <v>18</v>
      </c>
      <c r="AY21" s="229">
        <v>24</v>
      </c>
      <c r="AZ21" s="227">
        <v>19</v>
      </c>
      <c r="BA21" s="229">
        <v>36</v>
      </c>
      <c r="BB21" s="227">
        <v>12</v>
      </c>
      <c r="BC21" s="229">
        <v>53</v>
      </c>
      <c r="BD21" s="227">
        <v>11</v>
      </c>
      <c r="BE21" s="229">
        <v>23</v>
      </c>
      <c r="BF21" s="227">
        <v>4</v>
      </c>
      <c r="BG21" s="229">
        <v>41</v>
      </c>
      <c r="BH21" s="227">
        <v>14</v>
      </c>
      <c r="BI21" s="229">
        <v>35</v>
      </c>
      <c r="BJ21" s="227">
        <v>15</v>
      </c>
      <c r="BK21" s="229">
        <v>39</v>
      </c>
      <c r="BL21" s="227">
        <v>17</v>
      </c>
      <c r="BM21" s="229">
        <v>46</v>
      </c>
      <c r="BN21" s="227">
        <v>25</v>
      </c>
      <c r="BO21" s="229">
        <v>34</v>
      </c>
      <c r="BP21" s="227">
        <v>7</v>
      </c>
      <c r="BQ21" s="226">
        <v>81</v>
      </c>
      <c r="BR21" s="227">
        <v>20</v>
      </c>
      <c r="BS21" s="226">
        <v>31</v>
      </c>
      <c r="BT21" s="226">
        <v>22</v>
      </c>
      <c r="BU21" s="228">
        <v>53</v>
      </c>
      <c r="BV21" s="226">
        <v>28</v>
      </c>
      <c r="BW21" s="228">
        <v>18</v>
      </c>
      <c r="BX21" s="226">
        <v>49</v>
      </c>
      <c r="BY21" s="228">
        <v>32</v>
      </c>
      <c r="BZ21" s="226">
        <v>39</v>
      </c>
      <c r="CA21" s="228">
        <v>55</v>
      </c>
      <c r="CB21" s="226">
        <v>28</v>
      </c>
      <c r="CC21" s="228">
        <v>23</v>
      </c>
      <c r="CD21" s="227">
        <v>11</v>
      </c>
      <c r="CE21" s="228">
        <v>77</v>
      </c>
      <c r="CF21" s="227">
        <v>33</v>
      </c>
      <c r="CG21" s="228">
        <v>43</v>
      </c>
      <c r="CH21" s="227">
        <v>15</v>
      </c>
      <c r="CI21" s="228">
        <v>44</v>
      </c>
      <c r="CJ21" s="227">
        <v>20</v>
      </c>
      <c r="CK21" s="228">
        <v>51</v>
      </c>
      <c r="CL21" s="227">
        <v>17</v>
      </c>
      <c r="CM21" s="228">
        <v>74</v>
      </c>
      <c r="CN21" s="227">
        <v>29</v>
      </c>
      <c r="CO21" s="228">
        <v>53</v>
      </c>
      <c r="CP21" s="227">
        <v>19</v>
      </c>
      <c r="CQ21" s="228">
        <v>95</v>
      </c>
      <c r="CR21" s="227">
        <v>15</v>
      </c>
      <c r="CS21" s="228">
        <v>45</v>
      </c>
      <c r="CT21" s="227">
        <v>17</v>
      </c>
      <c r="CU21" s="228">
        <v>84</v>
      </c>
      <c r="CV21" s="227">
        <v>24</v>
      </c>
      <c r="CW21" s="228">
        <v>54</v>
      </c>
      <c r="CX21" s="227">
        <v>30</v>
      </c>
      <c r="CY21" s="228">
        <v>51</v>
      </c>
      <c r="CZ21" s="227">
        <v>17</v>
      </c>
      <c r="DA21" s="228">
        <v>85</v>
      </c>
      <c r="DB21" s="227">
        <v>23</v>
      </c>
      <c r="DC21" s="228">
        <v>62</v>
      </c>
      <c r="DD21" s="227">
        <v>29</v>
      </c>
      <c r="DE21" s="228">
        <v>84</v>
      </c>
      <c r="DF21" s="227">
        <v>29</v>
      </c>
      <c r="DG21" s="228">
        <v>70</v>
      </c>
      <c r="DH21" s="227">
        <v>22</v>
      </c>
      <c r="DI21" s="228">
        <v>72</v>
      </c>
      <c r="DJ21" s="227">
        <v>43</v>
      </c>
      <c r="DK21" s="228">
        <v>117</v>
      </c>
      <c r="DL21" s="227">
        <v>31</v>
      </c>
      <c r="DM21" s="228">
        <v>94</v>
      </c>
      <c r="DN21" s="227">
        <v>43</v>
      </c>
      <c r="DO21" s="228">
        <v>141</v>
      </c>
      <c r="DP21" s="227">
        <v>66</v>
      </c>
      <c r="DQ21" s="228">
        <v>60</v>
      </c>
      <c r="DR21" s="227">
        <v>20</v>
      </c>
      <c r="DS21" s="228">
        <v>126</v>
      </c>
      <c r="DT21" s="227">
        <v>36</v>
      </c>
      <c r="DU21" s="228">
        <v>91</v>
      </c>
      <c r="DV21" s="227">
        <v>63</v>
      </c>
      <c r="DW21" s="228">
        <v>109</v>
      </c>
      <c r="DX21" s="227">
        <v>36</v>
      </c>
      <c r="DY21" s="228">
        <v>108</v>
      </c>
      <c r="DZ21" s="227">
        <v>41</v>
      </c>
      <c r="EA21" s="228">
        <v>118</v>
      </c>
      <c r="EB21" s="227">
        <v>58</v>
      </c>
      <c r="EC21" s="228">
        <v>118</v>
      </c>
      <c r="ED21" s="227">
        <v>32</v>
      </c>
      <c r="EE21" s="228">
        <v>93</v>
      </c>
      <c r="EF21" s="227">
        <v>21</v>
      </c>
      <c r="EG21" s="228">
        <v>141</v>
      </c>
      <c r="EH21" s="227">
        <v>50</v>
      </c>
      <c r="EI21" s="228">
        <v>185</v>
      </c>
      <c r="EJ21" s="227">
        <v>36</v>
      </c>
      <c r="EK21" s="228">
        <v>143</v>
      </c>
      <c r="EL21" s="227">
        <v>20</v>
      </c>
      <c r="EM21" s="228">
        <v>213</v>
      </c>
      <c r="EN21" s="227">
        <v>39</v>
      </c>
      <c r="EO21" s="228">
        <v>20</v>
      </c>
      <c r="EP21" s="227">
        <v>7</v>
      </c>
      <c r="EQ21" s="228">
        <v>84</v>
      </c>
      <c r="ER21" s="227">
        <v>14</v>
      </c>
      <c r="ES21" s="228">
        <v>167</v>
      </c>
      <c r="ET21" s="227">
        <v>44</v>
      </c>
      <c r="EU21" s="228">
        <v>149</v>
      </c>
      <c r="EV21" s="227">
        <v>44</v>
      </c>
      <c r="EW21" s="228">
        <v>130</v>
      </c>
      <c r="EX21" s="227">
        <v>41</v>
      </c>
      <c r="EY21" s="228">
        <v>144</v>
      </c>
      <c r="EZ21" s="227">
        <v>38</v>
      </c>
      <c r="FA21" s="228">
        <v>149</v>
      </c>
      <c r="FB21" s="227">
        <v>36</v>
      </c>
      <c r="FC21" s="228">
        <v>161</v>
      </c>
      <c r="FD21" s="227">
        <v>20</v>
      </c>
      <c r="FE21" s="228">
        <v>138</v>
      </c>
      <c r="FF21" s="227">
        <v>50</v>
      </c>
      <c r="FG21" s="259">
        <f t="shared" si="6"/>
        <v>871</v>
      </c>
      <c r="FH21" s="260">
        <f t="shared" si="7"/>
        <v>229</v>
      </c>
      <c r="FI21" s="259">
        <f t="shared" si="4"/>
        <v>4874</v>
      </c>
      <c r="FJ21" s="260">
        <f t="shared" si="5"/>
        <v>1687</v>
      </c>
      <c r="FK21" s="287">
        <f t="shared" si="0"/>
        <v>8710</v>
      </c>
      <c r="FL21" s="288">
        <f t="shared" si="1"/>
        <v>2290</v>
      </c>
      <c r="FM21" s="287">
        <f t="shared" si="2"/>
        <v>48740</v>
      </c>
      <c r="FN21" s="288">
        <f t="shared" si="3"/>
        <v>16870</v>
      </c>
      <c r="FO21" s="218" t="s">
        <v>243</v>
      </c>
      <c r="FP21" s="287">
        <v>8710</v>
      </c>
      <c r="FQ21" s="288">
        <v>2290</v>
      </c>
      <c r="FR21" s="287">
        <v>48740</v>
      </c>
      <c r="FS21" s="288">
        <v>16870</v>
      </c>
      <c r="FT21" s="218" t="s">
        <v>243</v>
      </c>
    </row>
    <row r="22" spans="1:176">
      <c r="A22" s="221" t="s">
        <v>232</v>
      </c>
      <c r="B22" s="276" t="s">
        <v>3</v>
      </c>
      <c r="C22" s="228"/>
      <c r="D22" s="227"/>
      <c r="E22" s="228"/>
      <c r="F22" s="227"/>
      <c r="G22" s="228"/>
      <c r="H22" s="227"/>
      <c r="I22" s="228"/>
      <c r="J22" s="227"/>
      <c r="K22" s="228">
        <v>2</v>
      </c>
      <c r="L22" s="227">
        <v>0</v>
      </c>
      <c r="M22" s="228">
        <v>0</v>
      </c>
      <c r="N22" s="227">
        <v>0</v>
      </c>
      <c r="O22" s="228">
        <v>5</v>
      </c>
      <c r="P22" s="227">
        <v>0</v>
      </c>
      <c r="Q22" s="228">
        <v>12</v>
      </c>
      <c r="R22" s="227">
        <v>0</v>
      </c>
      <c r="S22" s="228">
        <v>4</v>
      </c>
      <c r="T22" s="227">
        <v>0</v>
      </c>
      <c r="U22" s="228">
        <v>0</v>
      </c>
      <c r="V22" s="227">
        <v>0</v>
      </c>
      <c r="W22" s="228">
        <v>8</v>
      </c>
      <c r="X22" s="227">
        <v>0</v>
      </c>
      <c r="Y22" s="228">
        <v>3</v>
      </c>
      <c r="Z22" s="227">
        <v>0</v>
      </c>
      <c r="AA22" s="228">
        <v>3</v>
      </c>
      <c r="AB22" s="227">
        <v>2</v>
      </c>
      <c r="AC22" s="228">
        <v>0</v>
      </c>
      <c r="AD22" s="227">
        <v>0</v>
      </c>
      <c r="AE22" s="229">
        <v>0</v>
      </c>
      <c r="AF22" s="227">
        <v>0</v>
      </c>
      <c r="AG22" s="229">
        <v>0</v>
      </c>
      <c r="AH22" s="227">
        <v>0</v>
      </c>
      <c r="AI22" s="229">
        <v>0</v>
      </c>
      <c r="AJ22" s="227">
        <v>0</v>
      </c>
      <c r="AK22" s="229">
        <v>0</v>
      </c>
      <c r="AL22" s="227">
        <v>0</v>
      </c>
      <c r="AM22" s="229">
        <v>0</v>
      </c>
      <c r="AN22" s="227">
        <v>0</v>
      </c>
      <c r="AO22" s="229">
        <v>0</v>
      </c>
      <c r="AP22" s="227">
        <v>0</v>
      </c>
      <c r="AQ22" s="229">
        <v>0</v>
      </c>
      <c r="AR22" s="227">
        <v>0</v>
      </c>
      <c r="AS22" s="229">
        <v>0</v>
      </c>
      <c r="AT22" s="227">
        <v>0</v>
      </c>
      <c r="AU22" s="229">
        <v>0</v>
      </c>
      <c r="AV22" s="227">
        <v>0</v>
      </c>
      <c r="AW22" s="229">
        <v>0</v>
      </c>
      <c r="AX22" s="227">
        <v>0</v>
      </c>
      <c r="AY22" s="229">
        <v>0</v>
      </c>
      <c r="AZ22" s="227">
        <v>0</v>
      </c>
      <c r="BA22" s="229">
        <v>0</v>
      </c>
      <c r="BB22" s="227">
        <v>0</v>
      </c>
      <c r="BC22" s="229">
        <v>0</v>
      </c>
      <c r="BD22" s="227">
        <v>0</v>
      </c>
      <c r="BE22" s="229">
        <v>0</v>
      </c>
      <c r="BF22" s="227">
        <v>0</v>
      </c>
      <c r="BG22" s="229">
        <v>0</v>
      </c>
      <c r="BH22" s="227">
        <v>0</v>
      </c>
      <c r="BI22" s="229">
        <v>0</v>
      </c>
      <c r="BJ22" s="227">
        <v>0</v>
      </c>
      <c r="BK22" s="229">
        <v>0</v>
      </c>
      <c r="BL22" s="227">
        <v>0</v>
      </c>
      <c r="BM22" s="229">
        <v>0</v>
      </c>
      <c r="BN22" s="227">
        <v>0</v>
      </c>
      <c r="BO22" s="229">
        <v>0</v>
      </c>
      <c r="BP22" s="227">
        <v>0</v>
      </c>
      <c r="BQ22" s="226">
        <v>0</v>
      </c>
      <c r="BR22" s="227">
        <v>0</v>
      </c>
      <c r="BS22" s="226">
        <v>0</v>
      </c>
      <c r="BT22" s="226">
        <v>0</v>
      </c>
      <c r="BU22" s="228">
        <v>0</v>
      </c>
      <c r="BV22" s="226">
        <v>0</v>
      </c>
      <c r="BW22" s="228"/>
      <c r="BX22" s="226"/>
      <c r="BY22" s="228"/>
      <c r="BZ22" s="226"/>
      <c r="CA22" s="228"/>
      <c r="CB22" s="226"/>
      <c r="CC22" s="228"/>
      <c r="CD22" s="227"/>
      <c r="CE22" s="228"/>
      <c r="CF22" s="227"/>
      <c r="CG22" s="228"/>
      <c r="CH22" s="227"/>
      <c r="CI22" s="228"/>
      <c r="CJ22" s="227"/>
      <c r="CK22" s="228"/>
      <c r="CL22" s="227"/>
      <c r="CM22" s="228"/>
      <c r="CN22" s="227"/>
      <c r="CO22" s="228"/>
      <c r="CP22" s="227"/>
      <c r="CQ22" s="228"/>
      <c r="CR22" s="227"/>
      <c r="CS22" s="228"/>
      <c r="CT22" s="227"/>
      <c r="CU22" s="228"/>
      <c r="CV22" s="227"/>
      <c r="CW22" s="228"/>
      <c r="CX22" s="227"/>
      <c r="CY22" s="228"/>
      <c r="CZ22" s="227"/>
      <c r="DA22" s="228"/>
      <c r="DB22" s="227"/>
      <c r="DC22" s="228"/>
      <c r="DD22" s="227"/>
      <c r="DE22" s="228"/>
      <c r="DF22" s="227"/>
      <c r="DG22" s="228"/>
      <c r="DH22" s="227"/>
      <c r="DI22" s="228"/>
      <c r="DJ22" s="227"/>
      <c r="DK22" s="228"/>
      <c r="DL22" s="227"/>
      <c r="DM22" s="228"/>
      <c r="DN22" s="227"/>
      <c r="DO22" s="228"/>
      <c r="DP22" s="227"/>
      <c r="DQ22" s="228"/>
      <c r="DR22" s="227"/>
      <c r="DS22" s="228"/>
      <c r="DT22" s="227"/>
      <c r="DU22" s="228"/>
      <c r="DV22" s="227"/>
      <c r="DW22" s="228"/>
      <c r="DX22" s="227"/>
      <c r="DY22" s="228"/>
      <c r="DZ22" s="227"/>
      <c r="EA22" s="228"/>
      <c r="EB22" s="227"/>
      <c r="EC22" s="228"/>
      <c r="ED22" s="227"/>
      <c r="EE22" s="228"/>
      <c r="EF22" s="227"/>
      <c r="EG22" s="228"/>
      <c r="EH22" s="227"/>
      <c r="EI22" s="228"/>
      <c r="EJ22" s="227"/>
      <c r="EK22" s="228"/>
      <c r="EL22" s="227"/>
      <c r="EM22" s="228"/>
      <c r="EN22" s="227"/>
      <c r="EO22" s="228"/>
      <c r="EP22" s="227"/>
      <c r="EQ22" s="228"/>
      <c r="ER22" s="227"/>
      <c r="ES22" s="228"/>
      <c r="ET22" s="227"/>
      <c r="EU22" s="228"/>
      <c r="EV22" s="227"/>
      <c r="EW22" s="228"/>
      <c r="EX22" s="227"/>
      <c r="EY22" s="228"/>
      <c r="EZ22" s="227"/>
      <c r="FA22" s="228"/>
      <c r="FB22" s="227"/>
      <c r="FC22" s="228"/>
      <c r="FD22" s="227"/>
      <c r="FE22" s="228"/>
      <c r="FF22" s="227"/>
      <c r="FG22" s="259">
        <f t="shared" si="6"/>
        <v>0</v>
      </c>
      <c r="FH22" s="260">
        <f t="shared" si="7"/>
        <v>0</v>
      </c>
      <c r="FI22" s="259">
        <f t="shared" si="4"/>
        <v>37</v>
      </c>
      <c r="FJ22" s="260">
        <f t="shared" si="5"/>
        <v>2</v>
      </c>
      <c r="FK22" s="287">
        <f t="shared" si="0"/>
        <v>0</v>
      </c>
      <c r="FL22" s="288">
        <f t="shared" si="1"/>
        <v>0</v>
      </c>
      <c r="FM22" s="287">
        <f t="shared" si="2"/>
        <v>370</v>
      </c>
      <c r="FN22" s="288">
        <f t="shared" si="3"/>
        <v>20</v>
      </c>
      <c r="FO22" s="218" t="s">
        <v>243</v>
      </c>
      <c r="FP22" s="287">
        <v>0</v>
      </c>
      <c r="FQ22" s="288">
        <v>0</v>
      </c>
      <c r="FR22" s="287">
        <v>370</v>
      </c>
      <c r="FS22" s="288">
        <v>20</v>
      </c>
      <c r="FT22" s="218" t="s">
        <v>243</v>
      </c>
    </row>
    <row r="23" spans="1:176" ht="15" thickBot="1">
      <c r="A23" s="221" t="s">
        <v>233</v>
      </c>
      <c r="B23" s="276" t="s">
        <v>2</v>
      </c>
      <c r="C23" s="228"/>
      <c r="D23" s="227"/>
      <c r="E23" s="228"/>
      <c r="F23" s="227"/>
      <c r="G23" s="228"/>
      <c r="H23" s="227"/>
      <c r="I23" s="228"/>
      <c r="J23" s="227"/>
      <c r="K23" s="228">
        <v>2</v>
      </c>
      <c r="L23" s="227">
        <v>0</v>
      </c>
      <c r="M23" s="228">
        <v>4</v>
      </c>
      <c r="N23" s="227">
        <v>3</v>
      </c>
      <c r="O23" s="228">
        <v>7</v>
      </c>
      <c r="P23" s="227">
        <v>0</v>
      </c>
      <c r="Q23" s="228">
        <v>5</v>
      </c>
      <c r="R23" s="227">
        <v>0</v>
      </c>
      <c r="S23" s="228">
        <v>0</v>
      </c>
      <c r="T23" s="227">
        <v>0</v>
      </c>
      <c r="U23" s="228">
        <v>12</v>
      </c>
      <c r="V23" s="227">
        <v>0</v>
      </c>
      <c r="W23" s="228">
        <v>20</v>
      </c>
      <c r="X23" s="227">
        <v>0</v>
      </c>
      <c r="Y23" s="228">
        <v>19</v>
      </c>
      <c r="Z23" s="227">
        <v>0</v>
      </c>
      <c r="AA23" s="228">
        <v>11</v>
      </c>
      <c r="AB23" s="227">
        <v>0</v>
      </c>
      <c r="AC23" s="228">
        <v>6</v>
      </c>
      <c r="AD23" s="227">
        <v>6</v>
      </c>
      <c r="AE23" s="229">
        <v>12</v>
      </c>
      <c r="AF23" s="227">
        <v>12</v>
      </c>
      <c r="AG23" s="229">
        <v>21</v>
      </c>
      <c r="AH23" s="227">
        <v>6</v>
      </c>
      <c r="AI23" s="229">
        <v>3</v>
      </c>
      <c r="AJ23" s="227">
        <v>6</v>
      </c>
      <c r="AK23" s="229">
        <v>3</v>
      </c>
      <c r="AL23" s="227">
        <v>6</v>
      </c>
      <c r="AM23" s="229">
        <v>6</v>
      </c>
      <c r="AN23" s="227">
        <v>0</v>
      </c>
      <c r="AO23" s="229">
        <v>3</v>
      </c>
      <c r="AP23" s="227">
        <v>6</v>
      </c>
      <c r="AQ23" s="229">
        <v>0</v>
      </c>
      <c r="AR23" s="227">
        <v>6</v>
      </c>
      <c r="AS23" s="229">
        <v>3</v>
      </c>
      <c r="AT23" s="227">
        <v>6</v>
      </c>
      <c r="AU23" s="229">
        <v>6</v>
      </c>
      <c r="AV23" s="227">
        <v>6</v>
      </c>
      <c r="AW23" s="229">
        <v>2</v>
      </c>
      <c r="AX23" s="227">
        <v>6</v>
      </c>
      <c r="AY23" s="229">
        <v>3</v>
      </c>
      <c r="AZ23" s="227">
        <v>12</v>
      </c>
      <c r="BA23" s="229">
        <v>6</v>
      </c>
      <c r="BB23" s="227">
        <v>0</v>
      </c>
      <c r="BC23" s="229">
        <v>0</v>
      </c>
      <c r="BD23" s="227">
        <v>0</v>
      </c>
      <c r="BE23" s="229">
        <v>0</v>
      </c>
      <c r="BF23" s="227">
        <v>0</v>
      </c>
      <c r="BG23" s="229">
        <v>0</v>
      </c>
      <c r="BH23" s="227">
        <v>0</v>
      </c>
      <c r="BI23" s="229">
        <v>0</v>
      </c>
      <c r="BJ23" s="227">
        <v>0</v>
      </c>
      <c r="BK23" s="229">
        <v>0</v>
      </c>
      <c r="BL23" s="227">
        <v>0</v>
      </c>
      <c r="BM23" s="229">
        <v>0</v>
      </c>
      <c r="BN23" s="227">
        <v>0</v>
      </c>
      <c r="BO23" s="229">
        <v>0</v>
      </c>
      <c r="BP23" s="227">
        <v>0</v>
      </c>
      <c r="BQ23" s="226">
        <v>0</v>
      </c>
      <c r="BR23" s="227">
        <v>0</v>
      </c>
      <c r="BS23" s="226">
        <v>0</v>
      </c>
      <c r="BT23" s="226">
        <v>0</v>
      </c>
      <c r="BU23" s="248">
        <v>0</v>
      </c>
      <c r="BV23" s="226">
        <v>0</v>
      </c>
      <c r="BW23" s="248"/>
      <c r="BX23" s="226"/>
      <c r="BY23" s="248"/>
      <c r="BZ23" s="226"/>
      <c r="CA23" s="248"/>
      <c r="CB23" s="226"/>
      <c r="CC23" s="248"/>
      <c r="CD23" s="249"/>
      <c r="CE23" s="248"/>
      <c r="CF23" s="249"/>
      <c r="CG23" s="248"/>
      <c r="CH23" s="249"/>
      <c r="CI23" s="248"/>
      <c r="CJ23" s="249"/>
      <c r="CK23" s="248"/>
      <c r="CL23" s="249"/>
      <c r="CM23" s="248"/>
      <c r="CN23" s="249"/>
      <c r="CO23" s="248"/>
      <c r="CP23" s="249"/>
      <c r="CQ23" s="248"/>
      <c r="CR23" s="249"/>
      <c r="CS23" s="248"/>
      <c r="CT23" s="249"/>
      <c r="CU23" s="248"/>
      <c r="CV23" s="249"/>
      <c r="CW23" s="248"/>
      <c r="CX23" s="249"/>
      <c r="CY23" s="248"/>
      <c r="CZ23" s="249"/>
      <c r="DA23" s="248"/>
      <c r="DB23" s="249"/>
      <c r="DC23" s="248"/>
      <c r="DD23" s="249"/>
      <c r="DE23" s="248"/>
      <c r="DF23" s="249"/>
      <c r="DG23" s="248"/>
      <c r="DH23" s="249"/>
      <c r="DI23" s="248"/>
      <c r="DJ23" s="249"/>
      <c r="DK23" s="248"/>
      <c r="DL23" s="249"/>
      <c r="DM23" s="248"/>
      <c r="DN23" s="249"/>
      <c r="DO23" s="248"/>
      <c r="DP23" s="249"/>
      <c r="DQ23" s="248"/>
      <c r="DR23" s="249"/>
      <c r="DS23" s="248"/>
      <c r="DT23" s="249"/>
      <c r="DU23" s="248"/>
      <c r="DV23" s="249"/>
      <c r="DW23" s="248"/>
      <c r="DX23" s="249"/>
      <c r="DY23" s="248"/>
      <c r="DZ23" s="249"/>
      <c r="EA23" s="248"/>
      <c r="EB23" s="249"/>
      <c r="EC23" s="248"/>
      <c r="ED23" s="249"/>
      <c r="EE23" s="248"/>
      <c r="EF23" s="249"/>
      <c r="EG23" s="248"/>
      <c r="EH23" s="249"/>
      <c r="EI23" s="248"/>
      <c r="EJ23" s="249"/>
      <c r="EK23" s="248"/>
      <c r="EL23" s="249"/>
      <c r="EM23" s="248"/>
      <c r="EN23" s="249"/>
      <c r="EO23" s="248"/>
      <c r="EP23" s="249"/>
      <c r="EQ23" s="248"/>
      <c r="ER23" s="249"/>
      <c r="ES23" s="248"/>
      <c r="ET23" s="249"/>
      <c r="EU23" s="248"/>
      <c r="EV23" s="249"/>
      <c r="EW23" s="248"/>
      <c r="EX23" s="249"/>
      <c r="EY23" s="248"/>
      <c r="EZ23" s="249"/>
      <c r="FA23" s="248"/>
      <c r="FB23" s="249"/>
      <c r="FC23" s="248"/>
      <c r="FD23" s="249"/>
      <c r="FE23" s="248"/>
      <c r="FF23" s="249"/>
      <c r="FG23" s="259">
        <f t="shared" si="6"/>
        <v>0</v>
      </c>
      <c r="FH23" s="260">
        <f t="shared" si="7"/>
        <v>0</v>
      </c>
      <c r="FI23" s="259">
        <f t="shared" si="4"/>
        <v>154</v>
      </c>
      <c r="FJ23" s="260">
        <f t="shared" si="5"/>
        <v>81</v>
      </c>
      <c r="FK23" s="289">
        <f t="shared" si="0"/>
        <v>0</v>
      </c>
      <c r="FL23" s="290">
        <f t="shared" si="1"/>
        <v>0</v>
      </c>
      <c r="FM23" s="287">
        <f t="shared" si="2"/>
        <v>1540</v>
      </c>
      <c r="FN23" s="288">
        <f t="shared" si="3"/>
        <v>810</v>
      </c>
      <c r="FO23" s="218" t="s">
        <v>243</v>
      </c>
      <c r="FP23" s="287">
        <v>0</v>
      </c>
      <c r="FQ23" s="288">
        <v>0</v>
      </c>
      <c r="FR23" s="287">
        <v>1540</v>
      </c>
      <c r="FS23" s="288">
        <v>810</v>
      </c>
      <c r="FT23" s="218" t="s">
        <v>243</v>
      </c>
    </row>
    <row r="24" spans="1:176" ht="15" thickBot="1">
      <c r="A24" s="655" t="s">
        <v>234</v>
      </c>
      <c r="B24" s="656"/>
      <c r="C24" s="250">
        <f t="shared" ref="C24:AH24" si="8">SUM(C6:C23)</f>
        <v>27</v>
      </c>
      <c r="D24" s="251">
        <f t="shared" si="8"/>
        <v>13</v>
      </c>
      <c r="E24" s="250">
        <f t="shared" si="8"/>
        <v>65</v>
      </c>
      <c r="F24" s="251">
        <f t="shared" si="8"/>
        <v>12</v>
      </c>
      <c r="G24" s="250">
        <f t="shared" si="8"/>
        <v>61</v>
      </c>
      <c r="H24" s="251">
        <f t="shared" si="8"/>
        <v>29</v>
      </c>
      <c r="I24" s="250">
        <f t="shared" si="8"/>
        <v>73</v>
      </c>
      <c r="J24" s="251">
        <f t="shared" si="8"/>
        <v>36</v>
      </c>
      <c r="K24" s="250">
        <f t="shared" si="8"/>
        <v>96</v>
      </c>
      <c r="L24" s="251">
        <f t="shared" si="8"/>
        <v>45</v>
      </c>
      <c r="M24" s="250">
        <f t="shared" si="8"/>
        <v>106</v>
      </c>
      <c r="N24" s="251">
        <f t="shared" si="8"/>
        <v>55</v>
      </c>
      <c r="O24" s="250">
        <f t="shared" si="8"/>
        <v>127</v>
      </c>
      <c r="P24" s="251">
        <f t="shared" si="8"/>
        <v>44</v>
      </c>
      <c r="Q24" s="250">
        <f t="shared" si="8"/>
        <v>168</v>
      </c>
      <c r="R24" s="251">
        <f t="shared" si="8"/>
        <v>126</v>
      </c>
      <c r="S24" s="250">
        <f t="shared" si="8"/>
        <v>177</v>
      </c>
      <c r="T24" s="251">
        <f t="shared" si="8"/>
        <v>74</v>
      </c>
      <c r="U24" s="250">
        <f t="shared" si="8"/>
        <v>230</v>
      </c>
      <c r="V24" s="251">
        <f t="shared" si="8"/>
        <v>75</v>
      </c>
      <c r="W24" s="250">
        <f t="shared" si="8"/>
        <v>303</v>
      </c>
      <c r="X24" s="251">
        <f t="shared" si="8"/>
        <v>67</v>
      </c>
      <c r="Y24" s="250">
        <f t="shared" si="8"/>
        <v>309</v>
      </c>
      <c r="Z24" s="251">
        <f t="shared" si="8"/>
        <v>106</v>
      </c>
      <c r="AA24" s="250">
        <f t="shared" si="8"/>
        <v>256</v>
      </c>
      <c r="AB24" s="251">
        <f t="shared" si="8"/>
        <v>106</v>
      </c>
      <c r="AC24" s="250">
        <f t="shared" si="8"/>
        <v>303</v>
      </c>
      <c r="AD24" s="251">
        <f t="shared" si="8"/>
        <v>72</v>
      </c>
      <c r="AE24" s="251">
        <f t="shared" si="8"/>
        <v>298</v>
      </c>
      <c r="AF24" s="251">
        <f t="shared" si="8"/>
        <v>106</v>
      </c>
      <c r="AG24" s="250">
        <f t="shared" si="8"/>
        <v>370</v>
      </c>
      <c r="AH24" s="252">
        <f t="shared" si="8"/>
        <v>149</v>
      </c>
      <c r="AI24" s="251">
        <f t="shared" ref="AI24:BN24" si="9">SUM(AI6:AI23)</f>
        <v>333</v>
      </c>
      <c r="AJ24" s="251">
        <f t="shared" si="9"/>
        <v>119</v>
      </c>
      <c r="AK24" s="250">
        <f t="shared" si="9"/>
        <v>273</v>
      </c>
      <c r="AL24" s="252">
        <f t="shared" si="9"/>
        <v>131</v>
      </c>
      <c r="AM24" s="251">
        <f t="shared" si="9"/>
        <v>424</v>
      </c>
      <c r="AN24" s="251">
        <f t="shared" si="9"/>
        <v>129</v>
      </c>
      <c r="AO24" s="250">
        <f t="shared" si="9"/>
        <v>373</v>
      </c>
      <c r="AP24" s="252">
        <f t="shared" si="9"/>
        <v>167</v>
      </c>
      <c r="AQ24" s="251">
        <f t="shared" si="9"/>
        <v>480</v>
      </c>
      <c r="AR24" s="252">
        <f t="shared" si="9"/>
        <v>223</v>
      </c>
      <c r="AS24" s="253">
        <f t="shared" si="9"/>
        <v>482</v>
      </c>
      <c r="AT24" s="254">
        <f t="shared" si="9"/>
        <v>185</v>
      </c>
      <c r="AU24" s="253">
        <f t="shared" si="9"/>
        <v>492</v>
      </c>
      <c r="AV24" s="254">
        <f t="shared" si="9"/>
        <v>246</v>
      </c>
      <c r="AW24" s="253">
        <f t="shared" si="9"/>
        <v>582</v>
      </c>
      <c r="AX24" s="254">
        <f t="shared" si="9"/>
        <v>200</v>
      </c>
      <c r="AY24" s="253">
        <f t="shared" si="9"/>
        <v>581</v>
      </c>
      <c r="AZ24" s="254">
        <f t="shared" si="9"/>
        <v>234</v>
      </c>
      <c r="BA24" s="253">
        <f t="shared" si="9"/>
        <v>593</v>
      </c>
      <c r="BB24" s="254">
        <f t="shared" si="9"/>
        <v>204</v>
      </c>
      <c r="BC24" s="253">
        <f t="shared" si="9"/>
        <v>624</v>
      </c>
      <c r="BD24" s="254">
        <f t="shared" si="9"/>
        <v>287</v>
      </c>
      <c r="BE24" s="253">
        <f t="shared" si="9"/>
        <v>676</v>
      </c>
      <c r="BF24" s="254">
        <f t="shared" si="9"/>
        <v>237</v>
      </c>
      <c r="BG24" s="253">
        <f t="shared" si="9"/>
        <v>561</v>
      </c>
      <c r="BH24" s="254">
        <f t="shared" si="9"/>
        <v>257</v>
      </c>
      <c r="BI24" s="253">
        <f t="shared" si="9"/>
        <v>492</v>
      </c>
      <c r="BJ24" s="254">
        <f t="shared" si="9"/>
        <v>233</v>
      </c>
      <c r="BK24" s="253">
        <f t="shared" si="9"/>
        <v>608</v>
      </c>
      <c r="BL24" s="254">
        <f t="shared" si="9"/>
        <v>207</v>
      </c>
      <c r="BM24" s="253">
        <f t="shared" si="9"/>
        <v>584</v>
      </c>
      <c r="BN24" s="255">
        <f t="shared" si="9"/>
        <v>269</v>
      </c>
      <c r="BO24" s="253">
        <f t="shared" ref="BO24:CT24" si="10">SUM(BO6:BO23)</f>
        <v>599</v>
      </c>
      <c r="BP24" s="255">
        <f t="shared" si="10"/>
        <v>263</v>
      </c>
      <c r="BQ24" s="253">
        <f t="shared" si="10"/>
        <v>678</v>
      </c>
      <c r="BR24" s="254">
        <f t="shared" si="10"/>
        <v>325</v>
      </c>
      <c r="BS24" s="253">
        <f t="shared" si="10"/>
        <v>785</v>
      </c>
      <c r="BT24" s="255">
        <f t="shared" si="10"/>
        <v>379</v>
      </c>
      <c r="BU24" s="253">
        <f t="shared" si="10"/>
        <v>851</v>
      </c>
      <c r="BV24" s="255">
        <f t="shared" si="10"/>
        <v>314</v>
      </c>
      <c r="BW24" s="253">
        <f t="shared" si="10"/>
        <v>762</v>
      </c>
      <c r="BX24" s="255">
        <f t="shared" si="10"/>
        <v>373</v>
      </c>
      <c r="BY24" s="253">
        <f t="shared" si="10"/>
        <v>850</v>
      </c>
      <c r="BZ24" s="255">
        <f t="shared" si="10"/>
        <v>409</v>
      </c>
      <c r="CA24" s="253">
        <f t="shared" si="10"/>
        <v>838</v>
      </c>
      <c r="CB24" s="255">
        <f t="shared" si="10"/>
        <v>375</v>
      </c>
      <c r="CC24" s="253">
        <f t="shared" si="10"/>
        <v>784</v>
      </c>
      <c r="CD24" s="254">
        <f t="shared" si="10"/>
        <v>300</v>
      </c>
      <c r="CE24" s="255">
        <f t="shared" si="10"/>
        <v>929</v>
      </c>
      <c r="CF24" s="255">
        <f t="shared" si="10"/>
        <v>393</v>
      </c>
      <c r="CG24" s="253">
        <f t="shared" si="10"/>
        <v>715</v>
      </c>
      <c r="CH24" s="255">
        <f t="shared" si="10"/>
        <v>305</v>
      </c>
      <c r="CI24" s="253">
        <f t="shared" si="10"/>
        <v>808</v>
      </c>
      <c r="CJ24" s="255">
        <f t="shared" si="10"/>
        <v>322</v>
      </c>
      <c r="CK24" s="253">
        <f t="shared" si="10"/>
        <v>926</v>
      </c>
      <c r="CL24" s="255">
        <f t="shared" si="10"/>
        <v>453</v>
      </c>
      <c r="CM24" s="253">
        <f t="shared" si="10"/>
        <v>966</v>
      </c>
      <c r="CN24" s="255">
        <f t="shared" si="10"/>
        <v>393</v>
      </c>
      <c r="CO24" s="253">
        <f t="shared" si="10"/>
        <v>797</v>
      </c>
      <c r="CP24" s="255">
        <f t="shared" si="10"/>
        <v>346</v>
      </c>
      <c r="CQ24" s="253">
        <f t="shared" si="10"/>
        <v>1103</v>
      </c>
      <c r="CR24" s="255">
        <f t="shared" si="10"/>
        <v>416</v>
      </c>
      <c r="CS24" s="253">
        <f t="shared" si="10"/>
        <v>965</v>
      </c>
      <c r="CT24" s="255">
        <f t="shared" si="10"/>
        <v>436</v>
      </c>
      <c r="CU24" s="253">
        <f t="shared" ref="CU24:DZ24" si="11">SUM(CU6:CU23)</f>
        <v>1039</v>
      </c>
      <c r="CV24" s="255">
        <f t="shared" si="11"/>
        <v>480</v>
      </c>
      <c r="CW24" s="253">
        <f t="shared" si="11"/>
        <v>1034</v>
      </c>
      <c r="CX24" s="255">
        <f t="shared" si="11"/>
        <v>513</v>
      </c>
      <c r="CY24" s="253">
        <f t="shared" si="11"/>
        <v>1044</v>
      </c>
      <c r="CZ24" s="255">
        <f t="shared" si="11"/>
        <v>408</v>
      </c>
      <c r="DA24" s="253">
        <f t="shared" si="11"/>
        <v>923</v>
      </c>
      <c r="DB24" s="255">
        <f t="shared" si="11"/>
        <v>436</v>
      </c>
      <c r="DC24" s="253">
        <f t="shared" si="11"/>
        <v>967</v>
      </c>
      <c r="DD24" s="255">
        <f t="shared" si="11"/>
        <v>488</v>
      </c>
      <c r="DE24" s="253">
        <f t="shared" si="11"/>
        <v>1152</v>
      </c>
      <c r="DF24" s="255">
        <f t="shared" si="11"/>
        <v>394</v>
      </c>
      <c r="DG24" s="253">
        <f t="shared" si="11"/>
        <v>1395</v>
      </c>
      <c r="DH24" s="255">
        <f t="shared" si="11"/>
        <v>503</v>
      </c>
      <c r="DI24" s="253">
        <f t="shared" si="11"/>
        <v>1573</v>
      </c>
      <c r="DJ24" s="255">
        <f t="shared" si="11"/>
        <v>483</v>
      </c>
      <c r="DK24" s="253">
        <f t="shared" si="11"/>
        <v>2031</v>
      </c>
      <c r="DL24" s="255">
        <f t="shared" si="11"/>
        <v>500</v>
      </c>
      <c r="DM24" s="253">
        <f t="shared" si="11"/>
        <v>1676</v>
      </c>
      <c r="DN24" s="255">
        <f t="shared" si="11"/>
        <v>476</v>
      </c>
      <c r="DO24" s="253">
        <f t="shared" si="11"/>
        <v>1716</v>
      </c>
      <c r="DP24" s="255">
        <f t="shared" si="11"/>
        <v>601</v>
      </c>
      <c r="DQ24" s="253">
        <f t="shared" si="11"/>
        <v>1887</v>
      </c>
      <c r="DR24" s="255">
        <f t="shared" si="11"/>
        <v>536</v>
      </c>
      <c r="DS24" s="253">
        <f t="shared" si="11"/>
        <v>1606</v>
      </c>
      <c r="DT24" s="255">
        <f t="shared" si="11"/>
        <v>638</v>
      </c>
      <c r="DU24" s="253">
        <f t="shared" si="11"/>
        <v>1603</v>
      </c>
      <c r="DV24" s="255">
        <f t="shared" si="11"/>
        <v>548</v>
      </c>
      <c r="DW24" s="253">
        <f t="shared" si="11"/>
        <v>1598</v>
      </c>
      <c r="DX24" s="255">
        <f t="shared" si="11"/>
        <v>472</v>
      </c>
      <c r="DY24" s="253">
        <f t="shared" si="11"/>
        <v>1710</v>
      </c>
      <c r="DZ24" s="255">
        <f t="shared" si="11"/>
        <v>641</v>
      </c>
      <c r="EA24" s="253">
        <f t="shared" ref="EA24:FN24" si="12">SUM(EA6:EA23)</f>
        <v>1545</v>
      </c>
      <c r="EB24" s="255">
        <f t="shared" si="12"/>
        <v>547</v>
      </c>
      <c r="EC24" s="253">
        <f t="shared" si="12"/>
        <v>1360</v>
      </c>
      <c r="ED24" s="255">
        <f t="shared" si="12"/>
        <v>505</v>
      </c>
      <c r="EE24" s="253">
        <f t="shared" si="12"/>
        <v>1391</v>
      </c>
      <c r="EF24" s="255">
        <f t="shared" si="12"/>
        <v>584</v>
      </c>
      <c r="EG24" s="253">
        <f t="shared" si="12"/>
        <v>1764</v>
      </c>
      <c r="EH24" s="255">
        <f t="shared" si="12"/>
        <v>493</v>
      </c>
      <c r="EI24" s="253">
        <f t="shared" si="12"/>
        <v>1616</v>
      </c>
      <c r="EJ24" s="255">
        <f t="shared" si="12"/>
        <v>563</v>
      </c>
      <c r="EK24" s="253">
        <f t="shared" si="12"/>
        <v>1967</v>
      </c>
      <c r="EL24" s="255">
        <f t="shared" si="12"/>
        <v>734</v>
      </c>
      <c r="EM24" s="253">
        <f t="shared" si="12"/>
        <v>2328</v>
      </c>
      <c r="EN24" s="255">
        <f t="shared" si="12"/>
        <v>703</v>
      </c>
      <c r="EO24" s="253">
        <f t="shared" si="12"/>
        <v>1676</v>
      </c>
      <c r="EP24" s="255">
        <f t="shared" si="12"/>
        <v>551</v>
      </c>
      <c r="EQ24" s="253">
        <f t="shared" si="12"/>
        <v>2139</v>
      </c>
      <c r="ER24" s="255">
        <f t="shared" si="12"/>
        <v>655</v>
      </c>
      <c r="ES24" s="253">
        <v>2078</v>
      </c>
      <c r="ET24" s="255">
        <v>524</v>
      </c>
      <c r="EU24" s="253">
        <v>1954</v>
      </c>
      <c r="EV24" s="255">
        <v>554</v>
      </c>
      <c r="EW24" s="253">
        <v>2161</v>
      </c>
      <c r="EX24" s="255">
        <v>682</v>
      </c>
      <c r="EY24" s="253">
        <v>1964</v>
      </c>
      <c r="EZ24" s="255">
        <v>695</v>
      </c>
      <c r="FA24" s="253">
        <v>1926</v>
      </c>
      <c r="FB24" s="255">
        <v>609</v>
      </c>
      <c r="FC24" s="253">
        <v>2107</v>
      </c>
      <c r="FD24" s="255">
        <v>612</v>
      </c>
      <c r="FE24" s="253">
        <v>1931</v>
      </c>
      <c r="FF24" s="255">
        <v>795</v>
      </c>
      <c r="FG24" s="261">
        <f t="shared" si="12"/>
        <v>12043</v>
      </c>
      <c r="FH24" s="262">
        <f t="shared" si="12"/>
        <v>3947</v>
      </c>
      <c r="FI24" s="261">
        <f t="shared" si="12"/>
        <v>77344</v>
      </c>
      <c r="FJ24" s="262">
        <f t="shared" si="12"/>
        <v>28168</v>
      </c>
      <c r="FK24" s="261">
        <f t="shared" si="12"/>
        <v>120430</v>
      </c>
      <c r="FL24" s="262">
        <f t="shared" si="12"/>
        <v>39470</v>
      </c>
      <c r="FM24" s="261">
        <f t="shared" si="12"/>
        <v>773440</v>
      </c>
      <c r="FN24" s="262">
        <f t="shared" si="12"/>
        <v>281680</v>
      </c>
      <c r="FP24" s="261">
        <f t="shared" ref="FP24:FQ24" si="13">SUM(FP6:FP23)</f>
        <v>143502</v>
      </c>
      <c r="FQ24" s="262">
        <f t="shared" si="13"/>
        <v>60953</v>
      </c>
      <c r="FR24" s="261">
        <f t="shared" ref="FR24:FS24" si="14">SUM(FR6:FR23)</f>
        <v>792347</v>
      </c>
      <c r="FS24" s="262">
        <f t="shared" si="14"/>
        <v>300902</v>
      </c>
    </row>
    <row r="25" spans="1:176" ht="15" thickBot="1">
      <c r="A25" s="655" t="s">
        <v>239</v>
      </c>
      <c r="B25" s="656"/>
      <c r="C25" s="286">
        <f>SUM(C6:C23)-C18</f>
        <v>27</v>
      </c>
      <c r="D25" s="252">
        <f>SUM(D6:D23)-D18</f>
        <v>13</v>
      </c>
      <c r="E25" s="286">
        <f t="shared" ref="E25:BP25" si="15">SUM(E6:E23)-E18</f>
        <v>65</v>
      </c>
      <c r="F25" s="252">
        <f t="shared" si="15"/>
        <v>12</v>
      </c>
      <c r="G25" s="286">
        <f t="shared" si="15"/>
        <v>61</v>
      </c>
      <c r="H25" s="252">
        <f t="shared" si="15"/>
        <v>29</v>
      </c>
      <c r="I25" s="286">
        <f t="shared" si="15"/>
        <v>73</v>
      </c>
      <c r="J25" s="252">
        <f t="shared" si="15"/>
        <v>36</v>
      </c>
      <c r="K25" s="286">
        <f t="shared" si="15"/>
        <v>96</v>
      </c>
      <c r="L25" s="252">
        <f t="shared" si="15"/>
        <v>45</v>
      </c>
      <c r="M25" s="286">
        <f t="shared" si="15"/>
        <v>106</v>
      </c>
      <c r="N25" s="252">
        <f t="shared" si="15"/>
        <v>55</v>
      </c>
      <c r="O25" s="286">
        <f t="shared" si="15"/>
        <v>127</v>
      </c>
      <c r="P25" s="252">
        <f t="shared" si="15"/>
        <v>44</v>
      </c>
      <c r="Q25" s="286">
        <f t="shared" si="15"/>
        <v>168</v>
      </c>
      <c r="R25" s="252">
        <f t="shared" si="15"/>
        <v>126</v>
      </c>
      <c r="S25" s="286">
        <f t="shared" si="15"/>
        <v>177</v>
      </c>
      <c r="T25" s="252">
        <f t="shared" si="15"/>
        <v>74</v>
      </c>
      <c r="U25" s="286">
        <f t="shared" si="15"/>
        <v>230</v>
      </c>
      <c r="V25" s="252">
        <f t="shared" si="15"/>
        <v>75</v>
      </c>
      <c r="W25" s="286">
        <f t="shared" si="15"/>
        <v>303</v>
      </c>
      <c r="X25" s="252">
        <f t="shared" si="15"/>
        <v>67</v>
      </c>
      <c r="Y25" s="286">
        <f t="shared" si="15"/>
        <v>309</v>
      </c>
      <c r="Z25" s="252">
        <f t="shared" si="15"/>
        <v>106</v>
      </c>
      <c r="AA25" s="286">
        <f t="shared" si="15"/>
        <v>256</v>
      </c>
      <c r="AB25" s="252">
        <f t="shared" si="15"/>
        <v>106</v>
      </c>
      <c r="AC25" s="286">
        <f t="shared" si="15"/>
        <v>303</v>
      </c>
      <c r="AD25" s="252">
        <f t="shared" si="15"/>
        <v>72</v>
      </c>
      <c r="AE25" s="286">
        <f t="shared" si="15"/>
        <v>298</v>
      </c>
      <c r="AF25" s="252">
        <f t="shared" si="15"/>
        <v>106</v>
      </c>
      <c r="AG25" s="286">
        <f t="shared" si="15"/>
        <v>370</v>
      </c>
      <c r="AH25" s="252">
        <f t="shared" si="15"/>
        <v>149</v>
      </c>
      <c r="AI25" s="286">
        <f t="shared" si="15"/>
        <v>333</v>
      </c>
      <c r="AJ25" s="252">
        <f t="shared" si="15"/>
        <v>119</v>
      </c>
      <c r="AK25" s="286">
        <f t="shared" si="15"/>
        <v>273</v>
      </c>
      <c r="AL25" s="252">
        <f t="shared" si="15"/>
        <v>131</v>
      </c>
      <c r="AM25" s="286">
        <f t="shared" si="15"/>
        <v>424</v>
      </c>
      <c r="AN25" s="252">
        <f t="shared" si="15"/>
        <v>129</v>
      </c>
      <c r="AO25" s="286">
        <f t="shared" si="15"/>
        <v>373</v>
      </c>
      <c r="AP25" s="252">
        <f t="shared" si="15"/>
        <v>167</v>
      </c>
      <c r="AQ25" s="286">
        <f t="shared" si="15"/>
        <v>480</v>
      </c>
      <c r="AR25" s="252">
        <f t="shared" si="15"/>
        <v>223</v>
      </c>
      <c r="AS25" s="286">
        <f t="shared" si="15"/>
        <v>482</v>
      </c>
      <c r="AT25" s="252">
        <f t="shared" si="15"/>
        <v>185</v>
      </c>
      <c r="AU25" s="286">
        <f t="shared" si="15"/>
        <v>492</v>
      </c>
      <c r="AV25" s="252">
        <f t="shared" si="15"/>
        <v>246</v>
      </c>
      <c r="AW25" s="286">
        <f t="shared" si="15"/>
        <v>582</v>
      </c>
      <c r="AX25" s="252">
        <f t="shared" si="15"/>
        <v>200</v>
      </c>
      <c r="AY25" s="286">
        <f t="shared" si="15"/>
        <v>581</v>
      </c>
      <c r="AZ25" s="252">
        <f t="shared" si="15"/>
        <v>234</v>
      </c>
      <c r="BA25" s="286">
        <f t="shared" si="15"/>
        <v>593</v>
      </c>
      <c r="BB25" s="252">
        <f t="shared" si="15"/>
        <v>204</v>
      </c>
      <c r="BC25" s="286">
        <f t="shared" si="15"/>
        <v>624</v>
      </c>
      <c r="BD25" s="252">
        <f t="shared" si="15"/>
        <v>287</v>
      </c>
      <c r="BE25" s="286">
        <f t="shared" si="15"/>
        <v>676</v>
      </c>
      <c r="BF25" s="252">
        <f t="shared" si="15"/>
        <v>237</v>
      </c>
      <c r="BG25" s="286">
        <f t="shared" si="15"/>
        <v>561</v>
      </c>
      <c r="BH25" s="252">
        <f t="shared" si="15"/>
        <v>257</v>
      </c>
      <c r="BI25" s="286">
        <f t="shared" si="15"/>
        <v>492</v>
      </c>
      <c r="BJ25" s="252">
        <f t="shared" si="15"/>
        <v>233</v>
      </c>
      <c r="BK25" s="286">
        <f t="shared" si="15"/>
        <v>608</v>
      </c>
      <c r="BL25" s="252">
        <f t="shared" si="15"/>
        <v>207</v>
      </c>
      <c r="BM25" s="286">
        <f t="shared" si="15"/>
        <v>584</v>
      </c>
      <c r="BN25" s="252">
        <f t="shared" si="15"/>
        <v>269</v>
      </c>
      <c r="BO25" s="286">
        <f t="shared" si="15"/>
        <v>599</v>
      </c>
      <c r="BP25" s="252">
        <f t="shared" si="15"/>
        <v>263</v>
      </c>
      <c r="BQ25" s="286">
        <f t="shared" ref="BQ25:EB25" si="16">SUM(BQ6:BQ23)-BQ18</f>
        <v>678</v>
      </c>
      <c r="BR25" s="252">
        <f t="shared" si="16"/>
        <v>325</v>
      </c>
      <c r="BS25" s="286">
        <f t="shared" si="16"/>
        <v>785</v>
      </c>
      <c r="BT25" s="252">
        <f t="shared" si="16"/>
        <v>379</v>
      </c>
      <c r="BU25" s="286">
        <f t="shared" si="16"/>
        <v>851</v>
      </c>
      <c r="BV25" s="252">
        <f t="shared" si="16"/>
        <v>314</v>
      </c>
      <c r="BW25" s="286">
        <f t="shared" si="16"/>
        <v>762</v>
      </c>
      <c r="BX25" s="252">
        <f t="shared" si="16"/>
        <v>373</v>
      </c>
      <c r="BY25" s="286">
        <f t="shared" si="16"/>
        <v>850</v>
      </c>
      <c r="BZ25" s="252">
        <f t="shared" si="16"/>
        <v>409</v>
      </c>
      <c r="CA25" s="286">
        <f t="shared" si="16"/>
        <v>838</v>
      </c>
      <c r="CB25" s="252">
        <f t="shared" si="16"/>
        <v>375</v>
      </c>
      <c r="CC25" s="286">
        <f t="shared" si="16"/>
        <v>784</v>
      </c>
      <c r="CD25" s="252">
        <f t="shared" si="16"/>
        <v>300</v>
      </c>
      <c r="CE25" s="286">
        <f t="shared" si="16"/>
        <v>929</v>
      </c>
      <c r="CF25" s="252">
        <f t="shared" si="16"/>
        <v>393</v>
      </c>
      <c r="CG25" s="286">
        <f t="shared" si="16"/>
        <v>715</v>
      </c>
      <c r="CH25" s="252">
        <f t="shared" si="16"/>
        <v>305</v>
      </c>
      <c r="CI25" s="286">
        <f t="shared" si="16"/>
        <v>808</v>
      </c>
      <c r="CJ25" s="252">
        <f t="shared" si="16"/>
        <v>322</v>
      </c>
      <c r="CK25" s="286">
        <f t="shared" si="16"/>
        <v>926</v>
      </c>
      <c r="CL25" s="252">
        <f t="shared" si="16"/>
        <v>453</v>
      </c>
      <c r="CM25" s="286">
        <f t="shared" si="16"/>
        <v>966</v>
      </c>
      <c r="CN25" s="252">
        <f t="shared" si="16"/>
        <v>393</v>
      </c>
      <c r="CO25" s="286">
        <f t="shared" si="16"/>
        <v>797</v>
      </c>
      <c r="CP25" s="252">
        <f t="shared" si="16"/>
        <v>346</v>
      </c>
      <c r="CQ25" s="286">
        <f t="shared" si="16"/>
        <v>1103</v>
      </c>
      <c r="CR25" s="252">
        <f t="shared" si="16"/>
        <v>416</v>
      </c>
      <c r="CS25" s="286">
        <f t="shared" si="16"/>
        <v>965</v>
      </c>
      <c r="CT25" s="252">
        <f t="shared" si="16"/>
        <v>436</v>
      </c>
      <c r="CU25" s="286">
        <f t="shared" si="16"/>
        <v>1039</v>
      </c>
      <c r="CV25" s="252">
        <f t="shared" si="16"/>
        <v>480</v>
      </c>
      <c r="CW25" s="286">
        <f t="shared" si="16"/>
        <v>1034</v>
      </c>
      <c r="CX25" s="252">
        <f t="shared" si="16"/>
        <v>513</v>
      </c>
      <c r="CY25" s="286">
        <f t="shared" si="16"/>
        <v>1044</v>
      </c>
      <c r="CZ25" s="252">
        <f t="shared" si="16"/>
        <v>408</v>
      </c>
      <c r="DA25" s="286">
        <f t="shared" si="16"/>
        <v>923</v>
      </c>
      <c r="DB25" s="252">
        <f t="shared" si="16"/>
        <v>436</v>
      </c>
      <c r="DC25" s="286">
        <f t="shared" si="16"/>
        <v>967</v>
      </c>
      <c r="DD25" s="252">
        <f t="shared" si="16"/>
        <v>488</v>
      </c>
      <c r="DE25" s="286">
        <f t="shared" si="16"/>
        <v>1152</v>
      </c>
      <c r="DF25" s="252">
        <f t="shared" si="16"/>
        <v>394</v>
      </c>
      <c r="DG25" s="286">
        <f t="shared" si="16"/>
        <v>1395</v>
      </c>
      <c r="DH25" s="252">
        <f t="shared" si="16"/>
        <v>503</v>
      </c>
      <c r="DI25" s="286">
        <f t="shared" si="16"/>
        <v>1573</v>
      </c>
      <c r="DJ25" s="252">
        <f t="shared" si="16"/>
        <v>483</v>
      </c>
      <c r="DK25" s="286">
        <f t="shared" si="16"/>
        <v>1527</v>
      </c>
      <c r="DL25" s="252">
        <f t="shared" si="16"/>
        <v>500</v>
      </c>
      <c r="DM25" s="286">
        <f t="shared" si="16"/>
        <v>1676</v>
      </c>
      <c r="DN25" s="252">
        <f t="shared" si="16"/>
        <v>476</v>
      </c>
      <c r="DO25" s="286">
        <f t="shared" si="16"/>
        <v>1716</v>
      </c>
      <c r="DP25" s="252">
        <f t="shared" si="16"/>
        <v>601</v>
      </c>
      <c r="DQ25" s="286">
        <f t="shared" si="16"/>
        <v>1551</v>
      </c>
      <c r="DR25" s="252">
        <f t="shared" si="16"/>
        <v>536</v>
      </c>
      <c r="DS25" s="286">
        <f t="shared" si="16"/>
        <v>1606</v>
      </c>
      <c r="DT25" s="252">
        <f t="shared" si="16"/>
        <v>638</v>
      </c>
      <c r="DU25" s="286">
        <f t="shared" si="16"/>
        <v>1603</v>
      </c>
      <c r="DV25" s="252">
        <f t="shared" si="16"/>
        <v>548</v>
      </c>
      <c r="DW25" s="286">
        <f t="shared" si="16"/>
        <v>1598</v>
      </c>
      <c r="DX25" s="252">
        <f t="shared" si="16"/>
        <v>472</v>
      </c>
      <c r="DY25" s="286">
        <f t="shared" si="16"/>
        <v>1710</v>
      </c>
      <c r="DZ25" s="252">
        <f t="shared" si="16"/>
        <v>641</v>
      </c>
      <c r="EA25" s="286">
        <f t="shared" si="16"/>
        <v>1545</v>
      </c>
      <c r="EB25" s="252">
        <f t="shared" si="16"/>
        <v>547</v>
      </c>
      <c r="EC25" s="286">
        <f t="shared" ref="EC25:FN25" si="17">SUM(EC6:EC23)-EC18</f>
        <v>1360</v>
      </c>
      <c r="ED25" s="252">
        <f t="shared" si="17"/>
        <v>505</v>
      </c>
      <c r="EE25" s="286">
        <f t="shared" si="17"/>
        <v>1391</v>
      </c>
      <c r="EF25" s="252">
        <f t="shared" si="17"/>
        <v>584</v>
      </c>
      <c r="EG25" s="286">
        <f t="shared" si="17"/>
        <v>1764</v>
      </c>
      <c r="EH25" s="252">
        <f t="shared" si="17"/>
        <v>493</v>
      </c>
      <c r="EI25" s="286">
        <f t="shared" si="17"/>
        <v>1610</v>
      </c>
      <c r="EJ25" s="252">
        <f t="shared" si="17"/>
        <v>563</v>
      </c>
      <c r="EK25" s="286">
        <f t="shared" si="17"/>
        <v>1963</v>
      </c>
      <c r="EL25" s="252">
        <f t="shared" si="17"/>
        <v>734</v>
      </c>
      <c r="EM25" s="286">
        <f t="shared" si="17"/>
        <v>2318</v>
      </c>
      <c r="EN25" s="252">
        <f t="shared" si="17"/>
        <v>703</v>
      </c>
      <c r="EO25" s="286">
        <f t="shared" si="17"/>
        <v>1670</v>
      </c>
      <c r="EP25" s="252">
        <f t="shared" si="17"/>
        <v>551</v>
      </c>
      <c r="EQ25" s="286">
        <f t="shared" si="17"/>
        <v>2139</v>
      </c>
      <c r="ER25" s="252">
        <f t="shared" si="17"/>
        <v>655</v>
      </c>
      <c r="ES25" s="286">
        <f t="shared" si="17"/>
        <v>2078</v>
      </c>
      <c r="ET25" s="252">
        <f t="shared" si="17"/>
        <v>524</v>
      </c>
      <c r="EU25" s="286">
        <f t="shared" si="17"/>
        <v>1954</v>
      </c>
      <c r="EV25" s="252">
        <f t="shared" si="17"/>
        <v>554</v>
      </c>
      <c r="EW25" s="286">
        <f t="shared" si="17"/>
        <v>2161</v>
      </c>
      <c r="EX25" s="252">
        <f t="shared" si="17"/>
        <v>682</v>
      </c>
      <c r="EY25" s="286">
        <f t="shared" si="17"/>
        <v>1964</v>
      </c>
      <c r="EZ25" s="252">
        <f t="shared" si="17"/>
        <v>695</v>
      </c>
      <c r="FA25" s="286">
        <f t="shared" si="17"/>
        <v>1926</v>
      </c>
      <c r="FB25" s="252">
        <f t="shared" si="17"/>
        <v>609</v>
      </c>
      <c r="FC25" s="286">
        <f t="shared" si="17"/>
        <v>2107</v>
      </c>
      <c r="FD25" s="252">
        <f t="shared" si="17"/>
        <v>612</v>
      </c>
      <c r="FE25" s="286">
        <f t="shared" si="17"/>
        <v>1931</v>
      </c>
      <c r="FF25" s="252">
        <f t="shared" si="17"/>
        <v>795</v>
      </c>
      <c r="FG25" s="296">
        <f t="shared" si="17"/>
        <v>12043</v>
      </c>
      <c r="FH25" s="297">
        <f t="shared" si="17"/>
        <v>3947</v>
      </c>
      <c r="FI25" s="296">
        <f t="shared" si="17"/>
        <v>76478</v>
      </c>
      <c r="FJ25" s="297">
        <f t="shared" si="17"/>
        <v>28168</v>
      </c>
      <c r="FK25" s="292">
        <f t="shared" si="17"/>
        <v>120430</v>
      </c>
      <c r="FL25" s="293">
        <f t="shared" si="17"/>
        <v>39470</v>
      </c>
      <c r="FM25" s="292">
        <f t="shared" si="17"/>
        <v>764780</v>
      </c>
      <c r="FN25" s="293">
        <f t="shared" si="17"/>
        <v>281680</v>
      </c>
      <c r="FP25" s="292">
        <f t="shared" ref="FP25:FQ25" si="18">SUM(FP6:FP23)-FP18</f>
        <v>143502</v>
      </c>
      <c r="FQ25" s="293">
        <f t="shared" si="18"/>
        <v>60953</v>
      </c>
      <c r="FR25" s="292">
        <f t="shared" ref="FR25:FS25" si="19">SUM(FR6:FR23)-FR18</f>
        <v>783687</v>
      </c>
      <c r="FS25" s="293">
        <f t="shared" si="19"/>
        <v>300902</v>
      </c>
    </row>
    <row r="26" spans="1:176" ht="15" thickBot="1"/>
    <row r="27" spans="1:176" ht="15" thickBot="1">
      <c r="FG27" s="657" t="s">
        <v>404</v>
      </c>
      <c r="FH27" s="658"/>
      <c r="FI27" s="658"/>
      <c r="FJ27" s="659"/>
    </row>
    <row r="28" spans="1:176">
      <c r="FG28" s="265"/>
      <c r="FH28" s="266"/>
      <c r="FI28" s="266"/>
      <c r="FJ28" s="267"/>
    </row>
    <row r="29" spans="1:176" ht="15" thickBot="1">
      <c r="ES29" s="588" t="s">
        <v>291</v>
      </c>
      <c r="FG29" s="265"/>
      <c r="FH29" s="265"/>
      <c r="FI29" s="265"/>
      <c r="FJ29" s="265"/>
    </row>
    <row r="30" spans="1:176">
      <c r="A30" s="276" t="s">
        <v>240</v>
      </c>
      <c r="B30" s="291" t="s">
        <v>2</v>
      </c>
      <c r="FG30" s="257">
        <f t="shared" ref="FG30:FN30" si="20">FG13+FG23</f>
        <v>1694</v>
      </c>
      <c r="FH30" s="258">
        <f t="shared" si="20"/>
        <v>0</v>
      </c>
      <c r="FI30" s="257">
        <f t="shared" si="20"/>
        <v>6149</v>
      </c>
      <c r="FJ30" s="258">
        <f t="shared" si="20"/>
        <v>81</v>
      </c>
      <c r="FK30" s="298">
        <f t="shared" si="20"/>
        <v>16940</v>
      </c>
      <c r="FL30" s="299">
        <f t="shared" si="20"/>
        <v>0</v>
      </c>
      <c r="FM30" s="298">
        <f t="shared" si="20"/>
        <v>61490</v>
      </c>
      <c r="FN30" s="299">
        <f t="shared" si="20"/>
        <v>810</v>
      </c>
      <c r="FP30" s="298">
        <v>16940</v>
      </c>
      <c r="FQ30" s="299">
        <v>0</v>
      </c>
      <c r="FR30" s="298">
        <v>61490</v>
      </c>
      <c r="FS30" s="299">
        <v>810</v>
      </c>
      <c r="FT30" s="623"/>
    </row>
    <row r="31" spans="1:176">
      <c r="A31" s="276" t="s">
        <v>241</v>
      </c>
      <c r="B31" s="291" t="s">
        <v>238</v>
      </c>
      <c r="FG31" s="259">
        <f t="shared" ref="FG31:FN31" si="21">FG21+FG22</f>
        <v>871</v>
      </c>
      <c r="FH31" s="260">
        <f t="shared" si="21"/>
        <v>229</v>
      </c>
      <c r="FI31" s="259">
        <f t="shared" si="21"/>
        <v>4911</v>
      </c>
      <c r="FJ31" s="260">
        <f t="shared" si="21"/>
        <v>1689</v>
      </c>
      <c r="FK31" s="300">
        <f t="shared" si="21"/>
        <v>8710</v>
      </c>
      <c r="FL31" s="301">
        <f t="shared" si="21"/>
        <v>2290</v>
      </c>
      <c r="FM31" s="300">
        <f t="shared" si="21"/>
        <v>49110</v>
      </c>
      <c r="FN31" s="301">
        <f t="shared" si="21"/>
        <v>16890</v>
      </c>
      <c r="FP31" s="300">
        <v>8710</v>
      </c>
      <c r="FQ31" s="301">
        <v>2290</v>
      </c>
      <c r="FR31" s="300">
        <v>49110</v>
      </c>
      <c r="FS31" s="301">
        <v>16890</v>
      </c>
      <c r="FT31" s="623"/>
    </row>
    <row r="32" spans="1:176" ht="15" thickBot="1">
      <c r="A32" s="276" t="s">
        <v>242</v>
      </c>
      <c r="B32" s="291" t="s">
        <v>13</v>
      </c>
      <c r="FG32" s="263">
        <f t="shared" ref="FG32:FN32" si="22">FG19+FG20</f>
        <v>2359</v>
      </c>
      <c r="FH32" s="264">
        <f t="shared" si="22"/>
        <v>1686</v>
      </c>
      <c r="FI32" s="263">
        <f t="shared" si="22"/>
        <v>13516</v>
      </c>
      <c r="FJ32" s="264">
        <f t="shared" si="22"/>
        <v>9443</v>
      </c>
      <c r="FK32" s="302">
        <f t="shared" si="22"/>
        <v>23590</v>
      </c>
      <c r="FL32" s="303">
        <f t="shared" si="22"/>
        <v>16860</v>
      </c>
      <c r="FM32" s="302">
        <f t="shared" si="22"/>
        <v>135160</v>
      </c>
      <c r="FN32" s="303">
        <f t="shared" si="22"/>
        <v>94430</v>
      </c>
      <c r="FP32" s="302">
        <v>23590</v>
      </c>
      <c r="FQ32" s="303">
        <v>16860</v>
      </c>
      <c r="FR32" s="302">
        <v>135160</v>
      </c>
      <c r="FS32" s="303">
        <v>94430</v>
      </c>
      <c r="FT32" s="623"/>
    </row>
    <row r="35" spans="81:81">
      <c r="CC35" s="218">
        <v>5</v>
      </c>
    </row>
  </sheetData>
  <sheetProtection sheet="1" objects="1" scenarios="1"/>
  <mergeCells count="209">
    <mergeCell ref="FP3:FQ3"/>
    <mergeCell ref="FP4:FQ4"/>
    <mergeCell ref="FP2:FQ2"/>
    <mergeCell ref="FP1:FS1"/>
    <mergeCell ref="FK2:FL2"/>
    <mergeCell ref="EY3:EZ3"/>
    <mergeCell ref="EY4:EZ4"/>
    <mergeCell ref="FA3:FB3"/>
    <mergeCell ref="FA4:FB4"/>
    <mergeCell ref="FC3:FD3"/>
    <mergeCell ref="FC4:FD4"/>
    <mergeCell ref="FE3:FF3"/>
    <mergeCell ref="FE4:FF4"/>
    <mergeCell ref="FG2:FH2"/>
    <mergeCell ref="FI3:FJ3"/>
    <mergeCell ref="FK3:FL3"/>
    <mergeCell ref="FG4:FH4"/>
    <mergeCell ref="FK4:FL4"/>
    <mergeCell ref="FR3:FS3"/>
    <mergeCell ref="FR4:FS4"/>
    <mergeCell ref="A3:A5"/>
    <mergeCell ref="B3:B5"/>
    <mergeCell ref="C3:D3"/>
    <mergeCell ref="E3:F3"/>
    <mergeCell ref="G3:H3"/>
    <mergeCell ref="I3:J3"/>
    <mergeCell ref="W3:X3"/>
    <mergeCell ref="Y3:Z3"/>
    <mergeCell ref="AA3:AB3"/>
    <mergeCell ref="C4:D4"/>
    <mergeCell ref="E4:F4"/>
    <mergeCell ref="G4:H4"/>
    <mergeCell ref="I4:J4"/>
    <mergeCell ref="K4:L4"/>
    <mergeCell ref="M4:N4"/>
    <mergeCell ref="O4:P4"/>
    <mergeCell ref="Q4:R4"/>
    <mergeCell ref="S4:T4"/>
    <mergeCell ref="U4:V4"/>
    <mergeCell ref="W4:X4"/>
    <mergeCell ref="Y4:Z4"/>
    <mergeCell ref="AA4:AB4"/>
    <mergeCell ref="AC3:AD3"/>
    <mergeCell ref="AE3:AF3"/>
    <mergeCell ref="AG3:AH3"/>
    <mergeCell ref="K3:L3"/>
    <mergeCell ref="M3:N3"/>
    <mergeCell ref="O3:P3"/>
    <mergeCell ref="Q3:R3"/>
    <mergeCell ref="S3:T3"/>
    <mergeCell ref="U3:V3"/>
    <mergeCell ref="AU3:AV3"/>
    <mergeCell ref="AW3:AX3"/>
    <mergeCell ref="AY3:AZ3"/>
    <mergeCell ref="BA3:BB3"/>
    <mergeCell ref="BC3:BD3"/>
    <mergeCell ref="BE3:BF3"/>
    <mergeCell ref="AI3:AJ3"/>
    <mergeCell ref="AK3:AL3"/>
    <mergeCell ref="AM3:AN3"/>
    <mergeCell ref="AO3:AP3"/>
    <mergeCell ref="AQ3:AR3"/>
    <mergeCell ref="AS3:AT3"/>
    <mergeCell ref="BS3:BT3"/>
    <mergeCell ref="BU3:BV3"/>
    <mergeCell ref="BW3:BX3"/>
    <mergeCell ref="BY3:BZ3"/>
    <mergeCell ref="CA3:CB3"/>
    <mergeCell ref="CC3:CD3"/>
    <mergeCell ref="BG3:BH3"/>
    <mergeCell ref="BI3:BJ3"/>
    <mergeCell ref="BK3:BL3"/>
    <mergeCell ref="BM3:BN3"/>
    <mergeCell ref="BO3:BP3"/>
    <mergeCell ref="BQ3:BR3"/>
    <mergeCell ref="CW3:CX3"/>
    <mergeCell ref="CY3:CZ3"/>
    <mergeCell ref="DA3:DB3"/>
    <mergeCell ref="CE3:CF3"/>
    <mergeCell ref="CG3:CH3"/>
    <mergeCell ref="CI3:CJ3"/>
    <mergeCell ref="CK3:CL3"/>
    <mergeCell ref="CM3:CN3"/>
    <mergeCell ref="CO3:CP3"/>
    <mergeCell ref="ES3:ET3"/>
    <mergeCell ref="EU3:EV3"/>
    <mergeCell ref="EW3:EX3"/>
    <mergeCell ref="EA3:EB3"/>
    <mergeCell ref="EC3:ED3"/>
    <mergeCell ref="EE3:EF3"/>
    <mergeCell ref="EG3:EH3"/>
    <mergeCell ref="EI3:EJ3"/>
    <mergeCell ref="EK3:EL3"/>
    <mergeCell ref="AC4:AD4"/>
    <mergeCell ref="AE4:AF4"/>
    <mergeCell ref="EM3:EN3"/>
    <mergeCell ref="EO3:EP3"/>
    <mergeCell ref="EQ3:ER3"/>
    <mergeCell ref="DS3:DT3"/>
    <mergeCell ref="DU3:DV3"/>
    <mergeCell ref="DW3:DX3"/>
    <mergeCell ref="DY3:DZ3"/>
    <mergeCell ref="DC3:DD3"/>
    <mergeCell ref="DE3:DF3"/>
    <mergeCell ref="DG3:DH3"/>
    <mergeCell ref="DI3:DJ3"/>
    <mergeCell ref="DK3:DL3"/>
    <mergeCell ref="DM3:DN3"/>
    <mergeCell ref="DO3:DP3"/>
    <mergeCell ref="DQ3:DR3"/>
    <mergeCell ref="CQ3:CR3"/>
    <mergeCell ref="CS3:CT3"/>
    <mergeCell ref="CU3:CV3"/>
    <mergeCell ref="AS4:AT4"/>
    <mergeCell ref="AU4:AV4"/>
    <mergeCell ref="AW4:AX4"/>
    <mergeCell ref="AY4:AZ4"/>
    <mergeCell ref="BA4:BB4"/>
    <mergeCell ref="BC4:BD4"/>
    <mergeCell ref="AG4:AH4"/>
    <mergeCell ref="AI4:AJ4"/>
    <mergeCell ref="AK4:AL4"/>
    <mergeCell ref="AM4:AN4"/>
    <mergeCell ref="AO4:AP4"/>
    <mergeCell ref="AQ4:AR4"/>
    <mergeCell ref="BQ4:BR4"/>
    <mergeCell ref="BS4:BT4"/>
    <mergeCell ref="BU4:BV4"/>
    <mergeCell ref="BW4:BX4"/>
    <mergeCell ref="BY4:BZ4"/>
    <mergeCell ref="CA4:CB4"/>
    <mergeCell ref="BE4:BF4"/>
    <mergeCell ref="BG4:BH4"/>
    <mergeCell ref="BI4:BJ4"/>
    <mergeCell ref="BK4:BL4"/>
    <mergeCell ref="BM4:BN4"/>
    <mergeCell ref="BO4:BP4"/>
    <mergeCell ref="CO4:CP4"/>
    <mergeCell ref="CQ4:CR4"/>
    <mergeCell ref="CS4:CT4"/>
    <mergeCell ref="CU4:CV4"/>
    <mergeCell ref="CW4:CX4"/>
    <mergeCell ref="CY4:CZ4"/>
    <mergeCell ref="CC4:CD4"/>
    <mergeCell ref="CE4:CF4"/>
    <mergeCell ref="CG4:CH4"/>
    <mergeCell ref="CI4:CJ4"/>
    <mergeCell ref="CK4:CL4"/>
    <mergeCell ref="CM4:CN4"/>
    <mergeCell ref="DM4:DN4"/>
    <mergeCell ref="DO4:DP4"/>
    <mergeCell ref="DQ4:DR4"/>
    <mergeCell ref="DS4:DT4"/>
    <mergeCell ref="DU4:DV4"/>
    <mergeCell ref="DW4:DX4"/>
    <mergeCell ref="DA4:DB4"/>
    <mergeCell ref="DC4:DD4"/>
    <mergeCell ref="DE4:DF4"/>
    <mergeCell ref="DG4:DH4"/>
    <mergeCell ref="DI4:DJ4"/>
    <mergeCell ref="DK4:DL4"/>
    <mergeCell ref="O8:O11"/>
    <mergeCell ref="P8:P11"/>
    <mergeCell ref="EW4:EX4"/>
    <mergeCell ref="FI4:FJ4"/>
    <mergeCell ref="C8:C11"/>
    <mergeCell ref="D8:D11"/>
    <mergeCell ref="E8:E11"/>
    <mergeCell ref="F8:F11"/>
    <mergeCell ref="G8:G11"/>
    <mergeCell ref="H8:H11"/>
    <mergeCell ref="I8:I11"/>
    <mergeCell ref="J8:J11"/>
    <mergeCell ref="EK4:EL4"/>
    <mergeCell ref="EM4:EN4"/>
    <mergeCell ref="EO4:EP4"/>
    <mergeCell ref="EQ4:ER4"/>
    <mergeCell ref="ES4:ET4"/>
    <mergeCell ref="EU4:EV4"/>
    <mergeCell ref="DY4:DZ4"/>
    <mergeCell ref="EA4:EB4"/>
    <mergeCell ref="EC4:ED4"/>
    <mergeCell ref="EE4:EF4"/>
    <mergeCell ref="EG4:EH4"/>
    <mergeCell ref="EI4:EJ4"/>
    <mergeCell ref="A25:B25"/>
    <mergeCell ref="FG27:FJ27"/>
    <mergeCell ref="AC8:AC11"/>
    <mergeCell ref="AD8:AD11"/>
    <mergeCell ref="A24:B24"/>
    <mergeCell ref="FM3:FN3"/>
    <mergeCell ref="FM4:FN4"/>
    <mergeCell ref="FG3:FH3"/>
    <mergeCell ref="W8:W11"/>
    <mergeCell ref="X8:X11"/>
    <mergeCell ref="Y8:Y11"/>
    <mergeCell ref="Z8:Z11"/>
    <mergeCell ref="AA8:AA11"/>
    <mergeCell ref="AB8:AB11"/>
    <mergeCell ref="Q8:Q11"/>
    <mergeCell ref="R8:R11"/>
    <mergeCell ref="S8:S11"/>
    <mergeCell ref="T8:T11"/>
    <mergeCell ref="U8:U11"/>
    <mergeCell ref="V8:V11"/>
    <mergeCell ref="K8:K11"/>
    <mergeCell ref="L8:L11"/>
    <mergeCell ref="M8:M11"/>
    <mergeCell ref="N8:N11"/>
  </mergeCells>
  <pageMargins left="0" right="0" top="0.74803149606299213" bottom="0.74803149606299213" header="0.31496062992125984" footer="0.31496062992125984"/>
  <pageSetup paperSize="9" scale="81"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workbookViewId="0">
      <pane xSplit="1" ySplit="3" topLeftCell="B4" activePane="bottomRight" state="frozen"/>
      <selection pane="topRight" activeCell="B1" sqref="B1"/>
      <selection pane="bottomLeft" activeCell="A4" sqref="A4"/>
      <selection pane="bottomRight" activeCell="K32" sqref="K32"/>
    </sheetView>
  </sheetViews>
  <sheetFormatPr defaultRowHeight="14.4"/>
  <cols>
    <col min="1" max="1" width="34.88671875" style="466" customWidth="1"/>
    <col min="2" max="2" width="9.109375" style="466" customWidth="1"/>
    <col min="3" max="4" width="9.33203125" style="466" customWidth="1"/>
    <col min="5" max="12" width="8.88671875" style="466"/>
    <col min="13" max="13" width="8.88671875" style="584"/>
    <col min="14" max="14" width="10.109375" style="584" bestFit="1" customWidth="1"/>
    <col min="15" max="17" width="8.88671875" style="466"/>
    <col min="18" max="18" width="10.5546875" style="466" bestFit="1" customWidth="1"/>
    <col min="19" max="16384" width="8.88671875" style="466"/>
  </cols>
  <sheetData>
    <row r="1" spans="1:18">
      <c r="A1" s="511" t="s">
        <v>383</v>
      </c>
      <c r="B1" s="511"/>
      <c r="C1" s="511"/>
      <c r="D1" s="511"/>
    </row>
    <row r="2" spans="1:18">
      <c r="A2" s="511" t="s">
        <v>384</v>
      </c>
      <c r="B2" s="511" t="s">
        <v>384</v>
      </c>
      <c r="C2" s="511"/>
      <c r="D2" s="511"/>
      <c r="M2" s="676" t="s">
        <v>407</v>
      </c>
      <c r="N2" s="676"/>
      <c r="Q2" s="676" t="s">
        <v>406</v>
      </c>
      <c r="R2" s="676"/>
    </row>
    <row r="3" spans="1:18">
      <c r="B3" s="580">
        <v>42186</v>
      </c>
      <c r="C3" s="580">
        <v>42217</v>
      </c>
      <c r="D3" s="580">
        <v>42248</v>
      </c>
      <c r="E3" s="580">
        <v>42278</v>
      </c>
      <c r="F3" s="580">
        <v>42309</v>
      </c>
      <c r="G3" s="580">
        <v>42339</v>
      </c>
      <c r="H3" s="580">
        <v>42370</v>
      </c>
      <c r="I3" s="580">
        <v>42401</v>
      </c>
      <c r="J3" s="580">
        <v>42430</v>
      </c>
      <c r="K3" s="580">
        <v>42461</v>
      </c>
      <c r="M3" s="585" t="s">
        <v>402</v>
      </c>
      <c r="N3" s="585" t="s">
        <v>7</v>
      </c>
      <c r="Q3" s="585" t="s">
        <v>402</v>
      </c>
      <c r="R3" s="585" t="s">
        <v>7</v>
      </c>
    </row>
    <row r="4" spans="1:18">
      <c r="A4" s="619" t="s">
        <v>42</v>
      </c>
      <c r="B4" s="583"/>
      <c r="C4" s="583"/>
      <c r="D4" s="583"/>
      <c r="E4" s="571"/>
      <c r="F4" s="571"/>
      <c r="G4" s="571"/>
      <c r="H4" s="571"/>
      <c r="I4" s="571"/>
      <c r="J4" s="571"/>
      <c r="K4" s="571"/>
      <c r="L4" s="571"/>
      <c r="M4" s="586" t="s">
        <v>405</v>
      </c>
      <c r="N4" s="586"/>
      <c r="P4" s="511"/>
      <c r="Q4" s="586" t="s">
        <v>405</v>
      </c>
      <c r="R4" s="586"/>
    </row>
    <row r="5" spans="1:18">
      <c r="A5" s="581" t="s">
        <v>385</v>
      </c>
      <c r="M5" s="584">
        <f>SUM(G5:K5)</f>
        <v>0</v>
      </c>
      <c r="N5" s="584">
        <f>SUM(B5:K5)</f>
        <v>0</v>
      </c>
      <c r="P5" s="511" t="s">
        <v>418</v>
      </c>
      <c r="Q5" s="584">
        <f>(M5*7)+(M7*28)</f>
        <v>252</v>
      </c>
      <c r="R5" s="627">
        <f>(N5*7)+(N7*28)</f>
        <v>308</v>
      </c>
    </row>
    <row r="6" spans="1:18">
      <c r="A6" s="581" t="s">
        <v>386</v>
      </c>
      <c r="M6" s="584">
        <f t="shared" ref="M6:M9" si="0">SUM(G6:K6)</f>
        <v>0</v>
      </c>
      <c r="N6" s="584">
        <f t="shared" ref="N6:N9" si="1">SUM(B6:K6)</f>
        <v>0</v>
      </c>
      <c r="P6" s="511" t="s">
        <v>419</v>
      </c>
      <c r="Q6" s="584">
        <f>(M6*7)+(M8*28)+(M9*28)</f>
        <v>532</v>
      </c>
      <c r="R6" s="627">
        <f>(N6*7)+(N8*28)+(N9*28)</f>
        <v>532</v>
      </c>
    </row>
    <row r="7" spans="1:18">
      <c r="A7" s="582" t="s">
        <v>394</v>
      </c>
      <c r="E7" s="466">
        <v>1</v>
      </c>
      <c r="F7" s="466">
        <v>1</v>
      </c>
      <c r="G7" s="466">
        <v>4</v>
      </c>
      <c r="I7" s="466">
        <v>1</v>
      </c>
      <c r="J7" s="466">
        <v>2</v>
      </c>
      <c r="K7" s="466">
        <v>2</v>
      </c>
      <c r="M7" s="584">
        <f t="shared" si="0"/>
        <v>9</v>
      </c>
      <c r="N7" s="584">
        <f t="shared" si="1"/>
        <v>11</v>
      </c>
      <c r="P7" s="511" t="s">
        <v>420</v>
      </c>
      <c r="Q7" s="620">
        <f>(M7*28)</f>
        <v>252</v>
      </c>
      <c r="R7" s="620">
        <f>(N7*28)</f>
        <v>308</v>
      </c>
    </row>
    <row r="8" spans="1:18">
      <c r="A8" s="582" t="s">
        <v>395</v>
      </c>
      <c r="G8" s="466">
        <v>1</v>
      </c>
      <c r="H8" s="466">
        <v>2</v>
      </c>
      <c r="I8" s="466">
        <v>2</v>
      </c>
      <c r="J8" s="466">
        <v>2</v>
      </c>
      <c r="K8" s="466">
        <v>5</v>
      </c>
      <c r="M8" s="584">
        <f t="shared" si="0"/>
        <v>12</v>
      </c>
      <c r="N8" s="584">
        <f t="shared" si="1"/>
        <v>12</v>
      </c>
      <c r="P8" s="511" t="s">
        <v>421</v>
      </c>
      <c r="Q8" s="620">
        <f t="shared" ref="Q8:Q9" si="2">(M8*28)</f>
        <v>336</v>
      </c>
      <c r="R8" s="620">
        <f t="shared" ref="R8:R9" si="3">(N8*28)</f>
        <v>336</v>
      </c>
    </row>
    <row r="9" spans="1:18">
      <c r="A9" s="582" t="s">
        <v>396</v>
      </c>
      <c r="I9" s="466">
        <v>1</v>
      </c>
      <c r="J9" s="466">
        <v>5</v>
      </c>
      <c r="K9" s="466">
        <v>1</v>
      </c>
      <c r="M9" s="584">
        <f t="shared" si="0"/>
        <v>7</v>
      </c>
      <c r="N9" s="584">
        <f t="shared" si="1"/>
        <v>7</v>
      </c>
      <c r="P9" s="511" t="s">
        <v>422</v>
      </c>
      <c r="Q9" s="620">
        <f t="shared" si="2"/>
        <v>196</v>
      </c>
      <c r="R9" s="620">
        <f t="shared" si="3"/>
        <v>196</v>
      </c>
    </row>
    <row r="10" spans="1:18">
      <c r="M10" s="587"/>
      <c r="N10" s="587"/>
      <c r="P10" s="511"/>
      <c r="Q10" s="587"/>
      <c r="R10" s="587"/>
    </row>
    <row r="11" spans="1:18">
      <c r="A11" s="619" t="s">
        <v>48</v>
      </c>
      <c r="B11" s="583"/>
      <c r="C11" s="583"/>
      <c r="D11" s="583"/>
      <c r="E11" s="571"/>
      <c r="F11" s="571"/>
      <c r="G11" s="571"/>
      <c r="H11" s="571"/>
      <c r="I11" s="571"/>
      <c r="J11" s="571"/>
      <c r="K11" s="571"/>
      <c r="L11" s="571"/>
      <c r="M11" s="586" t="s">
        <v>405</v>
      </c>
      <c r="N11" s="586"/>
      <c r="P11" s="511"/>
      <c r="Q11" s="586" t="s">
        <v>405</v>
      </c>
      <c r="R11" s="586"/>
    </row>
    <row r="12" spans="1:18">
      <c r="A12" s="581" t="s">
        <v>385</v>
      </c>
      <c r="M12" s="584">
        <f t="shared" ref="M12:M16" si="4">SUM(G12:K12)</f>
        <v>0</v>
      </c>
      <c r="N12" s="584">
        <f t="shared" ref="N12:N16" si="5">SUM(B12:K12)</f>
        <v>0</v>
      </c>
      <c r="P12" s="511" t="s">
        <v>418</v>
      </c>
      <c r="Q12" s="584">
        <f>(M12*7)+(M14*28)</f>
        <v>0</v>
      </c>
      <c r="R12" s="627">
        <f>(N12*7)+(N14*28)</f>
        <v>280</v>
      </c>
    </row>
    <row r="13" spans="1:18">
      <c r="A13" s="581" t="s">
        <v>386</v>
      </c>
      <c r="M13" s="584">
        <f t="shared" si="4"/>
        <v>0</v>
      </c>
      <c r="N13" s="584">
        <f t="shared" si="5"/>
        <v>0</v>
      </c>
      <c r="P13" s="511" t="s">
        <v>419</v>
      </c>
      <c r="Q13" s="584">
        <f>(M13*7)+(M15*28)+(M16*28)</f>
        <v>0</v>
      </c>
      <c r="R13" s="627">
        <f>(N13*7)+(N15*28)+(N16*28)</f>
        <v>420</v>
      </c>
    </row>
    <row r="14" spans="1:18">
      <c r="A14" s="582" t="s">
        <v>390</v>
      </c>
      <c r="B14" s="582">
        <v>10</v>
      </c>
      <c r="M14" s="584">
        <f t="shared" si="4"/>
        <v>0</v>
      </c>
      <c r="N14" s="584">
        <f t="shared" si="5"/>
        <v>10</v>
      </c>
      <c r="P14" s="511" t="s">
        <v>420</v>
      </c>
      <c r="Q14" s="620">
        <f>(M14*28)</f>
        <v>0</v>
      </c>
      <c r="R14" s="620">
        <f>(N14*28)</f>
        <v>280</v>
      </c>
    </row>
    <row r="15" spans="1:18">
      <c r="A15" s="582" t="s">
        <v>391</v>
      </c>
      <c r="B15" s="582">
        <v>10</v>
      </c>
      <c r="M15" s="584">
        <f t="shared" si="4"/>
        <v>0</v>
      </c>
      <c r="N15" s="584">
        <f t="shared" si="5"/>
        <v>10</v>
      </c>
      <c r="P15" s="511" t="s">
        <v>421</v>
      </c>
      <c r="Q15" s="620">
        <f t="shared" ref="Q15:Q16" si="6">(M15*28)</f>
        <v>0</v>
      </c>
      <c r="R15" s="620">
        <f t="shared" ref="R15:R16" si="7">(N15*28)</f>
        <v>280</v>
      </c>
    </row>
    <row r="16" spans="1:18">
      <c r="A16" s="582" t="s">
        <v>392</v>
      </c>
      <c r="B16" s="582">
        <v>5</v>
      </c>
      <c r="M16" s="584">
        <f t="shared" si="4"/>
        <v>0</v>
      </c>
      <c r="N16" s="584">
        <f t="shared" si="5"/>
        <v>5</v>
      </c>
      <c r="P16" s="511" t="s">
        <v>422</v>
      </c>
      <c r="Q16" s="620">
        <f t="shared" si="6"/>
        <v>0</v>
      </c>
      <c r="R16" s="620">
        <f t="shared" si="7"/>
        <v>140</v>
      </c>
    </row>
    <row r="17" spans="1:18">
      <c r="M17" s="587"/>
      <c r="N17" s="587"/>
      <c r="P17" s="511"/>
      <c r="Q17" s="587"/>
      <c r="R17" s="587"/>
    </row>
    <row r="18" spans="1:18">
      <c r="A18" s="619" t="s">
        <v>393</v>
      </c>
      <c r="B18" s="583"/>
      <c r="C18" s="583"/>
      <c r="D18" s="583"/>
      <c r="E18" s="571"/>
      <c r="F18" s="571"/>
      <c r="G18" s="571"/>
      <c r="H18" s="571"/>
      <c r="I18" s="571"/>
      <c r="J18" s="571"/>
      <c r="K18" s="571"/>
      <c r="L18" s="571"/>
      <c r="M18" s="586" t="s">
        <v>405</v>
      </c>
      <c r="N18" s="586"/>
      <c r="P18" s="511"/>
      <c r="Q18" s="586" t="s">
        <v>405</v>
      </c>
      <c r="R18" s="586"/>
    </row>
    <row r="19" spans="1:18">
      <c r="A19" s="581" t="s">
        <v>385</v>
      </c>
      <c r="M19" s="584">
        <f t="shared" ref="M19:M23" si="8">SUM(G19:K19)</f>
        <v>0</v>
      </c>
      <c r="N19" s="584">
        <f t="shared" ref="N19:N23" si="9">SUM(B19:K19)</f>
        <v>0</v>
      </c>
      <c r="P19" s="511" t="s">
        <v>418</v>
      </c>
      <c r="Q19" s="584">
        <f>(M19*7)+(M21*28)</f>
        <v>112</v>
      </c>
      <c r="R19" s="627">
        <f>(N19*7)+(N21*28)</f>
        <v>112</v>
      </c>
    </row>
    <row r="20" spans="1:18">
      <c r="A20" s="581" t="s">
        <v>386</v>
      </c>
      <c r="M20" s="584">
        <f t="shared" si="8"/>
        <v>0</v>
      </c>
      <c r="N20" s="584">
        <f t="shared" si="9"/>
        <v>0</v>
      </c>
      <c r="P20" s="511" t="s">
        <v>419</v>
      </c>
      <c r="Q20" s="584">
        <f>(M20*7)+(M22*28)+(M23*28)</f>
        <v>224</v>
      </c>
      <c r="R20" s="627">
        <f>(N20*7)+(N22*28)+(N23*28)</f>
        <v>224</v>
      </c>
    </row>
    <row r="21" spans="1:18">
      <c r="A21" s="582" t="s">
        <v>390</v>
      </c>
      <c r="B21" s="582"/>
      <c r="I21" s="466">
        <v>4</v>
      </c>
      <c r="M21" s="584">
        <f t="shared" si="8"/>
        <v>4</v>
      </c>
      <c r="N21" s="584">
        <f t="shared" si="9"/>
        <v>4</v>
      </c>
      <c r="P21" s="511" t="s">
        <v>420</v>
      </c>
      <c r="Q21" s="620">
        <f>(M21*28)</f>
        <v>112</v>
      </c>
      <c r="R21" s="620">
        <f>(N21*28)</f>
        <v>112</v>
      </c>
    </row>
    <row r="22" spans="1:18">
      <c r="A22" s="582" t="s">
        <v>391</v>
      </c>
      <c r="B22" s="582"/>
      <c r="I22" s="466">
        <v>4</v>
      </c>
      <c r="M22" s="584">
        <f t="shared" si="8"/>
        <v>4</v>
      </c>
      <c r="N22" s="584">
        <f t="shared" si="9"/>
        <v>4</v>
      </c>
      <c r="P22" s="511" t="s">
        <v>421</v>
      </c>
      <c r="Q22" s="620">
        <f t="shared" ref="Q22:Q23" si="10">(M22*28)</f>
        <v>112</v>
      </c>
      <c r="R22" s="620">
        <f t="shared" ref="R22:R23" si="11">(N22*28)</f>
        <v>112</v>
      </c>
    </row>
    <row r="23" spans="1:18">
      <c r="A23" s="582" t="s">
        <v>392</v>
      </c>
      <c r="B23" s="582"/>
      <c r="I23" s="466">
        <v>4</v>
      </c>
      <c r="M23" s="584">
        <f t="shared" si="8"/>
        <v>4</v>
      </c>
      <c r="N23" s="584">
        <f t="shared" si="9"/>
        <v>4</v>
      </c>
      <c r="P23" s="511" t="s">
        <v>422</v>
      </c>
      <c r="Q23" s="620">
        <f t="shared" si="10"/>
        <v>112</v>
      </c>
      <c r="R23" s="620">
        <f t="shared" si="11"/>
        <v>112</v>
      </c>
    </row>
    <row r="24" spans="1:18">
      <c r="M24" s="587"/>
      <c r="N24" s="587"/>
      <c r="P24" s="511"/>
      <c r="Q24" s="587"/>
      <c r="R24" s="587"/>
    </row>
    <row r="25" spans="1:18">
      <c r="A25" s="619" t="s">
        <v>0</v>
      </c>
      <c r="B25" s="583"/>
      <c r="C25" s="583"/>
      <c r="D25" s="583"/>
      <c r="E25" s="571"/>
      <c r="F25" s="571"/>
      <c r="G25" s="571"/>
      <c r="H25" s="571"/>
      <c r="I25" s="571"/>
      <c r="J25" s="571"/>
      <c r="K25" s="571"/>
      <c r="L25" s="571"/>
      <c r="M25" s="586" t="s">
        <v>405</v>
      </c>
      <c r="N25" s="586"/>
      <c r="P25" s="511"/>
      <c r="Q25" s="586" t="s">
        <v>405</v>
      </c>
      <c r="R25" s="586"/>
    </row>
    <row r="26" spans="1:18">
      <c r="A26" s="581" t="s">
        <v>385</v>
      </c>
      <c r="B26" s="581"/>
      <c r="C26" s="581"/>
      <c r="D26" s="581"/>
      <c r="G26" s="466">
        <v>4</v>
      </c>
      <c r="H26" s="466">
        <v>7</v>
      </c>
      <c r="I26" s="466">
        <v>8</v>
      </c>
      <c r="J26" s="466">
        <v>2</v>
      </c>
      <c r="K26" s="466">
        <v>3</v>
      </c>
      <c r="M26" s="584">
        <f t="shared" ref="M26:M30" si="12">SUM(G26:K26)</f>
        <v>24</v>
      </c>
      <c r="N26" s="584">
        <f t="shared" ref="N26:N30" si="13">SUM(B26:K26)</f>
        <v>24</v>
      </c>
      <c r="P26" s="511" t="s">
        <v>418</v>
      </c>
      <c r="Q26" s="584">
        <f>(M26*7)+(M28*28)</f>
        <v>12152</v>
      </c>
      <c r="R26" s="627">
        <f>(N26*7)+(N28*28)</f>
        <v>14196</v>
      </c>
    </row>
    <row r="27" spans="1:18">
      <c r="A27" s="581" t="s">
        <v>386</v>
      </c>
      <c r="B27" s="581"/>
      <c r="C27" s="581"/>
      <c r="D27" s="581"/>
      <c r="E27" s="466">
        <v>1</v>
      </c>
      <c r="H27" s="466">
        <v>7</v>
      </c>
      <c r="I27" s="466">
        <v>11</v>
      </c>
      <c r="J27" s="466">
        <v>4</v>
      </c>
      <c r="K27" s="466">
        <v>8</v>
      </c>
      <c r="M27" s="584">
        <f t="shared" si="12"/>
        <v>30</v>
      </c>
      <c r="N27" s="584">
        <f t="shared" si="13"/>
        <v>31</v>
      </c>
      <c r="P27" s="511" t="s">
        <v>419</v>
      </c>
      <c r="Q27" s="584">
        <f>(M27*7)+(M29*28)+(M30*28)</f>
        <v>13566</v>
      </c>
      <c r="R27" s="627">
        <f>(N27*7)+(N29*28)+(N30*28)</f>
        <v>14161</v>
      </c>
    </row>
    <row r="28" spans="1:18">
      <c r="A28" s="582" t="s">
        <v>387</v>
      </c>
      <c r="B28" s="581"/>
      <c r="C28" s="581">
        <v>2</v>
      </c>
      <c r="D28" s="581">
        <v>10</v>
      </c>
      <c r="E28" s="466">
        <v>23</v>
      </c>
      <c r="F28" s="466">
        <v>38</v>
      </c>
      <c r="G28" s="466">
        <v>67</v>
      </c>
      <c r="H28" s="466">
        <v>70</v>
      </c>
      <c r="I28" s="466">
        <v>88</v>
      </c>
      <c r="J28" s="466">
        <v>110</v>
      </c>
      <c r="K28" s="466">
        <v>93</v>
      </c>
      <c r="M28" s="584">
        <f t="shared" si="12"/>
        <v>428</v>
      </c>
      <c r="N28" s="584">
        <f t="shared" si="13"/>
        <v>501</v>
      </c>
      <c r="P28" s="511" t="s">
        <v>420</v>
      </c>
      <c r="Q28" s="620">
        <f>(M28*28)</f>
        <v>11984</v>
      </c>
      <c r="R28" s="620">
        <f>(N28*28)</f>
        <v>14028</v>
      </c>
    </row>
    <row r="29" spans="1:18">
      <c r="A29" s="582" t="s">
        <v>388</v>
      </c>
      <c r="C29" s="466">
        <v>1</v>
      </c>
      <c r="D29" s="466">
        <v>1</v>
      </c>
      <c r="E29" s="466">
        <v>3</v>
      </c>
      <c r="F29" s="466">
        <v>8</v>
      </c>
      <c r="G29" s="466">
        <v>26</v>
      </c>
      <c r="H29" s="466">
        <v>25</v>
      </c>
      <c r="I29" s="466">
        <v>46</v>
      </c>
      <c r="J29" s="466">
        <v>59</v>
      </c>
      <c r="K29" s="466">
        <v>62</v>
      </c>
      <c r="M29" s="584">
        <f t="shared" si="12"/>
        <v>218</v>
      </c>
      <c r="N29" s="584">
        <f t="shared" si="13"/>
        <v>231</v>
      </c>
      <c r="P29" s="511" t="s">
        <v>421</v>
      </c>
      <c r="Q29" s="620">
        <f t="shared" ref="Q29:Q30" si="14">(M29*28)</f>
        <v>6104</v>
      </c>
      <c r="R29" s="620">
        <f t="shared" ref="R29:R30" si="15">(N29*28)</f>
        <v>6468</v>
      </c>
    </row>
    <row r="30" spans="1:18">
      <c r="A30" s="582" t="s">
        <v>389</v>
      </c>
      <c r="F30" s="466">
        <v>8</v>
      </c>
      <c r="G30" s="466">
        <v>23</v>
      </c>
      <c r="H30" s="466">
        <v>42</v>
      </c>
      <c r="I30" s="466">
        <v>47</v>
      </c>
      <c r="J30" s="466">
        <v>71</v>
      </c>
      <c r="K30" s="466">
        <v>76</v>
      </c>
      <c r="M30" s="584">
        <f t="shared" si="12"/>
        <v>259</v>
      </c>
      <c r="N30" s="584">
        <f t="shared" si="13"/>
        <v>267</v>
      </c>
      <c r="P30" s="511" t="s">
        <v>422</v>
      </c>
      <c r="Q30" s="620">
        <f t="shared" si="14"/>
        <v>7252</v>
      </c>
      <c r="R30" s="620">
        <f t="shared" si="15"/>
        <v>7476</v>
      </c>
    </row>
    <row r="31" spans="1:18">
      <c r="M31" s="587"/>
      <c r="N31" s="587"/>
      <c r="P31" s="511"/>
      <c r="Q31" s="587"/>
      <c r="R31" s="587"/>
    </row>
    <row r="32" spans="1:18">
      <c r="A32" s="583" t="s">
        <v>56</v>
      </c>
      <c r="B32" s="583"/>
      <c r="C32" s="583"/>
      <c r="D32" s="583"/>
      <c r="E32" s="571"/>
      <c r="F32" s="571"/>
      <c r="G32" s="571"/>
      <c r="H32" s="571"/>
      <c r="I32" s="571"/>
      <c r="J32" s="571"/>
      <c r="K32" s="571"/>
      <c r="L32" s="571"/>
      <c r="M32" s="586" t="s">
        <v>405</v>
      </c>
      <c r="N32" s="586"/>
      <c r="P32" s="511"/>
      <c r="Q32" s="586" t="s">
        <v>405</v>
      </c>
      <c r="R32" s="586"/>
    </row>
    <row r="33" spans="1:18">
      <c r="A33" s="581" t="s">
        <v>385</v>
      </c>
      <c r="M33" s="584">
        <f t="shared" ref="M33:M37" si="16">SUM(G33:K33)</f>
        <v>0</v>
      </c>
      <c r="N33" s="584">
        <f t="shared" ref="N33:N37" si="17">SUM(B33:K33)</f>
        <v>0</v>
      </c>
      <c r="P33" s="511" t="s">
        <v>418</v>
      </c>
      <c r="Q33" s="584">
        <f>(M33*7)+(M35*28)</f>
        <v>112</v>
      </c>
      <c r="R33" s="627">
        <f>(N33*7)+(N35*28)</f>
        <v>196</v>
      </c>
    </row>
    <row r="34" spans="1:18">
      <c r="A34" s="581" t="s">
        <v>386</v>
      </c>
      <c r="M34" s="584">
        <f t="shared" si="16"/>
        <v>0</v>
      </c>
      <c r="N34" s="584">
        <f t="shared" si="17"/>
        <v>0</v>
      </c>
      <c r="P34" s="511" t="s">
        <v>419</v>
      </c>
      <c r="Q34" s="584">
        <f>(M34*7)+(M36*28)+(M37*28)</f>
        <v>56</v>
      </c>
      <c r="R34" s="627">
        <f>(N34*7)+(N36*28)+(N37*28)</f>
        <v>56</v>
      </c>
    </row>
    <row r="35" spans="1:18">
      <c r="A35" s="582" t="s">
        <v>394</v>
      </c>
      <c r="C35" s="466">
        <v>2</v>
      </c>
      <c r="F35" s="466">
        <v>1</v>
      </c>
      <c r="G35" s="466">
        <v>2</v>
      </c>
      <c r="J35" s="466">
        <v>2</v>
      </c>
      <c r="M35" s="584">
        <f t="shared" si="16"/>
        <v>4</v>
      </c>
      <c r="N35" s="584">
        <f t="shared" si="17"/>
        <v>7</v>
      </c>
      <c r="P35" s="511" t="s">
        <v>420</v>
      </c>
      <c r="Q35" s="620">
        <f>(M35*28)</f>
        <v>112</v>
      </c>
      <c r="R35" s="620">
        <f>(N35*28)</f>
        <v>196</v>
      </c>
    </row>
    <row r="36" spans="1:18">
      <c r="A36" s="582" t="s">
        <v>395</v>
      </c>
      <c r="I36" s="466">
        <v>1</v>
      </c>
      <c r="K36" s="466">
        <v>1</v>
      </c>
      <c r="M36" s="584">
        <f t="shared" si="16"/>
        <v>2</v>
      </c>
      <c r="N36" s="584">
        <f t="shared" si="17"/>
        <v>2</v>
      </c>
      <c r="P36" s="511" t="s">
        <v>421</v>
      </c>
      <c r="Q36" s="620">
        <f t="shared" ref="Q36:Q37" si="18">(M36*28)</f>
        <v>56</v>
      </c>
      <c r="R36" s="620">
        <f t="shared" ref="R36:R37" si="19">(N36*28)</f>
        <v>56</v>
      </c>
    </row>
    <row r="37" spans="1:18">
      <c r="A37" s="582" t="s">
        <v>396</v>
      </c>
      <c r="M37" s="584">
        <f t="shared" si="16"/>
        <v>0</v>
      </c>
      <c r="N37" s="584">
        <f t="shared" si="17"/>
        <v>0</v>
      </c>
      <c r="P37" s="511" t="s">
        <v>422</v>
      </c>
      <c r="Q37" s="620">
        <f t="shared" si="18"/>
        <v>0</v>
      </c>
      <c r="R37" s="620">
        <f t="shared" si="19"/>
        <v>0</v>
      </c>
    </row>
    <row r="38" spans="1:18">
      <c r="M38" s="587"/>
      <c r="N38" s="587"/>
      <c r="P38" s="511"/>
      <c r="Q38" s="587"/>
      <c r="R38" s="587"/>
    </row>
    <row r="39" spans="1:18">
      <c r="A39" s="619" t="s">
        <v>85</v>
      </c>
      <c r="B39" s="583"/>
      <c r="C39" s="583"/>
      <c r="D39" s="583"/>
      <c r="E39" s="571"/>
      <c r="F39" s="571"/>
      <c r="G39" s="571"/>
      <c r="H39" s="571"/>
      <c r="I39" s="571"/>
      <c r="J39" s="571"/>
      <c r="K39" s="571"/>
      <c r="L39" s="571"/>
      <c r="M39" s="586" t="s">
        <v>405</v>
      </c>
      <c r="N39" s="586"/>
      <c r="P39" s="511"/>
      <c r="Q39" s="586" t="s">
        <v>405</v>
      </c>
      <c r="R39" s="586"/>
    </row>
    <row r="40" spans="1:18">
      <c r="A40" s="581" t="s">
        <v>385</v>
      </c>
      <c r="M40" s="584">
        <f t="shared" ref="M40:M44" si="20">SUM(G40:K40)</f>
        <v>0</v>
      </c>
      <c r="N40" s="584">
        <f t="shared" ref="N40:N44" si="21">SUM(B40:K40)</f>
        <v>0</v>
      </c>
      <c r="P40" s="511" t="s">
        <v>418</v>
      </c>
      <c r="Q40" s="584">
        <f>(M40*7)+(M42*28)</f>
        <v>448</v>
      </c>
      <c r="R40" s="627">
        <f>(N40*7)+(N42*28)</f>
        <v>700</v>
      </c>
    </row>
    <row r="41" spans="1:18">
      <c r="A41" s="581" t="s">
        <v>386</v>
      </c>
      <c r="M41" s="584">
        <f t="shared" si="20"/>
        <v>0</v>
      </c>
      <c r="N41" s="584">
        <f t="shared" si="21"/>
        <v>0</v>
      </c>
      <c r="P41" s="511" t="s">
        <v>419</v>
      </c>
      <c r="Q41" s="584">
        <f>(M41*7)+(M43*28)+(M44*28)</f>
        <v>532</v>
      </c>
      <c r="R41" s="627">
        <f>(N41*7)+(N43*28)+(N44*28)</f>
        <v>952</v>
      </c>
    </row>
    <row r="42" spans="1:18">
      <c r="A42" s="582" t="s">
        <v>390</v>
      </c>
      <c r="B42" s="582"/>
      <c r="C42" s="582">
        <v>9</v>
      </c>
      <c r="D42" s="582"/>
      <c r="G42" s="466">
        <v>6</v>
      </c>
      <c r="H42" s="466">
        <v>5</v>
      </c>
      <c r="K42" s="466">
        <v>5</v>
      </c>
      <c r="M42" s="584">
        <f t="shared" si="20"/>
        <v>16</v>
      </c>
      <c r="N42" s="584">
        <f t="shared" si="21"/>
        <v>25</v>
      </c>
      <c r="P42" s="511" t="s">
        <v>420</v>
      </c>
      <c r="Q42" s="620">
        <f>(M42*28)</f>
        <v>448</v>
      </c>
      <c r="R42" s="620">
        <f>(N42*28)</f>
        <v>700</v>
      </c>
    </row>
    <row r="43" spans="1:18">
      <c r="A43" s="582" t="s">
        <v>391</v>
      </c>
      <c r="B43" s="582"/>
      <c r="C43" s="582">
        <v>9</v>
      </c>
      <c r="D43" s="582"/>
      <c r="H43" s="466">
        <v>5</v>
      </c>
      <c r="I43" s="466">
        <v>1</v>
      </c>
      <c r="K43" s="466">
        <v>1</v>
      </c>
      <c r="M43" s="584">
        <f t="shared" si="20"/>
        <v>7</v>
      </c>
      <c r="N43" s="584">
        <f t="shared" si="21"/>
        <v>16</v>
      </c>
      <c r="P43" s="511" t="s">
        <v>421</v>
      </c>
      <c r="Q43" s="620">
        <f t="shared" ref="Q43:Q44" si="22">(M43*28)</f>
        <v>196</v>
      </c>
      <c r="R43" s="620">
        <f t="shared" ref="R43:R44" si="23">(N43*28)</f>
        <v>448</v>
      </c>
    </row>
    <row r="44" spans="1:18">
      <c r="A44" s="582" t="s">
        <v>392</v>
      </c>
      <c r="B44" s="582"/>
      <c r="C44" s="582">
        <v>6</v>
      </c>
      <c r="D44" s="582"/>
      <c r="H44" s="466">
        <v>5</v>
      </c>
      <c r="I44" s="466">
        <v>4</v>
      </c>
      <c r="J44" s="466">
        <v>2</v>
      </c>
      <c r="K44" s="466">
        <v>1</v>
      </c>
      <c r="M44" s="584">
        <f t="shared" si="20"/>
        <v>12</v>
      </c>
      <c r="N44" s="584">
        <f t="shared" si="21"/>
        <v>18</v>
      </c>
      <c r="P44" s="511" t="s">
        <v>422</v>
      </c>
      <c r="Q44" s="620">
        <f t="shared" si="22"/>
        <v>336</v>
      </c>
      <c r="R44" s="620">
        <f t="shared" si="23"/>
        <v>504</v>
      </c>
    </row>
    <row r="45" spans="1:18">
      <c r="M45" s="587"/>
      <c r="N45" s="587"/>
      <c r="P45" s="511"/>
      <c r="Q45" s="587"/>
      <c r="R45" s="587"/>
    </row>
    <row r="46" spans="1:18">
      <c r="A46" s="619" t="s">
        <v>1</v>
      </c>
      <c r="B46" s="583"/>
      <c r="C46" s="583"/>
      <c r="D46" s="583"/>
      <c r="E46" s="571"/>
      <c r="F46" s="571"/>
      <c r="G46" s="571"/>
      <c r="H46" s="571"/>
      <c r="I46" s="571"/>
      <c r="J46" s="571"/>
      <c r="K46" s="571"/>
      <c r="L46" s="571"/>
      <c r="M46" s="586" t="s">
        <v>405</v>
      </c>
      <c r="N46" s="586"/>
      <c r="P46" s="511"/>
      <c r="Q46" s="586" t="s">
        <v>405</v>
      </c>
      <c r="R46" s="586"/>
    </row>
    <row r="47" spans="1:18">
      <c r="A47" s="581" t="s">
        <v>385</v>
      </c>
      <c r="M47" s="584">
        <f t="shared" ref="M47:M51" si="24">SUM(G47:K47)</f>
        <v>0</v>
      </c>
      <c r="N47" s="584">
        <f t="shared" ref="N47:N51" si="25">SUM(B47:K47)</f>
        <v>0</v>
      </c>
      <c r="P47" s="511" t="s">
        <v>418</v>
      </c>
      <c r="Q47" s="584">
        <f>(M47*7)+(M49*28)</f>
        <v>168</v>
      </c>
      <c r="R47" s="627">
        <f>(N47*7)+(N49*28)</f>
        <v>168</v>
      </c>
    </row>
    <row r="48" spans="1:18">
      <c r="A48" s="581" t="s">
        <v>386</v>
      </c>
      <c r="M48" s="584">
        <f t="shared" si="24"/>
        <v>0</v>
      </c>
      <c r="N48" s="584">
        <f t="shared" si="25"/>
        <v>0</v>
      </c>
      <c r="P48" s="511" t="s">
        <v>419</v>
      </c>
      <c r="Q48" s="584">
        <f>(M48*7)+(M50*28)+(M51*28)</f>
        <v>336</v>
      </c>
      <c r="R48" s="627">
        <f>(N48*7)+(N50*28)+(N51*28)</f>
        <v>336</v>
      </c>
    </row>
    <row r="49" spans="1:18">
      <c r="A49" s="582" t="s">
        <v>390</v>
      </c>
      <c r="I49" s="466">
        <v>6</v>
      </c>
      <c r="M49" s="584">
        <f t="shared" si="24"/>
        <v>6</v>
      </c>
      <c r="N49" s="584">
        <f t="shared" si="25"/>
        <v>6</v>
      </c>
      <c r="P49" s="511" t="s">
        <v>420</v>
      </c>
      <c r="Q49" s="620">
        <f>(M49*28)</f>
        <v>168</v>
      </c>
      <c r="R49" s="620">
        <f>(N49*28)</f>
        <v>168</v>
      </c>
    </row>
    <row r="50" spans="1:18">
      <c r="A50" s="582" t="s">
        <v>391</v>
      </c>
      <c r="I50" s="466">
        <v>6</v>
      </c>
      <c r="M50" s="584">
        <f t="shared" si="24"/>
        <v>6</v>
      </c>
      <c r="N50" s="584">
        <f t="shared" si="25"/>
        <v>6</v>
      </c>
      <c r="P50" s="511" t="s">
        <v>421</v>
      </c>
      <c r="Q50" s="620">
        <f t="shared" ref="Q50:Q51" si="26">(M50*28)</f>
        <v>168</v>
      </c>
      <c r="R50" s="620">
        <f t="shared" ref="R50:R51" si="27">(N50*28)</f>
        <v>168</v>
      </c>
    </row>
    <row r="51" spans="1:18">
      <c r="A51" s="582" t="s">
        <v>392</v>
      </c>
      <c r="I51" s="466">
        <v>6</v>
      </c>
      <c r="M51" s="584">
        <f t="shared" si="24"/>
        <v>6</v>
      </c>
      <c r="N51" s="584">
        <f t="shared" si="25"/>
        <v>6</v>
      </c>
      <c r="P51" s="511" t="s">
        <v>422</v>
      </c>
      <c r="Q51" s="620">
        <f t="shared" si="26"/>
        <v>168</v>
      </c>
      <c r="R51" s="620">
        <f t="shared" si="27"/>
        <v>168</v>
      </c>
    </row>
    <row r="52" spans="1:18">
      <c r="M52" s="587"/>
      <c r="N52" s="587"/>
      <c r="P52" s="511"/>
      <c r="Q52" s="584"/>
      <c r="R52" s="584"/>
    </row>
    <row r="53" spans="1:18">
      <c r="A53" s="619" t="s">
        <v>225</v>
      </c>
      <c r="B53" s="583"/>
      <c r="C53" s="583"/>
      <c r="D53" s="583"/>
      <c r="E53" s="571"/>
      <c r="F53" s="571"/>
      <c r="G53" s="571"/>
      <c r="H53" s="571"/>
      <c r="I53" s="571"/>
      <c r="J53" s="571"/>
      <c r="K53" s="571"/>
      <c r="L53" s="571"/>
      <c r="M53" s="586" t="s">
        <v>405</v>
      </c>
      <c r="N53" s="586"/>
      <c r="P53" s="511"/>
      <c r="Q53" s="586" t="s">
        <v>405</v>
      </c>
      <c r="R53" s="586"/>
    </row>
    <row r="54" spans="1:18">
      <c r="A54" s="581" t="s">
        <v>397</v>
      </c>
      <c r="H54" s="466">
        <v>1</v>
      </c>
      <c r="I54" s="466">
        <v>-1</v>
      </c>
      <c r="J54" s="466">
        <v>0</v>
      </c>
      <c r="K54" s="466">
        <v>17</v>
      </c>
      <c r="M54" s="584">
        <f t="shared" ref="M54:M58" si="28">SUM(G54:K54)</f>
        <v>17</v>
      </c>
      <c r="N54" s="584">
        <f t="shared" ref="N54:N58" si="29">SUM(B54:K54)</f>
        <v>17</v>
      </c>
      <c r="P54" s="511" t="s">
        <v>418</v>
      </c>
      <c r="Q54" s="584">
        <f>(M54*7)+(M56*28)</f>
        <v>2947</v>
      </c>
      <c r="R54" s="627">
        <f>(N54*7)+(N56*28)</f>
        <v>2947</v>
      </c>
    </row>
    <row r="55" spans="1:18">
      <c r="A55" s="581" t="s">
        <v>398</v>
      </c>
      <c r="H55" s="466">
        <v>1</v>
      </c>
      <c r="I55" s="466">
        <v>-1</v>
      </c>
      <c r="K55" s="466">
        <v>7</v>
      </c>
      <c r="M55" s="584">
        <f t="shared" si="28"/>
        <v>7</v>
      </c>
      <c r="N55" s="584">
        <f t="shared" si="29"/>
        <v>7</v>
      </c>
      <c r="P55" s="511" t="s">
        <v>419</v>
      </c>
      <c r="Q55" s="584">
        <f>(M55*7)+(M57*28)+(M58*28)</f>
        <v>2541</v>
      </c>
      <c r="R55" s="627">
        <f>(N55*7)+(N57*28)+(N58*28)</f>
        <v>2541</v>
      </c>
    </row>
    <row r="56" spans="1:18">
      <c r="A56" s="582" t="s">
        <v>399</v>
      </c>
      <c r="H56" s="466">
        <v>4</v>
      </c>
      <c r="I56" s="466">
        <v>16</v>
      </c>
      <c r="J56" s="466">
        <v>50</v>
      </c>
      <c r="K56" s="466">
        <v>31</v>
      </c>
      <c r="M56" s="584">
        <f t="shared" si="28"/>
        <v>101</v>
      </c>
      <c r="N56" s="584">
        <f t="shared" si="29"/>
        <v>101</v>
      </c>
      <c r="P56" s="511" t="s">
        <v>420</v>
      </c>
      <c r="Q56" s="620">
        <f>(M56*28)</f>
        <v>2828</v>
      </c>
      <c r="R56" s="620">
        <f>(N56*28)</f>
        <v>2828</v>
      </c>
    </row>
    <row r="57" spans="1:18">
      <c r="A57" s="582" t="s">
        <v>400</v>
      </c>
      <c r="H57" s="466">
        <v>5</v>
      </c>
      <c r="I57" s="466">
        <v>0</v>
      </c>
      <c r="J57" s="466">
        <v>31</v>
      </c>
      <c r="K57" s="466">
        <v>25</v>
      </c>
      <c r="M57" s="584">
        <f t="shared" si="28"/>
        <v>61</v>
      </c>
      <c r="N57" s="584">
        <f t="shared" si="29"/>
        <v>61</v>
      </c>
      <c r="P57" s="511" t="s">
        <v>421</v>
      </c>
      <c r="Q57" s="620">
        <f t="shared" ref="Q57:Q58" si="30">(M57*28)</f>
        <v>1708</v>
      </c>
      <c r="R57" s="620">
        <f t="shared" ref="R57:R58" si="31">(N57*28)</f>
        <v>1708</v>
      </c>
    </row>
    <row r="58" spans="1:18">
      <c r="A58" s="582" t="s">
        <v>401</v>
      </c>
      <c r="H58" s="466">
        <v>4</v>
      </c>
      <c r="I58" s="466">
        <v>0</v>
      </c>
      <c r="J58" s="466">
        <v>7</v>
      </c>
      <c r="K58" s="466">
        <v>17</v>
      </c>
      <c r="M58" s="584">
        <f t="shared" si="28"/>
        <v>28</v>
      </c>
      <c r="N58" s="584">
        <f t="shared" si="29"/>
        <v>28</v>
      </c>
      <c r="P58" s="511" t="s">
        <v>422</v>
      </c>
      <c r="Q58" s="620">
        <f t="shared" si="30"/>
        <v>784</v>
      </c>
      <c r="R58" s="620">
        <f t="shared" si="31"/>
        <v>784</v>
      </c>
    </row>
    <row r="59" spans="1:18">
      <c r="M59" s="587"/>
      <c r="N59" s="587"/>
    </row>
  </sheetData>
  <sheetProtection sheet="1" objects="1" scenarios="1"/>
  <mergeCells count="2">
    <mergeCell ref="M2:N2"/>
    <mergeCell ref="Q2: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I2" sqref="I2"/>
    </sheetView>
  </sheetViews>
  <sheetFormatPr defaultRowHeight="14.4"/>
  <cols>
    <col min="1" max="1" width="8.88671875" style="102"/>
    <col min="2" max="2" width="20.5546875" style="102" bestFit="1" customWidth="1"/>
    <col min="3" max="6" width="16.6640625" style="102" customWidth="1"/>
    <col min="7" max="7" width="8.88671875" style="102"/>
    <col min="8" max="10" width="16.6640625" style="102" customWidth="1"/>
    <col min="11" max="257" width="8.88671875" style="102"/>
    <col min="258" max="258" width="21.109375" style="102" bestFit="1" customWidth="1"/>
    <col min="259" max="259" width="9.88671875" style="102" bestFit="1" customWidth="1"/>
    <col min="260" max="260" width="16.44140625" style="102" bestFit="1" customWidth="1"/>
    <col min="261" max="261" width="12.33203125" style="102" bestFit="1" customWidth="1"/>
    <col min="262" max="262" width="21.21875" style="102" customWidth="1"/>
    <col min="263" max="264" width="8.88671875" style="102"/>
    <col min="265" max="265" width="9" style="102" customWidth="1"/>
    <col min="266" max="513" width="8.88671875" style="102"/>
    <col min="514" max="514" width="21.109375" style="102" bestFit="1" customWidth="1"/>
    <col min="515" max="515" width="9.88671875" style="102" bestFit="1" customWidth="1"/>
    <col min="516" max="516" width="16.44140625" style="102" bestFit="1" customWidth="1"/>
    <col min="517" max="517" width="12.33203125" style="102" bestFit="1" customWidth="1"/>
    <col min="518" max="518" width="21.21875" style="102" customWidth="1"/>
    <col min="519" max="520" width="8.88671875" style="102"/>
    <col min="521" max="521" width="9" style="102" customWidth="1"/>
    <col min="522" max="769" width="8.88671875" style="102"/>
    <col min="770" max="770" width="21.109375" style="102" bestFit="1" customWidth="1"/>
    <col min="771" max="771" width="9.88671875" style="102" bestFit="1" customWidth="1"/>
    <col min="772" max="772" width="16.44140625" style="102" bestFit="1" customWidth="1"/>
    <col min="773" max="773" width="12.33203125" style="102" bestFit="1" customWidth="1"/>
    <col min="774" max="774" width="21.21875" style="102" customWidth="1"/>
    <col min="775" max="776" width="8.88671875" style="102"/>
    <col min="777" max="777" width="9" style="102" customWidth="1"/>
    <col min="778" max="1025" width="8.88671875" style="102"/>
    <col min="1026" max="1026" width="21.109375" style="102" bestFit="1" customWidth="1"/>
    <col min="1027" max="1027" width="9.88671875" style="102" bestFit="1" customWidth="1"/>
    <col min="1028" max="1028" width="16.44140625" style="102" bestFit="1" customWidth="1"/>
    <col min="1029" max="1029" width="12.33203125" style="102" bestFit="1" customWidth="1"/>
    <col min="1030" max="1030" width="21.21875" style="102" customWidth="1"/>
    <col min="1031" max="1032" width="8.88671875" style="102"/>
    <col min="1033" max="1033" width="9" style="102" customWidth="1"/>
    <col min="1034" max="1281" width="8.88671875" style="102"/>
    <col min="1282" max="1282" width="21.109375" style="102" bestFit="1" customWidth="1"/>
    <col min="1283" max="1283" width="9.88671875" style="102" bestFit="1" customWidth="1"/>
    <col min="1284" max="1284" width="16.44140625" style="102" bestFit="1" customWidth="1"/>
    <col min="1285" max="1285" width="12.33203125" style="102" bestFit="1" customWidth="1"/>
    <col min="1286" max="1286" width="21.21875" style="102" customWidth="1"/>
    <col min="1287" max="1288" width="8.88671875" style="102"/>
    <col min="1289" max="1289" width="9" style="102" customWidth="1"/>
    <col min="1290" max="1537" width="8.88671875" style="102"/>
    <col min="1538" max="1538" width="21.109375" style="102" bestFit="1" customWidth="1"/>
    <col min="1539" max="1539" width="9.88671875" style="102" bestFit="1" customWidth="1"/>
    <col min="1540" max="1540" width="16.44140625" style="102" bestFit="1" customWidth="1"/>
    <col min="1541" max="1541" width="12.33203125" style="102" bestFit="1" customWidth="1"/>
    <col min="1542" max="1542" width="21.21875" style="102" customWidth="1"/>
    <col min="1543" max="1544" width="8.88671875" style="102"/>
    <col min="1545" max="1545" width="9" style="102" customWidth="1"/>
    <col min="1546" max="1793" width="8.88671875" style="102"/>
    <col min="1794" max="1794" width="21.109375" style="102" bestFit="1" customWidth="1"/>
    <col min="1795" max="1795" width="9.88671875" style="102" bestFit="1" customWidth="1"/>
    <col min="1796" max="1796" width="16.44140625" style="102" bestFit="1" customWidth="1"/>
    <col min="1797" max="1797" width="12.33203125" style="102" bestFit="1" customWidth="1"/>
    <col min="1798" max="1798" width="21.21875" style="102" customWidth="1"/>
    <col min="1799" max="1800" width="8.88671875" style="102"/>
    <col min="1801" max="1801" width="9" style="102" customWidth="1"/>
    <col min="1802" max="2049" width="8.88671875" style="102"/>
    <col min="2050" max="2050" width="21.109375" style="102" bestFit="1" customWidth="1"/>
    <col min="2051" max="2051" width="9.88671875" style="102" bestFit="1" customWidth="1"/>
    <col min="2052" max="2052" width="16.44140625" style="102" bestFit="1" customWidth="1"/>
    <col min="2053" max="2053" width="12.33203125" style="102" bestFit="1" customWidth="1"/>
    <col min="2054" max="2054" width="21.21875" style="102" customWidth="1"/>
    <col min="2055" max="2056" width="8.88671875" style="102"/>
    <col min="2057" max="2057" width="9" style="102" customWidth="1"/>
    <col min="2058" max="2305" width="8.88671875" style="102"/>
    <col min="2306" max="2306" width="21.109375" style="102" bestFit="1" customWidth="1"/>
    <col min="2307" max="2307" width="9.88671875" style="102" bestFit="1" customWidth="1"/>
    <col min="2308" max="2308" width="16.44140625" style="102" bestFit="1" customWidth="1"/>
    <col min="2309" max="2309" width="12.33203125" style="102" bestFit="1" customWidth="1"/>
    <col min="2310" max="2310" width="21.21875" style="102" customWidth="1"/>
    <col min="2311" max="2312" width="8.88671875" style="102"/>
    <col min="2313" max="2313" width="9" style="102" customWidth="1"/>
    <col min="2314" max="2561" width="8.88671875" style="102"/>
    <col min="2562" max="2562" width="21.109375" style="102" bestFit="1" customWidth="1"/>
    <col min="2563" max="2563" width="9.88671875" style="102" bestFit="1" customWidth="1"/>
    <col min="2564" max="2564" width="16.44140625" style="102" bestFit="1" customWidth="1"/>
    <col min="2565" max="2565" width="12.33203125" style="102" bestFit="1" customWidth="1"/>
    <col min="2566" max="2566" width="21.21875" style="102" customWidth="1"/>
    <col min="2567" max="2568" width="8.88671875" style="102"/>
    <col min="2569" max="2569" width="9" style="102" customWidth="1"/>
    <col min="2570" max="2817" width="8.88671875" style="102"/>
    <col min="2818" max="2818" width="21.109375" style="102" bestFit="1" customWidth="1"/>
    <col min="2819" max="2819" width="9.88671875" style="102" bestFit="1" customWidth="1"/>
    <col min="2820" max="2820" width="16.44140625" style="102" bestFit="1" customWidth="1"/>
    <col min="2821" max="2821" width="12.33203125" style="102" bestFit="1" customWidth="1"/>
    <col min="2822" max="2822" width="21.21875" style="102" customWidth="1"/>
    <col min="2823" max="2824" width="8.88671875" style="102"/>
    <col min="2825" max="2825" width="9" style="102" customWidth="1"/>
    <col min="2826" max="3073" width="8.88671875" style="102"/>
    <col min="3074" max="3074" width="21.109375" style="102" bestFit="1" customWidth="1"/>
    <col min="3075" max="3075" width="9.88671875" style="102" bestFit="1" customWidth="1"/>
    <col min="3076" max="3076" width="16.44140625" style="102" bestFit="1" customWidth="1"/>
    <col min="3077" max="3077" width="12.33203125" style="102" bestFit="1" customWidth="1"/>
    <col min="3078" max="3078" width="21.21875" style="102" customWidth="1"/>
    <col min="3079" max="3080" width="8.88671875" style="102"/>
    <col min="3081" max="3081" width="9" style="102" customWidth="1"/>
    <col min="3082" max="3329" width="8.88671875" style="102"/>
    <col min="3330" max="3330" width="21.109375" style="102" bestFit="1" customWidth="1"/>
    <col min="3331" max="3331" width="9.88671875" style="102" bestFit="1" customWidth="1"/>
    <col min="3332" max="3332" width="16.44140625" style="102" bestFit="1" customWidth="1"/>
    <col min="3333" max="3333" width="12.33203125" style="102" bestFit="1" customWidth="1"/>
    <col min="3334" max="3334" width="21.21875" style="102" customWidth="1"/>
    <col min="3335" max="3336" width="8.88671875" style="102"/>
    <col min="3337" max="3337" width="9" style="102" customWidth="1"/>
    <col min="3338" max="3585" width="8.88671875" style="102"/>
    <col min="3586" max="3586" width="21.109375" style="102" bestFit="1" customWidth="1"/>
    <col min="3587" max="3587" width="9.88671875" style="102" bestFit="1" customWidth="1"/>
    <col min="3588" max="3588" width="16.44140625" style="102" bestFit="1" customWidth="1"/>
    <col min="3589" max="3589" width="12.33203125" style="102" bestFit="1" customWidth="1"/>
    <col min="3590" max="3590" width="21.21875" style="102" customWidth="1"/>
    <col min="3591" max="3592" width="8.88671875" style="102"/>
    <col min="3593" max="3593" width="9" style="102" customWidth="1"/>
    <col min="3594" max="3841" width="8.88671875" style="102"/>
    <col min="3842" max="3842" width="21.109375" style="102" bestFit="1" customWidth="1"/>
    <col min="3843" max="3843" width="9.88671875" style="102" bestFit="1" customWidth="1"/>
    <col min="3844" max="3844" width="16.44140625" style="102" bestFit="1" customWidth="1"/>
    <col min="3845" max="3845" width="12.33203125" style="102" bestFit="1" customWidth="1"/>
    <col min="3846" max="3846" width="21.21875" style="102" customWidth="1"/>
    <col min="3847" max="3848" width="8.88671875" style="102"/>
    <col min="3849" max="3849" width="9" style="102" customWidth="1"/>
    <col min="3850" max="4097" width="8.88671875" style="102"/>
    <col min="4098" max="4098" width="21.109375" style="102" bestFit="1" customWidth="1"/>
    <col min="4099" max="4099" width="9.88671875" style="102" bestFit="1" customWidth="1"/>
    <col min="4100" max="4100" width="16.44140625" style="102" bestFit="1" customWidth="1"/>
    <col min="4101" max="4101" width="12.33203125" style="102" bestFit="1" customWidth="1"/>
    <col min="4102" max="4102" width="21.21875" style="102" customWidth="1"/>
    <col min="4103" max="4104" width="8.88671875" style="102"/>
    <col min="4105" max="4105" width="9" style="102" customWidth="1"/>
    <col min="4106" max="4353" width="8.88671875" style="102"/>
    <col min="4354" max="4354" width="21.109375" style="102" bestFit="1" customWidth="1"/>
    <col min="4355" max="4355" width="9.88671875" style="102" bestFit="1" customWidth="1"/>
    <col min="4356" max="4356" width="16.44140625" style="102" bestFit="1" customWidth="1"/>
    <col min="4357" max="4357" width="12.33203125" style="102" bestFit="1" customWidth="1"/>
    <col min="4358" max="4358" width="21.21875" style="102" customWidth="1"/>
    <col min="4359" max="4360" width="8.88671875" style="102"/>
    <col min="4361" max="4361" width="9" style="102" customWidth="1"/>
    <col min="4362" max="4609" width="8.88671875" style="102"/>
    <col min="4610" max="4610" width="21.109375" style="102" bestFit="1" customWidth="1"/>
    <col min="4611" max="4611" width="9.88671875" style="102" bestFit="1" customWidth="1"/>
    <col min="4612" max="4612" width="16.44140625" style="102" bestFit="1" customWidth="1"/>
    <col min="4613" max="4613" width="12.33203125" style="102" bestFit="1" customWidth="1"/>
    <col min="4614" max="4614" width="21.21875" style="102" customWidth="1"/>
    <col min="4615" max="4616" width="8.88671875" style="102"/>
    <col min="4617" max="4617" width="9" style="102" customWidth="1"/>
    <col min="4618" max="4865" width="8.88671875" style="102"/>
    <col min="4866" max="4866" width="21.109375" style="102" bestFit="1" customWidth="1"/>
    <col min="4867" max="4867" width="9.88671875" style="102" bestFit="1" customWidth="1"/>
    <col min="4868" max="4868" width="16.44140625" style="102" bestFit="1" customWidth="1"/>
    <col min="4869" max="4869" width="12.33203125" style="102" bestFit="1" customWidth="1"/>
    <col min="4870" max="4870" width="21.21875" style="102" customWidth="1"/>
    <col min="4871" max="4872" width="8.88671875" style="102"/>
    <col min="4873" max="4873" width="9" style="102" customWidth="1"/>
    <col min="4874" max="5121" width="8.88671875" style="102"/>
    <col min="5122" max="5122" width="21.109375" style="102" bestFit="1" customWidth="1"/>
    <col min="5123" max="5123" width="9.88671875" style="102" bestFit="1" customWidth="1"/>
    <col min="5124" max="5124" width="16.44140625" style="102" bestFit="1" customWidth="1"/>
    <col min="5125" max="5125" width="12.33203125" style="102" bestFit="1" customWidth="1"/>
    <col min="5126" max="5126" width="21.21875" style="102" customWidth="1"/>
    <col min="5127" max="5128" width="8.88671875" style="102"/>
    <col min="5129" max="5129" width="9" style="102" customWidth="1"/>
    <col min="5130" max="5377" width="8.88671875" style="102"/>
    <col min="5378" max="5378" width="21.109375" style="102" bestFit="1" customWidth="1"/>
    <col min="5379" max="5379" width="9.88671875" style="102" bestFit="1" customWidth="1"/>
    <col min="5380" max="5380" width="16.44140625" style="102" bestFit="1" customWidth="1"/>
    <col min="5381" max="5381" width="12.33203125" style="102" bestFit="1" customWidth="1"/>
    <col min="5382" max="5382" width="21.21875" style="102" customWidth="1"/>
    <col min="5383" max="5384" width="8.88671875" style="102"/>
    <col min="5385" max="5385" width="9" style="102" customWidth="1"/>
    <col min="5386" max="5633" width="8.88671875" style="102"/>
    <col min="5634" max="5634" width="21.109375" style="102" bestFit="1" customWidth="1"/>
    <col min="5635" max="5635" width="9.88671875" style="102" bestFit="1" customWidth="1"/>
    <col min="5636" max="5636" width="16.44140625" style="102" bestFit="1" customWidth="1"/>
    <col min="5637" max="5637" width="12.33203125" style="102" bestFit="1" customWidth="1"/>
    <col min="5638" max="5638" width="21.21875" style="102" customWidth="1"/>
    <col min="5639" max="5640" width="8.88671875" style="102"/>
    <col min="5641" max="5641" width="9" style="102" customWidth="1"/>
    <col min="5642" max="5889" width="8.88671875" style="102"/>
    <col min="5890" max="5890" width="21.109375" style="102" bestFit="1" customWidth="1"/>
    <col min="5891" max="5891" width="9.88671875" style="102" bestFit="1" customWidth="1"/>
    <col min="5892" max="5892" width="16.44140625" style="102" bestFit="1" customWidth="1"/>
    <col min="5893" max="5893" width="12.33203125" style="102" bestFit="1" customWidth="1"/>
    <col min="5894" max="5894" width="21.21875" style="102" customWidth="1"/>
    <col min="5895" max="5896" width="8.88671875" style="102"/>
    <col min="5897" max="5897" width="9" style="102" customWidth="1"/>
    <col min="5898" max="6145" width="8.88671875" style="102"/>
    <col min="6146" max="6146" width="21.109375" style="102" bestFit="1" customWidth="1"/>
    <col min="6147" max="6147" width="9.88671875" style="102" bestFit="1" customWidth="1"/>
    <col min="6148" max="6148" width="16.44140625" style="102" bestFit="1" customWidth="1"/>
    <col min="6149" max="6149" width="12.33203125" style="102" bestFit="1" customWidth="1"/>
    <col min="6150" max="6150" width="21.21875" style="102" customWidth="1"/>
    <col min="6151" max="6152" width="8.88671875" style="102"/>
    <col min="6153" max="6153" width="9" style="102" customWidth="1"/>
    <col min="6154" max="6401" width="8.88671875" style="102"/>
    <col min="6402" max="6402" width="21.109375" style="102" bestFit="1" customWidth="1"/>
    <col min="6403" max="6403" width="9.88671875" style="102" bestFit="1" customWidth="1"/>
    <col min="6404" max="6404" width="16.44140625" style="102" bestFit="1" customWidth="1"/>
    <col min="6405" max="6405" width="12.33203125" style="102" bestFit="1" customWidth="1"/>
    <col min="6406" max="6406" width="21.21875" style="102" customWidth="1"/>
    <col min="6407" max="6408" width="8.88671875" style="102"/>
    <col min="6409" max="6409" width="9" style="102" customWidth="1"/>
    <col min="6410" max="6657" width="8.88671875" style="102"/>
    <col min="6658" max="6658" width="21.109375" style="102" bestFit="1" customWidth="1"/>
    <col min="6659" max="6659" width="9.88671875" style="102" bestFit="1" customWidth="1"/>
    <col min="6660" max="6660" width="16.44140625" style="102" bestFit="1" customWidth="1"/>
    <col min="6661" max="6661" width="12.33203125" style="102" bestFit="1" customWidth="1"/>
    <col min="6662" max="6662" width="21.21875" style="102" customWidth="1"/>
    <col min="6663" max="6664" width="8.88671875" style="102"/>
    <col min="6665" max="6665" width="9" style="102" customWidth="1"/>
    <col min="6666" max="6913" width="8.88671875" style="102"/>
    <col min="6914" max="6914" width="21.109375" style="102" bestFit="1" customWidth="1"/>
    <col min="6915" max="6915" width="9.88671875" style="102" bestFit="1" customWidth="1"/>
    <col min="6916" max="6916" width="16.44140625" style="102" bestFit="1" customWidth="1"/>
    <col min="6917" max="6917" width="12.33203125" style="102" bestFit="1" customWidth="1"/>
    <col min="6918" max="6918" width="21.21875" style="102" customWidth="1"/>
    <col min="6919" max="6920" width="8.88671875" style="102"/>
    <col min="6921" max="6921" width="9" style="102" customWidth="1"/>
    <col min="6922" max="7169" width="8.88671875" style="102"/>
    <col min="7170" max="7170" width="21.109375" style="102" bestFit="1" customWidth="1"/>
    <col min="7171" max="7171" width="9.88671875" style="102" bestFit="1" customWidth="1"/>
    <col min="7172" max="7172" width="16.44140625" style="102" bestFit="1" customWidth="1"/>
    <col min="7173" max="7173" width="12.33203125" style="102" bestFit="1" customWidth="1"/>
    <col min="7174" max="7174" width="21.21875" style="102" customWidth="1"/>
    <col min="7175" max="7176" width="8.88671875" style="102"/>
    <col min="7177" max="7177" width="9" style="102" customWidth="1"/>
    <col min="7178" max="7425" width="8.88671875" style="102"/>
    <col min="7426" max="7426" width="21.109375" style="102" bestFit="1" customWidth="1"/>
    <col min="7427" max="7427" width="9.88671875" style="102" bestFit="1" customWidth="1"/>
    <col min="7428" max="7428" width="16.44140625" style="102" bestFit="1" customWidth="1"/>
    <col min="7429" max="7429" width="12.33203125" style="102" bestFit="1" customWidth="1"/>
    <col min="7430" max="7430" width="21.21875" style="102" customWidth="1"/>
    <col min="7431" max="7432" width="8.88671875" style="102"/>
    <col min="7433" max="7433" width="9" style="102" customWidth="1"/>
    <col min="7434" max="7681" width="8.88671875" style="102"/>
    <col min="7682" max="7682" width="21.109375" style="102" bestFit="1" customWidth="1"/>
    <col min="7683" max="7683" width="9.88671875" style="102" bestFit="1" customWidth="1"/>
    <col min="7684" max="7684" width="16.44140625" style="102" bestFit="1" customWidth="1"/>
    <col min="7685" max="7685" width="12.33203125" style="102" bestFit="1" customWidth="1"/>
    <col min="7686" max="7686" width="21.21875" style="102" customWidth="1"/>
    <col min="7687" max="7688" width="8.88671875" style="102"/>
    <col min="7689" max="7689" width="9" style="102" customWidth="1"/>
    <col min="7690" max="7937" width="8.88671875" style="102"/>
    <col min="7938" max="7938" width="21.109375" style="102" bestFit="1" customWidth="1"/>
    <col min="7939" max="7939" width="9.88671875" style="102" bestFit="1" customWidth="1"/>
    <col min="7940" max="7940" width="16.44140625" style="102" bestFit="1" customWidth="1"/>
    <col min="7941" max="7941" width="12.33203125" style="102" bestFit="1" customWidth="1"/>
    <col min="7942" max="7942" width="21.21875" style="102" customWidth="1"/>
    <col min="7943" max="7944" width="8.88671875" style="102"/>
    <col min="7945" max="7945" width="9" style="102" customWidth="1"/>
    <col min="7946" max="8193" width="8.88671875" style="102"/>
    <col min="8194" max="8194" width="21.109375" style="102" bestFit="1" customWidth="1"/>
    <col min="8195" max="8195" width="9.88671875" style="102" bestFit="1" customWidth="1"/>
    <col min="8196" max="8196" width="16.44140625" style="102" bestFit="1" customWidth="1"/>
    <col min="8197" max="8197" width="12.33203125" style="102" bestFit="1" customWidth="1"/>
    <col min="8198" max="8198" width="21.21875" style="102" customWidth="1"/>
    <col min="8199" max="8200" width="8.88671875" style="102"/>
    <col min="8201" max="8201" width="9" style="102" customWidth="1"/>
    <col min="8202" max="8449" width="8.88671875" style="102"/>
    <col min="8450" max="8450" width="21.109375" style="102" bestFit="1" customWidth="1"/>
    <col min="8451" max="8451" width="9.88671875" style="102" bestFit="1" customWidth="1"/>
    <col min="8452" max="8452" width="16.44140625" style="102" bestFit="1" customWidth="1"/>
    <col min="8453" max="8453" width="12.33203125" style="102" bestFit="1" customWidth="1"/>
    <col min="8454" max="8454" width="21.21875" style="102" customWidth="1"/>
    <col min="8455" max="8456" width="8.88671875" style="102"/>
    <col min="8457" max="8457" width="9" style="102" customWidth="1"/>
    <col min="8458" max="8705" width="8.88671875" style="102"/>
    <col min="8706" max="8706" width="21.109375" style="102" bestFit="1" customWidth="1"/>
    <col min="8707" max="8707" width="9.88671875" style="102" bestFit="1" customWidth="1"/>
    <col min="8708" max="8708" width="16.44140625" style="102" bestFit="1" customWidth="1"/>
    <col min="8709" max="8709" width="12.33203125" style="102" bestFit="1" customWidth="1"/>
    <col min="8710" max="8710" width="21.21875" style="102" customWidth="1"/>
    <col min="8711" max="8712" width="8.88671875" style="102"/>
    <col min="8713" max="8713" width="9" style="102" customWidth="1"/>
    <col min="8714" max="8961" width="8.88671875" style="102"/>
    <col min="8962" max="8962" width="21.109375" style="102" bestFit="1" customWidth="1"/>
    <col min="8963" max="8963" width="9.88671875" style="102" bestFit="1" customWidth="1"/>
    <col min="8964" max="8964" width="16.44140625" style="102" bestFit="1" customWidth="1"/>
    <col min="8965" max="8965" width="12.33203125" style="102" bestFit="1" customWidth="1"/>
    <col min="8966" max="8966" width="21.21875" style="102" customWidth="1"/>
    <col min="8967" max="8968" width="8.88671875" style="102"/>
    <col min="8969" max="8969" width="9" style="102" customWidth="1"/>
    <col min="8970" max="9217" width="8.88671875" style="102"/>
    <col min="9218" max="9218" width="21.109375" style="102" bestFit="1" customWidth="1"/>
    <col min="9219" max="9219" width="9.88671875" style="102" bestFit="1" customWidth="1"/>
    <col min="9220" max="9220" width="16.44140625" style="102" bestFit="1" customWidth="1"/>
    <col min="9221" max="9221" width="12.33203125" style="102" bestFit="1" customWidth="1"/>
    <col min="9222" max="9222" width="21.21875" style="102" customWidth="1"/>
    <col min="9223" max="9224" width="8.88671875" style="102"/>
    <col min="9225" max="9225" width="9" style="102" customWidth="1"/>
    <col min="9226" max="9473" width="8.88671875" style="102"/>
    <col min="9474" max="9474" width="21.109375" style="102" bestFit="1" customWidth="1"/>
    <col min="9475" max="9475" width="9.88671875" style="102" bestFit="1" customWidth="1"/>
    <col min="9476" max="9476" width="16.44140625" style="102" bestFit="1" customWidth="1"/>
    <col min="9477" max="9477" width="12.33203125" style="102" bestFit="1" customWidth="1"/>
    <col min="9478" max="9478" width="21.21875" style="102" customWidth="1"/>
    <col min="9479" max="9480" width="8.88671875" style="102"/>
    <col min="9481" max="9481" width="9" style="102" customWidth="1"/>
    <col min="9482" max="9729" width="8.88671875" style="102"/>
    <col min="9730" max="9730" width="21.109375" style="102" bestFit="1" customWidth="1"/>
    <col min="9731" max="9731" width="9.88671875" style="102" bestFit="1" customWidth="1"/>
    <col min="9732" max="9732" width="16.44140625" style="102" bestFit="1" customWidth="1"/>
    <col min="9733" max="9733" width="12.33203125" style="102" bestFit="1" customWidth="1"/>
    <col min="9734" max="9734" width="21.21875" style="102" customWidth="1"/>
    <col min="9735" max="9736" width="8.88671875" style="102"/>
    <col min="9737" max="9737" width="9" style="102" customWidth="1"/>
    <col min="9738" max="9985" width="8.88671875" style="102"/>
    <col min="9986" max="9986" width="21.109375" style="102" bestFit="1" customWidth="1"/>
    <col min="9987" max="9987" width="9.88671875" style="102" bestFit="1" customWidth="1"/>
    <col min="9988" max="9988" width="16.44140625" style="102" bestFit="1" customWidth="1"/>
    <col min="9989" max="9989" width="12.33203125" style="102" bestFit="1" customWidth="1"/>
    <col min="9990" max="9990" width="21.21875" style="102" customWidth="1"/>
    <col min="9991" max="9992" width="8.88671875" style="102"/>
    <col min="9993" max="9993" width="9" style="102" customWidth="1"/>
    <col min="9994" max="10241" width="8.88671875" style="102"/>
    <col min="10242" max="10242" width="21.109375" style="102" bestFit="1" customWidth="1"/>
    <col min="10243" max="10243" width="9.88671875" style="102" bestFit="1" customWidth="1"/>
    <col min="10244" max="10244" width="16.44140625" style="102" bestFit="1" customWidth="1"/>
    <col min="10245" max="10245" width="12.33203125" style="102" bestFit="1" customWidth="1"/>
    <col min="10246" max="10246" width="21.21875" style="102" customWidth="1"/>
    <col min="10247" max="10248" width="8.88671875" style="102"/>
    <col min="10249" max="10249" width="9" style="102" customWidth="1"/>
    <col min="10250" max="10497" width="8.88671875" style="102"/>
    <col min="10498" max="10498" width="21.109375" style="102" bestFit="1" customWidth="1"/>
    <col min="10499" max="10499" width="9.88671875" style="102" bestFit="1" customWidth="1"/>
    <col min="10500" max="10500" width="16.44140625" style="102" bestFit="1" customWidth="1"/>
    <col min="10501" max="10501" width="12.33203125" style="102" bestFit="1" customWidth="1"/>
    <col min="10502" max="10502" width="21.21875" style="102" customWidth="1"/>
    <col min="10503" max="10504" width="8.88671875" style="102"/>
    <col min="10505" max="10505" width="9" style="102" customWidth="1"/>
    <col min="10506" max="10753" width="8.88671875" style="102"/>
    <col min="10754" max="10754" width="21.109375" style="102" bestFit="1" customWidth="1"/>
    <col min="10755" max="10755" width="9.88671875" style="102" bestFit="1" customWidth="1"/>
    <col min="10756" max="10756" width="16.44140625" style="102" bestFit="1" customWidth="1"/>
    <col min="10757" max="10757" width="12.33203125" style="102" bestFit="1" customWidth="1"/>
    <col min="10758" max="10758" width="21.21875" style="102" customWidth="1"/>
    <col min="10759" max="10760" width="8.88671875" style="102"/>
    <col min="10761" max="10761" width="9" style="102" customWidth="1"/>
    <col min="10762" max="11009" width="8.88671875" style="102"/>
    <col min="11010" max="11010" width="21.109375" style="102" bestFit="1" customWidth="1"/>
    <col min="11011" max="11011" width="9.88671875" style="102" bestFit="1" customWidth="1"/>
    <col min="11012" max="11012" width="16.44140625" style="102" bestFit="1" customWidth="1"/>
    <col min="11013" max="11013" width="12.33203125" style="102" bestFit="1" customWidth="1"/>
    <col min="11014" max="11014" width="21.21875" style="102" customWidth="1"/>
    <col min="11015" max="11016" width="8.88671875" style="102"/>
    <col min="11017" max="11017" width="9" style="102" customWidth="1"/>
    <col min="11018" max="11265" width="8.88671875" style="102"/>
    <col min="11266" max="11266" width="21.109375" style="102" bestFit="1" customWidth="1"/>
    <col min="11267" max="11267" width="9.88671875" style="102" bestFit="1" customWidth="1"/>
    <col min="11268" max="11268" width="16.44140625" style="102" bestFit="1" customWidth="1"/>
    <col min="11269" max="11269" width="12.33203125" style="102" bestFit="1" customWidth="1"/>
    <col min="11270" max="11270" width="21.21875" style="102" customWidth="1"/>
    <col min="11271" max="11272" width="8.88671875" style="102"/>
    <col min="11273" max="11273" width="9" style="102" customWidth="1"/>
    <col min="11274" max="11521" width="8.88671875" style="102"/>
    <col min="11522" max="11522" width="21.109375" style="102" bestFit="1" customWidth="1"/>
    <col min="11523" max="11523" width="9.88671875" style="102" bestFit="1" customWidth="1"/>
    <col min="11524" max="11524" width="16.44140625" style="102" bestFit="1" customWidth="1"/>
    <col min="11525" max="11525" width="12.33203125" style="102" bestFit="1" customWidth="1"/>
    <col min="11526" max="11526" width="21.21875" style="102" customWidth="1"/>
    <col min="11527" max="11528" width="8.88671875" style="102"/>
    <col min="11529" max="11529" width="9" style="102" customWidth="1"/>
    <col min="11530" max="11777" width="8.88671875" style="102"/>
    <col min="11778" max="11778" width="21.109375" style="102" bestFit="1" customWidth="1"/>
    <col min="11779" max="11779" width="9.88671875" style="102" bestFit="1" customWidth="1"/>
    <col min="11780" max="11780" width="16.44140625" style="102" bestFit="1" customWidth="1"/>
    <col min="11781" max="11781" width="12.33203125" style="102" bestFit="1" customWidth="1"/>
    <col min="11782" max="11782" width="21.21875" style="102" customWidth="1"/>
    <col min="11783" max="11784" width="8.88671875" style="102"/>
    <col min="11785" max="11785" width="9" style="102" customWidth="1"/>
    <col min="11786" max="12033" width="8.88671875" style="102"/>
    <col min="12034" max="12034" width="21.109375" style="102" bestFit="1" customWidth="1"/>
    <col min="12035" max="12035" width="9.88671875" style="102" bestFit="1" customWidth="1"/>
    <col min="12036" max="12036" width="16.44140625" style="102" bestFit="1" customWidth="1"/>
    <col min="12037" max="12037" width="12.33203125" style="102" bestFit="1" customWidth="1"/>
    <col min="12038" max="12038" width="21.21875" style="102" customWidth="1"/>
    <col min="12039" max="12040" width="8.88671875" style="102"/>
    <col min="12041" max="12041" width="9" style="102" customWidth="1"/>
    <col min="12042" max="12289" width="8.88671875" style="102"/>
    <col min="12290" max="12290" width="21.109375" style="102" bestFit="1" customWidth="1"/>
    <col min="12291" max="12291" width="9.88671875" style="102" bestFit="1" customWidth="1"/>
    <col min="12292" max="12292" width="16.44140625" style="102" bestFit="1" customWidth="1"/>
    <col min="12293" max="12293" width="12.33203125" style="102" bestFit="1" customWidth="1"/>
    <col min="12294" max="12294" width="21.21875" style="102" customWidth="1"/>
    <col min="12295" max="12296" width="8.88671875" style="102"/>
    <col min="12297" max="12297" width="9" style="102" customWidth="1"/>
    <col min="12298" max="12545" width="8.88671875" style="102"/>
    <col min="12546" max="12546" width="21.109375" style="102" bestFit="1" customWidth="1"/>
    <col min="12547" max="12547" width="9.88671875" style="102" bestFit="1" customWidth="1"/>
    <col min="12548" max="12548" width="16.44140625" style="102" bestFit="1" customWidth="1"/>
    <col min="12549" max="12549" width="12.33203125" style="102" bestFit="1" customWidth="1"/>
    <col min="12550" max="12550" width="21.21875" style="102" customWidth="1"/>
    <col min="12551" max="12552" width="8.88671875" style="102"/>
    <col min="12553" max="12553" width="9" style="102" customWidth="1"/>
    <col min="12554" max="12801" width="8.88671875" style="102"/>
    <col min="12802" max="12802" width="21.109375" style="102" bestFit="1" customWidth="1"/>
    <col min="12803" max="12803" width="9.88671875" style="102" bestFit="1" customWidth="1"/>
    <col min="12804" max="12804" width="16.44140625" style="102" bestFit="1" customWidth="1"/>
    <col min="12805" max="12805" width="12.33203125" style="102" bestFit="1" customWidth="1"/>
    <col min="12806" max="12806" width="21.21875" style="102" customWidth="1"/>
    <col min="12807" max="12808" width="8.88671875" style="102"/>
    <col min="12809" max="12809" width="9" style="102" customWidth="1"/>
    <col min="12810" max="13057" width="8.88671875" style="102"/>
    <col min="13058" max="13058" width="21.109375" style="102" bestFit="1" customWidth="1"/>
    <col min="13059" max="13059" width="9.88671875" style="102" bestFit="1" customWidth="1"/>
    <col min="13060" max="13060" width="16.44140625" style="102" bestFit="1" customWidth="1"/>
    <col min="13061" max="13061" width="12.33203125" style="102" bestFit="1" customWidth="1"/>
    <col min="13062" max="13062" width="21.21875" style="102" customWidth="1"/>
    <col min="13063" max="13064" width="8.88671875" style="102"/>
    <col min="13065" max="13065" width="9" style="102" customWidth="1"/>
    <col min="13066" max="13313" width="8.88671875" style="102"/>
    <col min="13314" max="13314" width="21.109375" style="102" bestFit="1" customWidth="1"/>
    <col min="13315" max="13315" width="9.88671875" style="102" bestFit="1" customWidth="1"/>
    <col min="13316" max="13316" width="16.44140625" style="102" bestFit="1" customWidth="1"/>
    <col min="13317" max="13317" width="12.33203125" style="102" bestFit="1" customWidth="1"/>
    <col min="13318" max="13318" width="21.21875" style="102" customWidth="1"/>
    <col min="13319" max="13320" width="8.88671875" style="102"/>
    <col min="13321" max="13321" width="9" style="102" customWidth="1"/>
    <col min="13322" max="13569" width="8.88671875" style="102"/>
    <col min="13570" max="13570" width="21.109375" style="102" bestFit="1" customWidth="1"/>
    <col min="13571" max="13571" width="9.88671875" style="102" bestFit="1" customWidth="1"/>
    <col min="13572" max="13572" width="16.44140625" style="102" bestFit="1" customWidth="1"/>
    <col min="13573" max="13573" width="12.33203125" style="102" bestFit="1" customWidth="1"/>
    <col min="13574" max="13574" width="21.21875" style="102" customWidth="1"/>
    <col min="13575" max="13576" width="8.88671875" style="102"/>
    <col min="13577" max="13577" width="9" style="102" customWidth="1"/>
    <col min="13578" max="13825" width="8.88671875" style="102"/>
    <col min="13826" max="13826" width="21.109375" style="102" bestFit="1" customWidth="1"/>
    <col min="13827" max="13827" width="9.88671875" style="102" bestFit="1" customWidth="1"/>
    <col min="13828" max="13828" width="16.44140625" style="102" bestFit="1" customWidth="1"/>
    <col min="13829" max="13829" width="12.33203125" style="102" bestFit="1" customWidth="1"/>
    <col min="13830" max="13830" width="21.21875" style="102" customWidth="1"/>
    <col min="13831" max="13832" width="8.88671875" style="102"/>
    <col min="13833" max="13833" width="9" style="102" customWidth="1"/>
    <col min="13834" max="14081" width="8.88671875" style="102"/>
    <col min="14082" max="14082" width="21.109375" style="102" bestFit="1" customWidth="1"/>
    <col min="14083" max="14083" width="9.88671875" style="102" bestFit="1" customWidth="1"/>
    <col min="14084" max="14084" width="16.44140625" style="102" bestFit="1" customWidth="1"/>
    <col min="14085" max="14085" width="12.33203125" style="102" bestFit="1" customWidth="1"/>
    <col min="14086" max="14086" width="21.21875" style="102" customWidth="1"/>
    <col min="14087" max="14088" width="8.88671875" style="102"/>
    <col min="14089" max="14089" width="9" style="102" customWidth="1"/>
    <col min="14090" max="14337" width="8.88671875" style="102"/>
    <col min="14338" max="14338" width="21.109375" style="102" bestFit="1" customWidth="1"/>
    <col min="14339" max="14339" width="9.88671875" style="102" bestFit="1" customWidth="1"/>
    <col min="14340" max="14340" width="16.44140625" style="102" bestFit="1" customWidth="1"/>
    <col min="14341" max="14341" width="12.33203125" style="102" bestFit="1" customWidth="1"/>
    <col min="14342" max="14342" width="21.21875" style="102" customWidth="1"/>
    <col min="14343" max="14344" width="8.88671875" style="102"/>
    <col min="14345" max="14345" width="9" style="102" customWidth="1"/>
    <col min="14346" max="14593" width="8.88671875" style="102"/>
    <col min="14594" max="14594" width="21.109375" style="102" bestFit="1" customWidth="1"/>
    <col min="14595" max="14595" width="9.88671875" style="102" bestFit="1" customWidth="1"/>
    <col min="14596" max="14596" width="16.44140625" style="102" bestFit="1" customWidth="1"/>
    <col min="14597" max="14597" width="12.33203125" style="102" bestFit="1" customWidth="1"/>
    <col min="14598" max="14598" width="21.21875" style="102" customWidth="1"/>
    <col min="14599" max="14600" width="8.88671875" style="102"/>
    <col min="14601" max="14601" width="9" style="102" customWidth="1"/>
    <col min="14602" max="14849" width="8.88671875" style="102"/>
    <col min="14850" max="14850" width="21.109375" style="102" bestFit="1" customWidth="1"/>
    <col min="14851" max="14851" width="9.88671875" style="102" bestFit="1" customWidth="1"/>
    <col min="14852" max="14852" width="16.44140625" style="102" bestFit="1" customWidth="1"/>
    <col min="14853" max="14853" width="12.33203125" style="102" bestFit="1" customWidth="1"/>
    <col min="14854" max="14854" width="21.21875" style="102" customWidth="1"/>
    <col min="14855" max="14856" width="8.88671875" style="102"/>
    <col min="14857" max="14857" width="9" style="102" customWidth="1"/>
    <col min="14858" max="15105" width="8.88671875" style="102"/>
    <col min="15106" max="15106" width="21.109375" style="102" bestFit="1" customWidth="1"/>
    <col min="15107" max="15107" width="9.88671875" style="102" bestFit="1" customWidth="1"/>
    <col min="15108" max="15108" width="16.44140625" style="102" bestFit="1" customWidth="1"/>
    <col min="15109" max="15109" width="12.33203125" style="102" bestFit="1" customWidth="1"/>
    <col min="15110" max="15110" width="21.21875" style="102" customWidth="1"/>
    <col min="15111" max="15112" width="8.88671875" style="102"/>
    <col min="15113" max="15113" width="9" style="102" customWidth="1"/>
    <col min="15114" max="15361" width="8.88671875" style="102"/>
    <col min="15362" max="15362" width="21.109375" style="102" bestFit="1" customWidth="1"/>
    <col min="15363" max="15363" width="9.88671875" style="102" bestFit="1" customWidth="1"/>
    <col min="15364" max="15364" width="16.44140625" style="102" bestFit="1" customWidth="1"/>
    <col min="15365" max="15365" width="12.33203125" style="102" bestFit="1" customWidth="1"/>
    <col min="15366" max="15366" width="21.21875" style="102" customWidth="1"/>
    <col min="15367" max="15368" width="8.88671875" style="102"/>
    <col min="15369" max="15369" width="9" style="102" customWidth="1"/>
    <col min="15370" max="15617" width="8.88671875" style="102"/>
    <col min="15618" max="15618" width="21.109375" style="102" bestFit="1" customWidth="1"/>
    <col min="15619" max="15619" width="9.88671875" style="102" bestFit="1" customWidth="1"/>
    <col min="15620" max="15620" width="16.44140625" style="102" bestFit="1" customWidth="1"/>
    <col min="15621" max="15621" width="12.33203125" style="102" bestFit="1" customWidth="1"/>
    <col min="15622" max="15622" width="21.21875" style="102" customWidth="1"/>
    <col min="15623" max="15624" width="8.88671875" style="102"/>
    <col min="15625" max="15625" width="9" style="102" customWidth="1"/>
    <col min="15626" max="15873" width="8.88671875" style="102"/>
    <col min="15874" max="15874" width="21.109375" style="102" bestFit="1" customWidth="1"/>
    <col min="15875" max="15875" width="9.88671875" style="102" bestFit="1" customWidth="1"/>
    <col min="15876" max="15876" width="16.44140625" style="102" bestFit="1" customWidth="1"/>
    <col min="15877" max="15877" width="12.33203125" style="102" bestFit="1" customWidth="1"/>
    <col min="15878" max="15878" width="21.21875" style="102" customWidth="1"/>
    <col min="15879" max="15880" width="8.88671875" style="102"/>
    <col min="15881" max="15881" width="9" style="102" customWidth="1"/>
    <col min="15882" max="16129" width="8.88671875" style="102"/>
    <col min="16130" max="16130" width="21.109375" style="102" bestFit="1" customWidth="1"/>
    <col min="16131" max="16131" width="9.88671875" style="102" bestFit="1" customWidth="1"/>
    <col min="16132" max="16132" width="16.44140625" style="102" bestFit="1" customWidth="1"/>
    <col min="16133" max="16133" width="12.33203125" style="102" bestFit="1" customWidth="1"/>
    <col min="16134" max="16134" width="21.21875" style="102" customWidth="1"/>
    <col min="16135" max="16136" width="8.88671875" style="102"/>
    <col min="16137" max="16137" width="9" style="102" customWidth="1"/>
    <col min="16138" max="16384" width="8.88671875" style="102"/>
  </cols>
  <sheetData>
    <row r="1" spans="1:10">
      <c r="A1" s="678" t="s">
        <v>214</v>
      </c>
      <c r="B1" s="678"/>
      <c r="C1" s="157"/>
      <c r="D1" s="157"/>
      <c r="E1" s="157"/>
      <c r="F1" s="157"/>
      <c r="H1" s="157"/>
    </row>
    <row r="2" spans="1:10" ht="29.4" thickBot="1">
      <c r="H2" s="628" t="s">
        <v>428</v>
      </c>
      <c r="I2" s="628" t="s">
        <v>427</v>
      </c>
    </row>
    <row r="3" spans="1:10" ht="15" thickBot="1">
      <c r="C3" s="651" t="s">
        <v>213</v>
      </c>
      <c r="D3" s="652"/>
      <c r="E3" s="651" t="s">
        <v>212</v>
      </c>
      <c r="F3" s="652"/>
      <c r="H3" s="464" t="s">
        <v>426</v>
      </c>
      <c r="I3" s="464" t="s">
        <v>425</v>
      </c>
      <c r="J3" s="464" t="s">
        <v>366</v>
      </c>
    </row>
    <row r="4" spans="1:10" ht="15" thickBot="1">
      <c r="A4" s="103" t="s">
        <v>5</v>
      </c>
      <c r="B4" s="104" t="s">
        <v>211</v>
      </c>
      <c r="C4" s="208" t="s">
        <v>81</v>
      </c>
      <c r="D4" s="209" t="s">
        <v>82</v>
      </c>
      <c r="E4" s="208" t="s">
        <v>81</v>
      </c>
      <c r="F4" s="209" t="s">
        <v>82</v>
      </c>
      <c r="H4" s="209" t="s">
        <v>82</v>
      </c>
      <c r="I4" s="209" t="s">
        <v>82</v>
      </c>
      <c r="J4" s="209" t="s">
        <v>81</v>
      </c>
    </row>
    <row r="5" spans="1:10">
      <c r="A5" s="653" t="s">
        <v>83</v>
      </c>
      <c r="B5" s="105" t="s">
        <v>216</v>
      </c>
      <c r="C5" s="210">
        <v>7228620</v>
      </c>
      <c r="D5" s="217">
        <v>23176040</v>
      </c>
      <c r="E5" s="210">
        <f>IF(C5="","",7.5*C5)</f>
        <v>54214650</v>
      </c>
      <c r="F5" s="217">
        <f>IF(D5="","",7.5*D5)</f>
        <v>173820300</v>
      </c>
      <c r="H5" s="217">
        <v>15946340</v>
      </c>
      <c r="I5" s="217">
        <v>23176040</v>
      </c>
      <c r="J5" s="467">
        <f>I5-H5</f>
        <v>7229700</v>
      </c>
    </row>
    <row r="6" spans="1:10" ht="15" thickBot="1">
      <c r="A6" s="654"/>
      <c r="B6" s="105" t="s">
        <v>217</v>
      </c>
      <c r="C6" s="211">
        <v>2417900</v>
      </c>
      <c r="D6" s="212">
        <v>13327760</v>
      </c>
      <c r="E6" s="211">
        <f>IF(C6="","",15*C6)</f>
        <v>36268500</v>
      </c>
      <c r="F6" s="212">
        <f>IF(D6="","",15*D6)</f>
        <v>199916400</v>
      </c>
      <c r="H6" s="212">
        <v>10909860</v>
      </c>
      <c r="I6" s="212">
        <v>13327760</v>
      </c>
      <c r="J6" s="465">
        <f t="shared" ref="J6:J7" si="0">I6-H6</f>
        <v>2417900</v>
      </c>
    </row>
    <row r="7" spans="1:10">
      <c r="A7" s="654"/>
      <c r="B7" s="105" t="s">
        <v>218</v>
      </c>
      <c r="C7" s="211">
        <v>387750</v>
      </c>
      <c r="D7" s="212">
        <v>834660</v>
      </c>
      <c r="E7" s="211">
        <f>IF(C7="","",30*C7)</f>
        <v>11632500</v>
      </c>
      <c r="F7" s="212">
        <f>IF(D7="","",30*D7)</f>
        <v>25039800</v>
      </c>
      <c r="H7" s="212">
        <v>628300</v>
      </c>
      <c r="I7" s="212">
        <v>834660</v>
      </c>
      <c r="J7" s="467">
        <f t="shared" si="0"/>
        <v>206360</v>
      </c>
    </row>
    <row r="8" spans="1:10">
      <c r="A8" s="654"/>
      <c r="B8" s="158"/>
      <c r="C8" s="211"/>
      <c r="D8" s="212"/>
      <c r="E8" s="211"/>
      <c r="F8" s="212"/>
      <c r="H8" s="212"/>
      <c r="I8" s="212"/>
      <c r="J8" s="212"/>
    </row>
    <row r="9" spans="1:10">
      <c r="A9" s="654"/>
      <c r="B9" s="159"/>
      <c r="C9" s="211"/>
      <c r="D9" s="212"/>
      <c r="E9" s="211"/>
      <c r="F9" s="212"/>
      <c r="H9" s="212"/>
      <c r="I9" s="212"/>
      <c r="J9" s="212"/>
    </row>
    <row r="10" spans="1:10">
      <c r="A10" s="654"/>
      <c r="B10" s="158"/>
      <c r="C10" s="211"/>
      <c r="D10" s="212"/>
      <c r="E10" s="211"/>
      <c r="F10" s="212"/>
      <c r="H10" s="212"/>
      <c r="I10" s="212"/>
      <c r="J10" s="212"/>
    </row>
    <row r="11" spans="1:10" ht="15" thickBot="1">
      <c r="A11" s="677"/>
      <c r="B11" s="160"/>
      <c r="C11" s="213"/>
      <c r="D11" s="170"/>
      <c r="E11" s="213"/>
      <c r="F11" s="170"/>
      <c r="H11" s="170"/>
      <c r="I11" s="170"/>
      <c r="J11" s="170"/>
    </row>
    <row r="12" spans="1:10" ht="15" thickBot="1">
      <c r="A12"/>
      <c r="B12" s="216" t="s">
        <v>215</v>
      </c>
      <c r="C12" s="214">
        <f>SUM(C5:C11)</f>
        <v>10034270</v>
      </c>
      <c r="D12" s="215">
        <f t="shared" ref="D12:F12" si="1">SUM(D5:D11)</f>
        <v>37338460</v>
      </c>
      <c r="E12" s="214">
        <f t="shared" si="1"/>
        <v>102115650</v>
      </c>
      <c r="F12" s="215">
        <f t="shared" si="1"/>
        <v>398776500</v>
      </c>
      <c r="H12" s="215">
        <f t="shared" ref="H12" si="2">SUM(H5:H11)</f>
        <v>27484500</v>
      </c>
      <c r="I12" s="215">
        <v>37338460</v>
      </c>
      <c r="J12" s="468">
        <f>SUM(J5:J11)</f>
        <v>9853960</v>
      </c>
    </row>
    <row r="13" spans="1:10">
      <c r="A13"/>
      <c r="B13"/>
      <c r="C13"/>
      <c r="D13"/>
      <c r="E13"/>
      <c r="F13"/>
      <c r="H13"/>
    </row>
    <row r="14" spans="1:10">
      <c r="A14"/>
      <c r="B14"/>
      <c r="C14"/>
      <c r="D14"/>
      <c r="E14"/>
      <c r="F14"/>
      <c r="H14"/>
    </row>
    <row r="15" spans="1:10">
      <c r="A15" s="101"/>
      <c r="C15" s="101"/>
      <c r="D15" s="101"/>
      <c r="E15" s="101"/>
      <c r="F15" s="463" t="s">
        <v>364</v>
      </c>
      <c r="H15" s="101"/>
    </row>
    <row r="16" spans="1:10">
      <c r="A16" s="101"/>
      <c r="C16" s="101"/>
      <c r="D16" s="101"/>
      <c r="E16" s="101"/>
      <c r="F16" s="463" t="s">
        <v>365</v>
      </c>
      <c r="H16" s="101"/>
    </row>
    <row r="17" spans="1:8">
      <c r="A17"/>
      <c r="B17"/>
      <c r="C17"/>
      <c r="D17"/>
      <c r="E17"/>
      <c r="F17"/>
      <c r="H17"/>
    </row>
    <row r="18" spans="1:8">
      <c r="A18"/>
      <c r="B18"/>
      <c r="C18"/>
      <c r="D18"/>
      <c r="E18"/>
      <c r="F18"/>
      <c r="H18"/>
    </row>
    <row r="19" spans="1:8">
      <c r="A19"/>
      <c r="B19"/>
      <c r="C19"/>
      <c r="D19"/>
      <c r="E19"/>
      <c r="F19"/>
      <c r="H19"/>
    </row>
    <row r="20" spans="1:8">
      <c r="A20"/>
      <c r="B20"/>
      <c r="C20"/>
      <c r="D20"/>
      <c r="E20"/>
      <c r="F20"/>
      <c r="H20"/>
    </row>
    <row r="21" spans="1:8">
      <c r="A21"/>
      <c r="B21"/>
      <c r="C21"/>
      <c r="D21"/>
      <c r="E21"/>
      <c r="F21"/>
      <c r="H21"/>
    </row>
    <row r="22" spans="1:8">
      <c r="A22"/>
      <c r="B22"/>
      <c r="C22"/>
      <c r="D22"/>
      <c r="E22"/>
      <c r="F22"/>
      <c r="H22"/>
    </row>
    <row r="23" spans="1:8">
      <c r="A23"/>
      <c r="B23"/>
      <c r="C23"/>
      <c r="D23"/>
      <c r="E23"/>
      <c r="F23"/>
      <c r="H23"/>
    </row>
    <row r="24" spans="1:8">
      <c r="A24"/>
      <c r="B24"/>
      <c r="C24"/>
      <c r="D24"/>
      <c r="E24"/>
      <c r="F24"/>
      <c r="H24"/>
    </row>
    <row r="25" spans="1:8">
      <c r="A25"/>
      <c r="B25"/>
      <c r="C25"/>
      <c r="D25"/>
      <c r="E25"/>
      <c r="F25"/>
      <c r="H25"/>
    </row>
    <row r="26" spans="1:8">
      <c r="A26"/>
      <c r="B26"/>
      <c r="C26"/>
      <c r="D26"/>
      <c r="E26"/>
      <c r="F26"/>
      <c r="H26"/>
    </row>
  </sheetData>
  <mergeCells count="4">
    <mergeCell ref="A5:A11"/>
    <mergeCell ref="A1:B1"/>
    <mergeCell ref="C3:D3"/>
    <mergeCell ref="E3:F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4"/>
  <sheetViews>
    <sheetView workbookViewId="0">
      <selection activeCell="J25" sqref="J25"/>
    </sheetView>
  </sheetViews>
  <sheetFormatPr defaultRowHeight="13.2"/>
  <cols>
    <col min="1" max="1" width="8.88671875" style="470"/>
    <col min="2" max="2" width="29.77734375" style="470" customWidth="1"/>
    <col min="3" max="3" width="11" style="470" bestFit="1" customWidth="1"/>
    <col min="4" max="5" width="8.88671875" style="470"/>
    <col min="6" max="6" width="9.109375" style="470" bestFit="1" customWidth="1"/>
    <col min="7" max="8" width="9.109375" style="470" customWidth="1"/>
    <col min="9" max="9" width="11" style="470" bestFit="1" customWidth="1"/>
    <col min="10" max="16384" width="8.88671875" style="470"/>
  </cols>
  <sheetData>
    <row r="1" spans="2:14" ht="15" thickBot="1">
      <c r="B1" s="469"/>
    </row>
    <row r="2" spans="2:14" ht="15" thickBot="1">
      <c r="B2" s="471"/>
      <c r="C2" s="687" t="s">
        <v>246</v>
      </c>
      <c r="D2" s="688"/>
      <c r="E2" s="688"/>
      <c r="F2" s="688"/>
      <c r="G2" s="688"/>
      <c r="H2" s="688"/>
      <c r="I2" s="688"/>
      <c r="J2" s="688"/>
      <c r="K2" s="688"/>
      <c r="L2" s="688"/>
      <c r="M2" s="688"/>
      <c r="N2" s="689"/>
    </row>
    <row r="3" spans="2:14" ht="29.25" customHeight="1" thickBot="1">
      <c r="B3" s="471"/>
      <c r="C3" s="679" t="s">
        <v>367</v>
      </c>
      <c r="D3" s="680"/>
      <c r="E3" s="681"/>
      <c r="F3" s="684" t="s">
        <v>247</v>
      </c>
      <c r="G3" s="685"/>
      <c r="H3" s="686"/>
      <c r="I3" s="682" t="s">
        <v>368</v>
      </c>
      <c r="J3" s="680"/>
      <c r="K3" s="683"/>
      <c r="L3" s="684" t="s">
        <v>247</v>
      </c>
      <c r="M3" s="685"/>
      <c r="N3" s="686"/>
    </row>
    <row r="4" spans="2:14" ht="15" thickBot="1">
      <c r="B4" s="471"/>
      <c r="C4" s="472" t="s">
        <v>261</v>
      </c>
      <c r="D4" s="473" t="s">
        <v>262</v>
      </c>
      <c r="E4" s="474" t="s">
        <v>248</v>
      </c>
      <c r="F4" s="473" t="s">
        <v>261</v>
      </c>
      <c r="G4" s="473" t="s">
        <v>262</v>
      </c>
      <c r="H4" s="474" t="s">
        <v>248</v>
      </c>
      <c r="I4" s="473" t="s">
        <v>261</v>
      </c>
      <c r="J4" s="473" t="s">
        <v>262</v>
      </c>
      <c r="K4" s="474" t="s">
        <v>248</v>
      </c>
      <c r="L4" s="473" t="s">
        <v>261</v>
      </c>
      <c r="M4" s="473" t="s">
        <v>262</v>
      </c>
      <c r="N4" s="474" t="s">
        <v>248</v>
      </c>
    </row>
    <row r="5" spans="2:14" ht="15" thickBot="1">
      <c r="B5" s="475">
        <v>2009</v>
      </c>
      <c r="C5" s="476">
        <v>22100</v>
      </c>
      <c r="D5" s="477">
        <v>330</v>
      </c>
      <c r="E5" s="478">
        <v>22430</v>
      </c>
      <c r="F5" s="479">
        <f>22100</f>
        <v>22100</v>
      </c>
      <c r="G5" s="480">
        <v>330</v>
      </c>
      <c r="H5" s="481">
        <f t="shared" ref="H5:H12" si="0">SUM(F5:G5)</f>
        <v>22430</v>
      </c>
      <c r="I5" s="476">
        <v>10580</v>
      </c>
      <c r="J5" s="477">
        <v>60</v>
      </c>
      <c r="K5" s="478">
        <v>10640</v>
      </c>
      <c r="L5" s="479">
        <v>10580</v>
      </c>
      <c r="M5" s="480">
        <v>60</v>
      </c>
      <c r="N5" s="481">
        <f t="shared" ref="N5:N11" si="1">SUM(L5:M5)</f>
        <v>10640</v>
      </c>
    </row>
    <row r="6" spans="2:14" ht="15" thickBot="1">
      <c r="B6" s="482">
        <v>2010</v>
      </c>
      <c r="C6" s="483">
        <v>97100</v>
      </c>
      <c r="D6" s="484">
        <v>4790</v>
      </c>
      <c r="E6" s="485">
        <v>101890</v>
      </c>
      <c r="F6" s="486">
        <f>97100</f>
        <v>97100</v>
      </c>
      <c r="G6" s="487">
        <v>4790</v>
      </c>
      <c r="H6" s="488">
        <f t="shared" si="0"/>
        <v>101890</v>
      </c>
      <c r="I6" s="483">
        <v>36480</v>
      </c>
      <c r="J6" s="484">
        <v>2310</v>
      </c>
      <c r="K6" s="485">
        <v>38790</v>
      </c>
      <c r="L6" s="486">
        <v>36480</v>
      </c>
      <c r="M6" s="487">
        <v>2310</v>
      </c>
      <c r="N6" s="488">
        <f t="shared" si="1"/>
        <v>38790</v>
      </c>
    </row>
    <row r="7" spans="2:14" ht="15" thickBot="1">
      <c r="B7" s="482">
        <v>2011</v>
      </c>
      <c r="C7" s="483">
        <v>191510</v>
      </c>
      <c r="D7" s="484">
        <v>7060</v>
      </c>
      <c r="E7" s="485">
        <v>198570</v>
      </c>
      <c r="F7" s="486">
        <v>191510</v>
      </c>
      <c r="G7" s="487">
        <v>7060</v>
      </c>
      <c r="H7" s="488">
        <f t="shared" si="0"/>
        <v>198570</v>
      </c>
      <c r="I7" s="483">
        <v>81830</v>
      </c>
      <c r="J7" s="484">
        <v>4590</v>
      </c>
      <c r="K7" s="485">
        <v>86420</v>
      </c>
      <c r="L7" s="486">
        <v>81830</v>
      </c>
      <c r="M7" s="487">
        <v>4590</v>
      </c>
      <c r="N7" s="488">
        <f t="shared" si="1"/>
        <v>86420</v>
      </c>
    </row>
    <row r="8" spans="2:14" ht="15" thickBot="1">
      <c r="B8" s="482">
        <v>2012</v>
      </c>
      <c r="C8" s="483">
        <v>288240</v>
      </c>
      <c r="D8" s="484">
        <v>7910</v>
      </c>
      <c r="E8" s="485">
        <v>296150</v>
      </c>
      <c r="F8" s="486">
        <v>288240</v>
      </c>
      <c r="G8" s="487">
        <v>7910</v>
      </c>
      <c r="H8" s="488">
        <f t="shared" si="0"/>
        <v>296150</v>
      </c>
      <c r="I8" s="483">
        <v>110080</v>
      </c>
      <c r="J8" s="484">
        <v>4200</v>
      </c>
      <c r="K8" s="485">
        <v>114280</v>
      </c>
      <c r="L8" s="486">
        <v>110080</v>
      </c>
      <c r="M8" s="487">
        <v>4200</v>
      </c>
      <c r="N8" s="488">
        <f t="shared" si="1"/>
        <v>114280</v>
      </c>
    </row>
    <row r="9" spans="2:14" ht="15" thickBot="1">
      <c r="B9" s="482">
        <v>2013</v>
      </c>
      <c r="C9" s="483">
        <v>283540</v>
      </c>
      <c r="D9" s="484">
        <v>3390</v>
      </c>
      <c r="E9" s="485">
        <v>286930</v>
      </c>
      <c r="F9" s="486">
        <v>283540</v>
      </c>
      <c r="G9" s="487">
        <v>3390</v>
      </c>
      <c r="H9" s="488">
        <f t="shared" si="0"/>
        <v>286930</v>
      </c>
      <c r="I9" s="483">
        <v>106140</v>
      </c>
      <c r="J9" s="484">
        <v>2100</v>
      </c>
      <c r="K9" s="485">
        <v>108240</v>
      </c>
      <c r="L9" s="486">
        <v>106140</v>
      </c>
      <c r="M9" s="487">
        <v>2100</v>
      </c>
      <c r="N9" s="488">
        <f t="shared" si="1"/>
        <v>108240</v>
      </c>
    </row>
    <row r="10" spans="2:14" ht="15" thickBot="1">
      <c r="B10" s="482">
        <v>2014</v>
      </c>
      <c r="C10" s="483">
        <v>220600</v>
      </c>
      <c r="D10" s="484">
        <v>1650</v>
      </c>
      <c r="E10" s="485">
        <v>222250</v>
      </c>
      <c r="F10" s="486">
        <v>220600</v>
      </c>
      <c r="G10" s="487">
        <v>1650</v>
      </c>
      <c r="H10" s="488">
        <f t="shared" si="0"/>
        <v>222250</v>
      </c>
      <c r="I10" s="483">
        <v>72680</v>
      </c>
      <c r="J10" s="484">
        <v>130</v>
      </c>
      <c r="K10" s="485">
        <v>72810</v>
      </c>
      <c r="L10" s="486">
        <v>72680</v>
      </c>
      <c r="M10" s="487">
        <v>130</v>
      </c>
      <c r="N10" s="488">
        <f t="shared" si="1"/>
        <v>72810</v>
      </c>
    </row>
    <row r="11" spans="2:14" ht="15" thickBot="1">
      <c r="B11" s="489">
        <v>2015</v>
      </c>
      <c r="C11" s="490">
        <v>221980</v>
      </c>
      <c r="D11" s="491">
        <v>1520</v>
      </c>
      <c r="E11" s="492">
        <v>223500</v>
      </c>
      <c r="F11" s="493">
        <v>250670</v>
      </c>
      <c r="G11" s="494">
        <v>1940</v>
      </c>
      <c r="H11" s="495">
        <f t="shared" si="0"/>
        <v>252610</v>
      </c>
      <c r="I11" s="490">
        <v>74680</v>
      </c>
      <c r="J11" s="491">
        <v>720</v>
      </c>
      <c r="K11" s="492">
        <v>75400</v>
      </c>
      <c r="L11" s="493">
        <v>84800</v>
      </c>
      <c r="M11" s="494">
        <v>730</v>
      </c>
      <c r="N11" s="495">
        <f t="shared" si="1"/>
        <v>85530</v>
      </c>
    </row>
    <row r="12" spans="2:14" ht="15" thickBot="1">
      <c r="B12" s="496" t="s">
        <v>369</v>
      </c>
      <c r="C12" s="483"/>
      <c r="D12" s="484"/>
      <c r="E12" s="485"/>
      <c r="F12" s="493">
        <v>88750</v>
      </c>
      <c r="G12" s="494">
        <f>10*'Samsca Non Commercial Dist'!C105</f>
        <v>1040</v>
      </c>
      <c r="H12" s="495">
        <f t="shared" si="0"/>
        <v>89790</v>
      </c>
      <c r="I12" s="483"/>
      <c r="J12" s="484"/>
      <c r="K12" s="485"/>
      <c r="L12" s="497">
        <v>35530</v>
      </c>
      <c r="M12" s="498">
        <f>10*'Samsca Non Commercial Dist'!D105</f>
        <v>420</v>
      </c>
      <c r="N12" s="495">
        <f t="shared" ref="N12" si="2">SUM(L12:M12)</f>
        <v>35950</v>
      </c>
    </row>
    <row r="13" spans="2:14" ht="15.6" thickTop="1" thickBot="1">
      <c r="B13" s="499" t="s">
        <v>248</v>
      </c>
      <c r="C13" s="500">
        <v>1325070</v>
      </c>
      <c r="D13" s="501">
        <v>26650</v>
      </c>
      <c r="E13" s="502">
        <v>1351720</v>
      </c>
      <c r="F13" s="503">
        <f>SUM(F5:F12)</f>
        <v>1442510</v>
      </c>
      <c r="G13" s="503">
        <f>SUM(G5:G12)</f>
        <v>28110</v>
      </c>
      <c r="H13" s="502">
        <f>SUM(H5:H12)</f>
        <v>1470620</v>
      </c>
      <c r="I13" s="500">
        <v>492470</v>
      </c>
      <c r="J13" s="504">
        <v>14110</v>
      </c>
      <c r="K13" s="502">
        <v>506580</v>
      </c>
      <c r="L13" s="503">
        <f>SUM(L5:L12)</f>
        <v>538120</v>
      </c>
      <c r="M13" s="503">
        <f>SUM(M5:M12)</f>
        <v>14540</v>
      </c>
      <c r="N13" s="502">
        <f>SUM(N5:N12)</f>
        <v>552660</v>
      </c>
    </row>
    <row r="14" spans="2:14" ht="15" thickBot="1">
      <c r="B14" s="469"/>
      <c r="F14" s="505"/>
      <c r="H14" s="562">
        <f>SUM(F13:G13)</f>
        <v>1470620</v>
      </c>
      <c r="N14" s="562">
        <f>SUM(L13:M13)</f>
        <v>552660</v>
      </c>
    </row>
    <row r="15" spans="2:14" ht="15" thickBot="1">
      <c r="B15" s="469"/>
    </row>
    <row r="16" spans="2:14" ht="15" thickBot="1">
      <c r="B16" s="471"/>
      <c r="C16" s="687" t="s">
        <v>263</v>
      </c>
      <c r="D16" s="688"/>
      <c r="E16" s="688"/>
      <c r="F16" s="688"/>
      <c r="G16" s="688"/>
      <c r="H16" s="688"/>
      <c r="I16" s="688"/>
      <c r="J16" s="688"/>
      <c r="K16" s="688"/>
      <c r="L16" s="688"/>
      <c r="M16" s="688"/>
      <c r="N16" s="689"/>
    </row>
    <row r="17" spans="2:15" ht="29.25" customHeight="1" thickBot="1">
      <c r="B17" s="471"/>
      <c r="C17" s="679" t="s">
        <v>367</v>
      </c>
      <c r="D17" s="680"/>
      <c r="E17" s="681"/>
      <c r="F17" s="684" t="s">
        <v>247</v>
      </c>
      <c r="G17" s="685"/>
      <c r="H17" s="686"/>
      <c r="I17" s="682" t="s">
        <v>368</v>
      </c>
      <c r="J17" s="680"/>
      <c r="K17" s="683"/>
      <c r="L17" s="684" t="s">
        <v>247</v>
      </c>
      <c r="M17" s="685"/>
      <c r="N17" s="686"/>
    </row>
    <row r="18" spans="2:15" ht="15" thickBot="1">
      <c r="B18" s="471"/>
      <c r="C18" s="472" t="s">
        <v>261</v>
      </c>
      <c r="D18" s="473" t="s">
        <v>262</v>
      </c>
      <c r="E18" s="474" t="s">
        <v>248</v>
      </c>
      <c r="F18" s="472" t="s">
        <v>261</v>
      </c>
      <c r="G18" s="473" t="s">
        <v>262</v>
      </c>
      <c r="H18" s="474" t="s">
        <v>248</v>
      </c>
      <c r="I18" s="472" t="s">
        <v>261</v>
      </c>
      <c r="J18" s="473" t="s">
        <v>262</v>
      </c>
      <c r="K18" s="474" t="s">
        <v>248</v>
      </c>
      <c r="L18" s="472" t="s">
        <v>261</v>
      </c>
      <c r="M18" s="473" t="s">
        <v>262</v>
      </c>
      <c r="N18" s="474" t="s">
        <v>248</v>
      </c>
    </row>
    <row r="19" spans="2:15" ht="15" thickBot="1">
      <c r="B19" s="506" t="s">
        <v>344</v>
      </c>
      <c r="C19" s="507">
        <v>123870</v>
      </c>
      <c r="D19" s="508">
        <v>850</v>
      </c>
      <c r="E19" s="509">
        <v>124720</v>
      </c>
      <c r="F19" s="560">
        <v>132310</v>
      </c>
      <c r="G19" s="560">
        <v>1130</v>
      </c>
      <c r="H19" s="561">
        <f>SUM(F19:G19)</f>
        <v>133440</v>
      </c>
      <c r="I19" s="507">
        <v>41580</v>
      </c>
      <c r="J19" s="508">
        <v>460</v>
      </c>
      <c r="K19" s="510">
        <v>42040</v>
      </c>
      <c r="L19" s="560">
        <v>44490</v>
      </c>
      <c r="M19" s="560">
        <v>480</v>
      </c>
      <c r="N19" s="561">
        <f>SUM(L19:M19)</f>
        <v>44970</v>
      </c>
    </row>
    <row r="20" spans="2:15" ht="15" thickBot="1">
      <c r="B20" s="506" t="s">
        <v>370</v>
      </c>
      <c r="C20" s="507"/>
      <c r="D20" s="508"/>
      <c r="E20" s="509"/>
      <c r="F20" s="560">
        <v>109000</v>
      </c>
      <c r="G20" s="560">
        <v>1180</v>
      </c>
      <c r="H20" s="563">
        <f>SUM(F20:G20)</f>
        <v>110180</v>
      </c>
      <c r="I20" s="507"/>
      <c r="J20" s="508"/>
      <c r="K20" s="510"/>
      <c r="L20" s="560">
        <v>42740</v>
      </c>
      <c r="M20" s="560">
        <v>410</v>
      </c>
      <c r="N20" s="563">
        <f>SUM(L20:M20)</f>
        <v>43150</v>
      </c>
    </row>
    <row r="21" spans="2:15">
      <c r="H21" s="505">
        <f>H19-E19</f>
        <v>8720</v>
      </c>
      <c r="N21" s="505">
        <f>N19-K19</f>
        <v>2930</v>
      </c>
      <c r="O21" s="505"/>
    </row>
    <row r="22" spans="2:15">
      <c r="H22" s="505">
        <f>SUM(H20:H21)</f>
        <v>118900</v>
      </c>
      <c r="N22" s="505">
        <f>SUM(N20:N21)</f>
        <v>46080</v>
      </c>
    </row>
    <row r="24" spans="2:15" ht="14.4">
      <c r="C24" s="466"/>
      <c r="D24" s="466"/>
      <c r="E24" s="466"/>
      <c r="H24" s="505">
        <f>H14-E13</f>
        <v>118900</v>
      </c>
      <c r="N24" s="505">
        <f>N14-K13</f>
        <v>46080</v>
      </c>
    </row>
  </sheetData>
  <sheetProtection sheet="1" objects="1" scenarios="1"/>
  <mergeCells count="10">
    <mergeCell ref="C17:E17"/>
    <mergeCell ref="I17:K17"/>
    <mergeCell ref="F17:H17"/>
    <mergeCell ref="L17:N17"/>
    <mergeCell ref="C2:N2"/>
    <mergeCell ref="C3:E3"/>
    <mergeCell ref="F3:H3"/>
    <mergeCell ref="I3:K3"/>
    <mergeCell ref="L3:N3"/>
    <mergeCell ref="C16:N16"/>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Asia Sales volume of Samsca</vt:lpstr>
      <vt:lpstr>OLD Asia Regional Sales Data</vt:lpstr>
      <vt:lpstr>Interval Specifications</vt:lpstr>
      <vt:lpstr>Cumulative Specifications</vt:lpstr>
      <vt:lpstr>Canada Regional Sales Data</vt:lpstr>
      <vt:lpstr>EU Regional Sales Data</vt:lpstr>
      <vt:lpstr>EU-JINARC</vt:lpstr>
      <vt:lpstr>Japan Regional Sales Data</vt:lpstr>
      <vt:lpstr>USA Regional Sales Summary</vt:lpstr>
      <vt:lpstr>Samsca Non Commercial Dist</vt:lpstr>
      <vt:lpstr>YTD 2016 thru 05-18-2016</vt:lpstr>
      <vt:lpstr>YTD 2015</vt:lpstr>
      <vt:lpstr>Exposure Calculations</vt:lpstr>
      <vt:lpstr>Alphabetical Country List</vt:lpstr>
      <vt:lpstr>Regional List</vt:lpstr>
      <vt:lpstr>Tolvaptan-specific Region List</vt:lpstr>
      <vt:lpstr>Formulation List</vt:lpstr>
      <vt:lpstr>Included Countries</vt:lpstr>
      <vt:lpstr>NDA Interval Calculations</vt:lpstr>
      <vt:lpstr>'EU Regional Sales Data'!Print_Area</vt:lpstr>
      <vt:lpstr>'USA Regional Sales Summary'!Print_Area</vt:lpstr>
      <vt:lpstr>'EU Regional Sales Data'!Print_Titles</vt:lpstr>
    </vt:vector>
  </TitlesOfParts>
  <Company>Otsuka America Pharmaceuticals,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Yermilov-CW, Irina 9274</dc:creator>
  <cp:lastModifiedBy>Yermilov, Irina</cp:lastModifiedBy>
  <cp:lastPrinted>2014-06-10T18:36:08Z</cp:lastPrinted>
  <dcterms:created xsi:type="dcterms:W3CDTF">2014-04-01T18:52:38Z</dcterms:created>
  <dcterms:modified xsi:type="dcterms:W3CDTF">2016-06-13T20:19:19Z</dcterms:modified>
</cp:coreProperties>
</file>