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juancarlossanzperez/Desktop/Nacho/ICAI/Lineas/"/>
    </mc:Choice>
  </mc:AlternateContent>
  <bookViews>
    <workbookView xWindow="40" yWindow="460" windowWidth="38360" windowHeight="19200"/>
  </bookViews>
  <sheets>
    <sheet name="Suspensión" sheetId="1" r:id="rId1"/>
    <sheet name="Áng. Débil (15º)" sheetId="2" r:id="rId2"/>
    <sheet name="Áng. Medio (35º)" sheetId="3" r:id="rId3"/>
    <sheet name="Áng. Fuerte (60º)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2" l="1"/>
  <c r="P12" i="2"/>
  <c r="N12" i="2"/>
  <c r="J12" i="2"/>
  <c r="I12" i="2"/>
  <c r="G12" i="2"/>
  <c r="Q11" i="2"/>
  <c r="P11" i="2"/>
  <c r="O11" i="2"/>
  <c r="N11" i="2"/>
  <c r="M11" i="2"/>
  <c r="J11" i="2"/>
  <c r="I11" i="2"/>
  <c r="H11" i="2"/>
  <c r="G11" i="2"/>
  <c r="F11" i="2"/>
  <c r="Q10" i="2"/>
  <c r="P10" i="2"/>
  <c r="O10" i="2"/>
  <c r="M10" i="2"/>
  <c r="N10" i="2"/>
  <c r="J10" i="2"/>
  <c r="I10" i="2"/>
  <c r="H10" i="2"/>
  <c r="F10" i="2"/>
  <c r="G10" i="2"/>
  <c r="Q9" i="2"/>
  <c r="P9" i="2"/>
  <c r="N9" i="2"/>
  <c r="J9" i="2"/>
  <c r="I9" i="2"/>
  <c r="G9" i="2"/>
  <c r="Q8" i="2"/>
  <c r="P8" i="2"/>
  <c r="O8" i="2"/>
  <c r="N8" i="2"/>
  <c r="M8" i="2"/>
  <c r="J8" i="2"/>
  <c r="I8" i="2"/>
  <c r="H8" i="2"/>
  <c r="G8" i="2"/>
  <c r="F8" i="2"/>
  <c r="Q7" i="2"/>
  <c r="P7" i="2"/>
  <c r="O7" i="2"/>
  <c r="M7" i="2"/>
  <c r="N7" i="2"/>
  <c r="J7" i="2"/>
  <c r="I7" i="2"/>
  <c r="H7" i="2"/>
  <c r="F7" i="2"/>
  <c r="G7" i="2"/>
  <c r="Q6" i="2"/>
  <c r="P6" i="2"/>
  <c r="N6" i="2"/>
  <c r="J6" i="2"/>
  <c r="I6" i="2"/>
  <c r="G6" i="2"/>
  <c r="Q5" i="2"/>
  <c r="P5" i="2"/>
  <c r="O5" i="2"/>
  <c r="N5" i="2"/>
  <c r="M5" i="2"/>
  <c r="J5" i="2"/>
  <c r="I5" i="2"/>
  <c r="H5" i="2"/>
  <c r="G5" i="2"/>
  <c r="F5" i="2"/>
  <c r="Q4" i="2"/>
  <c r="P4" i="2"/>
  <c r="O4" i="2"/>
  <c r="M4" i="2"/>
  <c r="N4" i="2"/>
  <c r="J4" i="2"/>
  <c r="I4" i="2"/>
  <c r="H4" i="2"/>
  <c r="F4" i="2"/>
  <c r="G4" i="2"/>
  <c r="Q12" i="3"/>
  <c r="P12" i="3"/>
  <c r="N12" i="3"/>
  <c r="J12" i="3"/>
  <c r="I12" i="3"/>
  <c r="G12" i="3"/>
  <c r="Q11" i="3"/>
  <c r="P11" i="3"/>
  <c r="O11" i="3"/>
  <c r="N11" i="3"/>
  <c r="M11" i="3"/>
  <c r="J11" i="3"/>
  <c r="I11" i="3"/>
  <c r="H11" i="3"/>
  <c r="G11" i="3"/>
  <c r="F11" i="3"/>
  <c r="Q10" i="3"/>
  <c r="P10" i="3"/>
  <c r="O10" i="3"/>
  <c r="M10" i="3"/>
  <c r="N10" i="3"/>
  <c r="J10" i="3"/>
  <c r="I10" i="3"/>
  <c r="H10" i="3"/>
  <c r="F10" i="3"/>
  <c r="G10" i="3"/>
  <c r="Q9" i="3"/>
  <c r="P9" i="3"/>
  <c r="N9" i="3"/>
  <c r="J9" i="3"/>
  <c r="I9" i="3"/>
  <c r="G9" i="3"/>
  <c r="Q8" i="3"/>
  <c r="P8" i="3"/>
  <c r="O8" i="3"/>
  <c r="N8" i="3"/>
  <c r="M8" i="3"/>
  <c r="J8" i="3"/>
  <c r="I8" i="3"/>
  <c r="H8" i="3"/>
  <c r="G8" i="3"/>
  <c r="F8" i="3"/>
  <c r="Q7" i="3"/>
  <c r="P7" i="3"/>
  <c r="O7" i="3"/>
  <c r="M7" i="3"/>
  <c r="N7" i="3"/>
  <c r="J7" i="3"/>
  <c r="I7" i="3"/>
  <c r="H7" i="3"/>
  <c r="F7" i="3"/>
  <c r="G7" i="3"/>
  <c r="Q6" i="3"/>
  <c r="P6" i="3"/>
  <c r="N6" i="3"/>
  <c r="J6" i="3"/>
  <c r="I6" i="3"/>
  <c r="G6" i="3"/>
  <c r="Q5" i="3"/>
  <c r="P5" i="3"/>
  <c r="O5" i="3"/>
  <c r="N5" i="3"/>
  <c r="M5" i="3"/>
  <c r="J5" i="3"/>
  <c r="I5" i="3"/>
  <c r="H5" i="3"/>
  <c r="G5" i="3"/>
  <c r="F5" i="3"/>
  <c r="Q4" i="3"/>
  <c r="P4" i="3"/>
  <c r="O4" i="3"/>
  <c r="M4" i="3"/>
  <c r="N4" i="3"/>
  <c r="J4" i="3"/>
  <c r="I4" i="3"/>
  <c r="H4" i="3"/>
  <c r="F4" i="3"/>
  <c r="G4" i="3"/>
  <c r="M4" i="4"/>
  <c r="N4" i="4"/>
  <c r="O4" i="4"/>
  <c r="P4" i="4"/>
  <c r="Q4" i="4"/>
  <c r="M5" i="4"/>
  <c r="N5" i="4"/>
  <c r="O5" i="4"/>
  <c r="P5" i="4"/>
  <c r="Q5" i="4"/>
  <c r="N6" i="4"/>
  <c r="P6" i="4"/>
  <c r="Q6" i="4"/>
  <c r="M7" i="4"/>
  <c r="N7" i="4"/>
  <c r="O7" i="4"/>
  <c r="P7" i="4"/>
  <c r="Q7" i="4"/>
  <c r="M8" i="4"/>
  <c r="N8" i="4"/>
  <c r="O8" i="4"/>
  <c r="P8" i="4"/>
  <c r="Q8" i="4"/>
  <c r="N9" i="4"/>
  <c r="P9" i="4"/>
  <c r="Q9" i="4"/>
  <c r="M10" i="4"/>
  <c r="N10" i="4"/>
  <c r="O10" i="4"/>
  <c r="P10" i="4"/>
  <c r="Q10" i="4"/>
  <c r="M11" i="4"/>
  <c r="N11" i="4"/>
  <c r="O11" i="4"/>
  <c r="P11" i="4"/>
  <c r="Q11" i="4"/>
  <c r="N12" i="4"/>
  <c r="P12" i="4"/>
  <c r="Q12" i="4"/>
  <c r="H5" i="4"/>
  <c r="I4" i="4"/>
  <c r="I6" i="4"/>
  <c r="H4" i="4"/>
  <c r="J12" i="4"/>
  <c r="I12" i="4"/>
  <c r="G12" i="4"/>
  <c r="J11" i="4"/>
  <c r="I11" i="4"/>
  <c r="H11" i="4"/>
  <c r="G11" i="4"/>
  <c r="F11" i="4"/>
  <c r="J10" i="4"/>
  <c r="I10" i="4"/>
  <c r="H10" i="4"/>
  <c r="F10" i="4"/>
  <c r="G10" i="4"/>
  <c r="J9" i="4"/>
  <c r="I9" i="4"/>
  <c r="G9" i="4"/>
  <c r="J8" i="4"/>
  <c r="I8" i="4"/>
  <c r="H8" i="4"/>
  <c r="G8" i="4"/>
  <c r="F8" i="4"/>
  <c r="J7" i="4"/>
  <c r="I7" i="4"/>
  <c r="H7" i="4"/>
  <c r="F7" i="4"/>
  <c r="G7" i="4"/>
  <c r="J6" i="4"/>
  <c r="G6" i="4"/>
  <c r="J5" i="4"/>
  <c r="I5" i="4"/>
  <c r="G5" i="4"/>
  <c r="F5" i="4"/>
  <c r="J4" i="4"/>
  <c r="F4" i="4"/>
  <c r="G4" i="4"/>
  <c r="Q12" i="1"/>
  <c r="Q11" i="1"/>
  <c r="Q10" i="1"/>
  <c r="Q9" i="1"/>
  <c r="Q8" i="1"/>
  <c r="Q7" i="1"/>
  <c r="Q6" i="1"/>
  <c r="Q5" i="1"/>
  <c r="Q4" i="1"/>
  <c r="J12" i="1"/>
  <c r="J11" i="1"/>
  <c r="J10" i="1"/>
  <c r="J9" i="1"/>
  <c r="J8" i="1"/>
  <c r="J7" i="1"/>
  <c r="J6" i="1"/>
  <c r="J5" i="1"/>
  <c r="J4" i="1"/>
  <c r="P12" i="1"/>
  <c r="N12" i="1"/>
  <c r="O11" i="1"/>
  <c r="M11" i="1"/>
  <c r="P10" i="1"/>
  <c r="O10" i="1"/>
  <c r="M10" i="1"/>
  <c r="N10" i="1"/>
  <c r="P9" i="1"/>
  <c r="N9" i="1"/>
  <c r="O8" i="1"/>
  <c r="M8" i="1"/>
  <c r="P7" i="1"/>
  <c r="O7" i="1"/>
  <c r="M7" i="1"/>
  <c r="N7" i="1"/>
  <c r="I12" i="1"/>
  <c r="G12" i="1"/>
  <c r="H11" i="1"/>
  <c r="F11" i="1"/>
  <c r="I10" i="1"/>
  <c r="H10" i="1"/>
  <c r="G10" i="1"/>
  <c r="F10" i="1"/>
  <c r="P6" i="1"/>
  <c r="P4" i="1"/>
  <c r="O5" i="1"/>
  <c r="O4" i="1"/>
  <c r="N4" i="1"/>
  <c r="F5" i="1"/>
  <c r="M5" i="1"/>
  <c r="M4" i="1"/>
  <c r="I9" i="1"/>
  <c r="G9" i="1"/>
  <c r="H8" i="1"/>
  <c r="F8" i="1"/>
  <c r="I7" i="1"/>
  <c r="H7" i="1"/>
  <c r="F7" i="1"/>
  <c r="G7" i="1"/>
  <c r="F4" i="1"/>
  <c r="N6" i="1"/>
  <c r="H5" i="1"/>
  <c r="H4" i="1"/>
  <c r="I6" i="1"/>
  <c r="I4" i="1"/>
  <c r="G6" i="1"/>
  <c r="G4" i="1"/>
</calcChain>
</file>

<file path=xl/sharedStrings.xml><?xml version="1.0" encoding="utf-8"?>
<sst xmlns="http://schemas.openxmlformats.org/spreadsheetml/2006/main" count="267" uniqueCount="37">
  <si>
    <t>Apoyo de Suspensión</t>
  </si>
  <si>
    <t>Datos del conductor</t>
  </si>
  <si>
    <t>Peso (daN/m)</t>
  </si>
  <si>
    <t>Diámetro (mm)</t>
  </si>
  <si>
    <t>Sobrecarga Hielo (daN/m)</t>
  </si>
  <si>
    <t>Diámetro manguito (mm)</t>
  </si>
  <si>
    <t>Datos de la línea</t>
  </si>
  <si>
    <t>Nº circuitos</t>
  </si>
  <si>
    <t>Nº subconductores</t>
  </si>
  <si>
    <t>Hipótesis</t>
  </si>
  <si>
    <t>V</t>
  </si>
  <si>
    <t>T</t>
  </si>
  <si>
    <t>L</t>
  </si>
  <si>
    <t>Vano de Peso</t>
  </si>
  <si>
    <t>Vano de Viento</t>
  </si>
  <si>
    <t>Presión Viento (daN/m^2)</t>
  </si>
  <si>
    <t>1 (Viento)</t>
  </si>
  <si>
    <t>2 (Hielo)</t>
  </si>
  <si>
    <t>3 (H + V)</t>
  </si>
  <si>
    <t>P V+ H (daN/m^2)</t>
  </si>
  <si>
    <t>Vano Corto</t>
  </si>
  <si>
    <t>Vano Largo</t>
  </si>
  <si>
    <t>Viento</t>
  </si>
  <si>
    <t>Hielo</t>
  </si>
  <si>
    <t>V + H</t>
  </si>
  <si>
    <t>3 (Deseq.Tr.+H)</t>
  </si>
  <si>
    <t>4b (Rot. Fase R)</t>
  </si>
  <si>
    <t xml:space="preserve">Hipótesis para Vano Largo (650 m). </t>
  </si>
  <si>
    <t xml:space="preserve">Hipótesis para Vano Corto (450 m). </t>
  </si>
  <si>
    <t>Peso y Viento (V. Corto)</t>
  </si>
  <si>
    <t>Peso y Viento (V. Largo)</t>
  </si>
  <si>
    <t>Ángulo</t>
  </si>
  <si>
    <t>5 (H + V)</t>
  </si>
  <si>
    <t>Apoyo de Amarre de Ángulo Débil</t>
  </si>
  <si>
    <t>Coef. Seguridad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</si>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</sst>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N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8">
    <xf numFmtId="0" fontId="0" fillId="0" borderId="0"/>
    <xf numFmtId="0" fontId="1" fillId="0" borderId="1">
      <alignment horizontal="center"/>
    </xf>
    <xf numFmtId="0" fontId="1" fillId="0" borderId="1">
      <alignment horizontal="center"/>
    </xf>
    <xf numFmtId="0" fontId="1" fillId="0" borderId="8">
      <alignment horizont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textRotation="90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7" borderId="8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7" borderId="16" xfId="3" applyFill="1" applyBorder="1" applyAlignment="1">
      <alignment horizontal="center" vertical="center"/>
    </xf>
    <xf numFmtId="164" fontId="0" fillId="7" borderId="19" xfId="0" applyNumberFormat="1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0" fontId="1" fillId="8" borderId="17" xfId="3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0" fontId="1" fillId="0" borderId="8" xfId="3" applyAlignment="1">
      <alignment horizontal="center" vertical="center"/>
    </xf>
    <xf numFmtId="0" fontId="1" fillId="0" borderId="10" xfId="3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8" xfId="3" applyFill="1" applyAlignment="1">
      <alignment horizontal="center" vertical="center"/>
    </xf>
    <xf numFmtId="0" fontId="1" fillId="5" borderId="8" xfId="3" applyFont="1" applyFill="1" applyAlignment="1">
      <alignment horizontal="center" vertical="center"/>
    </xf>
    <xf numFmtId="0" fontId="1" fillId="5" borderId="1" xfId="3" applyFill="1" applyBorder="1" applyAlignment="1">
      <alignment horizontal="left" vertical="center"/>
    </xf>
    <xf numFmtId="0" fontId="1" fillId="5" borderId="3" xfId="3" applyFill="1" applyBorder="1" applyAlignment="1">
      <alignment horizontal="left" vertical="center"/>
    </xf>
    <xf numFmtId="0" fontId="1" fillId="5" borderId="8" xfId="3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5" borderId="1" xfId="3" applyFill="1" applyBorder="1" applyAlignment="1">
      <alignment horizontal="left" vertical="center"/>
    </xf>
    <xf numFmtId="0" fontId="1" fillId="5" borderId="3" xfId="3" applyFill="1" applyBorder="1" applyAlignment="1">
      <alignment horizontal="left" vertical="center"/>
    </xf>
    <xf numFmtId="0" fontId="1" fillId="5" borderId="8" xfId="3" applyFill="1" applyAlignment="1">
      <alignment horizontal="left" vertical="center"/>
    </xf>
    <xf numFmtId="0" fontId="1" fillId="3" borderId="8" xfId="3" applyFill="1" applyAlignment="1">
      <alignment horizontal="center" vertical="center"/>
    </xf>
    <xf numFmtId="0" fontId="1" fillId="5" borderId="8" xfId="3" applyFill="1" applyAlignment="1">
      <alignment horizontal="left" vertical="center"/>
    </xf>
    <xf numFmtId="0" fontId="0" fillId="0" borderId="0" xfId="0"/>
    <xf numFmtId="0" fontId="1" fillId="5" borderId="1" xfId="3" applyFill="1" applyBorder="1" applyAlignment="1">
      <alignment horizontal="left" vertical="center"/>
    </xf>
    <xf numFmtId="0" fontId="1" fillId="5" borderId="3" xfId="3" applyFill="1" applyBorder="1" applyAlignment="1">
      <alignment horizontal="left" vertical="center"/>
    </xf>
    <xf numFmtId="0" fontId="1" fillId="3" borderId="8" xfId="3" applyFill="1" applyAlignment="1">
      <alignment horizontal="center" vertical="center"/>
    </xf>
    <xf numFmtId="0" fontId="1" fillId="5" borderId="1" xfId="3" applyFill="1" applyBorder="1" applyAlignment="1">
      <alignment horizontal="left" vertical="center"/>
    </xf>
    <xf numFmtId="0" fontId="1" fillId="5" borderId="3" xfId="3" applyFill="1" applyBorder="1" applyAlignment="1">
      <alignment horizontal="left" vertical="center"/>
    </xf>
    <xf numFmtId="0" fontId="1" fillId="3" borderId="1" xfId="3" applyFill="1" applyBorder="1" applyAlignment="1">
      <alignment horizontal="center" vertical="center"/>
    </xf>
    <xf numFmtId="0" fontId="1" fillId="3" borderId="2" xfId="3" applyFill="1" applyBorder="1" applyAlignment="1">
      <alignment horizontal="center" vertical="center"/>
    </xf>
    <xf numFmtId="0" fontId="1" fillId="3" borderId="3" xfId="3" applyFill="1" applyBorder="1" applyAlignment="1">
      <alignment horizontal="center" vertical="center"/>
    </xf>
    <xf numFmtId="0" fontId="1" fillId="6" borderId="1" xfId="3" applyFill="1" applyBorder="1" applyAlignment="1">
      <alignment horizontal="center" vertical="center"/>
    </xf>
    <xf numFmtId="0" fontId="1" fillId="6" borderId="3" xfId="3" applyFill="1" applyBorder="1" applyAlignment="1">
      <alignment horizontal="center" vertical="center"/>
    </xf>
    <xf numFmtId="0" fontId="0" fillId="0" borderId="0" xfId="0"/>
    <xf numFmtId="0" fontId="1" fillId="2" borderId="1" xfId="3" applyFill="1" applyBorder="1" applyAlignment="1">
      <alignment horizontal="center" vertical="center"/>
    </xf>
    <xf numFmtId="0" fontId="1" fillId="2" borderId="2" xfId="3" applyFill="1" applyBorder="1" applyAlignment="1">
      <alignment horizontal="center" vertical="center"/>
    </xf>
    <xf numFmtId="0" fontId="1" fillId="2" borderId="3" xfId="3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/>
    </xf>
    <xf numFmtId="0" fontId="2" fillId="4" borderId="2" xfId="3" applyFont="1" applyFill="1" applyBorder="1" applyAlignment="1">
      <alignment horizontal="center" vertical="center"/>
    </xf>
    <xf numFmtId="0" fontId="2" fillId="4" borderId="3" xfId="3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5" borderId="8" xfId="3" applyFill="1" applyAlignment="1">
      <alignment horizontal="left" vertical="center"/>
    </xf>
    <xf numFmtId="0" fontId="1" fillId="3" borderId="8" xfId="3" applyFill="1" applyAlignment="1">
      <alignment horizontal="center" vertical="center"/>
    </xf>
    <xf numFmtId="0" fontId="0" fillId="0" borderId="0" xfId="0" applyAlignment="1"/>
    <xf numFmtId="0" fontId="1" fillId="6" borderId="21" xfId="3" applyFill="1" applyBorder="1" applyAlignment="1">
      <alignment horizontal="center" vertical="center" textRotation="90"/>
    </xf>
    <xf numFmtId="0" fontId="1" fillId="6" borderId="22" xfId="3" applyFill="1" applyBorder="1" applyAlignment="1">
      <alignment horizontal="center" vertical="center" textRotation="90"/>
    </xf>
    <xf numFmtId="0" fontId="1" fillId="6" borderId="23" xfId="3" applyFill="1" applyBorder="1" applyAlignment="1">
      <alignment horizontal="center" vertical="center" textRotation="90"/>
    </xf>
    <xf numFmtId="164" fontId="0" fillId="7" borderId="20" xfId="0" applyNumberForma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15" xfId="0" applyNumberFormat="1" applyFill="1" applyBorder="1" applyAlignment="1">
      <alignment horizontal="center" vertical="center"/>
    </xf>
    <xf numFmtId="0" fontId="1" fillId="7" borderId="24" xfId="3" applyFill="1" applyBorder="1" applyAlignment="1">
      <alignment horizontal="center" vertical="center"/>
    </xf>
    <xf numFmtId="0" fontId="1" fillId="7" borderId="18" xfId="3" applyFill="1" applyBorder="1" applyAlignment="1">
      <alignment horizontal="center" vertical="center"/>
    </xf>
  </cellXfs>
  <cellStyles count="18">
    <cellStyle name="Estilo 1" xfId="1"/>
    <cellStyle name="Estilo 2" xfId="2"/>
    <cellStyle name="Estilo 3" xfId="3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21</xdr:row>
      <xdr:rowOff>101600</xdr:rowOff>
    </xdr:from>
    <xdr:ext cx="1914525" cy="988391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396C4903-2F51-4235-888C-7354343B7BC2}"/>
            </a:ext>
          </a:extLst>
        </xdr:cNvPr>
        <xdr:cNvSpPr txBox="1"/>
      </xdr:nvSpPr>
      <xdr:spPr>
        <a:xfrm>
          <a:off x="3073400" y="4165600"/>
          <a:ext cx="1914525" cy="988391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/>
            <a:t>Hipotesis 3: </a:t>
          </a:r>
          <a:r>
            <a:rPr lang="es-ES" sz="1100"/>
            <a:t>Deseq.</a:t>
          </a:r>
          <a:r>
            <a:rPr lang="es-ES" sz="1100" baseline="0"/>
            <a:t> de tracciones. Además, hay sobrecarga por hielo y presión viento de 60 km/h. </a:t>
          </a:r>
        </a:p>
        <a:p>
          <a:r>
            <a:rPr lang="es-ES" sz="1100" baseline="0"/>
            <a:t>L = 3x0,15xT</a:t>
          </a:r>
          <a:endParaRPr lang="es-ES" sz="1100"/>
        </a:p>
      </xdr:txBody>
    </xdr:sp>
    <xdr:clientData/>
  </xdr:oneCellAnchor>
  <xdr:oneCellAnchor>
    <xdr:from>
      <xdr:col>6</xdr:col>
      <xdr:colOff>482600</xdr:colOff>
      <xdr:row>21</xdr:row>
      <xdr:rowOff>114300</xdr:rowOff>
    </xdr:from>
    <xdr:ext cx="1914525" cy="97790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52CE54EF-75F9-42DC-B68F-F023B67A93E7}"/>
            </a:ext>
          </a:extLst>
        </xdr:cNvPr>
        <xdr:cNvSpPr txBox="1"/>
      </xdr:nvSpPr>
      <xdr:spPr>
        <a:xfrm>
          <a:off x="5054600" y="4178300"/>
          <a:ext cx="1914525" cy="9779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/>
            <a:t>Hipotesis 4 b,c,d: </a:t>
          </a:r>
          <a:r>
            <a:rPr lang="es-ES" sz="1100"/>
            <a:t>Rot</a:t>
          </a:r>
          <a:r>
            <a:rPr lang="es-ES" sz="1100" baseline="0"/>
            <a:t>. C. Fase. Además, hay sobrecarga por hielo y presión viento de 60 km/h. L = 0,75xT</a:t>
          </a:r>
          <a:endParaRPr lang="es-ES" sz="1100"/>
        </a:p>
      </xdr:txBody>
    </xdr:sp>
    <xdr:clientData/>
  </xdr:oneCellAnchor>
  <xdr:oneCellAnchor>
    <xdr:from>
      <xdr:col>8</xdr:col>
      <xdr:colOff>965200</xdr:colOff>
      <xdr:row>21</xdr:row>
      <xdr:rowOff>114300</xdr:rowOff>
    </xdr:from>
    <xdr:ext cx="1914525" cy="96520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8E6D35CF-CFED-4471-836B-FDD41908F468}"/>
            </a:ext>
          </a:extLst>
        </xdr:cNvPr>
        <xdr:cNvSpPr txBox="1"/>
      </xdr:nvSpPr>
      <xdr:spPr>
        <a:xfrm>
          <a:off x="7086600" y="4178300"/>
          <a:ext cx="1914525" cy="9652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/>
            <a:t>Hipotesis 4 b,c,d): </a:t>
          </a:r>
          <a:r>
            <a:rPr lang="es-ES" sz="1100" b="0"/>
            <a:t>V</a:t>
          </a:r>
          <a:r>
            <a:rPr lang="es-ES" sz="1100" b="0" baseline="0"/>
            <a:t> es debido a hielo</a:t>
          </a:r>
          <a:r>
            <a:rPr lang="es-ES" sz="1100" baseline="0"/>
            <a:t>. </a:t>
          </a:r>
        </a:p>
        <a:p>
          <a:r>
            <a:rPr lang="es-ES" sz="1100" baseline="0"/>
            <a:t>T es debido viento </a:t>
          </a:r>
        </a:p>
        <a:p>
          <a:r>
            <a:rPr lang="es-ES" sz="1100" baseline="0"/>
            <a:t>L = 0,75xTv+h</a:t>
          </a:r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63500</xdr:colOff>
      <xdr:row>21</xdr:row>
      <xdr:rowOff>85725</xdr:rowOff>
    </xdr:from>
    <xdr:ext cx="1914525" cy="95346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1462701A-81C7-4CC0-9FD7-42A372167320}"/>
            </a:ext>
          </a:extLst>
        </xdr:cNvPr>
        <xdr:cNvSpPr txBox="1"/>
      </xdr:nvSpPr>
      <xdr:spPr>
        <a:xfrm>
          <a:off x="3111500" y="4187825"/>
          <a:ext cx="1914525" cy="95346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1"/>
            <a:t>Hipotesis 3: </a:t>
          </a:r>
          <a:r>
            <a:rPr lang="es-ES" sz="1100"/>
            <a:t>Deseq.</a:t>
          </a:r>
          <a:r>
            <a:rPr lang="es-ES" sz="1100" baseline="0"/>
            <a:t> de tracciones. Además, hay sobrecarga por hielo y presión viento de 60 km/h. </a:t>
          </a:r>
        </a:p>
        <a:p>
          <a:r>
            <a:rPr lang="es-ES" sz="1100" baseline="0"/>
            <a:t>L = 3x0,25xT</a:t>
          </a:r>
        </a:p>
      </xdr:txBody>
    </xdr:sp>
    <xdr:clientData/>
  </xdr:oneCellAnchor>
  <xdr:oneCellAnchor>
    <xdr:from>
      <xdr:col>6</xdr:col>
      <xdr:colOff>520700</xdr:colOff>
      <xdr:row>21</xdr:row>
      <xdr:rowOff>88900</xdr:rowOff>
    </xdr:from>
    <xdr:ext cx="1914525" cy="9525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A412CD33-08FF-4965-B796-F41BE6FBF271}"/>
            </a:ext>
          </a:extLst>
        </xdr:cNvPr>
        <xdr:cNvSpPr txBox="1"/>
      </xdr:nvSpPr>
      <xdr:spPr>
        <a:xfrm>
          <a:off x="5067300" y="4191000"/>
          <a:ext cx="1914525" cy="952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/>
            <a:t>Hipotesis 4 b,c,d: </a:t>
          </a:r>
          <a:r>
            <a:rPr lang="es-ES" sz="1100"/>
            <a:t>Rot</a:t>
          </a:r>
          <a:r>
            <a:rPr lang="es-ES" sz="1100" baseline="0"/>
            <a:t>. C. Fase. Además, hay sobrecarga por hielo y presión viento de 60 km/h. L = 1xTv+h</a:t>
          </a:r>
          <a:endParaRPr lang="es-ES" sz="1100"/>
        </a:p>
      </xdr:txBody>
    </xdr:sp>
    <xdr:clientData/>
  </xdr:oneCellAnchor>
  <xdr:oneCellAnchor>
    <xdr:from>
      <xdr:col>9</xdr:col>
      <xdr:colOff>25400</xdr:colOff>
      <xdr:row>21</xdr:row>
      <xdr:rowOff>114300</xdr:rowOff>
    </xdr:from>
    <xdr:ext cx="1914525" cy="95346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BABF8B5B-3319-485B-A897-7FF01BA0CE93}"/>
            </a:ext>
          </a:extLst>
        </xdr:cNvPr>
        <xdr:cNvSpPr txBox="1"/>
      </xdr:nvSpPr>
      <xdr:spPr>
        <a:xfrm>
          <a:off x="7023100" y="4216400"/>
          <a:ext cx="1914525" cy="95346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1"/>
            <a:t>Hipotesis 4 b,c,d): </a:t>
          </a:r>
          <a:r>
            <a:rPr lang="es-ES" sz="1100" b="0"/>
            <a:t>V</a:t>
          </a:r>
          <a:r>
            <a:rPr lang="es-ES" sz="1100" b="0" baseline="0"/>
            <a:t> es debido a hielo</a:t>
          </a:r>
          <a:r>
            <a:rPr lang="es-ES" sz="1100" baseline="0"/>
            <a:t>. </a:t>
          </a:r>
        </a:p>
        <a:p>
          <a:r>
            <a:rPr lang="es-ES" sz="1100" baseline="0"/>
            <a:t>T es debido a resultante de ángulo con Tv+h</a:t>
          </a:r>
        </a:p>
        <a:p>
          <a:r>
            <a:rPr lang="es-ES" sz="1100" baseline="0"/>
            <a:t>L = 1xTv+h</a:t>
          </a:r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21</xdr:row>
      <xdr:rowOff>85725</xdr:rowOff>
    </xdr:from>
    <xdr:ext cx="1914525" cy="95346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C11D417-3EE4-4E12-8810-0E89DD833D8E}"/>
            </a:ext>
          </a:extLst>
        </xdr:cNvPr>
        <xdr:cNvSpPr txBox="1"/>
      </xdr:nvSpPr>
      <xdr:spPr>
        <a:xfrm>
          <a:off x="3073400" y="4187825"/>
          <a:ext cx="1914525" cy="95346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1"/>
            <a:t>Hipotesis 3: </a:t>
          </a:r>
          <a:r>
            <a:rPr lang="es-ES" sz="1100"/>
            <a:t>Deseq.</a:t>
          </a:r>
          <a:r>
            <a:rPr lang="es-ES" sz="1100" baseline="0"/>
            <a:t> de tracciones. Además, hay sobrecarga por hielo y presión viento de 60 km/h. </a:t>
          </a:r>
        </a:p>
        <a:p>
          <a:r>
            <a:rPr lang="es-ES" sz="1100" baseline="0"/>
            <a:t>L = 3x0,25xT</a:t>
          </a:r>
        </a:p>
      </xdr:txBody>
    </xdr:sp>
    <xdr:clientData/>
  </xdr:oneCellAnchor>
  <xdr:oneCellAnchor>
    <xdr:from>
      <xdr:col>6</xdr:col>
      <xdr:colOff>508000</xdr:colOff>
      <xdr:row>21</xdr:row>
      <xdr:rowOff>88900</xdr:rowOff>
    </xdr:from>
    <xdr:ext cx="1914525" cy="9525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EAFDD41A-398D-466C-A53B-A577111298AA}"/>
            </a:ext>
          </a:extLst>
        </xdr:cNvPr>
        <xdr:cNvSpPr txBox="1"/>
      </xdr:nvSpPr>
      <xdr:spPr>
        <a:xfrm>
          <a:off x="5130800" y="4191000"/>
          <a:ext cx="1914525" cy="952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/>
            <a:t>Hipotesis 4 b,c,d: </a:t>
          </a:r>
          <a:r>
            <a:rPr lang="es-ES" sz="1100"/>
            <a:t>Rot</a:t>
          </a:r>
          <a:r>
            <a:rPr lang="es-ES" sz="1100" baseline="0"/>
            <a:t>. C. Fase. Además, hay sobrecarga por hielo y presión viento de 60 km/h. L = 1xTv+h</a:t>
          </a:r>
          <a:endParaRPr lang="es-ES" sz="1100"/>
        </a:p>
      </xdr:txBody>
    </xdr:sp>
    <xdr:clientData/>
  </xdr:oneCellAnchor>
  <xdr:oneCellAnchor>
    <xdr:from>
      <xdr:col>9</xdr:col>
      <xdr:colOff>12700</xdr:colOff>
      <xdr:row>21</xdr:row>
      <xdr:rowOff>101600</xdr:rowOff>
    </xdr:from>
    <xdr:ext cx="1914525" cy="95346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7DC769DD-D7BC-4DEA-822A-13EB272C9615}"/>
            </a:ext>
          </a:extLst>
        </xdr:cNvPr>
        <xdr:cNvSpPr txBox="1"/>
      </xdr:nvSpPr>
      <xdr:spPr>
        <a:xfrm>
          <a:off x="7239000" y="4203700"/>
          <a:ext cx="1914525" cy="95346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1"/>
            <a:t>Hipotesis 4 b,c,d): </a:t>
          </a:r>
          <a:r>
            <a:rPr lang="es-ES" sz="1100" b="0"/>
            <a:t>V</a:t>
          </a:r>
          <a:r>
            <a:rPr lang="es-ES" sz="1100" b="0" baseline="0"/>
            <a:t> es debido a hielo</a:t>
          </a:r>
          <a:r>
            <a:rPr lang="es-ES" sz="1100" baseline="0"/>
            <a:t>. </a:t>
          </a:r>
        </a:p>
        <a:p>
          <a:r>
            <a:rPr lang="es-ES" sz="1100" baseline="0"/>
            <a:t>T es debido a resultante de ángulo con Tv+h</a:t>
          </a:r>
        </a:p>
        <a:p>
          <a:r>
            <a:rPr lang="es-ES" sz="1100" baseline="0"/>
            <a:t>L = 1xTv+h</a:t>
          </a:r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21</xdr:row>
      <xdr:rowOff>85725</xdr:rowOff>
    </xdr:from>
    <xdr:ext cx="1914525" cy="95346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2B712EFB-88FB-4325-88C5-944CBB5ED412}"/>
            </a:ext>
          </a:extLst>
        </xdr:cNvPr>
        <xdr:cNvSpPr txBox="1"/>
      </xdr:nvSpPr>
      <xdr:spPr>
        <a:xfrm>
          <a:off x="3073400" y="4162425"/>
          <a:ext cx="1914525" cy="95346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1"/>
            <a:t>Hipotesis 3: </a:t>
          </a:r>
          <a:r>
            <a:rPr lang="es-ES" sz="1100"/>
            <a:t>Deseq.</a:t>
          </a:r>
          <a:r>
            <a:rPr lang="es-ES" sz="1100" baseline="0"/>
            <a:t> de tracciones. Además, hay sobrecarga por hielo y presión viento de 60 km/h. </a:t>
          </a:r>
        </a:p>
        <a:p>
          <a:r>
            <a:rPr lang="es-ES" sz="1100" baseline="0"/>
            <a:t>L = 3x0,25xT</a:t>
          </a:r>
        </a:p>
      </xdr:txBody>
    </xdr:sp>
    <xdr:clientData/>
  </xdr:oneCellAnchor>
  <xdr:oneCellAnchor>
    <xdr:from>
      <xdr:col>6</xdr:col>
      <xdr:colOff>508000</xdr:colOff>
      <xdr:row>21</xdr:row>
      <xdr:rowOff>88900</xdr:rowOff>
    </xdr:from>
    <xdr:ext cx="1914525" cy="9525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3AAFF9B8-6F98-4565-B835-752C1E6D657D}"/>
            </a:ext>
          </a:extLst>
        </xdr:cNvPr>
        <xdr:cNvSpPr txBox="1"/>
      </xdr:nvSpPr>
      <xdr:spPr>
        <a:xfrm>
          <a:off x="5127625" y="4165600"/>
          <a:ext cx="1914525" cy="952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/>
            <a:t>Hipotesis 4 b,c,d: </a:t>
          </a:r>
          <a:r>
            <a:rPr lang="es-ES" sz="1100"/>
            <a:t>Rot</a:t>
          </a:r>
          <a:r>
            <a:rPr lang="es-ES" sz="1100" baseline="0"/>
            <a:t>. C. Fase. Además, hay sobrecarga por hielo y presión viento de 60 km/h. L = 1xTv+h</a:t>
          </a:r>
          <a:endParaRPr lang="es-ES" sz="1100"/>
        </a:p>
      </xdr:txBody>
    </xdr:sp>
    <xdr:clientData/>
  </xdr:oneCellAnchor>
  <xdr:oneCellAnchor>
    <xdr:from>
      <xdr:col>9</xdr:col>
      <xdr:colOff>12700</xdr:colOff>
      <xdr:row>21</xdr:row>
      <xdr:rowOff>101600</xdr:rowOff>
    </xdr:from>
    <xdr:ext cx="1914525" cy="95346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84FABB16-7BE8-4B5D-9A60-F28E3AEC9185}"/>
            </a:ext>
          </a:extLst>
        </xdr:cNvPr>
        <xdr:cNvSpPr txBox="1"/>
      </xdr:nvSpPr>
      <xdr:spPr>
        <a:xfrm>
          <a:off x="7223125" y="4178300"/>
          <a:ext cx="1914525" cy="95346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1"/>
            <a:t>Hipotesis 4 b,c,d): </a:t>
          </a:r>
          <a:r>
            <a:rPr lang="es-ES" sz="1100" b="0"/>
            <a:t>V</a:t>
          </a:r>
          <a:r>
            <a:rPr lang="es-ES" sz="1100" b="0" baseline="0"/>
            <a:t> es debido a hielo</a:t>
          </a:r>
          <a:r>
            <a:rPr lang="es-ES" sz="1100" baseline="0"/>
            <a:t>. </a:t>
          </a:r>
        </a:p>
        <a:p>
          <a:r>
            <a:rPr lang="es-ES" sz="1100" baseline="0"/>
            <a:t>T es debido a resultante de ángulo con Tv+h</a:t>
          </a:r>
        </a:p>
        <a:p>
          <a:r>
            <a:rPr lang="es-ES" sz="1100" baseline="0"/>
            <a:t>L = 1xTv+h</a:t>
          </a:r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D14" sqref="D14:Q15"/>
    </sheetView>
  </sheetViews>
  <sheetFormatPr baseColWidth="10" defaultRowHeight="15" x14ac:dyDescent="0.2"/>
  <cols>
    <col min="4" max="4" width="4.6640625" customWidth="1"/>
    <col min="8" max="8" width="11.83203125" bestFit="1" customWidth="1"/>
    <col min="9" max="9" width="14.6640625" customWidth="1"/>
    <col min="10" max="10" width="13.1640625" bestFit="1" customWidth="1"/>
    <col min="11" max="11" width="4.6640625" customWidth="1"/>
    <col min="12" max="12" width="12.33203125" customWidth="1"/>
    <col min="13" max="13" width="12.83203125" customWidth="1"/>
    <col min="15" max="15" width="12.1640625" bestFit="1" customWidth="1"/>
    <col min="16" max="16" width="13" bestFit="1" customWidth="1"/>
    <col min="17" max="17" width="14.6640625" customWidth="1"/>
    <col min="18" max="18" width="13.1640625" bestFit="1" customWidth="1"/>
    <col min="19" max="19" width="14" customWidth="1"/>
  </cols>
  <sheetData>
    <row r="1" spans="1:19" x14ac:dyDescent="0.2">
      <c r="A1" s="48" t="s">
        <v>6</v>
      </c>
      <c r="B1" s="49"/>
      <c r="C1" s="50"/>
      <c r="D1" s="42" t="s">
        <v>0</v>
      </c>
      <c r="E1" s="43"/>
      <c r="F1" s="43"/>
      <c r="G1" s="43"/>
      <c r="H1" s="43"/>
      <c r="I1" s="43"/>
      <c r="J1" s="43"/>
      <c r="K1" s="42" t="s">
        <v>0</v>
      </c>
      <c r="L1" s="43"/>
      <c r="M1" s="43"/>
      <c r="N1" s="43"/>
      <c r="O1" s="43"/>
      <c r="P1" s="43"/>
      <c r="Q1" s="44"/>
      <c r="S1" s="30"/>
    </row>
    <row r="2" spans="1:19" x14ac:dyDescent="0.2">
      <c r="A2" s="54" t="s">
        <v>7</v>
      </c>
      <c r="B2" s="54"/>
      <c r="C2" s="3">
        <v>1</v>
      </c>
      <c r="D2" s="45" t="s">
        <v>28</v>
      </c>
      <c r="E2" s="46"/>
      <c r="F2" s="46"/>
      <c r="G2" s="46"/>
      <c r="H2" s="46"/>
      <c r="I2" s="46"/>
      <c r="J2" s="46"/>
      <c r="K2" s="45" t="s">
        <v>27</v>
      </c>
      <c r="L2" s="46"/>
      <c r="M2" s="46"/>
      <c r="N2" s="46"/>
      <c r="O2" s="46"/>
      <c r="P2" s="46"/>
      <c r="Q2" s="47"/>
      <c r="S2" s="30"/>
    </row>
    <row r="3" spans="1:19" ht="16" thickBot="1" x14ac:dyDescent="0.25">
      <c r="A3" s="55" t="s">
        <v>8</v>
      </c>
      <c r="B3" s="55"/>
      <c r="C3" s="3">
        <v>3</v>
      </c>
      <c r="D3" s="15"/>
      <c r="E3" s="16"/>
      <c r="F3" s="16" t="s">
        <v>16</v>
      </c>
      <c r="G3" s="16" t="s">
        <v>17</v>
      </c>
      <c r="H3" s="16" t="s">
        <v>32</v>
      </c>
      <c r="I3" s="16" t="s">
        <v>25</v>
      </c>
      <c r="J3" s="16" t="s">
        <v>26</v>
      </c>
      <c r="K3" s="15"/>
      <c r="L3" s="15"/>
      <c r="M3" s="15" t="s">
        <v>16</v>
      </c>
      <c r="N3" s="15" t="s">
        <v>17</v>
      </c>
      <c r="O3" s="15" t="s">
        <v>32</v>
      </c>
      <c r="P3" s="15" t="s">
        <v>25</v>
      </c>
      <c r="Q3" s="15" t="s">
        <v>26</v>
      </c>
      <c r="S3" s="30"/>
    </row>
    <row r="4" spans="1:19" ht="16" thickTop="1" x14ac:dyDescent="0.2">
      <c r="A4" s="17"/>
      <c r="B4" s="17"/>
      <c r="C4" s="17"/>
      <c r="D4" s="59">
        <v>1</v>
      </c>
      <c r="E4" s="7" t="s">
        <v>10</v>
      </c>
      <c r="F4" s="8">
        <f>$C$3*$C$19*$C$6</f>
        <v>3347.1899999999996</v>
      </c>
      <c r="G4" s="9">
        <f>F4+$C$8*$C$3*$C$19</f>
        <v>7098.84</v>
      </c>
      <c r="H4" s="9">
        <f>$C$19*($C$8+$C$6)*$C$3</f>
        <v>7098.84</v>
      </c>
      <c r="I4" s="9">
        <f>$C$19*($C$8+$C$6)*$C$3</f>
        <v>7098.84</v>
      </c>
      <c r="J4" s="10">
        <f>$C$19*($C$8+$C$6)*$C$3</f>
        <v>7098.84</v>
      </c>
      <c r="K4" s="59">
        <v>1</v>
      </c>
      <c r="L4" s="7" t="s">
        <v>10</v>
      </c>
      <c r="M4" s="8">
        <f>$C$3*$C$23*$C$6</f>
        <v>4834.83</v>
      </c>
      <c r="N4" s="9">
        <f>M4+$C$8*$C$3*$C$23</f>
        <v>10253.880000000001</v>
      </c>
      <c r="O4" s="9">
        <f>$C$23*($C$8+$C$6)*$C$3</f>
        <v>10253.880000000001</v>
      </c>
      <c r="P4" s="9">
        <f>$C$23*($C$8+$C$6)*$C$3</f>
        <v>10253.880000000001</v>
      </c>
      <c r="Q4" s="10">
        <f>$C$23*($C$8+$C$6)*$C$3</f>
        <v>10253.880000000001</v>
      </c>
      <c r="S4" s="30"/>
    </row>
    <row r="5" spans="1:19" ht="15" customHeight="1" x14ac:dyDescent="0.2">
      <c r="A5" s="51" t="s">
        <v>1</v>
      </c>
      <c r="B5" s="52"/>
      <c r="C5" s="53"/>
      <c r="D5" s="60"/>
      <c r="E5" s="11" t="s">
        <v>11</v>
      </c>
      <c r="F5" s="12">
        <f>$C$20*$C$10*($C$7/1000)*$C$3</f>
        <v>2790.7200000000003</v>
      </c>
      <c r="G5" s="13">
        <v>0</v>
      </c>
      <c r="H5" s="13">
        <f>$C$20*$C$11*$C$9*$C$3/1000</f>
        <v>1105.8187499999999</v>
      </c>
      <c r="I5" s="13">
        <v>0</v>
      </c>
      <c r="J5" s="14">
        <f>$C$20*$C$11*$C$9*$C$3/1000</f>
        <v>1105.8187499999999</v>
      </c>
      <c r="K5" s="60"/>
      <c r="L5" s="11" t="s">
        <v>11</v>
      </c>
      <c r="M5" s="12">
        <f>$C$24*$C$10*($C$7/1000)*$C$3</f>
        <v>4031.04</v>
      </c>
      <c r="N5" s="13">
        <v>0</v>
      </c>
      <c r="O5" s="13">
        <f>$C$24*$C$11*$C$9*$C$3/1000</f>
        <v>1597.29375</v>
      </c>
      <c r="P5" s="13">
        <v>0</v>
      </c>
      <c r="Q5" s="14">
        <f>$C$24*$C$11*$C$9*$C$3/1000</f>
        <v>1597.29375</v>
      </c>
      <c r="S5" s="30"/>
    </row>
    <row r="6" spans="1:19" ht="16" thickBot="1" x14ac:dyDescent="0.25">
      <c r="A6" s="34" t="s">
        <v>2</v>
      </c>
      <c r="B6" s="35"/>
      <c r="C6" s="3">
        <v>1.7709999999999999</v>
      </c>
      <c r="D6" s="61"/>
      <c r="E6" s="66" t="s">
        <v>12</v>
      </c>
      <c r="F6" s="62">
        <v>0</v>
      </c>
      <c r="G6" s="63">
        <f>F6+$C$8*$C$3*$C$120</f>
        <v>0</v>
      </c>
      <c r="H6" s="63">
        <v>0</v>
      </c>
      <c r="I6" s="63">
        <f>0.15*$C$3*$B$16</f>
        <v>2666.5514999999996</v>
      </c>
      <c r="J6" s="64">
        <f>0.75*$B$16</f>
        <v>4444.2525000000005</v>
      </c>
      <c r="K6" s="61"/>
      <c r="L6" s="66" t="s">
        <v>12</v>
      </c>
      <c r="M6" s="62">
        <v>0</v>
      </c>
      <c r="N6" s="63">
        <f>M6+$C$8*$C$3*$C$120</f>
        <v>0</v>
      </c>
      <c r="O6" s="63">
        <v>0</v>
      </c>
      <c r="P6" s="63">
        <f>0.15*$C$3*$C$16</f>
        <v>2693.8215</v>
      </c>
      <c r="Q6" s="64">
        <f>0.75*$C$16</f>
        <v>4489.7025000000003</v>
      </c>
      <c r="S6" s="30"/>
    </row>
    <row r="7" spans="1:19" ht="16" thickTop="1" x14ac:dyDescent="0.2">
      <c r="A7" s="34" t="s">
        <v>3</v>
      </c>
      <c r="B7" s="35"/>
      <c r="C7" s="3">
        <v>30.4</v>
      </c>
      <c r="D7" s="59">
        <v>2</v>
      </c>
      <c r="E7" s="7" t="s">
        <v>10</v>
      </c>
      <c r="F7" s="8">
        <f>$C$3*$C$19*$C$6</f>
        <v>3347.1899999999996</v>
      </c>
      <c r="G7" s="9">
        <f>F7+$C$8*$C$3*$C$19</f>
        <v>7098.84</v>
      </c>
      <c r="H7" s="9">
        <f>$C$19*($C$8+$C$6)*$C$3</f>
        <v>7098.84</v>
      </c>
      <c r="I7" s="9">
        <f>$C$19*($C$8+$C$6)*$C$3</f>
        <v>7098.84</v>
      </c>
      <c r="J7" s="10">
        <f>$C$19*($C$8+$C$6)*$C$3</f>
        <v>7098.84</v>
      </c>
      <c r="K7" s="59">
        <v>2</v>
      </c>
      <c r="L7" s="7" t="s">
        <v>10</v>
      </c>
      <c r="M7" s="8">
        <f>$C$3*$C$23*$C$6</f>
        <v>4834.83</v>
      </c>
      <c r="N7" s="9">
        <f>M7+$C$8*$C$3*$C$23</f>
        <v>10253.880000000001</v>
      </c>
      <c r="O7" s="9">
        <f>$C$23*($C$8+$C$6)*$C$3</f>
        <v>10253.880000000001</v>
      </c>
      <c r="P7" s="9">
        <f>$C$23*($C$8+$C$6)*$C$3</f>
        <v>10253.880000000001</v>
      </c>
      <c r="Q7" s="10">
        <f>$C$23*($C$8+$C$6)*$C$3</f>
        <v>10253.880000000001</v>
      </c>
      <c r="S7" s="30"/>
    </row>
    <row r="8" spans="1:19" ht="15" customHeight="1" x14ac:dyDescent="0.2">
      <c r="A8" s="34" t="s">
        <v>4</v>
      </c>
      <c r="B8" s="35"/>
      <c r="C8" s="3">
        <v>1.9850000000000001</v>
      </c>
      <c r="D8" s="60"/>
      <c r="E8" s="11" t="s">
        <v>11</v>
      </c>
      <c r="F8" s="12">
        <f>$C$20*$C$10*($C$7/1000)*$C$3</f>
        <v>2790.7200000000003</v>
      </c>
      <c r="G8" s="13">
        <v>0</v>
      </c>
      <c r="H8" s="13">
        <f>$C$20*$C$11*$C$9*$C$3/1000</f>
        <v>1105.8187499999999</v>
      </c>
      <c r="I8" s="13">
        <v>0</v>
      </c>
      <c r="J8" s="14">
        <f>$C$20*$C$11*$C$9*$C$3/1000</f>
        <v>1105.8187499999999</v>
      </c>
      <c r="K8" s="60"/>
      <c r="L8" s="11" t="s">
        <v>11</v>
      </c>
      <c r="M8" s="12">
        <f>$C$24*$C$10*($C$7/1000)*$C$3</f>
        <v>4031.04</v>
      </c>
      <c r="N8" s="13">
        <v>0</v>
      </c>
      <c r="O8" s="13">
        <f>$C$24*$C$11*$C$9*$C$3/1000</f>
        <v>1597.29375</v>
      </c>
      <c r="P8" s="13">
        <v>0</v>
      </c>
      <c r="Q8" s="14">
        <f>$C$24*$C$11*$C$9*$C$3/1000</f>
        <v>1597.29375</v>
      </c>
      <c r="S8" s="30"/>
    </row>
    <row r="9" spans="1:19" ht="16" thickBot="1" x14ac:dyDescent="0.25">
      <c r="A9" s="34" t="s">
        <v>5</v>
      </c>
      <c r="B9" s="35"/>
      <c r="C9" s="3">
        <v>65.53</v>
      </c>
      <c r="D9" s="61"/>
      <c r="E9" s="66" t="s">
        <v>12</v>
      </c>
      <c r="F9" s="62">
        <v>0</v>
      </c>
      <c r="G9" s="63">
        <f>F9+$C$8*$C$3*$C$120</f>
        <v>0</v>
      </c>
      <c r="H9" s="63">
        <v>0</v>
      </c>
      <c r="I9" s="63">
        <f>0.15*$C$3*$B$16</f>
        <v>2666.5514999999996</v>
      </c>
      <c r="J9" s="64">
        <f>0.75*$B$16</f>
        <v>4444.2525000000005</v>
      </c>
      <c r="K9" s="61"/>
      <c r="L9" s="66" t="s">
        <v>12</v>
      </c>
      <c r="M9" s="62">
        <v>0</v>
      </c>
      <c r="N9" s="63">
        <f>M9+$C$8*$C$3*$C$120</f>
        <v>0</v>
      </c>
      <c r="O9" s="63">
        <v>0</v>
      </c>
      <c r="P9" s="63">
        <f>0.15*$C$3*$C$16</f>
        <v>2693.8215</v>
      </c>
      <c r="Q9" s="64">
        <f>0.75*$C$16</f>
        <v>4489.7025000000003</v>
      </c>
      <c r="S9" s="30"/>
    </row>
    <row r="10" spans="1:19" ht="16" thickTop="1" x14ac:dyDescent="0.2">
      <c r="A10" s="34" t="s">
        <v>15</v>
      </c>
      <c r="B10" s="35"/>
      <c r="C10" s="3">
        <v>68</v>
      </c>
      <c r="D10" s="59">
        <v>3</v>
      </c>
      <c r="E10" s="7" t="s">
        <v>10</v>
      </c>
      <c r="F10" s="8">
        <f>$C$3*$C$19*$C$6</f>
        <v>3347.1899999999996</v>
      </c>
      <c r="G10" s="9">
        <f>F10+$C$8*$C$3*$C$19</f>
        <v>7098.84</v>
      </c>
      <c r="H10" s="9">
        <f>$C$19*($C$8+$C$6)*$C$3</f>
        <v>7098.84</v>
      </c>
      <c r="I10" s="9">
        <f>$C$19*($C$8+$C$6)*$C$3</f>
        <v>7098.84</v>
      </c>
      <c r="J10" s="10">
        <f>$C$19*($C$8+$C$6)*$C$3</f>
        <v>7098.84</v>
      </c>
      <c r="K10" s="59">
        <v>3</v>
      </c>
      <c r="L10" s="7" t="s">
        <v>10</v>
      </c>
      <c r="M10" s="8">
        <f>$C$3*$C$23*$C$6</f>
        <v>4834.83</v>
      </c>
      <c r="N10" s="9">
        <f>M10+$C$8*$C$3*$C$23</f>
        <v>10253.880000000001</v>
      </c>
      <c r="O10" s="9">
        <f>$C$23*($C$8+$C$6)*$C$3</f>
        <v>10253.880000000001</v>
      </c>
      <c r="P10" s="9">
        <f>$C$23*($C$8+$C$6)*$C$3</f>
        <v>10253.880000000001</v>
      </c>
      <c r="Q10" s="10">
        <f>$C$23*($C$8+$C$6)*$C$3</f>
        <v>10253.880000000001</v>
      </c>
      <c r="S10" s="30"/>
    </row>
    <row r="11" spans="1:19" x14ac:dyDescent="0.2">
      <c r="A11" s="34" t="s">
        <v>19</v>
      </c>
      <c r="B11" s="35"/>
      <c r="C11" s="3">
        <v>12.5</v>
      </c>
      <c r="D11" s="60"/>
      <c r="E11" s="11" t="s">
        <v>11</v>
      </c>
      <c r="F11" s="12">
        <f>$C$20*$C$10*($C$7/1000)*$C$3</f>
        <v>2790.7200000000003</v>
      </c>
      <c r="G11" s="13">
        <v>0</v>
      </c>
      <c r="H11" s="13">
        <f>$C$20*$C$11*$C$9*$C$3/1000</f>
        <v>1105.8187499999999</v>
      </c>
      <c r="I11" s="13">
        <v>0</v>
      </c>
      <c r="J11" s="14">
        <f>$C$20*$C$11*$C$9*$C$3/1000</f>
        <v>1105.8187499999999</v>
      </c>
      <c r="K11" s="60"/>
      <c r="L11" s="11" t="s">
        <v>11</v>
      </c>
      <c r="M11" s="12">
        <f>$C$24*$C$10*($C$7/1000)*$C$3</f>
        <v>4031.04</v>
      </c>
      <c r="N11" s="13">
        <v>0</v>
      </c>
      <c r="O11" s="13">
        <f>$C$24*$C$11*$C$9*$C$3/1000</f>
        <v>1597.29375</v>
      </c>
      <c r="P11" s="13">
        <v>0</v>
      </c>
      <c r="Q11" s="14">
        <f>$C$24*$C$11*$C$9*$C$3/1000</f>
        <v>1597.29375</v>
      </c>
      <c r="S11" s="30"/>
    </row>
    <row r="12" spans="1:19" ht="15" customHeight="1" thickBot="1" x14ac:dyDescent="0.25">
      <c r="A12" s="17"/>
      <c r="B12" s="17"/>
      <c r="C12" s="17"/>
      <c r="D12" s="61"/>
      <c r="E12" s="66" t="s">
        <v>12</v>
      </c>
      <c r="F12" s="62">
        <v>0</v>
      </c>
      <c r="G12" s="63">
        <f>F12+$C$8*$C$3*$C$120</f>
        <v>0</v>
      </c>
      <c r="H12" s="63">
        <v>0</v>
      </c>
      <c r="I12" s="63">
        <f>0.15*$C$3*$B$16</f>
        <v>2666.5514999999996</v>
      </c>
      <c r="J12" s="64">
        <f>0.75*$B$16</f>
        <v>4444.2525000000005</v>
      </c>
      <c r="K12" s="61"/>
      <c r="L12" s="66" t="s">
        <v>12</v>
      </c>
      <c r="M12" s="62">
        <v>0</v>
      </c>
      <c r="N12" s="63">
        <f>M12+$C$8*$C$3*$C$120</f>
        <v>0</v>
      </c>
      <c r="O12" s="63">
        <v>0</v>
      </c>
      <c r="P12" s="63">
        <f>0.15*$C$3*$C$16</f>
        <v>2693.8215</v>
      </c>
      <c r="Q12" s="64">
        <f>0.75*$C$16</f>
        <v>4489.7025000000003</v>
      </c>
      <c r="S12" s="30"/>
    </row>
    <row r="13" spans="1:19" ht="16" thickTop="1" x14ac:dyDescent="0.2">
      <c r="A13" s="28" t="s">
        <v>9</v>
      </c>
      <c r="B13" s="28" t="s">
        <v>20</v>
      </c>
      <c r="C13" s="28" t="s">
        <v>21</v>
      </c>
      <c r="S13" s="30"/>
    </row>
    <row r="14" spans="1:19" x14ac:dyDescent="0.2">
      <c r="A14" s="19" t="s">
        <v>22</v>
      </c>
      <c r="B14" s="6">
        <v>4398.2700000000004</v>
      </c>
      <c r="C14" s="6">
        <v>4345.45</v>
      </c>
      <c r="D14" s="39" t="s">
        <v>34</v>
      </c>
      <c r="E14" s="40"/>
      <c r="F14" s="5">
        <v>1.5</v>
      </c>
      <c r="G14" s="5">
        <v>1.5</v>
      </c>
      <c r="H14" s="5">
        <v>1.5</v>
      </c>
      <c r="I14" s="5">
        <v>1.2</v>
      </c>
      <c r="J14" s="5">
        <v>1.2</v>
      </c>
      <c r="K14" s="5"/>
      <c r="L14" s="5"/>
      <c r="M14" s="5">
        <v>1.5</v>
      </c>
      <c r="N14" s="5">
        <v>1.5</v>
      </c>
      <c r="O14" s="5">
        <v>1.5</v>
      </c>
      <c r="P14" s="5">
        <v>1.2</v>
      </c>
      <c r="Q14" s="5">
        <v>1.2</v>
      </c>
      <c r="S14" s="30"/>
    </row>
    <row r="15" spans="1:19" x14ac:dyDescent="0.2">
      <c r="A15" s="19" t="s">
        <v>23</v>
      </c>
      <c r="B15" s="6">
        <v>5813.51</v>
      </c>
      <c r="C15" s="6">
        <v>5861.3</v>
      </c>
      <c r="D15" s="39" t="s">
        <v>22</v>
      </c>
      <c r="E15" s="40"/>
      <c r="F15" s="5" t="s">
        <v>35</v>
      </c>
      <c r="G15" s="5" t="s">
        <v>36</v>
      </c>
      <c r="H15" s="5" t="s">
        <v>35</v>
      </c>
      <c r="I15" s="5" t="s">
        <v>36</v>
      </c>
      <c r="J15" s="5" t="s">
        <v>36</v>
      </c>
      <c r="K15" s="5"/>
      <c r="L15" s="5"/>
      <c r="M15" s="5" t="s">
        <v>35</v>
      </c>
      <c r="N15" s="5" t="s">
        <v>36</v>
      </c>
      <c r="O15" s="5" t="s">
        <v>35</v>
      </c>
      <c r="P15" s="5" t="s">
        <v>36</v>
      </c>
      <c r="Q15" s="5" t="s">
        <v>36</v>
      </c>
      <c r="S15" s="30"/>
    </row>
    <row r="16" spans="1:19" ht="15" customHeight="1" x14ac:dyDescent="0.2">
      <c r="A16" s="19" t="s">
        <v>24</v>
      </c>
      <c r="B16" s="6">
        <v>5925.67</v>
      </c>
      <c r="C16" s="6">
        <v>5986.27</v>
      </c>
      <c r="D16" s="2"/>
      <c r="E16" s="2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1:19" x14ac:dyDescent="0.2">
      <c r="A17" s="17"/>
      <c r="B17" s="17"/>
      <c r="C17" s="17"/>
      <c r="S17" s="30"/>
    </row>
    <row r="18" spans="1:19" x14ac:dyDescent="0.2">
      <c r="A18" s="36" t="s">
        <v>29</v>
      </c>
      <c r="B18" s="37"/>
      <c r="C18" s="38"/>
      <c r="S18" s="30"/>
    </row>
    <row r="19" spans="1:19" x14ac:dyDescent="0.2">
      <c r="A19" s="25" t="s">
        <v>13</v>
      </c>
      <c r="B19" s="26"/>
      <c r="C19" s="3">
        <v>630</v>
      </c>
    </row>
    <row r="20" spans="1:19" ht="15" customHeight="1" x14ac:dyDescent="0.2">
      <c r="A20" s="27" t="s">
        <v>14</v>
      </c>
      <c r="B20" s="27"/>
      <c r="C20" s="3">
        <v>450</v>
      </c>
      <c r="D20" s="41"/>
      <c r="E20" s="41"/>
    </row>
    <row r="21" spans="1:19" x14ac:dyDescent="0.2">
      <c r="A21" s="17"/>
      <c r="B21" s="17"/>
      <c r="C21" s="17"/>
      <c r="D21" s="2"/>
      <c r="E21" s="1"/>
    </row>
    <row r="22" spans="1:19" x14ac:dyDescent="0.2">
      <c r="A22" s="36" t="s">
        <v>30</v>
      </c>
      <c r="B22" s="37"/>
      <c r="C22" s="38"/>
      <c r="D22" s="2"/>
      <c r="E22" s="1"/>
    </row>
    <row r="23" spans="1:19" x14ac:dyDescent="0.2">
      <c r="A23" s="34" t="s">
        <v>13</v>
      </c>
      <c r="B23" s="35"/>
      <c r="C23" s="3">
        <v>910</v>
      </c>
      <c r="D23" s="2"/>
      <c r="E23" s="1"/>
      <c r="M23" s="4"/>
    </row>
    <row r="24" spans="1:19" ht="15" customHeight="1" x14ac:dyDescent="0.2">
      <c r="A24" s="34" t="s">
        <v>14</v>
      </c>
      <c r="B24" s="35"/>
      <c r="C24" s="3">
        <v>650</v>
      </c>
      <c r="D24" s="2"/>
      <c r="E24" s="1"/>
    </row>
    <row r="25" spans="1:19" x14ac:dyDescent="0.2">
      <c r="D25" s="2"/>
      <c r="E25" s="1"/>
    </row>
    <row r="26" spans="1:19" x14ac:dyDescent="0.2">
      <c r="D26" s="2"/>
      <c r="E26" s="1"/>
    </row>
    <row r="27" spans="1:19" x14ac:dyDescent="0.2">
      <c r="D27" s="2"/>
      <c r="E27" s="1"/>
    </row>
    <row r="28" spans="1:19" x14ac:dyDescent="0.2">
      <c r="D28" s="2"/>
      <c r="E28" s="1"/>
    </row>
    <row r="29" spans="1:19" x14ac:dyDescent="0.2">
      <c r="D29" s="2"/>
      <c r="E29" s="1"/>
    </row>
    <row r="30" spans="1:19" x14ac:dyDescent="0.2">
      <c r="D30" s="2"/>
      <c r="E30" s="1"/>
    </row>
    <row r="31" spans="1:19" x14ac:dyDescent="0.2">
      <c r="D31" s="2"/>
      <c r="E31" s="1"/>
    </row>
  </sheetData>
  <mergeCells count="27">
    <mergeCell ref="A11:B11"/>
    <mergeCell ref="A10:B10"/>
    <mergeCell ref="A7:B7"/>
    <mergeCell ref="A9:B9"/>
    <mergeCell ref="A8:B8"/>
    <mergeCell ref="A1:C1"/>
    <mergeCell ref="A5:C5"/>
    <mergeCell ref="A2:B2"/>
    <mergeCell ref="A3:B3"/>
    <mergeCell ref="A6:B6"/>
    <mergeCell ref="D1:J1"/>
    <mergeCell ref="D2:J2"/>
    <mergeCell ref="D4:D6"/>
    <mergeCell ref="K2:Q2"/>
    <mergeCell ref="K1:Q1"/>
    <mergeCell ref="K4:K6"/>
    <mergeCell ref="D7:D9"/>
    <mergeCell ref="D10:D12"/>
    <mergeCell ref="K7:K9"/>
    <mergeCell ref="K10:K12"/>
    <mergeCell ref="A24:B24"/>
    <mergeCell ref="A18:C18"/>
    <mergeCell ref="A22:C22"/>
    <mergeCell ref="D15:E15"/>
    <mergeCell ref="D20:E20"/>
    <mergeCell ref="D14:E14"/>
    <mergeCell ref="A23:B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K1" sqref="K1:Q12"/>
    </sheetView>
  </sheetViews>
  <sheetFormatPr baseColWidth="10" defaultRowHeight="15" x14ac:dyDescent="0.2"/>
  <cols>
    <col min="4" max="4" width="4.83203125" customWidth="1"/>
    <col min="6" max="8" width="11" bestFit="1" customWidth="1"/>
    <col min="9" max="9" width="14.5" customWidth="1"/>
    <col min="10" max="10" width="13.1640625" bestFit="1" customWidth="1"/>
    <col min="11" max="11" width="4.83203125" customWidth="1"/>
    <col min="14" max="14" width="11" bestFit="1" customWidth="1"/>
    <col min="15" max="15" width="12.1640625" bestFit="1" customWidth="1"/>
    <col min="16" max="16" width="12.6640625" bestFit="1" customWidth="1"/>
    <col min="17" max="17" width="14.5" customWidth="1"/>
    <col min="18" max="18" width="13.1640625" bestFit="1" customWidth="1"/>
    <col min="19" max="19" width="14.5" bestFit="1" customWidth="1"/>
  </cols>
  <sheetData>
    <row r="1" spans="1:19" x14ac:dyDescent="0.2">
      <c r="A1" s="48" t="s">
        <v>6</v>
      </c>
      <c r="B1" s="49"/>
      <c r="C1" s="50"/>
      <c r="D1" s="42" t="s">
        <v>33</v>
      </c>
      <c r="E1" s="43"/>
      <c r="F1" s="43"/>
      <c r="G1" s="43"/>
      <c r="H1" s="43"/>
      <c r="I1" s="43"/>
      <c r="J1" s="43"/>
      <c r="K1" s="42" t="s">
        <v>33</v>
      </c>
      <c r="L1" s="43"/>
      <c r="M1" s="43"/>
      <c r="N1" s="43"/>
      <c r="O1" s="43"/>
      <c r="P1" s="43"/>
      <c r="Q1" s="43"/>
      <c r="S1" s="30"/>
    </row>
    <row r="2" spans="1:19" x14ac:dyDescent="0.2">
      <c r="A2" s="56" t="s">
        <v>7</v>
      </c>
      <c r="B2" s="56"/>
      <c r="C2" s="3">
        <v>1</v>
      </c>
      <c r="D2" s="45" t="s">
        <v>28</v>
      </c>
      <c r="E2" s="46"/>
      <c r="F2" s="46"/>
      <c r="G2" s="46"/>
      <c r="H2" s="46"/>
      <c r="I2" s="46"/>
      <c r="J2" s="46"/>
      <c r="K2" s="45" t="s">
        <v>27</v>
      </c>
      <c r="L2" s="46"/>
      <c r="M2" s="46"/>
      <c r="N2" s="46"/>
      <c r="O2" s="46"/>
      <c r="P2" s="46"/>
      <c r="Q2" s="46"/>
      <c r="S2" s="30"/>
    </row>
    <row r="3" spans="1:19" ht="16" thickBot="1" x14ac:dyDescent="0.25">
      <c r="A3" s="56" t="s">
        <v>8</v>
      </c>
      <c r="B3" s="56"/>
      <c r="C3" s="3">
        <v>3</v>
      </c>
      <c r="D3" s="15"/>
      <c r="E3" s="16"/>
      <c r="F3" s="16" t="s">
        <v>16</v>
      </c>
      <c r="G3" s="16" t="s">
        <v>17</v>
      </c>
      <c r="H3" s="16" t="s">
        <v>32</v>
      </c>
      <c r="I3" s="16" t="s">
        <v>25</v>
      </c>
      <c r="J3" s="16" t="s">
        <v>26</v>
      </c>
      <c r="K3" s="15"/>
      <c r="L3" s="15"/>
      <c r="M3" s="15" t="s">
        <v>16</v>
      </c>
      <c r="N3" s="15" t="s">
        <v>17</v>
      </c>
      <c r="O3" s="15" t="s">
        <v>18</v>
      </c>
      <c r="P3" s="15" t="s">
        <v>25</v>
      </c>
      <c r="Q3" s="15" t="s">
        <v>26</v>
      </c>
      <c r="S3" s="30"/>
    </row>
    <row r="4" spans="1:19" ht="16" thickTop="1" x14ac:dyDescent="0.2">
      <c r="A4" s="17"/>
      <c r="B4" s="17"/>
      <c r="C4" s="17"/>
      <c r="D4" s="59">
        <v>1</v>
      </c>
      <c r="E4" s="7" t="s">
        <v>10</v>
      </c>
      <c r="F4" s="8">
        <f>$C$3*$C$19*$C$6</f>
        <v>3347.1899999999996</v>
      </c>
      <c r="G4" s="9">
        <f>F4+$C$8*$C$3*$C$19</f>
        <v>7098.84</v>
      </c>
      <c r="H4" s="9">
        <f>$C$19*($C$8+$C$6)*$C$3</f>
        <v>7098.84</v>
      </c>
      <c r="I4" s="9">
        <f>$C$19*($C$8+$C$6)*$C$3</f>
        <v>7098.84</v>
      </c>
      <c r="J4" s="10">
        <f>$C$19*($C$8+$C$6)*$C$3</f>
        <v>7098.84</v>
      </c>
      <c r="K4" s="59">
        <v>1</v>
      </c>
      <c r="L4" s="7" t="s">
        <v>10</v>
      </c>
      <c r="M4" s="8">
        <f>$C$3*$C$23*$C$6</f>
        <v>4834.83</v>
      </c>
      <c r="N4" s="9">
        <f>M4+$C$8*$C$3*$C$23</f>
        <v>10253.880000000001</v>
      </c>
      <c r="O4" s="9">
        <f>$C$23*($C$8+$C$6)*$C$3</f>
        <v>10253.880000000001</v>
      </c>
      <c r="P4" s="9">
        <f>$C$23*($C$8+$C$6)*$C$3</f>
        <v>10253.880000000001</v>
      </c>
      <c r="Q4" s="10">
        <f>$C$23*($C$8+$C$6)*$C$3</f>
        <v>10253.880000000001</v>
      </c>
      <c r="S4" s="30"/>
    </row>
    <row r="5" spans="1:19" x14ac:dyDescent="0.2">
      <c r="A5" s="51" t="s">
        <v>1</v>
      </c>
      <c r="B5" s="52"/>
      <c r="C5" s="53"/>
      <c r="D5" s="60"/>
      <c r="E5" s="11" t="s">
        <v>11</v>
      </c>
      <c r="F5" s="12">
        <f>$C$20*$C$10*($C$7/1000)*$C$3+2*$B$14*SIN($C$26*PI()/360)*$C$3</f>
        <v>6235.2566127341179</v>
      </c>
      <c r="G5" s="13">
        <f>2*$B$15*$C$3*SIN($C$26*PI()/360)</f>
        <v>4552.891942399152</v>
      </c>
      <c r="H5" s="13">
        <f>$C$20*$C$11*($C$9/1000)*$C$3+2*$B$16*SIN($C$26*PI()/360)*$C$3</f>
        <v>5746.5495987155582</v>
      </c>
      <c r="I5" s="13">
        <f>2*$B$15*SIN($C$26*PI()/360)*$C$3</f>
        <v>4552.891942399152</v>
      </c>
      <c r="J5" s="14">
        <f>$C$20*$C$10*($C$7/1000)*$C$3*0+2*$B$16*SIN($C$26*PI()/360)*$C$3</f>
        <v>4640.7308487155578</v>
      </c>
      <c r="K5" s="60"/>
      <c r="L5" s="11" t="s">
        <v>11</v>
      </c>
      <c r="M5" s="12">
        <f>$C$24*$C$10*($C$7/1000)*$C$3+2*$C$14*SIN($C$26*PI()/360)*$C$3</f>
        <v>7434.210251895739</v>
      </c>
      <c r="N5" s="13">
        <f>2*$C$15*$C$3*SIN($C$26*PI()/360)</f>
        <v>4590.31902275633</v>
      </c>
      <c r="O5" s="13">
        <f>$C$24*$C$11*($C$9/1000)*$C$3+2*$C$16*SIN($C$26*PI()/360)*$C$3</f>
        <v>6285.4839222067694</v>
      </c>
      <c r="P5" s="13">
        <f>2*$C$15*SIN($C$26*PI()/360)*$C$3</f>
        <v>4590.31902275633</v>
      </c>
      <c r="Q5" s="14">
        <f>$C$24*$C$10*($C$7/1000)*$C$3*0+2*$C$16*SIN($C$26*PI()/360)*$C$3</f>
        <v>4688.1901722067687</v>
      </c>
      <c r="S5" s="30"/>
    </row>
    <row r="6" spans="1:19" ht="16" thickBot="1" x14ac:dyDescent="0.25">
      <c r="A6" s="56" t="s">
        <v>2</v>
      </c>
      <c r="B6" s="56"/>
      <c r="C6" s="3">
        <v>1.7709999999999999</v>
      </c>
      <c r="D6" s="61"/>
      <c r="E6" s="65" t="s">
        <v>12</v>
      </c>
      <c r="F6" s="62">
        <v>0</v>
      </c>
      <c r="G6" s="63">
        <f>F6+$C$8*$C$3*$C$120</f>
        <v>0</v>
      </c>
      <c r="H6" s="63">
        <v>0</v>
      </c>
      <c r="I6" s="63">
        <f>3*0.25*$B$16</f>
        <v>4444.2525000000005</v>
      </c>
      <c r="J6" s="64">
        <f>$B$16</f>
        <v>5925.67</v>
      </c>
      <c r="K6" s="61"/>
      <c r="L6" s="65" t="s">
        <v>12</v>
      </c>
      <c r="M6" s="62">
        <v>0</v>
      </c>
      <c r="N6" s="63">
        <f>M6+$C$8*$C$3*$C$120</f>
        <v>0</v>
      </c>
      <c r="O6" s="63">
        <v>0</v>
      </c>
      <c r="P6" s="63">
        <f>3*0.25*$C$16</f>
        <v>4489.7025000000003</v>
      </c>
      <c r="Q6" s="64">
        <f>$C$16</f>
        <v>5986.27</v>
      </c>
      <c r="S6" s="30"/>
    </row>
    <row r="7" spans="1:19" ht="16" thickTop="1" x14ac:dyDescent="0.2">
      <c r="A7" s="56" t="s">
        <v>3</v>
      </c>
      <c r="B7" s="56"/>
      <c r="C7" s="3">
        <v>30.4</v>
      </c>
      <c r="D7" s="59">
        <v>2</v>
      </c>
      <c r="E7" s="7" t="s">
        <v>10</v>
      </c>
      <c r="F7" s="8">
        <f>$C$3*$C$19*$C$6</f>
        <v>3347.1899999999996</v>
      </c>
      <c r="G7" s="9">
        <f>F7+$C$8*$C$3*$C$19</f>
        <v>7098.84</v>
      </c>
      <c r="H7" s="9">
        <f>$C$19*($C$8+$C$6)*$C$3</f>
        <v>7098.84</v>
      </c>
      <c r="I7" s="9">
        <f>$C$19*($C$8+$C$6)*$C$3</f>
        <v>7098.84</v>
      </c>
      <c r="J7" s="10">
        <f>$C$19*($C$8+$C$6)*$C$3</f>
        <v>7098.84</v>
      </c>
      <c r="K7" s="59">
        <v>2</v>
      </c>
      <c r="L7" s="7" t="s">
        <v>10</v>
      </c>
      <c r="M7" s="8">
        <f>$C$3*$C$23*$C$6</f>
        <v>4834.83</v>
      </c>
      <c r="N7" s="9">
        <f>M7+$C$8*$C$3*$C$23</f>
        <v>10253.880000000001</v>
      </c>
      <c r="O7" s="9">
        <f>$C$23*($C$8+$C$6)*$C$3</f>
        <v>10253.880000000001</v>
      </c>
      <c r="P7" s="9">
        <f>$C$23*($C$8+$C$6)*$C$3</f>
        <v>10253.880000000001</v>
      </c>
      <c r="Q7" s="10">
        <f>$C$23*($C$8+$C$6)*$C$3</f>
        <v>10253.880000000001</v>
      </c>
      <c r="S7" s="30"/>
    </row>
    <row r="8" spans="1:19" x14ac:dyDescent="0.2">
      <c r="A8" s="56" t="s">
        <v>4</v>
      </c>
      <c r="B8" s="56"/>
      <c r="C8" s="3">
        <v>1.9850000000000001</v>
      </c>
      <c r="D8" s="60"/>
      <c r="E8" s="11" t="s">
        <v>11</v>
      </c>
      <c r="F8" s="12">
        <f>$C$20*$C$10*($C$7/1000)*$C$3+2*$B$14*SIN($C$26*PI()/360)*$C$3</f>
        <v>6235.2566127341179</v>
      </c>
      <c r="G8" s="13">
        <f>2*$B$15*$C$3*SIN($C$26*PI()/360)</f>
        <v>4552.891942399152</v>
      </c>
      <c r="H8" s="13">
        <f>$C$20*$C$11*($C$9/1000)*$C$3+2*$B$16*SIN($C$26*PI()/360)*$C$3</f>
        <v>5746.5495987155582</v>
      </c>
      <c r="I8" s="13">
        <f>2*$B$15*SIN($C$26*PI()/360)*$C$3</f>
        <v>4552.891942399152</v>
      </c>
      <c r="J8" s="14">
        <f>$C$20*$C$10*($C$7/1000)*$C$3*0+2*$B$16*SIN($C$26*PI()/360)*$C$3</f>
        <v>4640.7308487155578</v>
      </c>
      <c r="K8" s="60"/>
      <c r="L8" s="11" t="s">
        <v>11</v>
      </c>
      <c r="M8" s="12">
        <f>$C$24*$C$10*($C$7/1000)*$C$3+2*$C$14*SIN($C$26*PI()/360)*$C$3</f>
        <v>7434.210251895739</v>
      </c>
      <c r="N8" s="13">
        <f>2*$C$15*$C$3*SIN($C$26*PI()/360)</f>
        <v>4590.31902275633</v>
      </c>
      <c r="O8" s="13">
        <f>$C$24*$C$11*($C$9/1000)*$C$3+2*$C$16*SIN($C$26*PI()/360)*$C$3</f>
        <v>6285.4839222067694</v>
      </c>
      <c r="P8" s="13">
        <f>2*$C$15*SIN($C$26*PI()/360)*$C$3</f>
        <v>4590.31902275633</v>
      </c>
      <c r="Q8" s="14">
        <f>$C$24*$C$10*($C$7/1000)*$C$3*0+2*$C$16*SIN($C$26*PI()/360)*$C$3</f>
        <v>4688.1901722067687</v>
      </c>
      <c r="S8" s="30"/>
    </row>
    <row r="9" spans="1:19" ht="16" thickBot="1" x14ac:dyDescent="0.25">
      <c r="A9" s="56" t="s">
        <v>5</v>
      </c>
      <c r="B9" s="56"/>
      <c r="C9" s="3">
        <v>65.53</v>
      </c>
      <c r="D9" s="61"/>
      <c r="E9" s="65" t="s">
        <v>12</v>
      </c>
      <c r="F9" s="62">
        <v>0</v>
      </c>
      <c r="G9" s="63">
        <f>F9+$C$8*$C$3*$C$120</f>
        <v>0</v>
      </c>
      <c r="H9" s="63">
        <v>0</v>
      </c>
      <c r="I9" s="63">
        <f>3*0.25*$B$16</f>
        <v>4444.2525000000005</v>
      </c>
      <c r="J9" s="64">
        <f>$B$16</f>
        <v>5925.67</v>
      </c>
      <c r="K9" s="61"/>
      <c r="L9" s="65" t="s">
        <v>12</v>
      </c>
      <c r="M9" s="62">
        <v>0</v>
      </c>
      <c r="N9" s="63">
        <f>M9+$C$8*$C$3*$C$120</f>
        <v>0</v>
      </c>
      <c r="O9" s="63">
        <v>0</v>
      </c>
      <c r="P9" s="63">
        <f>3*0.25*$C$16</f>
        <v>4489.7025000000003</v>
      </c>
      <c r="Q9" s="64">
        <f>$C$16</f>
        <v>5986.27</v>
      </c>
      <c r="S9" s="30"/>
    </row>
    <row r="10" spans="1:19" ht="16" thickTop="1" x14ac:dyDescent="0.2">
      <c r="A10" s="56" t="s">
        <v>15</v>
      </c>
      <c r="B10" s="56"/>
      <c r="C10" s="3">
        <v>68</v>
      </c>
      <c r="D10" s="59">
        <v>3</v>
      </c>
      <c r="E10" s="7" t="s">
        <v>10</v>
      </c>
      <c r="F10" s="8">
        <f>$C$3*$C$19*$C$6</f>
        <v>3347.1899999999996</v>
      </c>
      <c r="G10" s="9">
        <f>F10+$C$8*$C$3*$C$19</f>
        <v>7098.84</v>
      </c>
      <c r="H10" s="9">
        <f>$C$19*($C$8+$C$6)*$C$3</f>
        <v>7098.84</v>
      </c>
      <c r="I10" s="9">
        <f>$C$19*($C$8+$C$6)*$C$3</f>
        <v>7098.84</v>
      </c>
      <c r="J10" s="10">
        <f>$C$19*($C$8+$C$6)*$C$3</f>
        <v>7098.84</v>
      </c>
      <c r="K10" s="59">
        <v>3</v>
      </c>
      <c r="L10" s="7" t="s">
        <v>10</v>
      </c>
      <c r="M10" s="8">
        <f>$C$3*$C$23*$C$6</f>
        <v>4834.83</v>
      </c>
      <c r="N10" s="9">
        <f>M10+$C$8*$C$3*$C$23</f>
        <v>10253.880000000001</v>
      </c>
      <c r="O10" s="9">
        <f>$C$23*($C$8+$C$6)*$C$3</f>
        <v>10253.880000000001</v>
      </c>
      <c r="P10" s="9">
        <f>$C$23*($C$8+$C$6)*$C$3</f>
        <v>10253.880000000001</v>
      </c>
      <c r="Q10" s="10">
        <f>$C$23*($C$8+$C$6)*$C$3</f>
        <v>10253.880000000001</v>
      </c>
      <c r="S10" s="30"/>
    </row>
    <row r="11" spans="1:19" x14ac:dyDescent="0.2">
      <c r="A11" s="56" t="s">
        <v>19</v>
      </c>
      <c r="B11" s="56"/>
      <c r="C11" s="3">
        <v>12.5</v>
      </c>
      <c r="D11" s="60"/>
      <c r="E11" s="11" t="s">
        <v>11</v>
      </c>
      <c r="F11" s="12">
        <f>$C$20*$C$10*($C$7/1000)*$C$3+2*$B$14*SIN($C$26*PI()/360)*$C$3</f>
        <v>6235.2566127341179</v>
      </c>
      <c r="G11" s="13">
        <f>2*$B$15*$C$3*SIN($C$26*PI()/360)</f>
        <v>4552.891942399152</v>
      </c>
      <c r="H11" s="13">
        <f>$C$20*$C$11*($C$9/1000)*$C$3+2*$B$16*SIN($C$26*PI()/360)*$C$3</f>
        <v>5746.5495987155582</v>
      </c>
      <c r="I11" s="13">
        <f>2*$B$15*SIN($C$26*PI()/360)*$C$3</f>
        <v>4552.891942399152</v>
      </c>
      <c r="J11" s="14">
        <f>$C$20*$C$10*($C$7/1000)*$C$3*0+2*$B$16*SIN($C$26*PI()/360)*$C$3</f>
        <v>4640.7308487155578</v>
      </c>
      <c r="K11" s="60"/>
      <c r="L11" s="11" t="s">
        <v>11</v>
      </c>
      <c r="M11" s="12">
        <f>$C$24*$C$10*($C$7/1000)*$C$3+2*$C$14*SIN($C$26*PI()/360)*$C$3</f>
        <v>7434.210251895739</v>
      </c>
      <c r="N11" s="13">
        <f>2*$C$15*$C$3*SIN($C$26*PI()/360)</f>
        <v>4590.31902275633</v>
      </c>
      <c r="O11" s="13">
        <f>$C$24*$C$11*($C$9/1000)*$C$3+2*$C$16*SIN($C$26*PI()/360)*$C$3</f>
        <v>6285.4839222067694</v>
      </c>
      <c r="P11" s="13">
        <f>2*$C$15*SIN($C$26*PI()/360)*$C$3</f>
        <v>4590.31902275633</v>
      </c>
      <c r="Q11" s="14">
        <f>$C$24*$C$10*($C$7/1000)*$C$3*0+2*$C$16*SIN($C$26*PI()/360)*$C$3</f>
        <v>4688.1901722067687</v>
      </c>
      <c r="S11" s="30"/>
    </row>
    <row r="12" spans="1:19" ht="16" thickBot="1" x14ac:dyDescent="0.25">
      <c r="A12" s="17"/>
      <c r="B12" s="17"/>
      <c r="C12" s="17"/>
      <c r="D12" s="61"/>
      <c r="E12" s="65" t="s">
        <v>12</v>
      </c>
      <c r="F12" s="62">
        <v>0</v>
      </c>
      <c r="G12" s="63">
        <f>F12+$C$8*$C$3*$C$120</f>
        <v>0</v>
      </c>
      <c r="H12" s="63">
        <v>0</v>
      </c>
      <c r="I12" s="63">
        <f>3*0.25*$B$16</f>
        <v>4444.2525000000005</v>
      </c>
      <c r="J12" s="64">
        <f>$B$16</f>
        <v>5925.67</v>
      </c>
      <c r="K12" s="61"/>
      <c r="L12" s="65" t="s">
        <v>12</v>
      </c>
      <c r="M12" s="62">
        <v>0</v>
      </c>
      <c r="N12" s="63">
        <f>M12+$C$8*$C$3*$C$120</f>
        <v>0</v>
      </c>
      <c r="O12" s="63">
        <v>0</v>
      </c>
      <c r="P12" s="63">
        <f>3*0.25*$C$16</f>
        <v>4489.7025000000003</v>
      </c>
      <c r="Q12" s="64">
        <f>$C$16</f>
        <v>5986.27</v>
      </c>
      <c r="S12" s="30"/>
    </row>
    <row r="13" spans="1:19" ht="16" thickTop="1" x14ac:dyDescent="0.2">
      <c r="A13" s="18" t="s">
        <v>9</v>
      </c>
      <c r="B13" s="18" t="s">
        <v>20</v>
      </c>
      <c r="C13" s="18" t="s">
        <v>21</v>
      </c>
      <c r="D13" s="58"/>
      <c r="E13" s="30"/>
      <c r="F13" s="30"/>
      <c r="G13" s="30"/>
      <c r="H13" s="30"/>
      <c r="I13" s="30"/>
      <c r="J13" s="30"/>
      <c r="K13" s="58"/>
      <c r="L13" s="30"/>
      <c r="M13" s="30"/>
      <c r="N13" s="30"/>
      <c r="O13" s="30"/>
      <c r="P13" s="30"/>
      <c r="Q13" s="30"/>
      <c r="S13" s="30"/>
    </row>
    <row r="14" spans="1:19" x14ac:dyDescent="0.2">
      <c r="A14" s="19" t="s">
        <v>22</v>
      </c>
      <c r="B14" s="6">
        <v>4398.2700000000004</v>
      </c>
      <c r="C14" s="6">
        <v>4345.45</v>
      </c>
      <c r="D14" s="39" t="s">
        <v>34</v>
      </c>
      <c r="E14" s="40"/>
      <c r="F14" s="5">
        <v>1.5</v>
      </c>
      <c r="G14" s="5">
        <v>1.5</v>
      </c>
      <c r="H14" s="5">
        <v>1.5</v>
      </c>
      <c r="I14" s="5">
        <v>1.2</v>
      </c>
      <c r="J14" s="5">
        <v>1.2</v>
      </c>
      <c r="K14" s="5"/>
      <c r="L14" s="5"/>
      <c r="M14" s="5">
        <v>1.5</v>
      </c>
      <c r="N14" s="5">
        <v>1.5</v>
      </c>
      <c r="O14" s="5">
        <v>1.5</v>
      </c>
      <c r="P14" s="5">
        <v>1.2</v>
      </c>
      <c r="Q14" s="5">
        <v>1.2</v>
      </c>
      <c r="S14" s="30"/>
    </row>
    <row r="15" spans="1:19" x14ac:dyDescent="0.2">
      <c r="A15" s="19" t="s">
        <v>23</v>
      </c>
      <c r="B15" s="6">
        <v>5813.51</v>
      </c>
      <c r="C15" s="6">
        <v>5861.3</v>
      </c>
      <c r="D15" s="39" t="s">
        <v>22</v>
      </c>
      <c r="E15" s="40"/>
      <c r="F15" s="5" t="s">
        <v>35</v>
      </c>
      <c r="G15" s="5" t="s">
        <v>36</v>
      </c>
      <c r="H15" s="5" t="s">
        <v>35</v>
      </c>
      <c r="I15" s="5" t="s">
        <v>36</v>
      </c>
      <c r="J15" s="5" t="s">
        <v>36</v>
      </c>
      <c r="K15" s="5"/>
      <c r="L15" s="5"/>
      <c r="M15" s="5" t="s">
        <v>35</v>
      </c>
      <c r="N15" s="5" t="s">
        <v>36</v>
      </c>
      <c r="O15" s="5" t="s">
        <v>35</v>
      </c>
      <c r="P15" s="5" t="s">
        <v>36</v>
      </c>
      <c r="Q15" s="5" t="s">
        <v>36</v>
      </c>
      <c r="S15" s="30"/>
    </row>
    <row r="16" spans="1:19" x14ac:dyDescent="0.2">
      <c r="A16" s="19" t="s">
        <v>24</v>
      </c>
      <c r="B16" s="6">
        <v>5925.67</v>
      </c>
      <c r="C16" s="6">
        <v>5986.27</v>
      </c>
      <c r="D16" s="2"/>
      <c r="E16" s="2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30"/>
    </row>
    <row r="17" spans="1:19" x14ac:dyDescent="0.2">
      <c r="A17" s="17"/>
      <c r="B17" s="17"/>
      <c r="C17" s="17"/>
      <c r="S17" s="30"/>
    </row>
    <row r="18" spans="1:19" x14ac:dyDescent="0.2">
      <c r="A18" s="36" t="s">
        <v>29</v>
      </c>
      <c r="B18" s="37"/>
      <c r="C18" s="37"/>
      <c r="S18" s="30"/>
    </row>
    <row r="19" spans="1:19" x14ac:dyDescent="0.2">
      <c r="A19" s="20" t="s">
        <v>13</v>
      </c>
      <c r="B19" s="21"/>
      <c r="C19" s="3">
        <v>630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x14ac:dyDescent="0.2">
      <c r="A20" s="22" t="s">
        <v>14</v>
      </c>
      <c r="B20" s="22"/>
      <c r="C20" s="3">
        <v>450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19" x14ac:dyDescent="0.2">
      <c r="A22" s="36" t="s">
        <v>30</v>
      </c>
      <c r="B22" s="37"/>
      <c r="C22" s="38"/>
      <c r="D22" s="2"/>
      <c r="E22" s="2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 x14ac:dyDescent="0.2">
      <c r="A23" s="34" t="s">
        <v>13</v>
      </c>
      <c r="B23" s="35"/>
      <c r="C23" s="3">
        <v>910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x14ac:dyDescent="0.2">
      <c r="A24" s="56" t="s">
        <v>14</v>
      </c>
      <c r="B24" s="56"/>
      <c r="C24" s="3">
        <v>650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9" x14ac:dyDescent="0.2">
      <c r="A26" s="57" t="s">
        <v>31</v>
      </c>
      <c r="B26" s="57"/>
      <c r="C26" s="3">
        <v>15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</row>
  </sheetData>
  <mergeCells count="27">
    <mergeCell ref="D4:D6"/>
    <mergeCell ref="K4:K6"/>
    <mergeCell ref="D7:D9"/>
    <mergeCell ref="K7:K9"/>
    <mergeCell ref="D10:D12"/>
    <mergeCell ref="K10:K12"/>
    <mergeCell ref="K1:Q1"/>
    <mergeCell ref="K2:Q2"/>
    <mergeCell ref="A3:B3"/>
    <mergeCell ref="A1:C1"/>
    <mergeCell ref="A2:B2"/>
    <mergeCell ref="D1:J1"/>
    <mergeCell ref="D2:J2"/>
    <mergeCell ref="A8:B8"/>
    <mergeCell ref="A9:B9"/>
    <mergeCell ref="A10:B10"/>
    <mergeCell ref="A5:C5"/>
    <mergeCell ref="A6:B6"/>
    <mergeCell ref="A7:B7"/>
    <mergeCell ref="A24:B24"/>
    <mergeCell ref="A26:B26"/>
    <mergeCell ref="A11:B11"/>
    <mergeCell ref="A18:C18"/>
    <mergeCell ref="A22:C22"/>
    <mergeCell ref="A23:B23"/>
    <mergeCell ref="D14:E14"/>
    <mergeCell ref="D15:E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D14" sqref="D14:Q15"/>
    </sheetView>
  </sheetViews>
  <sheetFormatPr baseColWidth="10" defaultRowHeight="15" x14ac:dyDescent="0.2"/>
  <cols>
    <col min="4" max="4" width="4.83203125" customWidth="1"/>
    <col min="6" max="8" width="12.1640625" bestFit="1" customWidth="1"/>
    <col min="9" max="9" width="14.5" bestFit="1" customWidth="1"/>
    <col min="11" max="11" width="5" customWidth="1"/>
    <col min="14" max="16" width="12.1640625" bestFit="1" customWidth="1"/>
    <col min="17" max="17" width="14.5" customWidth="1"/>
    <col min="19" max="19" width="14.5" bestFit="1" customWidth="1"/>
  </cols>
  <sheetData>
    <row r="1" spans="1:19" x14ac:dyDescent="0.2">
      <c r="A1" s="48" t="s">
        <v>6</v>
      </c>
      <c r="B1" s="49"/>
      <c r="C1" s="50"/>
      <c r="D1" s="42" t="s">
        <v>33</v>
      </c>
      <c r="E1" s="43"/>
      <c r="F1" s="43"/>
      <c r="G1" s="43"/>
      <c r="H1" s="43"/>
      <c r="I1" s="43"/>
      <c r="J1" s="43"/>
      <c r="K1" s="42" t="s">
        <v>33</v>
      </c>
      <c r="L1" s="43"/>
      <c r="M1" s="43"/>
      <c r="N1" s="43"/>
      <c r="O1" s="43"/>
      <c r="P1" s="43"/>
      <c r="Q1" s="43"/>
      <c r="R1" s="58"/>
      <c r="S1" s="58"/>
    </row>
    <row r="2" spans="1:19" x14ac:dyDescent="0.2">
      <c r="A2" s="56" t="s">
        <v>7</v>
      </c>
      <c r="B2" s="56"/>
      <c r="C2" s="3">
        <v>1</v>
      </c>
      <c r="D2" s="45" t="s">
        <v>28</v>
      </c>
      <c r="E2" s="46"/>
      <c r="F2" s="46"/>
      <c r="G2" s="46"/>
      <c r="H2" s="46"/>
      <c r="I2" s="46"/>
      <c r="J2" s="46"/>
      <c r="K2" s="45" t="s">
        <v>27</v>
      </c>
      <c r="L2" s="46"/>
      <c r="M2" s="46"/>
      <c r="N2" s="46"/>
      <c r="O2" s="46"/>
      <c r="P2" s="46"/>
      <c r="Q2" s="46"/>
      <c r="R2" s="58"/>
      <c r="S2" s="58"/>
    </row>
    <row r="3" spans="1:19" ht="16" thickBot="1" x14ac:dyDescent="0.25">
      <c r="A3" s="56" t="s">
        <v>8</v>
      </c>
      <c r="B3" s="56"/>
      <c r="C3" s="3">
        <v>3</v>
      </c>
      <c r="D3" s="15"/>
      <c r="E3" s="16"/>
      <c r="F3" s="16" t="s">
        <v>16</v>
      </c>
      <c r="G3" s="16" t="s">
        <v>17</v>
      </c>
      <c r="H3" s="16" t="s">
        <v>32</v>
      </c>
      <c r="I3" s="16" t="s">
        <v>25</v>
      </c>
      <c r="J3" s="16" t="s">
        <v>26</v>
      </c>
      <c r="K3" s="15"/>
      <c r="L3" s="15"/>
      <c r="M3" s="15" t="s">
        <v>16</v>
      </c>
      <c r="N3" s="15" t="s">
        <v>17</v>
      </c>
      <c r="O3" s="15" t="s">
        <v>18</v>
      </c>
      <c r="P3" s="15" t="s">
        <v>25</v>
      </c>
      <c r="Q3" s="15" t="s">
        <v>26</v>
      </c>
      <c r="R3" s="30"/>
      <c r="S3" s="30"/>
    </row>
    <row r="4" spans="1:19" ht="16" thickTop="1" x14ac:dyDescent="0.2">
      <c r="A4" s="17"/>
      <c r="B4" s="17"/>
      <c r="C4" s="17"/>
      <c r="D4" s="59">
        <v>1</v>
      </c>
      <c r="E4" s="7" t="s">
        <v>10</v>
      </c>
      <c r="F4" s="8">
        <f>$C$3*$C$19*$C$6</f>
        <v>3347.1899999999996</v>
      </c>
      <c r="G4" s="9">
        <f>F4+$C$8*$C$3*$C$19</f>
        <v>7098.84</v>
      </c>
      <c r="H4" s="9">
        <f>$C$19*($C$8+$C$6)*$C$3</f>
        <v>7098.84</v>
      </c>
      <c r="I4" s="9">
        <f>$C$19*($C$8+$C$6)*$C$3</f>
        <v>7098.84</v>
      </c>
      <c r="J4" s="10">
        <f>$C$19*($C$8+$C$6)*$C$3</f>
        <v>7098.84</v>
      </c>
      <c r="K4" s="59">
        <v>1</v>
      </c>
      <c r="L4" s="7" t="s">
        <v>10</v>
      </c>
      <c r="M4" s="8">
        <f>$C$3*$C$23*$C$6</f>
        <v>4834.83</v>
      </c>
      <c r="N4" s="9">
        <f>M4+$C$8*$C$3*$C$23</f>
        <v>10253.880000000001</v>
      </c>
      <c r="O4" s="9">
        <f>$C$23*($C$8+$C$6)*$C$3</f>
        <v>10253.880000000001</v>
      </c>
      <c r="P4" s="9">
        <f>$C$23*($C$8+$C$6)*$C$3</f>
        <v>10253.880000000001</v>
      </c>
      <c r="Q4" s="10">
        <f>$C$23*($C$8+$C$6)*$C$3</f>
        <v>10253.880000000001</v>
      </c>
      <c r="R4" s="30"/>
      <c r="S4" s="30"/>
    </row>
    <row r="5" spans="1:19" x14ac:dyDescent="0.2">
      <c r="A5" s="51" t="s">
        <v>1</v>
      </c>
      <c r="B5" s="52"/>
      <c r="C5" s="53"/>
      <c r="D5" s="60"/>
      <c r="E5" s="11" t="s">
        <v>11</v>
      </c>
      <c r="F5" s="12">
        <f>$C$20*$C$10*($C$7/1000)*$C$3+2*$B$14*SIN($C$26*PI()/360)*$C$3</f>
        <v>10726.231780713957</v>
      </c>
      <c r="G5" s="13">
        <f>2*$B$15*$C$3*SIN($C$26*PI()/360)</f>
        <v>10488.937034856521</v>
      </c>
      <c r="H5" s="13">
        <f>$C$20*$C$11*($C$9/1000)*$C$3+2*$B$16*SIN($C$26*PI()/360)*$C$3</f>
        <v>11797.118759690917</v>
      </c>
      <c r="I5" s="13">
        <f>2*$B$15*SIN($C$26*PI()/360)*$C$3</f>
        <v>10488.937034856521</v>
      </c>
      <c r="J5" s="14">
        <f>$C$20*$C$10*($C$7/1000)*$C$3*0+2*$B$16*SIN($C$26*PI()/360)*$C$3</f>
        <v>10691.300009690916</v>
      </c>
      <c r="K5" s="60"/>
      <c r="L5" s="11" t="s">
        <v>11</v>
      </c>
      <c r="M5" s="12">
        <f>$C$24*$C$10*($C$7/1000)*$C$3+2*$C$14*SIN($C$26*PI()/360)*$C$3</f>
        <v>11871.252098735062</v>
      </c>
      <c r="N5" s="13">
        <f>2*$C$15*$C$3*SIN($C$26*PI()/360)</f>
        <v>10575.161415806377</v>
      </c>
      <c r="O5" s="13">
        <f>$C$24*$C$11*($C$9/1000)*$C$3+2*$C$16*SIN($C$26*PI()/360)*$C$3</f>
        <v>12397.930388390672</v>
      </c>
      <c r="P5" s="13">
        <f>2*$C$15*SIN($C$26*PI()/360)*$C$3</f>
        <v>10575.161415806377</v>
      </c>
      <c r="Q5" s="14">
        <f>$C$24*$C$10*($C$7/1000)*$C$3*0+2*$C$16*SIN($C$26*PI()/360)*$C$3</f>
        <v>10800.636638390672</v>
      </c>
      <c r="R5" s="30"/>
      <c r="S5" s="30"/>
    </row>
    <row r="6" spans="1:19" ht="16" thickBot="1" x14ac:dyDescent="0.25">
      <c r="A6" s="56" t="s">
        <v>2</v>
      </c>
      <c r="B6" s="56"/>
      <c r="C6" s="3">
        <v>1.7709999999999999</v>
      </c>
      <c r="D6" s="61"/>
      <c r="E6" s="65" t="s">
        <v>12</v>
      </c>
      <c r="F6" s="62">
        <v>0</v>
      </c>
      <c r="G6" s="63">
        <f>F6+$C$8*$C$3*$C$120</f>
        <v>0</v>
      </c>
      <c r="H6" s="63">
        <v>0</v>
      </c>
      <c r="I6" s="63">
        <f>3*0.25*$B$16</f>
        <v>4444.2525000000005</v>
      </c>
      <c r="J6" s="64">
        <f>$B$16</f>
        <v>5925.67</v>
      </c>
      <c r="K6" s="61"/>
      <c r="L6" s="65" t="s">
        <v>12</v>
      </c>
      <c r="M6" s="62">
        <v>0</v>
      </c>
      <c r="N6" s="63">
        <f>M6+$C$8*$C$3*$C$120</f>
        <v>0</v>
      </c>
      <c r="O6" s="63">
        <v>0</v>
      </c>
      <c r="P6" s="63">
        <f>3*0.25*$C$16</f>
        <v>4489.7025000000003</v>
      </c>
      <c r="Q6" s="64">
        <f>$C$16</f>
        <v>5986.27</v>
      </c>
      <c r="R6" s="30"/>
      <c r="S6" s="30"/>
    </row>
    <row r="7" spans="1:19" ht="16" thickTop="1" x14ac:dyDescent="0.2">
      <c r="A7" s="56" t="s">
        <v>3</v>
      </c>
      <c r="B7" s="56"/>
      <c r="C7" s="3">
        <v>30.4</v>
      </c>
      <c r="D7" s="59">
        <v>2</v>
      </c>
      <c r="E7" s="7" t="s">
        <v>10</v>
      </c>
      <c r="F7" s="8">
        <f>$C$3*$C$19*$C$6</f>
        <v>3347.1899999999996</v>
      </c>
      <c r="G7" s="9">
        <f>F7+$C$8*$C$3*$C$19</f>
        <v>7098.84</v>
      </c>
      <c r="H7" s="9">
        <f>$C$19*($C$8+$C$6)*$C$3</f>
        <v>7098.84</v>
      </c>
      <c r="I7" s="9">
        <f>$C$19*($C$8+$C$6)*$C$3</f>
        <v>7098.84</v>
      </c>
      <c r="J7" s="10">
        <f>$C$19*($C$8+$C$6)*$C$3</f>
        <v>7098.84</v>
      </c>
      <c r="K7" s="59">
        <v>2</v>
      </c>
      <c r="L7" s="7" t="s">
        <v>10</v>
      </c>
      <c r="M7" s="8">
        <f>$C$3*$C$23*$C$6</f>
        <v>4834.83</v>
      </c>
      <c r="N7" s="9">
        <f>M7+$C$8*$C$3*$C$23</f>
        <v>10253.880000000001</v>
      </c>
      <c r="O7" s="9">
        <f>$C$23*($C$8+$C$6)*$C$3</f>
        <v>10253.880000000001</v>
      </c>
      <c r="P7" s="9">
        <f>$C$23*($C$8+$C$6)*$C$3</f>
        <v>10253.880000000001</v>
      </c>
      <c r="Q7" s="10">
        <f>$C$23*($C$8+$C$6)*$C$3</f>
        <v>10253.880000000001</v>
      </c>
      <c r="R7" s="30"/>
      <c r="S7" s="30"/>
    </row>
    <row r="8" spans="1:19" x14ac:dyDescent="0.2">
      <c r="A8" s="56" t="s">
        <v>4</v>
      </c>
      <c r="B8" s="56"/>
      <c r="C8" s="3">
        <v>1.9850000000000001</v>
      </c>
      <c r="D8" s="60"/>
      <c r="E8" s="11" t="s">
        <v>11</v>
      </c>
      <c r="F8" s="12">
        <f>$C$20*$C$10*($C$7/1000)*$C$3+2*$B$14*SIN($C$26*PI()/360)*$C$3</f>
        <v>10726.231780713957</v>
      </c>
      <c r="G8" s="13">
        <f>2*$B$15*$C$3*SIN($C$26*PI()/360)</f>
        <v>10488.937034856521</v>
      </c>
      <c r="H8" s="13">
        <f>$C$20*$C$11*($C$9/1000)*$C$3+2*$B$16*SIN($C$26*PI()/360)*$C$3</f>
        <v>11797.118759690917</v>
      </c>
      <c r="I8" s="13">
        <f>2*$B$15*SIN($C$26*PI()/360)*$C$3</f>
        <v>10488.937034856521</v>
      </c>
      <c r="J8" s="14">
        <f>$C$20*$C$10*($C$7/1000)*$C$3*0+2*$B$16*SIN($C$26*PI()/360)*$C$3</f>
        <v>10691.300009690916</v>
      </c>
      <c r="K8" s="60"/>
      <c r="L8" s="11" t="s">
        <v>11</v>
      </c>
      <c r="M8" s="12">
        <f>$C$24*$C$10*($C$7/1000)*$C$3+2*$C$14*SIN($C$26*PI()/360)*$C$3</f>
        <v>11871.252098735062</v>
      </c>
      <c r="N8" s="13">
        <f>2*$C$15*$C$3*SIN($C$26*PI()/360)</f>
        <v>10575.161415806377</v>
      </c>
      <c r="O8" s="13">
        <f>$C$24*$C$11*($C$9/1000)*$C$3+2*$C$16*SIN($C$26*PI()/360)*$C$3</f>
        <v>12397.930388390672</v>
      </c>
      <c r="P8" s="13">
        <f>2*$C$15*SIN($C$26*PI()/360)*$C$3</f>
        <v>10575.161415806377</v>
      </c>
      <c r="Q8" s="14">
        <f>$C$24*$C$10*($C$7/1000)*$C$3*0+2*$C$16*SIN($C$26*PI()/360)*$C$3</f>
        <v>10800.636638390672</v>
      </c>
      <c r="R8" s="30"/>
      <c r="S8" s="30"/>
    </row>
    <row r="9" spans="1:19" ht="16" thickBot="1" x14ac:dyDescent="0.25">
      <c r="A9" s="56" t="s">
        <v>5</v>
      </c>
      <c r="B9" s="56"/>
      <c r="C9" s="3">
        <v>65.53</v>
      </c>
      <c r="D9" s="61"/>
      <c r="E9" s="65" t="s">
        <v>12</v>
      </c>
      <c r="F9" s="62">
        <v>0</v>
      </c>
      <c r="G9" s="63">
        <f>F9+$C$8*$C$3*$C$120</f>
        <v>0</v>
      </c>
      <c r="H9" s="63">
        <v>0</v>
      </c>
      <c r="I9" s="63">
        <f>3*0.25*$B$16</f>
        <v>4444.2525000000005</v>
      </c>
      <c r="J9" s="64">
        <f>$B$16</f>
        <v>5925.67</v>
      </c>
      <c r="K9" s="61"/>
      <c r="L9" s="65" t="s">
        <v>12</v>
      </c>
      <c r="M9" s="62">
        <v>0</v>
      </c>
      <c r="N9" s="63">
        <f>M9+$C$8*$C$3*$C$120</f>
        <v>0</v>
      </c>
      <c r="O9" s="63">
        <v>0</v>
      </c>
      <c r="P9" s="63">
        <f>3*0.25*$C$16</f>
        <v>4489.7025000000003</v>
      </c>
      <c r="Q9" s="64">
        <f>$C$16</f>
        <v>5986.27</v>
      </c>
      <c r="R9" s="30"/>
      <c r="S9" s="30"/>
    </row>
    <row r="10" spans="1:19" ht="16" thickTop="1" x14ac:dyDescent="0.2">
      <c r="A10" s="56" t="s">
        <v>15</v>
      </c>
      <c r="B10" s="56"/>
      <c r="C10" s="3">
        <v>68</v>
      </c>
      <c r="D10" s="59">
        <v>3</v>
      </c>
      <c r="E10" s="7" t="s">
        <v>10</v>
      </c>
      <c r="F10" s="8">
        <f>$C$3*$C$19*$C$6</f>
        <v>3347.1899999999996</v>
      </c>
      <c r="G10" s="9">
        <f>F10+$C$8*$C$3*$C$19</f>
        <v>7098.84</v>
      </c>
      <c r="H10" s="9">
        <f>$C$19*($C$8+$C$6)*$C$3</f>
        <v>7098.84</v>
      </c>
      <c r="I10" s="9">
        <f>$C$19*($C$8+$C$6)*$C$3</f>
        <v>7098.84</v>
      </c>
      <c r="J10" s="10">
        <f>$C$19*($C$8+$C$6)*$C$3</f>
        <v>7098.84</v>
      </c>
      <c r="K10" s="59">
        <v>3</v>
      </c>
      <c r="L10" s="7" t="s">
        <v>10</v>
      </c>
      <c r="M10" s="8">
        <f>$C$3*$C$23*$C$6</f>
        <v>4834.83</v>
      </c>
      <c r="N10" s="9">
        <f>M10+$C$8*$C$3*$C$23</f>
        <v>10253.880000000001</v>
      </c>
      <c r="O10" s="9">
        <f>$C$23*($C$8+$C$6)*$C$3</f>
        <v>10253.880000000001</v>
      </c>
      <c r="P10" s="9">
        <f>$C$23*($C$8+$C$6)*$C$3</f>
        <v>10253.880000000001</v>
      </c>
      <c r="Q10" s="10">
        <f>$C$23*($C$8+$C$6)*$C$3</f>
        <v>10253.880000000001</v>
      </c>
      <c r="R10" s="30"/>
      <c r="S10" s="30"/>
    </row>
    <row r="11" spans="1:19" x14ac:dyDescent="0.2">
      <c r="A11" s="56" t="s">
        <v>19</v>
      </c>
      <c r="B11" s="56"/>
      <c r="C11" s="3">
        <v>12.5</v>
      </c>
      <c r="D11" s="60"/>
      <c r="E11" s="11" t="s">
        <v>11</v>
      </c>
      <c r="F11" s="12">
        <f>$C$20*$C$10*($C$7/1000)*$C$3+2*$B$14*SIN($C$26*PI()/360)*$C$3</f>
        <v>10726.231780713957</v>
      </c>
      <c r="G11" s="13">
        <f>2*$B$15*$C$3*SIN($C$26*PI()/360)</f>
        <v>10488.937034856521</v>
      </c>
      <c r="H11" s="13">
        <f>$C$20*$C$11*($C$9/1000)*$C$3+2*$B$16*SIN($C$26*PI()/360)*$C$3</f>
        <v>11797.118759690917</v>
      </c>
      <c r="I11" s="13">
        <f>2*$B$15*SIN($C$26*PI()/360)*$C$3</f>
        <v>10488.937034856521</v>
      </c>
      <c r="J11" s="14">
        <f>$C$20*$C$10*($C$7/1000)*$C$3*0+2*$B$16*SIN($C$26*PI()/360)*$C$3</f>
        <v>10691.300009690916</v>
      </c>
      <c r="K11" s="60"/>
      <c r="L11" s="11" t="s">
        <v>11</v>
      </c>
      <c r="M11" s="12">
        <f>$C$24*$C$10*($C$7/1000)*$C$3+2*$C$14*SIN($C$26*PI()/360)*$C$3</f>
        <v>11871.252098735062</v>
      </c>
      <c r="N11" s="13">
        <f>2*$C$15*$C$3*SIN($C$26*PI()/360)</f>
        <v>10575.161415806377</v>
      </c>
      <c r="O11" s="13">
        <f>$C$24*$C$11*($C$9/1000)*$C$3+2*$C$16*SIN($C$26*PI()/360)*$C$3</f>
        <v>12397.930388390672</v>
      </c>
      <c r="P11" s="13">
        <f>2*$C$15*SIN($C$26*PI()/360)*$C$3</f>
        <v>10575.161415806377</v>
      </c>
      <c r="Q11" s="14">
        <f>$C$24*$C$10*($C$7/1000)*$C$3*0+2*$C$16*SIN($C$26*PI()/360)*$C$3</f>
        <v>10800.636638390672</v>
      </c>
      <c r="R11" s="30"/>
      <c r="S11" s="30"/>
    </row>
    <row r="12" spans="1:19" ht="16" thickBot="1" x14ac:dyDescent="0.25">
      <c r="A12" s="17"/>
      <c r="B12" s="17"/>
      <c r="C12" s="17"/>
      <c r="D12" s="61"/>
      <c r="E12" s="65" t="s">
        <v>12</v>
      </c>
      <c r="F12" s="62">
        <v>0</v>
      </c>
      <c r="G12" s="63">
        <f>F12+$C$8*$C$3*$C$120</f>
        <v>0</v>
      </c>
      <c r="H12" s="63">
        <v>0</v>
      </c>
      <c r="I12" s="63">
        <f>3*0.25*$B$16</f>
        <v>4444.2525000000005</v>
      </c>
      <c r="J12" s="64">
        <f>$B$16</f>
        <v>5925.67</v>
      </c>
      <c r="K12" s="61"/>
      <c r="L12" s="65" t="s">
        <v>12</v>
      </c>
      <c r="M12" s="62">
        <v>0</v>
      </c>
      <c r="N12" s="63">
        <f>M12+$C$8*$C$3*$C$120</f>
        <v>0</v>
      </c>
      <c r="O12" s="63">
        <v>0</v>
      </c>
      <c r="P12" s="63">
        <f>3*0.25*$C$16</f>
        <v>4489.7025000000003</v>
      </c>
      <c r="Q12" s="64">
        <f>$C$16</f>
        <v>5986.27</v>
      </c>
      <c r="R12" s="30"/>
      <c r="S12" s="30"/>
    </row>
    <row r="13" spans="1:19" ht="16" thickTop="1" x14ac:dyDescent="0.2">
      <c r="A13" s="18" t="s">
        <v>9</v>
      </c>
      <c r="B13" s="18" t="s">
        <v>20</v>
      </c>
      <c r="C13" s="18" t="s">
        <v>21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</row>
    <row r="14" spans="1:19" x14ac:dyDescent="0.2">
      <c r="A14" s="19" t="s">
        <v>22</v>
      </c>
      <c r="B14" s="6">
        <v>4398.2700000000004</v>
      </c>
      <c r="C14" s="6">
        <v>4345.45</v>
      </c>
      <c r="D14" s="39" t="s">
        <v>34</v>
      </c>
      <c r="E14" s="40"/>
      <c r="F14" s="5">
        <v>1.5</v>
      </c>
      <c r="G14" s="5">
        <v>1.5</v>
      </c>
      <c r="H14" s="5">
        <v>1.5</v>
      </c>
      <c r="I14" s="5">
        <v>1.2</v>
      </c>
      <c r="J14" s="5">
        <v>1.2</v>
      </c>
      <c r="K14" s="5"/>
      <c r="L14" s="5"/>
      <c r="M14" s="5">
        <v>1.5</v>
      </c>
      <c r="N14" s="5">
        <v>1.5</v>
      </c>
      <c r="O14" s="5">
        <v>1.5</v>
      </c>
      <c r="P14" s="5">
        <v>1.2</v>
      </c>
      <c r="Q14" s="5">
        <v>1.2</v>
      </c>
      <c r="R14" s="30"/>
      <c r="S14" s="30"/>
    </row>
    <row r="15" spans="1:19" x14ac:dyDescent="0.2">
      <c r="A15" s="19" t="s">
        <v>23</v>
      </c>
      <c r="B15" s="6">
        <v>5813.51</v>
      </c>
      <c r="C15" s="6">
        <v>5861.3</v>
      </c>
      <c r="D15" s="39" t="s">
        <v>22</v>
      </c>
      <c r="E15" s="40"/>
      <c r="F15" s="5" t="s">
        <v>35</v>
      </c>
      <c r="G15" s="5" t="s">
        <v>36</v>
      </c>
      <c r="H15" s="5" t="s">
        <v>35</v>
      </c>
      <c r="I15" s="5" t="s">
        <v>36</v>
      </c>
      <c r="J15" s="5" t="s">
        <v>36</v>
      </c>
      <c r="K15" s="5"/>
      <c r="L15" s="5"/>
      <c r="M15" s="5" t="s">
        <v>35</v>
      </c>
      <c r="N15" s="5" t="s">
        <v>36</v>
      </c>
      <c r="O15" s="5" t="s">
        <v>35</v>
      </c>
      <c r="P15" s="5" t="s">
        <v>36</v>
      </c>
      <c r="Q15" s="5" t="s">
        <v>36</v>
      </c>
      <c r="R15" s="30"/>
      <c r="S15" s="30"/>
    </row>
    <row r="16" spans="1:19" x14ac:dyDescent="0.2">
      <c r="A16" s="19" t="s">
        <v>24</v>
      </c>
      <c r="B16" s="6">
        <v>5925.67</v>
      </c>
      <c r="C16" s="6">
        <v>5986.27</v>
      </c>
      <c r="D16" s="2"/>
      <c r="E16" s="2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30"/>
      <c r="S16" s="30"/>
    </row>
    <row r="17" spans="1:19" x14ac:dyDescent="0.2">
      <c r="A17" s="17"/>
      <c r="B17" s="17"/>
      <c r="C17" s="17"/>
      <c r="R17" s="30"/>
      <c r="S17" s="30"/>
    </row>
    <row r="18" spans="1:19" x14ac:dyDescent="0.2">
      <c r="A18" s="36" t="s">
        <v>29</v>
      </c>
      <c r="B18" s="37"/>
      <c r="C18" s="38"/>
      <c r="R18" s="30"/>
      <c r="S18" s="30"/>
    </row>
    <row r="19" spans="1:19" x14ac:dyDescent="0.2">
      <c r="A19" s="20" t="s">
        <v>13</v>
      </c>
      <c r="B19" s="21"/>
      <c r="C19" s="3">
        <v>630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x14ac:dyDescent="0.2">
      <c r="A20" s="22" t="s">
        <v>14</v>
      </c>
      <c r="B20" s="22"/>
      <c r="C20" s="3">
        <v>450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x14ac:dyDescent="0.2">
      <c r="A21" s="17"/>
      <c r="B21" s="17"/>
      <c r="C21" s="17"/>
      <c r="D21" s="2"/>
      <c r="E21" s="2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19" x14ac:dyDescent="0.2">
      <c r="A22" s="36" t="s">
        <v>30</v>
      </c>
      <c r="B22" s="37"/>
      <c r="C22" s="38"/>
      <c r="D22" s="2"/>
      <c r="E22" s="2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 x14ac:dyDescent="0.2">
      <c r="A23" s="34" t="s">
        <v>13</v>
      </c>
      <c r="B23" s="35"/>
      <c r="C23" s="3">
        <v>910</v>
      </c>
      <c r="D23" s="2"/>
      <c r="E23" s="2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x14ac:dyDescent="0.2">
      <c r="A24" s="56" t="s">
        <v>14</v>
      </c>
      <c r="B24" s="56"/>
      <c r="C24" s="3">
        <v>650</v>
      </c>
      <c r="D24" s="2"/>
      <c r="E24" s="2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 x14ac:dyDescent="0.2">
      <c r="A26" s="57" t="s">
        <v>31</v>
      </c>
      <c r="B26" s="57"/>
      <c r="C26" s="3">
        <v>35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</sheetData>
  <mergeCells count="27">
    <mergeCell ref="D4:D6"/>
    <mergeCell ref="K4:K6"/>
    <mergeCell ref="D7:D9"/>
    <mergeCell ref="K7:K9"/>
    <mergeCell ref="D10:D12"/>
    <mergeCell ref="K10:K12"/>
    <mergeCell ref="A3:B3"/>
    <mergeCell ref="A1:C1"/>
    <mergeCell ref="A2:B2"/>
    <mergeCell ref="D1:J1"/>
    <mergeCell ref="K1:Q1"/>
    <mergeCell ref="D2:J2"/>
    <mergeCell ref="K2:Q2"/>
    <mergeCell ref="A18:C18"/>
    <mergeCell ref="A22:C22"/>
    <mergeCell ref="A23:B23"/>
    <mergeCell ref="A5:C5"/>
    <mergeCell ref="A6:B6"/>
    <mergeCell ref="A7:B7"/>
    <mergeCell ref="A8:B8"/>
    <mergeCell ref="A9:B9"/>
    <mergeCell ref="A10:B10"/>
    <mergeCell ref="A24:B24"/>
    <mergeCell ref="A26:B26"/>
    <mergeCell ref="D14:E14"/>
    <mergeCell ref="D15:E15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F18" sqref="F18"/>
    </sheetView>
  </sheetViews>
  <sheetFormatPr baseColWidth="10" defaultRowHeight="15" x14ac:dyDescent="0.2"/>
  <cols>
    <col min="4" max="4" width="4.83203125" customWidth="1"/>
    <col min="6" max="8" width="12.1640625" bestFit="1" customWidth="1"/>
    <col min="9" max="9" width="14.5" customWidth="1"/>
    <col min="10" max="10" width="14.5" bestFit="1" customWidth="1"/>
    <col min="11" max="11" width="4.83203125" bestFit="1" customWidth="1"/>
    <col min="13" max="16" width="12.1640625" bestFit="1" customWidth="1"/>
    <col min="17" max="17" width="11.83203125" customWidth="1"/>
    <col min="18" max="18" width="14.5" bestFit="1" customWidth="1"/>
    <col min="19" max="19" width="11.83203125" customWidth="1"/>
  </cols>
  <sheetData>
    <row r="1" spans="1:19" x14ac:dyDescent="0.2">
      <c r="A1" s="48" t="s">
        <v>6</v>
      </c>
      <c r="B1" s="49"/>
      <c r="C1" s="50"/>
      <c r="D1" s="42" t="s">
        <v>33</v>
      </c>
      <c r="E1" s="43"/>
      <c r="F1" s="43"/>
      <c r="G1" s="43"/>
      <c r="H1" s="43"/>
      <c r="I1" s="43"/>
      <c r="J1" s="43"/>
      <c r="K1" s="42" t="s">
        <v>33</v>
      </c>
      <c r="L1" s="43"/>
      <c r="M1" s="43"/>
      <c r="N1" s="43"/>
      <c r="O1" s="43"/>
      <c r="P1" s="43"/>
      <c r="Q1" s="43"/>
      <c r="R1" s="30"/>
      <c r="S1" s="24"/>
    </row>
    <row r="2" spans="1:19" x14ac:dyDescent="0.2">
      <c r="A2" s="56" t="s">
        <v>7</v>
      </c>
      <c r="B2" s="56"/>
      <c r="C2" s="3">
        <v>1</v>
      </c>
      <c r="D2" s="45" t="s">
        <v>28</v>
      </c>
      <c r="E2" s="46"/>
      <c r="F2" s="46"/>
      <c r="G2" s="46"/>
      <c r="H2" s="46"/>
      <c r="I2" s="46"/>
      <c r="J2" s="46"/>
      <c r="K2" s="45" t="s">
        <v>27</v>
      </c>
      <c r="L2" s="46"/>
      <c r="M2" s="46"/>
      <c r="N2" s="46"/>
      <c r="O2" s="46"/>
      <c r="P2" s="46"/>
      <c r="Q2" s="46"/>
      <c r="R2" s="30"/>
      <c r="S2" s="24"/>
    </row>
    <row r="3" spans="1:19" ht="16" thickBot="1" x14ac:dyDescent="0.25">
      <c r="A3" s="56" t="s">
        <v>8</v>
      </c>
      <c r="B3" s="56"/>
      <c r="C3" s="3">
        <v>3</v>
      </c>
      <c r="D3" s="15"/>
      <c r="E3" s="16"/>
      <c r="F3" s="16" t="s">
        <v>16</v>
      </c>
      <c r="G3" s="16" t="s">
        <v>17</v>
      </c>
      <c r="H3" s="16" t="s">
        <v>32</v>
      </c>
      <c r="I3" s="16" t="s">
        <v>25</v>
      </c>
      <c r="J3" s="16" t="s">
        <v>26</v>
      </c>
      <c r="K3" s="15"/>
      <c r="L3" s="15"/>
      <c r="M3" s="15" t="s">
        <v>16</v>
      </c>
      <c r="N3" s="15" t="s">
        <v>17</v>
      </c>
      <c r="O3" s="15" t="s">
        <v>18</v>
      </c>
      <c r="P3" s="15" t="s">
        <v>25</v>
      </c>
      <c r="Q3" s="15" t="s">
        <v>26</v>
      </c>
      <c r="R3" s="30"/>
    </row>
    <row r="4" spans="1:19" ht="16" thickTop="1" x14ac:dyDescent="0.2">
      <c r="A4" s="17"/>
      <c r="B4" s="17"/>
      <c r="C4" s="17"/>
      <c r="D4" s="59">
        <v>1</v>
      </c>
      <c r="E4" s="7" t="s">
        <v>10</v>
      </c>
      <c r="F4" s="8">
        <f>$C$3*$C$19*$C$6</f>
        <v>3347.1899999999996</v>
      </c>
      <c r="G4" s="9">
        <f>F4+$C$8*$C$3*$C$19</f>
        <v>7098.84</v>
      </c>
      <c r="H4" s="9">
        <f>$C$19*($C$8+$C$6)*$C$3</f>
        <v>7098.84</v>
      </c>
      <c r="I4" s="9">
        <f>$C$19*($C$8+$C$6)*$C$3</f>
        <v>7098.84</v>
      </c>
      <c r="J4" s="10">
        <f>$C$19*($C$8+$C$6)*$C$3</f>
        <v>7098.84</v>
      </c>
      <c r="K4" s="59">
        <v>1</v>
      </c>
      <c r="L4" s="7" t="s">
        <v>10</v>
      </c>
      <c r="M4" s="8">
        <f>$C$3*$C$23*$C$6</f>
        <v>4834.83</v>
      </c>
      <c r="N4" s="9">
        <f>M4+$C$8*$C$3*$C$23</f>
        <v>10253.880000000001</v>
      </c>
      <c r="O4" s="9">
        <f>$C$23*($C$8+$C$6)*$C$3</f>
        <v>10253.880000000001</v>
      </c>
      <c r="P4" s="9">
        <f>$C$23*($C$8+$C$6)*$C$3</f>
        <v>10253.880000000001</v>
      </c>
      <c r="Q4" s="10">
        <f>$C$23*($C$8+$C$6)*$C$3</f>
        <v>10253.880000000001</v>
      </c>
      <c r="R4" s="30"/>
    </row>
    <row r="5" spans="1:19" x14ac:dyDescent="0.2">
      <c r="A5" s="51" t="s">
        <v>1</v>
      </c>
      <c r="B5" s="52"/>
      <c r="C5" s="53"/>
      <c r="D5" s="60"/>
      <c r="E5" s="11" t="s">
        <v>11</v>
      </c>
      <c r="F5" s="12">
        <f>$C$20*$C$10*($C$7/1000)*$C$3+2*$B$14*SIN($C$26*PI()/360)*$C$3</f>
        <v>15985.529999999999</v>
      </c>
      <c r="G5" s="13">
        <f>2*$B$15*$C$3*SIN($C$26*PI()/360)</f>
        <v>17440.529999999995</v>
      </c>
      <c r="H5" s="13">
        <f>$C$20*$C$11*($C$9/1000)*$C$3+2*$B$16*SIN($C$26*PI()/360)*$C$3</f>
        <v>18882.828749999997</v>
      </c>
      <c r="I5" s="13">
        <f>2*$B$15*SIN($C$26*PI()/360)*$C$3</f>
        <v>17440.53</v>
      </c>
      <c r="J5" s="14">
        <f>$C$20*$C$10*($C$7/1000)*$C$3*0+2*$B$16*SIN($C$26*PI()/360)*$C$3</f>
        <v>17777.009999999998</v>
      </c>
      <c r="K5" s="60"/>
      <c r="L5" s="11" t="s">
        <v>11</v>
      </c>
      <c r="M5" s="12">
        <f>$C$24*$C$10*($C$7/1000)*$C$3+2*$C$14*SIN($C$26*PI()/360)*$C$3</f>
        <v>17067.389999999996</v>
      </c>
      <c r="N5" s="13">
        <f>2*$C$15*$C$3*SIN($C$26*PI()/360)</f>
        <v>17583.899999999998</v>
      </c>
      <c r="O5" s="13">
        <f>$C$24*$C$11*($C$9/1000)*$C$3+2*$C$16*SIN($C$26*PI()/360)*$C$3</f>
        <v>19556.103749999998</v>
      </c>
      <c r="P5" s="13">
        <f>2*$C$15*SIN($C$26*PI()/360)*$C$3</f>
        <v>17583.899999999998</v>
      </c>
      <c r="Q5" s="14">
        <f>$C$24*$C$10*($C$7/1000)*$C$3*0+2*$C$16*SIN($C$26*PI()/360)*$C$3</f>
        <v>17958.809999999998</v>
      </c>
      <c r="R5" s="30"/>
    </row>
    <row r="6" spans="1:19" ht="16" thickBot="1" x14ac:dyDescent="0.25">
      <c r="A6" s="56" t="s">
        <v>2</v>
      </c>
      <c r="B6" s="56"/>
      <c r="C6" s="3">
        <v>1.7709999999999999</v>
      </c>
      <c r="D6" s="61"/>
      <c r="E6" s="65" t="s">
        <v>12</v>
      </c>
      <c r="F6" s="62">
        <v>0</v>
      </c>
      <c r="G6" s="63">
        <f>F6+$C$8*$C$3*$C$120</f>
        <v>0</v>
      </c>
      <c r="H6" s="63">
        <v>0</v>
      </c>
      <c r="I6" s="63">
        <f>3*0.25*$B$16</f>
        <v>4444.2525000000005</v>
      </c>
      <c r="J6" s="64">
        <f>$B$16</f>
        <v>5925.67</v>
      </c>
      <c r="K6" s="61"/>
      <c r="L6" s="65" t="s">
        <v>12</v>
      </c>
      <c r="M6" s="62">
        <v>0</v>
      </c>
      <c r="N6" s="63">
        <f>M6+$C$8*$C$3*$C$120</f>
        <v>0</v>
      </c>
      <c r="O6" s="63">
        <v>0</v>
      </c>
      <c r="P6" s="63">
        <f>3*0.25*$C$16</f>
        <v>4489.7025000000003</v>
      </c>
      <c r="Q6" s="64">
        <f>$C$16</f>
        <v>5986.27</v>
      </c>
      <c r="R6" s="30"/>
    </row>
    <row r="7" spans="1:19" ht="16" thickTop="1" x14ac:dyDescent="0.2">
      <c r="A7" s="56" t="s">
        <v>3</v>
      </c>
      <c r="B7" s="56"/>
      <c r="C7" s="3">
        <v>30.4</v>
      </c>
      <c r="D7" s="59">
        <v>2</v>
      </c>
      <c r="E7" s="7" t="s">
        <v>10</v>
      </c>
      <c r="F7" s="8">
        <f>$C$3*$C$19*$C$6</f>
        <v>3347.1899999999996</v>
      </c>
      <c r="G7" s="9">
        <f>F7+$C$8*$C$3*$C$19</f>
        <v>7098.84</v>
      </c>
      <c r="H7" s="9">
        <f>$C$19*($C$8+$C$6)*$C$3</f>
        <v>7098.84</v>
      </c>
      <c r="I7" s="9">
        <f>$C$19*($C$8+$C$6)*$C$3</f>
        <v>7098.84</v>
      </c>
      <c r="J7" s="10">
        <f>$C$19*($C$8+$C$6)*$C$3</f>
        <v>7098.84</v>
      </c>
      <c r="K7" s="59">
        <v>2</v>
      </c>
      <c r="L7" s="7" t="s">
        <v>10</v>
      </c>
      <c r="M7" s="8">
        <f>$C$3*$C$23*$C$6</f>
        <v>4834.83</v>
      </c>
      <c r="N7" s="9">
        <f>M7+$C$8*$C$3*$C$23</f>
        <v>10253.880000000001</v>
      </c>
      <c r="O7" s="9">
        <f>$C$23*($C$8+$C$6)*$C$3</f>
        <v>10253.880000000001</v>
      </c>
      <c r="P7" s="9">
        <f>$C$23*($C$8+$C$6)*$C$3</f>
        <v>10253.880000000001</v>
      </c>
      <c r="Q7" s="10">
        <f>$C$23*($C$8+$C$6)*$C$3</f>
        <v>10253.880000000001</v>
      </c>
      <c r="R7" s="30"/>
    </row>
    <row r="8" spans="1:19" x14ac:dyDescent="0.2">
      <c r="A8" s="56" t="s">
        <v>4</v>
      </c>
      <c r="B8" s="56"/>
      <c r="C8" s="3">
        <v>1.9850000000000001</v>
      </c>
      <c r="D8" s="60"/>
      <c r="E8" s="11" t="s">
        <v>11</v>
      </c>
      <c r="F8" s="12">
        <f>$C$20*$C$10*($C$7/1000)*$C$3+2*$B$14*SIN($C$26*PI()/360)*$C$3</f>
        <v>15985.529999999999</v>
      </c>
      <c r="G8" s="13">
        <f>2*$B$15*$C$3*SIN($C$26*PI()/360)</f>
        <v>17440.529999999995</v>
      </c>
      <c r="H8" s="13">
        <f>$C$20*$C$11*($C$9/1000)*$C$3+2*$B$16*SIN($C$26*PI()/360)*$C$3</f>
        <v>18882.828749999997</v>
      </c>
      <c r="I8" s="13">
        <f>2*$B$15*SIN($C$26*PI()/360)*$C$3</f>
        <v>17440.53</v>
      </c>
      <c r="J8" s="14">
        <f>$C$20*$C$10*($C$7/1000)*$C$3*0+2*$B$16*SIN($C$26*PI()/360)*$C$3</f>
        <v>17777.009999999998</v>
      </c>
      <c r="K8" s="60"/>
      <c r="L8" s="11" t="s">
        <v>11</v>
      </c>
      <c r="M8" s="12">
        <f>$C$24*$C$10*($C$7/1000)*$C$3+2*$C$14*SIN($C$26*PI()/360)*$C$3</f>
        <v>17067.389999999996</v>
      </c>
      <c r="N8" s="13">
        <f>2*$C$15*$C$3*SIN($C$26*PI()/360)</f>
        <v>17583.899999999998</v>
      </c>
      <c r="O8" s="13">
        <f>$C$24*$C$11*($C$9/1000)*$C$3+2*$C$16*SIN($C$26*PI()/360)*$C$3</f>
        <v>19556.103749999998</v>
      </c>
      <c r="P8" s="13">
        <f>2*$C$15*SIN($C$26*PI()/360)*$C$3</f>
        <v>17583.899999999998</v>
      </c>
      <c r="Q8" s="14">
        <f>$C$24*$C$10*($C$7/1000)*$C$3*0+2*$C$16*SIN($C$26*PI()/360)*$C$3</f>
        <v>17958.809999999998</v>
      </c>
      <c r="R8" s="30"/>
    </row>
    <row r="9" spans="1:19" ht="16" thickBot="1" x14ac:dyDescent="0.25">
      <c r="A9" s="56" t="s">
        <v>5</v>
      </c>
      <c r="B9" s="56"/>
      <c r="C9" s="3">
        <v>65.53</v>
      </c>
      <c r="D9" s="61"/>
      <c r="E9" s="65" t="s">
        <v>12</v>
      </c>
      <c r="F9" s="62">
        <v>0</v>
      </c>
      <c r="G9" s="63">
        <f>F9+$C$8*$C$3*$C$120</f>
        <v>0</v>
      </c>
      <c r="H9" s="63">
        <v>0</v>
      </c>
      <c r="I9" s="63">
        <f>3*0.25*$B$16</f>
        <v>4444.2525000000005</v>
      </c>
      <c r="J9" s="64">
        <f>$B$16</f>
        <v>5925.67</v>
      </c>
      <c r="K9" s="61"/>
      <c r="L9" s="65" t="s">
        <v>12</v>
      </c>
      <c r="M9" s="62">
        <v>0</v>
      </c>
      <c r="N9" s="63">
        <f>M9+$C$8*$C$3*$C$120</f>
        <v>0</v>
      </c>
      <c r="O9" s="63">
        <v>0</v>
      </c>
      <c r="P9" s="63">
        <f>3*0.25*$C$16</f>
        <v>4489.7025000000003</v>
      </c>
      <c r="Q9" s="64">
        <f>$C$16</f>
        <v>5986.27</v>
      </c>
      <c r="R9" s="30"/>
    </row>
    <row r="10" spans="1:19" ht="16" thickTop="1" x14ac:dyDescent="0.2">
      <c r="A10" s="56" t="s">
        <v>15</v>
      </c>
      <c r="B10" s="56"/>
      <c r="C10" s="3">
        <v>68</v>
      </c>
      <c r="D10" s="59">
        <v>3</v>
      </c>
      <c r="E10" s="7" t="s">
        <v>10</v>
      </c>
      <c r="F10" s="8">
        <f>$C$3*$C$19*$C$6</f>
        <v>3347.1899999999996</v>
      </c>
      <c r="G10" s="9">
        <f>F10+$C$8*$C$3*$C$19</f>
        <v>7098.84</v>
      </c>
      <c r="H10" s="9">
        <f>$C$19*($C$8+$C$6)*$C$3</f>
        <v>7098.84</v>
      </c>
      <c r="I10" s="9">
        <f>$C$19*($C$8+$C$6)*$C$3</f>
        <v>7098.84</v>
      </c>
      <c r="J10" s="10">
        <f>$C$19*($C$8+$C$6)*$C$3</f>
        <v>7098.84</v>
      </c>
      <c r="K10" s="59">
        <v>3</v>
      </c>
      <c r="L10" s="7" t="s">
        <v>10</v>
      </c>
      <c r="M10" s="8">
        <f>$C$3*$C$23*$C$6</f>
        <v>4834.83</v>
      </c>
      <c r="N10" s="9">
        <f>M10+$C$8*$C$3*$C$23</f>
        <v>10253.880000000001</v>
      </c>
      <c r="O10" s="9">
        <f>$C$23*($C$8+$C$6)*$C$3</f>
        <v>10253.880000000001</v>
      </c>
      <c r="P10" s="9">
        <f>$C$23*($C$8+$C$6)*$C$3</f>
        <v>10253.880000000001</v>
      </c>
      <c r="Q10" s="10">
        <f>$C$23*($C$8+$C$6)*$C$3</f>
        <v>10253.880000000001</v>
      </c>
      <c r="R10" s="30"/>
    </row>
    <row r="11" spans="1:19" x14ac:dyDescent="0.2">
      <c r="A11" s="56" t="s">
        <v>19</v>
      </c>
      <c r="B11" s="56"/>
      <c r="C11" s="3">
        <v>12.5</v>
      </c>
      <c r="D11" s="60"/>
      <c r="E11" s="11" t="s">
        <v>11</v>
      </c>
      <c r="F11" s="12">
        <f>$C$20*$C$10*($C$7/1000)*$C$3+2*$B$14*SIN($C$26*PI()/360)*$C$3</f>
        <v>15985.529999999999</v>
      </c>
      <c r="G11" s="13">
        <f>2*$B$15*$C$3*SIN($C$26*PI()/360)</f>
        <v>17440.529999999995</v>
      </c>
      <c r="H11" s="13">
        <f>$C$20*$C$11*($C$9/1000)*$C$3+2*$B$16*SIN($C$26*PI()/360)*$C$3</f>
        <v>18882.828749999997</v>
      </c>
      <c r="I11" s="13">
        <f>2*$B$15*SIN($C$26*PI()/360)*$C$3</f>
        <v>17440.53</v>
      </c>
      <c r="J11" s="14">
        <f>$C$20*$C$10*($C$7/1000)*$C$3*0+2*$B$16*SIN($C$26*PI()/360)*$C$3</f>
        <v>17777.009999999998</v>
      </c>
      <c r="K11" s="60"/>
      <c r="L11" s="11" t="s">
        <v>11</v>
      </c>
      <c r="M11" s="12">
        <f>$C$24*$C$10*($C$7/1000)*$C$3+2*$C$14*SIN($C$26*PI()/360)*$C$3</f>
        <v>17067.389999999996</v>
      </c>
      <c r="N11" s="13">
        <f>2*$C$15*$C$3*SIN($C$26*PI()/360)</f>
        <v>17583.899999999998</v>
      </c>
      <c r="O11" s="13">
        <f>$C$24*$C$11*($C$9/1000)*$C$3+2*$C$16*SIN($C$26*PI()/360)*$C$3</f>
        <v>19556.103749999998</v>
      </c>
      <c r="P11" s="13">
        <f>2*$C$15*SIN($C$26*PI()/360)*$C$3</f>
        <v>17583.899999999998</v>
      </c>
      <c r="Q11" s="14">
        <f>$C$24*$C$10*($C$7/1000)*$C$3*0+2*$C$16*SIN($C$26*PI()/360)*$C$3</f>
        <v>17958.809999999998</v>
      </c>
      <c r="R11" s="30"/>
    </row>
    <row r="12" spans="1:19" ht="16" thickBot="1" x14ac:dyDescent="0.25">
      <c r="A12" s="17"/>
      <c r="B12" s="17"/>
      <c r="C12" s="17"/>
      <c r="D12" s="61"/>
      <c r="E12" s="65" t="s">
        <v>12</v>
      </c>
      <c r="F12" s="62">
        <v>0</v>
      </c>
      <c r="G12" s="63">
        <f>F12+$C$8*$C$3*$C$120</f>
        <v>0</v>
      </c>
      <c r="H12" s="63">
        <v>0</v>
      </c>
      <c r="I12" s="63">
        <f>3*0.25*$B$16</f>
        <v>4444.2525000000005</v>
      </c>
      <c r="J12" s="64">
        <f>$B$16</f>
        <v>5925.67</v>
      </c>
      <c r="K12" s="61"/>
      <c r="L12" s="65" t="s">
        <v>12</v>
      </c>
      <c r="M12" s="62">
        <v>0</v>
      </c>
      <c r="N12" s="63">
        <f>M12+$C$8*$C$3*$C$120</f>
        <v>0</v>
      </c>
      <c r="O12" s="63">
        <v>0</v>
      </c>
      <c r="P12" s="63">
        <f>3*0.25*$C$16</f>
        <v>4489.7025000000003</v>
      </c>
      <c r="Q12" s="64">
        <f>$C$16</f>
        <v>5986.27</v>
      </c>
      <c r="R12" s="30"/>
    </row>
    <row r="13" spans="1:19" ht="16" thickTop="1" x14ac:dyDescent="0.2">
      <c r="A13" s="33" t="s">
        <v>9</v>
      </c>
      <c r="B13" s="33" t="s">
        <v>20</v>
      </c>
      <c r="C13" s="33" t="s">
        <v>21</v>
      </c>
      <c r="R13" s="30"/>
    </row>
    <row r="14" spans="1:19" x14ac:dyDescent="0.2">
      <c r="A14" s="19" t="s">
        <v>22</v>
      </c>
      <c r="B14" s="6">
        <v>4398.2700000000004</v>
      </c>
      <c r="C14" s="6">
        <v>4345.45</v>
      </c>
      <c r="D14" s="39" t="s">
        <v>34</v>
      </c>
      <c r="E14" s="40"/>
      <c r="F14" s="5">
        <v>1.5</v>
      </c>
      <c r="G14" s="5">
        <v>1.5</v>
      </c>
      <c r="H14" s="5">
        <v>1.5</v>
      </c>
      <c r="I14" s="5">
        <v>1.2</v>
      </c>
      <c r="J14" s="5">
        <v>1.2</v>
      </c>
      <c r="K14" s="5"/>
      <c r="L14" s="5"/>
      <c r="M14" s="5">
        <v>1.5</v>
      </c>
      <c r="N14" s="5">
        <v>1.5</v>
      </c>
      <c r="O14" s="5">
        <v>1.5</v>
      </c>
      <c r="P14" s="5">
        <v>1.2</v>
      </c>
      <c r="Q14" s="5">
        <v>1.2</v>
      </c>
      <c r="R14" s="30"/>
    </row>
    <row r="15" spans="1:19" x14ac:dyDescent="0.2">
      <c r="A15" s="19" t="s">
        <v>23</v>
      </c>
      <c r="B15" s="6">
        <v>5813.51</v>
      </c>
      <c r="C15" s="6">
        <v>5861.3</v>
      </c>
      <c r="D15" s="39" t="s">
        <v>22</v>
      </c>
      <c r="E15" s="40"/>
      <c r="F15" s="5" t="s">
        <v>35</v>
      </c>
      <c r="G15" s="5" t="s">
        <v>36</v>
      </c>
      <c r="H15" s="5" t="s">
        <v>35</v>
      </c>
      <c r="I15" s="5" t="s">
        <v>36</v>
      </c>
      <c r="J15" s="5" t="s">
        <v>36</v>
      </c>
      <c r="K15" s="5"/>
      <c r="L15" s="5"/>
      <c r="M15" s="5" t="s">
        <v>35</v>
      </c>
      <c r="N15" s="5" t="s">
        <v>36</v>
      </c>
      <c r="O15" s="5" t="s">
        <v>35</v>
      </c>
      <c r="P15" s="5" t="s">
        <v>36</v>
      </c>
      <c r="Q15" s="5" t="s">
        <v>36</v>
      </c>
      <c r="R15" s="30"/>
    </row>
    <row r="16" spans="1:19" x14ac:dyDescent="0.2">
      <c r="A16" s="19" t="s">
        <v>24</v>
      </c>
      <c r="B16" s="6">
        <v>5925.67</v>
      </c>
      <c r="C16" s="6">
        <v>5986.27</v>
      </c>
      <c r="D16" s="2"/>
      <c r="E16" s="2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30"/>
    </row>
    <row r="17" spans="1:19" x14ac:dyDescent="0.2">
      <c r="A17" s="17"/>
      <c r="B17" s="17"/>
      <c r="C17" s="17"/>
      <c r="R17" s="30"/>
    </row>
    <row r="18" spans="1:19" x14ac:dyDescent="0.2">
      <c r="A18" s="36" t="s">
        <v>29</v>
      </c>
      <c r="B18" s="37"/>
      <c r="C18" s="38"/>
      <c r="R18" s="30"/>
    </row>
    <row r="19" spans="1:19" x14ac:dyDescent="0.2">
      <c r="A19" s="31" t="s">
        <v>13</v>
      </c>
      <c r="B19" s="32"/>
      <c r="C19" s="3">
        <v>630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x14ac:dyDescent="0.2">
      <c r="A20" s="29" t="s">
        <v>14</v>
      </c>
      <c r="B20" s="29"/>
      <c r="C20" s="3">
        <v>450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x14ac:dyDescent="0.2">
      <c r="A21" s="17"/>
      <c r="B21" s="17"/>
      <c r="C21" s="17"/>
      <c r="D21" s="2"/>
      <c r="E21" s="2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19" x14ac:dyDescent="0.2">
      <c r="A22" s="36" t="s">
        <v>30</v>
      </c>
      <c r="B22" s="37"/>
      <c r="C22" s="38"/>
      <c r="D22" s="2"/>
      <c r="E22" s="2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 x14ac:dyDescent="0.2">
      <c r="A23" s="34" t="s">
        <v>13</v>
      </c>
      <c r="B23" s="35"/>
      <c r="C23" s="3">
        <v>910</v>
      </c>
      <c r="D23" s="2"/>
      <c r="E23" s="23"/>
      <c r="F23" s="17"/>
      <c r="G23" s="17"/>
      <c r="H23" s="17"/>
      <c r="I23" s="17"/>
      <c r="J23" s="17"/>
      <c r="K23" s="17"/>
      <c r="L23" s="17"/>
      <c r="M23" s="17"/>
      <c r="N23" s="17"/>
    </row>
    <row r="24" spans="1:19" x14ac:dyDescent="0.2">
      <c r="A24" s="56" t="s">
        <v>14</v>
      </c>
      <c r="B24" s="56"/>
      <c r="C24" s="3">
        <v>650</v>
      </c>
      <c r="D24" s="2"/>
      <c r="E24" s="23"/>
      <c r="F24" s="17"/>
      <c r="G24" s="17"/>
      <c r="H24" s="17"/>
      <c r="I24" s="17"/>
      <c r="J24" s="17"/>
      <c r="K24" s="17"/>
      <c r="L24" s="17"/>
      <c r="M24" s="17"/>
      <c r="N24" s="17"/>
    </row>
    <row r="25" spans="1:19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9" x14ac:dyDescent="0.2">
      <c r="A26" s="57" t="s">
        <v>31</v>
      </c>
      <c r="B26" s="57"/>
      <c r="C26" s="3">
        <v>60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19" x14ac:dyDescent="0.2">
      <c r="O27" s="17"/>
    </row>
  </sheetData>
  <mergeCells count="27">
    <mergeCell ref="K4:K6"/>
    <mergeCell ref="K7:K9"/>
    <mergeCell ref="K10:K12"/>
    <mergeCell ref="A22:C22"/>
    <mergeCell ref="A23:B23"/>
    <mergeCell ref="A24:B24"/>
    <mergeCell ref="A26:B26"/>
    <mergeCell ref="D4:D6"/>
    <mergeCell ref="D7:D9"/>
    <mergeCell ref="D10:D12"/>
    <mergeCell ref="A9:B9"/>
    <mergeCell ref="A3:B3"/>
    <mergeCell ref="A1:C1"/>
    <mergeCell ref="A2:B2"/>
    <mergeCell ref="K1:Q1"/>
    <mergeCell ref="K2:Q2"/>
    <mergeCell ref="A5:C5"/>
    <mergeCell ref="A11:B11"/>
    <mergeCell ref="D14:E14"/>
    <mergeCell ref="D15:E15"/>
    <mergeCell ref="A18:C18"/>
    <mergeCell ref="A10:B10"/>
    <mergeCell ref="D1:J1"/>
    <mergeCell ref="D2:J2"/>
    <mergeCell ref="A6:B6"/>
    <mergeCell ref="A7:B7"/>
    <mergeCell ref="A8:B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Suspensión</vt:lpstr>
      <vt:lpstr>Áng. Débil (15º)</vt:lpstr>
      <vt:lpstr>Áng. Medio (35º)</vt:lpstr>
      <vt:lpstr>Áng. Fuerte (60º)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Usuario de Microsoft Office</cp:lastModifiedBy>
  <dcterms:created xsi:type="dcterms:W3CDTF">2016-12-01T19:53:52Z</dcterms:created>
  <dcterms:modified xsi:type="dcterms:W3CDTF">2016-12-29T19:02:21Z</dcterms:modified>
</cp:coreProperties>
</file>