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E4D2A4AE686322/Documents/Financial Modelling/"/>
    </mc:Choice>
  </mc:AlternateContent>
  <xr:revisionPtr revIDLastSave="326" documentId="8_{E55E3D3F-1A1C-424C-A199-7F10FBA1ED42}" xr6:coauthVersionLast="47" xr6:coauthVersionMax="47" xr10:uidLastSave="{9B9356FB-D9C2-44A1-B5D4-A048D912BE4F}"/>
  <bookViews>
    <workbookView xWindow="-120" yWindow="-120" windowWidth="20730" windowHeight="11040" activeTab="3" xr2:uid="{2C98968C-AE53-4641-B2E0-B2F582E4BB1E}"/>
  </bookViews>
  <sheets>
    <sheet name="DCF" sheetId="8" r:id="rId1"/>
    <sheet name="WACC" sheetId="1" r:id="rId2"/>
    <sheet name="Data&gt;" sheetId="2" r:id="rId3"/>
    <sheet name="Beta-Regression" sheetId="3" r:id="rId4"/>
    <sheet name="Beta-Comps" sheetId="7" r:id="rId5"/>
  </sheets>
  <definedNames>
    <definedName name="_xlnm._FilterDatabase" localSheetId="3" hidden="1">'Beta-Regression'!$B$9:$B$167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  <c r="L9" i="3"/>
  <c r="L16" i="3"/>
  <c r="D115" i="3" l="1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O48" i="1"/>
  <c r="O47" i="1"/>
  <c r="N47" i="1"/>
  <c r="O46" i="1"/>
  <c r="N46" i="1"/>
  <c r="H43" i="1"/>
  <c r="G43" i="1"/>
  <c r="O40" i="1"/>
  <c r="H40" i="1"/>
  <c r="G40" i="1"/>
  <c r="F40" i="1"/>
  <c r="O39" i="1"/>
  <c r="H39" i="1"/>
  <c r="G39" i="1"/>
  <c r="O38" i="1"/>
  <c r="G38" i="1"/>
  <c r="O37" i="1"/>
  <c r="O31" i="1"/>
  <c r="H31" i="1"/>
  <c r="O30" i="1"/>
  <c r="O22" i="1"/>
  <c r="N22" i="1"/>
  <c r="M22" i="1"/>
  <c r="L22" i="1"/>
  <c r="K22" i="1"/>
  <c r="O21" i="1"/>
  <c r="N21" i="1"/>
  <c r="M21" i="1"/>
  <c r="L21" i="1"/>
  <c r="K21" i="1"/>
  <c r="O19" i="1"/>
  <c r="M19" i="1"/>
  <c r="L19" i="1"/>
  <c r="O18" i="1"/>
  <c r="M18" i="1"/>
  <c r="L18" i="1"/>
  <c r="O17" i="1"/>
  <c r="M17" i="1"/>
  <c r="L17" i="1"/>
  <c r="O16" i="1"/>
  <c r="M16" i="1"/>
  <c r="L16" i="1"/>
  <c r="O15" i="1"/>
  <c r="M15" i="1"/>
  <c r="L15" i="1"/>
</calcChain>
</file>

<file path=xl/sharedStrings.xml><?xml version="1.0" encoding="utf-8"?>
<sst xmlns="http://schemas.openxmlformats.org/spreadsheetml/2006/main" count="207" uniqueCount="193">
  <si>
    <t>Weighted Average Cost of Capital</t>
  </si>
  <si>
    <t>All figures are in INR unless stated otherwise</t>
  </si>
  <si>
    <t>Peer comps</t>
  </si>
  <si>
    <t>Name of the comp</t>
  </si>
  <si>
    <t>Country</t>
  </si>
  <si>
    <t>Total Equity</t>
  </si>
  <si>
    <t>Total Debt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</si>
  <si>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</si>
  <si>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Debt/</t>
  </si>
  <si>
    <t>Equity</t>
  </si>
  <si>
    <t>Capital</t>
  </si>
  <si>
    <t xml:space="preserve">Debt/ </t>
  </si>
  <si>
    <t>Levered</t>
  </si>
  <si>
    <t xml:space="preserve">Unlevered </t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</si>
  <si>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</si>
  <si>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</si>
  <si>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Hind. Unilever</t>
  </si>
  <si>
    <t>India</t>
  </si>
  <si>
    <t>Nestle India</t>
  </si>
  <si>
    <t>Britannia Inds.</t>
  </si>
  <si>
    <t>Godrej Consumer</t>
  </si>
  <si>
    <t>Dabur India</t>
  </si>
  <si>
    <t>Average</t>
  </si>
  <si>
    <t>Median</t>
  </si>
  <si>
    <t>Cost of Debt</t>
  </si>
  <si>
    <t>Pre-Tax Cost of Debt</t>
  </si>
  <si>
    <t>Tax Rate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</si>
  <si>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</si>
  <si>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</si>
  <si>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</si>
  <si>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</si>
  <si>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</si>
  <si>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Capital Structure</t>
  </si>
  <si>
    <t xml:space="preserve">Current </t>
  </si>
  <si>
    <t>Target</t>
  </si>
  <si>
    <t>Market Capitalization</t>
  </si>
  <si>
    <t>Total Capital</t>
  </si>
  <si>
    <t>Levered Beta</t>
  </si>
  <si>
    <t>Comps Median Levered Beta</t>
  </si>
  <si>
    <t>Target Debt/Equity</t>
  </si>
  <si>
    <t>Debt</t>
  </si>
  <si>
    <t>Debt/Equity</t>
  </si>
  <si>
    <t>Total Cost</t>
  </si>
  <si>
    <t>Total Weight</t>
  </si>
  <si>
    <t>WACC</t>
  </si>
  <si>
    <t>Notes</t>
  </si>
  <si>
    <t>1. Tax rate considered as Marginal Tax rate for the country</t>
  </si>
  <si>
    <t>2. Levered beta is based on 5yrs monthly data</t>
  </si>
  <si>
    <t xml:space="preserve">3. Unlevered beta = levered beta*(1+(1-Tax rate)*Debt/Equity) </t>
  </si>
  <si>
    <t xml:space="preserve">4. Levered beta = Unlevered beta*(1+(1-Tax rate)*Debt/Equity) </t>
  </si>
  <si>
    <t>Date</t>
  </si>
  <si>
    <t>Adj Close </t>
  </si>
  <si>
    <t>Jun 19, 2025</t>
  </si>
  <si>
    <t>Jun 16, 2025</t>
  </si>
  <si>
    <t>Jun 9, 2025</t>
  </si>
  <si>
    <t>Jun 2, 2025</t>
  </si>
  <si>
    <t>May 26, 2025</t>
  </si>
  <si>
    <t>May 19, 2025</t>
  </si>
  <si>
    <t>May 12, 2025</t>
  </si>
  <si>
    <t>May 5, 2025</t>
  </si>
  <si>
    <t>Apr 28, 2025</t>
  </si>
  <si>
    <t>Apr 21, 2025</t>
  </si>
  <si>
    <t>Apr 14, 2025</t>
  </si>
  <si>
    <t>Apr 7, 2025</t>
  </si>
  <si>
    <t>Mar 31, 2025</t>
  </si>
  <si>
    <t>Mar 24, 2025</t>
  </si>
  <si>
    <t>Mar 17, 2025</t>
  </si>
  <si>
    <t>Mar 10, 2025</t>
  </si>
  <si>
    <t>Mar 3, 2025</t>
  </si>
  <si>
    <t>Feb 24, 2025</t>
  </si>
  <si>
    <t>Feb 17, 2025</t>
  </si>
  <si>
    <t>Feb 10, 2025</t>
  </si>
  <si>
    <t>Feb 3, 2025</t>
  </si>
  <si>
    <t>Jan 27, 2025</t>
  </si>
  <si>
    <t>Jan 20, 2025</t>
  </si>
  <si>
    <t>Jan 13, 2025</t>
  </si>
  <si>
    <t>Jan 6, 2025</t>
  </si>
  <si>
    <t>Dec 30, 2024</t>
  </si>
  <si>
    <t>Dec 23, 2024</t>
  </si>
  <si>
    <t>Dec 16, 2024</t>
  </si>
  <si>
    <t>Dec 9, 2024</t>
  </si>
  <si>
    <t>Dec 2, 2024</t>
  </si>
  <si>
    <t>Nov 25, 2024</t>
  </si>
  <si>
    <t>Nov 18, 2024</t>
  </si>
  <si>
    <t>Nov 11, 2024</t>
  </si>
  <si>
    <t>Nov 4, 2024</t>
  </si>
  <si>
    <t>Oct 28, 2024</t>
  </si>
  <si>
    <t>Oct 21, 2024</t>
  </si>
  <si>
    <t>Oct 14, 2024</t>
  </si>
  <si>
    <t>Oct 7, 2024</t>
  </si>
  <si>
    <t>Sep 30, 2024</t>
  </si>
  <si>
    <t>Sep 23, 2024</t>
  </si>
  <si>
    <t>Sep 16, 2024</t>
  </si>
  <si>
    <t>Sep 9, 2024</t>
  </si>
  <si>
    <t>Sep 2, 2024</t>
  </si>
  <si>
    <t>Aug 26, 2024</t>
  </si>
  <si>
    <t>Aug 19, 2024</t>
  </si>
  <si>
    <t>Aug 12, 2024</t>
  </si>
  <si>
    <t>Aug 5, 2024</t>
  </si>
  <si>
    <t>Jul 29, 2024</t>
  </si>
  <si>
    <t>Jul 22, 2024</t>
  </si>
  <si>
    <t>Jul 15, 2024</t>
  </si>
  <si>
    <t>Jul 8, 2024</t>
  </si>
  <si>
    <t>Jul 1, 2024</t>
  </si>
  <si>
    <t>Jun 24, 2024</t>
  </si>
  <si>
    <t>Jun 17, 2024</t>
  </si>
  <si>
    <t>Jun 10, 2024</t>
  </si>
  <si>
    <t>Jun 3, 2024</t>
  </si>
  <si>
    <t>May 27, 2024</t>
  </si>
  <si>
    <t>May 20, 2024</t>
  </si>
  <si>
    <t>May 13, 2024</t>
  </si>
  <si>
    <t>May 6, 2024</t>
  </si>
  <si>
    <t>Apr 29, 2024</t>
  </si>
  <si>
    <t>Apr 22, 2024</t>
  </si>
  <si>
    <t>Apr 15, 2024</t>
  </si>
  <si>
    <t>Apr 8, 2024</t>
  </si>
  <si>
    <t>Apr 1, 2024</t>
  </si>
  <si>
    <t>Mar 25, 2024</t>
  </si>
  <si>
    <t>Mar 18, 2024</t>
  </si>
  <si>
    <t>Mar 11, 2024</t>
  </si>
  <si>
    <t>Mar 4, 2024</t>
  </si>
  <si>
    <t>Feb 26, 2024</t>
  </si>
  <si>
    <t>Feb 19, 2024</t>
  </si>
  <si>
    <t>Feb 12, 2024</t>
  </si>
  <si>
    <t>Feb 5, 2024</t>
  </si>
  <si>
    <t>Jan 29, 2024</t>
  </si>
  <si>
    <t>Jan 22, 2024</t>
  </si>
  <si>
    <t>Jan 15, 2024</t>
  </si>
  <si>
    <t>Jan 8, 2024</t>
  </si>
  <si>
    <t>Jan 1, 2024</t>
  </si>
  <si>
    <t>Dec 25, 2023</t>
  </si>
  <si>
    <t>Dec 18, 2023</t>
  </si>
  <si>
    <t>Dec 11, 2023</t>
  </si>
  <si>
    <t>Dec 4, 2023</t>
  </si>
  <si>
    <t>Nov 27, 2023</t>
  </si>
  <si>
    <t>Nov 20, 2023</t>
  </si>
  <si>
    <t>Nov 13, 2023</t>
  </si>
  <si>
    <t>Nov 6, 2023</t>
  </si>
  <si>
    <t>Oct 30, 2023</t>
  </si>
  <si>
    <t>Oct 23, 2023</t>
  </si>
  <si>
    <t>Oct 16, 2023</t>
  </si>
  <si>
    <t>Oct 9, 2023</t>
  </si>
  <si>
    <t>Oct 2, 2023</t>
  </si>
  <si>
    <t>Sep 25, 2023</t>
  </si>
  <si>
    <t>Sep 18, 2023</t>
  </si>
  <si>
    <t>Sep 11, 2023</t>
  </si>
  <si>
    <t>Sep 4, 2023</t>
  </si>
  <si>
    <t>Aug 28, 2023</t>
  </si>
  <si>
    <t>Aug 21, 2023</t>
  </si>
  <si>
    <t>Aug 14, 2023</t>
  </si>
  <si>
    <t>Aug 7, 2023</t>
  </si>
  <si>
    <t>Jul 31, 2023</t>
  </si>
  <si>
    <t>Jul 24, 2023</t>
  </si>
  <si>
    <t>Jul 17, 2023</t>
  </si>
  <si>
    <t>Jul 10, 2023</t>
  </si>
  <si>
    <t>Jul 3, 2023</t>
  </si>
  <si>
    <t>Jun 26, 2023</t>
  </si>
  <si>
    <t>Jun 19, 2023</t>
  </si>
  <si>
    <t>Returns</t>
  </si>
  <si>
    <t>Avenue Supermart Weekly returns</t>
  </si>
  <si>
    <t>NIFTY Weekly Returns</t>
  </si>
  <si>
    <t>Beta Drifting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</si>
  <si>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</si>
  <si>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</si>
  <si>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</si>
  <si>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</si>
  <si>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</si>
  <si>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</si>
  <si>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</si>
  <si>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</si>
  <si>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</si>
  <si>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</si>
  <si>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</si>
  <si>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</si>
  <si>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</si>
  <si>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</si>
  <si>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</si>
  <si>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</si>
  <si>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</si>
  <si>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</si>
  <si>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</si>
  <si>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</si>
  <si>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</si>
  <si>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</si>
  <si>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</si>
  <si>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</si>
  <si>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</si>
  <si>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</si>
  <si>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Raw Beta weight</t>
  </si>
  <si>
    <t>Market Beta</t>
  </si>
  <si>
    <t>Market Beta Weight</t>
  </si>
  <si>
    <t>Adjusted Beta</t>
  </si>
  <si>
    <t>Regression Beta- 2yrs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</si>
</sst>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3333FF"/>
      <name val="Calibri"/>
      <family val="2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4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0" fontId="6" fillId="0" borderId="0" xfId="0" applyFont="1"/>
    <xf numFmtId="10" fontId="6" fillId="0" borderId="0" xfId="0" applyNumberFormat="1" applyFont="1"/>
    <xf numFmtId="9" fontId="0" fillId="0" borderId="0" xfId="1" applyFont="1"/>
    <xf numFmtId="2" fontId="6" fillId="0" borderId="0" xfId="0" applyNumberFormat="1" applyFont="1"/>
    <xf numFmtId="10" fontId="0" fillId="3" borderId="0" xfId="1" applyNumberFormat="1" applyFont="1" applyFill="1"/>
    <xf numFmtId="2" fontId="0" fillId="0" borderId="0" xfId="0" applyNumberFormat="1"/>
    <xf numFmtId="2" fontId="0" fillId="3" borderId="0" xfId="0" applyNumberFormat="1" applyFill="1"/>
    <xf numFmtId="10" fontId="6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10" fontId="0" fillId="0" borderId="1" xfId="0" applyNumberFormat="1" applyBorder="1"/>
    <xf numFmtId="10" fontId="0" fillId="0" borderId="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10" fontId="0" fillId="4" borderId="1" xfId="1" applyNumberFormat="1" applyFont="1" applyFill="1" applyBorder="1"/>
    <xf numFmtId="10" fontId="0" fillId="4" borderId="2" xfId="1" applyNumberFormat="1" applyFont="1" applyFill="1" applyBorder="1"/>
    <xf numFmtId="10" fontId="0" fillId="0" borderId="1" xfId="1" applyNumberFormat="1" applyFont="1" applyBorder="1"/>
    <xf numFmtId="0" fontId="2" fillId="0" borderId="2" xfId="0" applyFont="1" applyBorder="1" applyAlignment="1">
      <alignment horizontal="right"/>
    </xf>
    <xf numFmtId="9" fontId="0" fillId="0" borderId="1" xfId="1" applyFont="1" applyBorder="1"/>
    <xf numFmtId="9" fontId="0" fillId="0" borderId="1" xfId="0" applyNumberFormat="1" applyBorder="1"/>
    <xf numFmtId="165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0" fontId="7" fillId="0" borderId="0" xfId="0" applyFont="1"/>
    <xf numFmtId="0" fontId="8" fillId="0" borderId="0" xfId="0" applyFont="1" applyAlignment="1">
      <alignment vertical="top"/>
    </xf>
    <xf numFmtId="0" fontId="10" fillId="4" borderId="0" xfId="0" applyFont="1" applyFill="1" applyAlignment="1">
      <alignment vertical="center" wrapText="1"/>
    </xf>
    <xf numFmtId="0" fontId="0" fillId="4" borderId="0" xfId="0" applyFont="1" applyFill="1"/>
    <xf numFmtId="0" fontId="0" fillId="0" borderId="0" xfId="0" applyAlignment="1"/>
    <xf numFmtId="4" fontId="10" fillId="4" borderId="0" xfId="0" applyNumberFormat="1" applyFont="1" applyFill="1" applyAlignment="1">
      <alignment vertical="center"/>
    </xf>
    <xf numFmtId="10" fontId="0" fillId="0" borderId="0" xfId="1" applyNumberFormat="1" applyFont="1" applyAlignment="1"/>
    <xf numFmtId="0" fontId="2" fillId="0" borderId="0" xfId="0" applyFont="1" applyAlignment="1"/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5" fontId="10" fillId="4" borderId="0" xfId="0" applyNumberFormat="1" applyFont="1" applyFill="1" applyAlignment="1">
      <alignment vertical="center"/>
    </xf>
    <xf numFmtId="0" fontId="9" fillId="4" borderId="0" xfId="0" applyFont="1" applyFill="1" applyAlignment="1"/>
    <xf numFmtId="0" fontId="0" fillId="4" borderId="0" xfId="0" applyFill="1"/>
    <xf numFmtId="0" fontId="9" fillId="4" borderId="0" xfId="0" applyFont="1" applyFill="1" applyAlignment="1">
      <alignment horizontal="center"/>
    </xf>
    <xf numFmtId="0" fontId="2" fillId="4" borderId="0" xfId="0" applyFont="1" applyFill="1"/>
    <xf numFmtId="0" fontId="11" fillId="4" borderId="2" xfId="0" applyFont="1" applyFill="1" applyBorder="1" applyAlignment="1">
      <alignment vertical="center"/>
    </xf>
    <xf numFmtId="0" fontId="2" fillId="4" borderId="2" xfId="0" applyFont="1" applyFill="1" applyBorder="1" applyAlignment="1"/>
    <xf numFmtId="0" fontId="11" fillId="4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0" fillId="6" borderId="0" xfId="0" applyFill="1"/>
    <xf numFmtId="2" fontId="0" fillId="6" borderId="0" xfId="0" applyNumberFormat="1" applyFill="1"/>
    <xf numFmtId="15" fontId="12" fillId="4" borderId="0" xfId="0" applyNumberFormat="1" applyFont="1" applyFill="1" applyAlignment="1">
      <alignment vertical="center"/>
    </xf>
    <xf numFmtId="4" fontId="12" fillId="4" borderId="0" xfId="0" applyNumberFormat="1" applyFont="1" applyFill="1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0" xfId="0" applyFont="1"/>
    <xf numFmtId="4" fontId="12" fillId="4" borderId="0" xfId="0" applyNumberFormat="1" applyFont="1" applyFill="1" applyAlignment="1">
      <alignment horizontal="left" vertical="center"/>
    </xf>
    <xf numFmtId="10" fontId="12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2416-9A81-457B-8A3A-46616B61082A}">
  <sheetPr>
    <tabColor rgb="FF002060"/>
  </sheetPr>
  <dimension ref="A1"/>
  <sheetViews>
    <sheetView workbookViewId="0">
      <selection activeCell="A18" sqref="A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1E05-E326-4FCB-8BE2-209864B4FF21}">
  <dimension ref="B6:O50"/>
  <sheetViews>
    <sheetView showGridLines="0" topLeftCell="A3" workbookViewId="0">
      <selection activeCell="E51" sqref="E51"/>
    </sheetView>
  </sheetViews>
  <sheetFormatPr defaultRowHeight="15" x14ac:dyDescent="0.25"/>
  <cols>
    <col min="1" max="1" width="1.85546875" customWidth="1"/>
    <col min="2" max="2" width="17.5703125" customWidth="1"/>
    <col min="3" max="3" width="6.140625" bestFit="1" customWidth="1"/>
    <col min="4" max="4" width="7" bestFit="1" customWidth="1"/>
    <col min="5" max="5" width="9" bestFit="1" customWidth="1"/>
    <col min="6" max="6" width="12.5703125" bestFit="1" customWidth="1"/>
    <col min="7" max="7" width="10.140625" bestFit="1" customWidth="1"/>
    <col min="8" max="8" width="8" bestFit="1" customWidth="1"/>
    <col min="9" max="9" width="10.140625" bestFit="1" customWidth="1"/>
    <col min="10" max="10" width="11.42578125" bestFit="1" customWidth="1"/>
    <col min="11" max="11" width="9.140625" bestFit="1" customWidth="1"/>
    <col min="12" max="12" width="6.5703125" bestFit="1" customWidth="1"/>
    <col min="13" max="13" width="7.140625" bestFit="1" customWidth="1"/>
    <col min="14" max="14" width="9.7109375" bestFit="1" customWidth="1"/>
    <col min="15" max="15" width="10.7109375" bestFit="1" customWidth="1"/>
    <col min="16" max="16" width="11.7109375" customWidth="1"/>
  </cols>
  <sheetData>
    <row r="6" spans="2:15" x14ac:dyDescent="0.25"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8" spans="2:15" x14ac:dyDescent="0.25">
      <c r="B8" s="2" t="s">
        <v>1</v>
      </c>
    </row>
    <row r="11" spans="2:15" x14ac:dyDescent="0.25">
      <c r="B11" s="3" t="s">
        <v>2</v>
      </c>
    </row>
    <row r="12" spans="2:1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8</v>
      </c>
      <c r="M12" s="4" t="s">
        <v>11</v>
      </c>
      <c r="N12" s="4" t="s">
        <v>12</v>
      </c>
      <c r="O12" s="4" t="s">
        <v>13</v>
      </c>
    </row>
    <row r="13" spans="2:15" ht="17.25" x14ac:dyDescent="0.25">
      <c r="B13" s="5" t="s">
        <v>3</v>
      </c>
      <c r="C13" s="5"/>
      <c r="D13" s="5"/>
      <c r="E13" s="5"/>
      <c r="F13" s="5"/>
      <c r="G13" s="5"/>
      <c r="H13" s="5" t="s">
        <v>4</v>
      </c>
      <c r="I13" s="5" t="s">
        <v>6</v>
      </c>
      <c r="J13" s="5" t="s">
        <v>5</v>
      </c>
      <c r="K13" s="5" t="s">
        <v>7</v>
      </c>
      <c r="L13" s="5" t="s">
        <v>9</v>
      </c>
      <c r="M13" s="5" t="s">
        <v>10</v>
      </c>
      <c r="N13" s="5" t="s">
        <v>14</v>
      </c>
      <c r="O13" s="5" t="s">
        <v>15</v>
      </c>
    </row>
    <row r="15" spans="2:15" x14ac:dyDescent="0.25">
      <c r="B15" s="7" t="s">
        <v>16</v>
      </c>
      <c r="C15" s="7"/>
      <c r="D15" s="7"/>
      <c r="E15" s="7"/>
      <c r="H15" s="7" t="s">
        <v>17</v>
      </c>
      <c r="I15" s="7">
        <v>1139</v>
      </c>
      <c r="J15" s="7">
        <v>611503.9</v>
      </c>
      <c r="K15" s="14">
        <v>0.3</v>
      </c>
      <c r="L15" s="11">
        <f>I15/J15</f>
        <v>1.8626209906429051E-3</v>
      </c>
      <c r="M15" s="11">
        <f>I15/(I15+J15)</f>
        <v>1.8591580837711494E-3</v>
      </c>
      <c r="N15" s="10">
        <v>1</v>
      </c>
      <c r="O15" s="13">
        <f>N15/(1+(1-K15)*L15)</f>
        <v>0.99869786307784481</v>
      </c>
    </row>
    <row r="16" spans="2:15" x14ac:dyDescent="0.25">
      <c r="B16" s="7" t="s">
        <v>18</v>
      </c>
      <c r="C16" s="7"/>
      <c r="D16" s="7"/>
      <c r="E16" s="7"/>
      <c r="H16" s="7" t="s">
        <v>17</v>
      </c>
      <c r="I16" s="7">
        <v>279.89999999999998</v>
      </c>
      <c r="J16" s="7">
        <v>182975</v>
      </c>
      <c r="K16" s="14">
        <v>0.3</v>
      </c>
      <c r="L16" s="11">
        <f>I16/J16</f>
        <v>1.5297171744773875E-3</v>
      </c>
      <c r="M16" s="11">
        <f>I16/(I16+J16)</f>
        <v>1.5273807139672662E-3</v>
      </c>
      <c r="N16" s="10">
        <v>1</v>
      </c>
      <c r="O16" s="13">
        <f>N16/(1+(1-K16)*L16)</f>
        <v>0.99893034336834996</v>
      </c>
    </row>
    <row r="17" spans="2:15" x14ac:dyDescent="0.25">
      <c r="B17" s="7" t="s">
        <v>19</v>
      </c>
      <c r="C17" s="7"/>
      <c r="D17" s="7"/>
      <c r="E17" s="7"/>
      <c r="H17" s="7" t="s">
        <v>17</v>
      </c>
      <c r="I17" s="7">
        <v>3037.7</v>
      </c>
      <c r="J17" s="7">
        <v>110690</v>
      </c>
      <c r="K17" s="14">
        <v>0.3</v>
      </c>
      <c r="L17" s="11">
        <f>I17/J17</f>
        <v>2.7443310145451257E-2</v>
      </c>
      <c r="M17" s="11">
        <f>I17/(I17+J17)</f>
        <v>2.6710291336235585E-2</v>
      </c>
      <c r="N17" s="10">
        <v>1</v>
      </c>
      <c r="O17" s="13">
        <f>N17/(1+(1-K17)*L17)</f>
        <v>0.98115176349819389</v>
      </c>
    </row>
    <row r="18" spans="2:15" x14ac:dyDescent="0.25">
      <c r="B18" s="7" t="s">
        <v>20</v>
      </c>
      <c r="C18" s="7"/>
      <c r="D18" s="7"/>
      <c r="E18" s="7"/>
      <c r="H18" s="7" t="s">
        <v>17</v>
      </c>
      <c r="I18" s="7">
        <v>1164.5</v>
      </c>
      <c r="J18" s="7">
        <v>96256.4</v>
      </c>
      <c r="K18" s="14">
        <v>0.3</v>
      </c>
      <c r="L18" s="11">
        <f>I18/J18</f>
        <v>1.2097896867117408E-2</v>
      </c>
      <c r="M18" s="11">
        <f>I18/(I18+J18)</f>
        <v>1.1953287230974052E-2</v>
      </c>
      <c r="N18" s="10">
        <v>1</v>
      </c>
      <c r="O18" s="13">
        <f>N18/(1+(1-K18)*L18)</f>
        <v>0.99160258592759665</v>
      </c>
    </row>
    <row r="19" spans="2:15" x14ac:dyDescent="0.25">
      <c r="B19" s="7" t="s">
        <v>21</v>
      </c>
      <c r="C19" s="7"/>
      <c r="D19" s="7"/>
      <c r="E19" s="7"/>
      <c r="H19" s="7" t="s">
        <v>17</v>
      </c>
      <c r="I19" s="7">
        <v>1068.0999999999999</v>
      </c>
      <c r="J19" s="7">
        <v>94940.4</v>
      </c>
      <c r="K19" s="14">
        <v>0.3</v>
      </c>
      <c r="L19" s="11">
        <f>I19/J19</f>
        <v>1.1250215924938172E-2</v>
      </c>
      <c r="M19" s="11">
        <f>I19/(I19+J19)</f>
        <v>1.1125056635610388E-2</v>
      </c>
      <c r="N19" s="10">
        <v>1</v>
      </c>
      <c r="O19" s="13">
        <f>N19/(1+(1-K19)*L19)</f>
        <v>0.9921863822731507</v>
      </c>
    </row>
    <row r="21" spans="2:15" x14ac:dyDescent="0.25">
      <c r="J21" s="15" t="s">
        <v>22</v>
      </c>
      <c r="K21" s="17">
        <f>AVERAGE(K15:K19)</f>
        <v>0.3</v>
      </c>
      <c r="L21" s="21">
        <f>AVERAGE(L15:L19)</f>
        <v>1.0836752220525426E-2</v>
      </c>
      <c r="M21" s="21">
        <f>AVERAGE(M15:M19)</f>
        <v>1.063503480011169E-2</v>
      </c>
      <c r="N21" s="19">
        <f>AVERAGE(N15:N19)</f>
        <v>1</v>
      </c>
      <c r="O21" s="19">
        <f>AVERAGE(O15:O19)</f>
        <v>0.9925137876290272</v>
      </c>
    </row>
    <row r="22" spans="2:15" x14ac:dyDescent="0.25">
      <c r="J22" s="16" t="s">
        <v>23</v>
      </c>
      <c r="K22" s="18">
        <f>MEDIAN(K15:K19)</f>
        <v>0.3</v>
      </c>
      <c r="L22" s="22">
        <f>MEDIAN(L15:L19)</f>
        <v>1.1250215924938172E-2</v>
      </c>
      <c r="M22" s="22">
        <f>MEDIAN(M15:M19)</f>
        <v>1.1125056635610388E-2</v>
      </c>
      <c r="N22" s="20">
        <f>MEDIAN(N15:N19)</f>
        <v>1</v>
      </c>
      <c r="O22" s="20">
        <f>MEDIAN(O15:O19)</f>
        <v>0.9921863822731507</v>
      </c>
    </row>
    <row r="26" spans="2:15" x14ac:dyDescent="0.25">
      <c r="B26" s="16" t="s">
        <v>24</v>
      </c>
      <c r="C26" s="5"/>
      <c r="D26" s="5"/>
      <c r="E26" s="5"/>
      <c r="F26" s="5"/>
      <c r="G26" s="5"/>
      <c r="H26" s="5"/>
      <c r="J26" s="16" t="s">
        <v>28</v>
      </c>
      <c r="K26" s="5"/>
      <c r="L26" s="5"/>
      <c r="M26" s="5"/>
      <c r="N26" s="5"/>
      <c r="O26" s="5"/>
    </row>
    <row r="28" spans="2:15" x14ac:dyDescent="0.25">
      <c r="J28" t="s">
        <v>29</v>
      </c>
      <c r="O28" s="14">
        <v>6.5000000000000002E-2</v>
      </c>
    </row>
    <row r="29" spans="2:15" x14ac:dyDescent="0.25">
      <c r="B29" t="s">
        <v>25</v>
      </c>
      <c r="H29" s="14">
        <v>8.4000000000000005E-2</v>
      </c>
      <c r="J29" t="s">
        <v>30</v>
      </c>
      <c r="O29" s="14">
        <v>0.08</v>
      </c>
    </row>
    <row r="30" spans="2:15" ht="17.25" x14ac:dyDescent="0.25">
      <c r="B30" t="s">
        <v>26</v>
      </c>
      <c r="H30" s="14">
        <v>0.3</v>
      </c>
      <c r="J30" t="s">
        <v>31</v>
      </c>
      <c r="O30" s="12">
        <f>O40</f>
        <v>1.517391304347826</v>
      </c>
    </row>
    <row r="31" spans="2:15" x14ac:dyDescent="0.25">
      <c r="B31" s="15" t="s">
        <v>27</v>
      </c>
      <c r="C31" s="4"/>
      <c r="D31" s="4"/>
      <c r="E31" s="4"/>
      <c r="F31" s="4"/>
      <c r="G31" s="4"/>
      <c r="H31" s="23">
        <f>H29*(1-H30)</f>
        <v>5.8799999999999998E-2</v>
      </c>
      <c r="J31" s="15" t="s">
        <v>28</v>
      </c>
      <c r="K31" s="4"/>
      <c r="L31" s="4"/>
      <c r="M31" s="4"/>
      <c r="N31" s="4"/>
      <c r="O31" s="23">
        <f>O28+(O30*O29)</f>
        <v>0.18639130434782608</v>
      </c>
    </row>
    <row r="35" spans="2:15" x14ac:dyDescent="0.25">
      <c r="B35" s="16" t="s">
        <v>32</v>
      </c>
      <c r="C35" s="5"/>
      <c r="D35" s="5"/>
      <c r="E35" s="5"/>
      <c r="F35" s="5"/>
      <c r="G35" s="5"/>
      <c r="H35" s="5"/>
      <c r="J35" s="16" t="s">
        <v>37</v>
      </c>
      <c r="K35" s="5"/>
      <c r="L35" s="5"/>
      <c r="M35" s="5"/>
      <c r="N35" s="5"/>
      <c r="O35" s="5"/>
    </row>
    <row r="37" spans="2:15" x14ac:dyDescent="0.25">
      <c r="G37" s="24" t="s">
        <v>33</v>
      </c>
      <c r="H37" s="24" t="s">
        <v>34</v>
      </c>
      <c r="J37" t="s">
        <v>38</v>
      </c>
      <c r="O37" s="12">
        <f>N22</f>
        <v>1</v>
      </c>
    </row>
    <row r="38" spans="2:15" x14ac:dyDescent="0.25">
      <c r="B38" t="s">
        <v>6</v>
      </c>
      <c r="F38" s="7">
        <v>15000</v>
      </c>
      <c r="G38" s="9">
        <f>F38/$F$40</f>
        <v>0.33333333333333331</v>
      </c>
      <c r="H38" s="8">
        <v>0.42499999999999999</v>
      </c>
      <c r="J38" t="s">
        <v>39</v>
      </c>
      <c r="O38" s="28">
        <f>H43</f>
        <v>0.73913043478260876</v>
      </c>
    </row>
    <row r="39" spans="2:15" x14ac:dyDescent="0.25">
      <c r="B39" t="s">
        <v>35</v>
      </c>
      <c r="F39" s="7">
        <v>30000</v>
      </c>
      <c r="G39" s="9">
        <f>F39/$F$40</f>
        <v>0.66666666666666663</v>
      </c>
      <c r="H39" s="27">
        <f>H40-H38</f>
        <v>0.57499999999999996</v>
      </c>
      <c r="J39" t="s">
        <v>26</v>
      </c>
      <c r="O39" s="6">
        <f>H30</f>
        <v>0.3</v>
      </c>
    </row>
    <row r="40" spans="2:15" x14ac:dyDescent="0.25">
      <c r="B40" s="15" t="s">
        <v>36</v>
      </c>
      <c r="C40" s="4"/>
      <c r="D40" s="4"/>
      <c r="E40" s="4"/>
      <c r="F40" s="4">
        <f>SUM(F38:F39)</f>
        <v>45000</v>
      </c>
      <c r="G40" s="25">
        <f>F40/$F$40</f>
        <v>1</v>
      </c>
      <c r="H40" s="26">
        <f>G40</f>
        <v>1</v>
      </c>
      <c r="J40" s="15" t="s">
        <v>37</v>
      </c>
      <c r="K40" s="4"/>
      <c r="L40" s="4"/>
      <c r="M40" s="4"/>
      <c r="N40" s="4"/>
      <c r="O40" s="19">
        <f>O37*(1+(1-O39)*O38)</f>
        <v>1.517391304347826</v>
      </c>
    </row>
    <row r="43" spans="2:15" x14ac:dyDescent="0.25">
      <c r="B43" t="s">
        <v>41</v>
      </c>
      <c r="G43" s="29">
        <f>G38/G39</f>
        <v>0.5</v>
      </c>
      <c r="H43" s="29">
        <f>H38/H39</f>
        <v>0.73913043478260876</v>
      </c>
      <c r="J43" s="16" t="s">
        <v>0</v>
      </c>
      <c r="K43" s="5"/>
      <c r="L43" s="5"/>
      <c r="M43" s="5"/>
      <c r="N43" s="5"/>
      <c r="O43" s="5"/>
    </row>
    <row r="45" spans="2:15" x14ac:dyDescent="0.25">
      <c r="N45" s="5" t="s">
        <v>42</v>
      </c>
      <c r="O45" s="5" t="s">
        <v>43</v>
      </c>
    </row>
    <row r="46" spans="2:15" x14ac:dyDescent="0.25">
      <c r="B46" s="30" t="s">
        <v>45</v>
      </c>
      <c r="J46" t="s">
        <v>40</v>
      </c>
      <c r="N46" s="6">
        <f>H31</f>
        <v>5.8799999999999998E-2</v>
      </c>
      <c r="O46" s="6">
        <f>H38</f>
        <v>0.42499999999999999</v>
      </c>
    </row>
    <row r="47" spans="2:15" x14ac:dyDescent="0.25">
      <c r="B47" s="31" t="s">
        <v>46</v>
      </c>
      <c r="J47" t="s">
        <v>9</v>
      </c>
      <c r="N47" s="6">
        <f>O31</f>
        <v>0.18639130434782608</v>
      </c>
      <c r="O47" s="6">
        <f>H39</f>
        <v>0.57499999999999996</v>
      </c>
    </row>
    <row r="48" spans="2:15" x14ac:dyDescent="0.25">
      <c r="B48" s="31" t="s">
        <v>47</v>
      </c>
      <c r="J48" s="15" t="s">
        <v>44</v>
      </c>
      <c r="K48" s="4"/>
      <c r="L48" s="4"/>
      <c r="M48" s="4"/>
      <c r="N48" s="4"/>
      <c r="O48" s="23">
        <f>SUMPRODUCT(N46:N47,O46:O47)</f>
        <v>0.13216499999999998</v>
      </c>
    </row>
    <row r="49" spans="2:2" x14ac:dyDescent="0.25">
      <c r="B49" s="31" t="s">
        <v>48</v>
      </c>
    </row>
    <row r="50" spans="2:2" x14ac:dyDescent="0.25">
      <c r="B50" s="31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7C19-004C-4ACC-9F87-3B9A773984A1}">
  <sheetPr>
    <tabColor rgb="FF00206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5B89-74DD-4BA2-9D6D-01B7B6244420}">
  <dimension ref="B3:V167"/>
  <sheetViews>
    <sheetView showGridLines="0" tabSelected="1" workbookViewId="0">
      <selection activeCell="O7" sqref="O7"/>
    </sheetView>
  </sheetViews>
  <sheetFormatPr defaultRowHeight="15" x14ac:dyDescent="0.25"/>
  <cols>
    <col min="1" max="1" width="1.85546875" customWidth="1"/>
    <col min="2" max="2" width="13.5703125" style="34" bestFit="1" customWidth="1"/>
    <col min="3" max="3" width="10.140625" bestFit="1" customWidth="1"/>
    <col min="6" max="6" width="10.140625" bestFit="1" customWidth="1"/>
    <col min="7" max="8" width="7.85546875" bestFit="1" customWidth="1"/>
    <col min="14" max="14" width="18" bestFit="1" customWidth="1"/>
    <col min="15" max="15" width="13.7109375" bestFit="1" customWidth="1"/>
    <col min="16" max="16" width="14.5703125" bestFit="1" customWidth="1"/>
    <col min="17" max="17" width="12.7109375" bestFit="1" customWidth="1"/>
    <col min="18" max="18" width="12" bestFit="1" customWidth="1"/>
    <col min="19" max="19" width="13.42578125" bestFit="1" customWidth="1"/>
    <col min="20" max="20" width="12" bestFit="1" customWidth="1"/>
    <col min="21" max="21" width="12.7109375" bestFit="1" customWidth="1"/>
    <col min="22" max="22" width="12.5703125" bestFit="1" customWidth="1"/>
  </cols>
  <sheetData>
    <row r="3" spans="2:17" x14ac:dyDescent="0.25">
      <c r="B3" s="37" t="s">
        <v>192</v>
      </c>
    </row>
    <row r="6" spans="2:17" x14ac:dyDescent="0.25">
      <c r="B6" s="38" t="s">
        <v>159</v>
      </c>
      <c r="C6" s="38"/>
      <c r="D6" s="38"/>
      <c r="F6" s="39" t="s">
        <v>160</v>
      </c>
      <c r="G6" s="39"/>
      <c r="H6" s="39"/>
      <c r="J6" s="39" t="s">
        <v>161</v>
      </c>
      <c r="K6" s="39"/>
      <c r="L6" s="39"/>
      <c r="N6" t="s">
        <v>162</v>
      </c>
      <c r="O6" s="12">
        <f>O27</f>
        <v>1.0504086976960294</v>
      </c>
    </row>
    <row r="7" spans="2:17" s="42" customFormat="1" x14ac:dyDescent="0.25">
      <c r="B7" s="41"/>
      <c r="C7" s="41"/>
      <c r="D7" s="41"/>
      <c r="F7" s="43"/>
      <c r="G7" s="43"/>
      <c r="H7" s="43"/>
    </row>
    <row r="8" spans="2:17" s="42" customFormat="1" x14ac:dyDescent="0.25">
      <c r="B8" s="41"/>
      <c r="C8" s="41"/>
      <c r="D8" s="41"/>
      <c r="F8" s="43"/>
      <c r="G8" s="43"/>
      <c r="H8" s="43"/>
    </row>
    <row r="9" spans="2:17" x14ac:dyDescent="0.25">
      <c r="B9" s="45" t="s">
        <v>50</v>
      </c>
      <c r="C9" s="47" t="s">
        <v>51</v>
      </c>
      <c r="D9" s="48" t="s">
        <v>158</v>
      </c>
      <c r="E9" s="44"/>
      <c r="F9" s="45" t="s">
        <v>51</v>
      </c>
      <c r="G9" s="46" t="s">
        <v>158</v>
      </c>
      <c r="H9" s="33"/>
      <c r="J9" t="s">
        <v>37</v>
      </c>
      <c r="L9" s="12">
        <f>O6</f>
        <v>1.0504086976960294</v>
      </c>
      <c r="P9" s="32"/>
      <c r="Q9" s="33"/>
    </row>
    <row r="10" spans="2:17" x14ac:dyDescent="0.25">
      <c r="B10" s="55" t="s">
        <v>157</v>
      </c>
      <c r="C10" s="56">
        <v>3744.05</v>
      </c>
      <c r="D10" s="57"/>
      <c r="E10" s="58"/>
      <c r="F10" s="59">
        <v>18665.5</v>
      </c>
      <c r="G10" s="57"/>
      <c r="J10" t="s">
        <v>188</v>
      </c>
      <c r="L10" s="9">
        <v>0.75</v>
      </c>
      <c r="N10" t="s">
        <v>163</v>
      </c>
    </row>
    <row r="11" spans="2:17" ht="15.75" thickBot="1" x14ac:dyDescent="0.3">
      <c r="B11" s="55" t="s">
        <v>156</v>
      </c>
      <c r="C11" s="56">
        <v>3889.2</v>
      </c>
      <c r="D11" s="60">
        <f>C11/C10-1</f>
        <v>3.8768178843765266E-2</v>
      </c>
      <c r="E11" s="58"/>
      <c r="F11" s="59">
        <v>19189.05</v>
      </c>
      <c r="G11" s="60">
        <f>F11/F10-1</f>
        <v>2.8049074495727355E-2</v>
      </c>
    </row>
    <row r="12" spans="2:17" x14ac:dyDescent="0.25">
      <c r="B12" s="55" t="s">
        <v>155</v>
      </c>
      <c r="C12" s="56">
        <v>3808.95</v>
      </c>
      <c r="D12" s="60">
        <f t="shared" ref="D12:D75" si="0">C12/C11-1</f>
        <v>-2.0634063560629468E-2</v>
      </c>
      <c r="E12" s="58"/>
      <c r="F12" s="59">
        <v>19331.8</v>
      </c>
      <c r="G12" s="60">
        <f t="shared" ref="G12:G75" si="1">F12/F11-1</f>
        <v>7.4391384669902916E-3</v>
      </c>
      <c r="J12" t="s">
        <v>189</v>
      </c>
      <c r="L12" s="12">
        <v>1</v>
      </c>
      <c r="N12" s="52" t="s">
        <v>164</v>
      </c>
      <c r="O12" s="52"/>
    </row>
    <row r="13" spans="2:17" x14ac:dyDescent="0.25">
      <c r="B13" s="55" t="s">
        <v>154</v>
      </c>
      <c r="C13" s="56">
        <v>3838.75</v>
      </c>
      <c r="D13" s="60">
        <f t="shared" si="0"/>
        <v>7.8236784415652849E-3</v>
      </c>
      <c r="E13" s="58"/>
      <c r="F13" s="59">
        <v>19564.5</v>
      </c>
      <c r="G13" s="60">
        <f t="shared" si="1"/>
        <v>1.2037161567986399E-2</v>
      </c>
      <c r="J13" t="s">
        <v>190</v>
      </c>
      <c r="L13" s="9">
        <v>0.25</v>
      </c>
      <c r="N13" s="49" t="s">
        <v>165</v>
      </c>
      <c r="O13" s="49">
        <v>0.42467470943588065</v>
      </c>
    </row>
    <row r="14" spans="2:17" x14ac:dyDescent="0.25">
      <c r="B14" s="55" t="s">
        <v>153</v>
      </c>
      <c r="C14" s="56">
        <v>3675.7</v>
      </c>
      <c r="D14" s="60">
        <f t="shared" si="0"/>
        <v>-4.2474763920547054E-2</v>
      </c>
      <c r="E14" s="58"/>
      <c r="F14" s="59">
        <v>19745</v>
      </c>
      <c r="G14" s="60">
        <f t="shared" si="1"/>
        <v>9.225893838329613E-3</v>
      </c>
      <c r="N14" s="49" t="s">
        <v>166</v>
      </c>
      <c r="O14" s="49">
        <v>0.18034860883444964</v>
      </c>
    </row>
    <row r="15" spans="2:17" x14ac:dyDescent="0.25">
      <c r="B15" s="55" t="s">
        <v>152</v>
      </c>
      <c r="C15" s="56">
        <v>3713.9</v>
      </c>
      <c r="D15" s="60">
        <f t="shared" si="0"/>
        <v>1.0392578284408538E-2</v>
      </c>
      <c r="E15" s="58"/>
      <c r="F15" s="59">
        <v>19646.05</v>
      </c>
      <c r="G15" s="60">
        <f t="shared" si="1"/>
        <v>-5.0113952899468739E-3</v>
      </c>
      <c r="N15" s="49" t="s">
        <v>167</v>
      </c>
      <c r="O15" s="49">
        <v>0.17239082833769673</v>
      </c>
    </row>
    <row r="16" spans="2:17" x14ac:dyDescent="0.25">
      <c r="B16" s="55" t="s">
        <v>151</v>
      </c>
      <c r="C16" s="56">
        <v>3652.1</v>
      </c>
      <c r="D16" s="60">
        <f t="shared" si="0"/>
        <v>-1.6640189558146501E-2</v>
      </c>
      <c r="E16" s="58"/>
      <c r="F16" s="59">
        <v>19517</v>
      </c>
      <c r="G16" s="60">
        <f t="shared" si="1"/>
        <v>-6.568750461288575E-3</v>
      </c>
      <c r="J16" s="53" t="s">
        <v>191</v>
      </c>
      <c r="K16" s="53"/>
      <c r="L16" s="54">
        <f>(L9*L10)+(L12*L13)</f>
        <v>1.0378065232720219</v>
      </c>
      <c r="N16" s="49" t="s">
        <v>168</v>
      </c>
      <c r="O16" s="49">
        <v>3.8402500528471141E-2</v>
      </c>
    </row>
    <row r="17" spans="2:22" ht="15.75" thickBot="1" x14ac:dyDescent="0.3">
      <c r="B17" s="55" t="s">
        <v>150</v>
      </c>
      <c r="C17" s="56">
        <v>3550.05</v>
      </c>
      <c r="D17" s="60">
        <f t="shared" si="0"/>
        <v>-2.7942827414364269E-2</v>
      </c>
      <c r="E17" s="58"/>
      <c r="F17" s="59">
        <v>19428.3</v>
      </c>
      <c r="G17" s="60">
        <f t="shared" si="1"/>
        <v>-4.5447558538710409E-3</v>
      </c>
      <c r="N17" s="50" t="s">
        <v>169</v>
      </c>
      <c r="O17" s="50">
        <v>105</v>
      </c>
    </row>
    <row r="18" spans="2:22" x14ac:dyDescent="0.25">
      <c r="B18" s="55" t="s">
        <v>149</v>
      </c>
      <c r="C18" s="56">
        <v>3540.95</v>
      </c>
      <c r="D18" s="60">
        <f t="shared" si="0"/>
        <v>-2.5633441782511035E-3</v>
      </c>
      <c r="E18" s="58"/>
      <c r="F18" s="59">
        <v>19310.150000000001</v>
      </c>
      <c r="G18" s="60">
        <f t="shared" si="1"/>
        <v>-6.0813349598265454E-3</v>
      </c>
    </row>
    <row r="19" spans="2:22" ht="15.75" thickBot="1" x14ac:dyDescent="0.3">
      <c r="B19" s="55" t="s">
        <v>148</v>
      </c>
      <c r="C19" s="56">
        <v>3534.6</v>
      </c>
      <c r="D19" s="60">
        <f t="shared" si="0"/>
        <v>-1.7933040568208769E-3</v>
      </c>
      <c r="E19" s="58"/>
      <c r="F19" s="59">
        <v>19265.8</v>
      </c>
      <c r="G19" s="60">
        <f t="shared" si="1"/>
        <v>-2.2967196008317758E-3</v>
      </c>
      <c r="N19" t="s">
        <v>170</v>
      </c>
    </row>
    <row r="20" spans="2:22" x14ac:dyDescent="0.25">
      <c r="B20" s="55" t="s">
        <v>147</v>
      </c>
      <c r="C20" s="56">
        <v>3761.05</v>
      </c>
      <c r="D20" s="60">
        <f t="shared" si="0"/>
        <v>6.4066655349968915E-2</v>
      </c>
      <c r="E20" s="58"/>
      <c r="F20" s="59">
        <v>19435.3</v>
      </c>
      <c r="G20" s="60">
        <f t="shared" si="1"/>
        <v>8.7979736112697715E-3</v>
      </c>
      <c r="N20" s="51"/>
      <c r="O20" s="51" t="s">
        <v>175</v>
      </c>
      <c r="P20" s="51" t="s">
        <v>176</v>
      </c>
      <c r="Q20" s="51" t="s">
        <v>177</v>
      </c>
      <c r="R20" s="51" t="s">
        <v>178</v>
      </c>
      <c r="S20" s="51" t="s">
        <v>179</v>
      </c>
    </row>
    <row r="21" spans="2:22" x14ac:dyDescent="0.25">
      <c r="B21" s="55" t="s">
        <v>146</v>
      </c>
      <c r="C21" s="56">
        <v>3782.4</v>
      </c>
      <c r="D21" s="60">
        <f t="shared" si="0"/>
        <v>5.6766062668669459E-3</v>
      </c>
      <c r="E21" s="58"/>
      <c r="F21" s="59">
        <v>19819.95</v>
      </c>
      <c r="G21" s="60">
        <f t="shared" si="1"/>
        <v>1.9791307569216876E-2</v>
      </c>
      <c r="N21" s="49" t="s">
        <v>171</v>
      </c>
      <c r="O21" s="49">
        <v>1</v>
      </c>
      <c r="P21" s="49">
        <v>3.3422570543600372E-2</v>
      </c>
      <c r="Q21" s="49">
        <v>3.3422570543600372E-2</v>
      </c>
      <c r="R21" s="49">
        <v>22.66317962754048</v>
      </c>
      <c r="S21" s="49">
        <v>6.3268103783784368E-6</v>
      </c>
    </row>
    <row r="22" spans="2:22" x14ac:dyDescent="0.25">
      <c r="B22" s="55" t="s">
        <v>145</v>
      </c>
      <c r="C22" s="56">
        <v>3796</v>
      </c>
      <c r="D22" s="60">
        <f t="shared" si="0"/>
        <v>3.5956006768189663E-3</v>
      </c>
      <c r="E22" s="58"/>
      <c r="F22" s="59">
        <v>20192.349999999999</v>
      </c>
      <c r="G22" s="60">
        <f t="shared" si="1"/>
        <v>1.8789149316723597E-2</v>
      </c>
      <c r="N22" s="49" t="s">
        <v>172</v>
      </c>
      <c r="O22" s="49">
        <v>103</v>
      </c>
      <c r="P22" s="49">
        <v>0.15189946082444028</v>
      </c>
      <c r="Q22" s="49">
        <v>1.474752046839226E-3</v>
      </c>
      <c r="R22" s="49"/>
      <c r="S22" s="49"/>
    </row>
    <row r="23" spans="2:22" ht="15.75" thickBot="1" x14ac:dyDescent="0.3">
      <c r="B23" s="55" t="s">
        <v>144</v>
      </c>
      <c r="C23" s="56">
        <v>3689.1</v>
      </c>
      <c r="D23" s="60">
        <f t="shared" si="0"/>
        <v>-2.8161222339304515E-2</v>
      </c>
      <c r="E23" s="58"/>
      <c r="F23" s="59">
        <v>19674.25</v>
      </c>
      <c r="G23" s="60">
        <f t="shared" si="1"/>
        <v>-2.5658231954180599E-2</v>
      </c>
      <c r="N23" s="50" t="s">
        <v>173</v>
      </c>
      <c r="O23" s="50">
        <v>104</v>
      </c>
      <c r="P23" s="50">
        <v>0.18532203136804065</v>
      </c>
      <c r="Q23" s="50"/>
      <c r="R23" s="50"/>
      <c r="S23" s="50"/>
    </row>
    <row r="24" spans="2:22" ht="15.75" thickBot="1" x14ac:dyDescent="0.3">
      <c r="B24" s="55" t="s">
        <v>143</v>
      </c>
      <c r="C24" s="56">
        <v>3675.6</v>
      </c>
      <c r="D24" s="60">
        <f t="shared" si="0"/>
        <v>-3.6594291290558134E-3</v>
      </c>
      <c r="E24" s="58"/>
      <c r="F24" s="59">
        <v>19638.3</v>
      </c>
      <c r="G24" s="60">
        <f t="shared" si="1"/>
        <v>-1.8272615220402688E-3</v>
      </c>
    </row>
    <row r="25" spans="2:22" x14ac:dyDescent="0.25">
      <c r="B25" s="55" t="s">
        <v>142</v>
      </c>
      <c r="C25" s="56">
        <v>3833.95</v>
      </c>
      <c r="D25" s="60">
        <f t="shared" si="0"/>
        <v>4.3081401675916897E-2</v>
      </c>
      <c r="E25" s="58"/>
      <c r="F25" s="59">
        <v>19653.5</v>
      </c>
      <c r="G25" s="60">
        <f t="shared" si="1"/>
        <v>7.7399774929598486E-4</v>
      </c>
      <c r="N25" s="51"/>
      <c r="O25" s="51" t="s">
        <v>180</v>
      </c>
      <c r="P25" s="51" t="s">
        <v>168</v>
      </c>
      <c r="Q25" s="51" t="s">
        <v>181</v>
      </c>
      <c r="R25" s="51" t="s">
        <v>182</v>
      </c>
      <c r="S25" s="51" t="s">
        <v>183</v>
      </c>
      <c r="T25" s="51" t="s">
        <v>184</v>
      </c>
      <c r="U25" s="51" t="s">
        <v>185</v>
      </c>
      <c r="V25" s="51" t="s">
        <v>186</v>
      </c>
    </row>
    <row r="26" spans="2:22" x14ac:dyDescent="0.25">
      <c r="B26" s="55" t="s">
        <v>141</v>
      </c>
      <c r="C26" s="56">
        <v>3935.85</v>
      </c>
      <c r="D26" s="60">
        <f t="shared" si="0"/>
        <v>2.6578333050770064E-2</v>
      </c>
      <c r="E26" s="58"/>
      <c r="F26" s="59">
        <v>19751.05</v>
      </c>
      <c r="G26" s="60">
        <f t="shared" si="1"/>
        <v>4.9634925076957881E-3</v>
      </c>
      <c r="N26" s="49" t="s">
        <v>174</v>
      </c>
      <c r="O26" s="49">
        <v>-1.0146601853193303E-3</v>
      </c>
      <c r="P26" s="49">
        <v>3.8001564365192069E-3</v>
      </c>
      <c r="Q26" s="49">
        <v>-0.26700484631856863</v>
      </c>
      <c r="R26" s="49">
        <v>0.78999928852038792</v>
      </c>
      <c r="S26" s="49">
        <v>-8.5513741903979566E-3</v>
      </c>
      <c r="T26" s="49">
        <v>6.522053819759295E-3</v>
      </c>
      <c r="U26" s="49">
        <v>-8.5513741903979566E-3</v>
      </c>
      <c r="V26" s="49">
        <v>6.522053819759295E-3</v>
      </c>
    </row>
    <row r="27" spans="2:22" ht="15.75" thickBot="1" x14ac:dyDescent="0.3">
      <c r="B27" s="55" t="s">
        <v>140</v>
      </c>
      <c r="C27" s="56">
        <v>3749.5</v>
      </c>
      <c r="D27" s="60">
        <f t="shared" si="0"/>
        <v>-4.7346824701144596E-2</v>
      </c>
      <c r="E27" s="58"/>
      <c r="F27" s="59">
        <v>19542.650000000001</v>
      </c>
      <c r="G27" s="60">
        <f t="shared" si="1"/>
        <v>-1.0551337776978809E-2</v>
      </c>
      <c r="N27" s="50" t="s">
        <v>187</v>
      </c>
      <c r="O27" s="50">
        <v>1.0504086976960294</v>
      </c>
      <c r="P27" s="50">
        <v>0.22064692973141364</v>
      </c>
      <c r="Q27" s="50">
        <v>4.7605860592515734</v>
      </c>
      <c r="R27" s="50">
        <v>6.3268103783785317E-6</v>
      </c>
      <c r="S27" s="50">
        <v>0.61280755330536751</v>
      </c>
      <c r="T27" s="50">
        <v>1.4880098420866914</v>
      </c>
      <c r="U27" s="50">
        <v>0.61280755330536751</v>
      </c>
      <c r="V27" s="50">
        <v>1.4880098420866914</v>
      </c>
    </row>
    <row r="28" spans="2:22" x14ac:dyDescent="0.25">
      <c r="B28" s="55" t="s">
        <v>139</v>
      </c>
      <c r="C28" s="56">
        <v>3665.45</v>
      </c>
      <c r="D28" s="60">
        <f t="shared" si="0"/>
        <v>-2.2416322176290193E-2</v>
      </c>
      <c r="E28" s="58"/>
      <c r="F28" s="59">
        <v>19047.25</v>
      </c>
      <c r="G28" s="60">
        <f t="shared" si="1"/>
        <v>-2.5349683896503383E-2</v>
      </c>
    </row>
    <row r="29" spans="2:22" x14ac:dyDescent="0.25">
      <c r="B29" s="55" t="s">
        <v>138</v>
      </c>
      <c r="C29" s="56">
        <v>3649.7</v>
      </c>
      <c r="D29" s="60">
        <f t="shared" si="0"/>
        <v>-4.2968803284726409E-3</v>
      </c>
      <c r="E29" s="58"/>
      <c r="F29" s="59">
        <v>19230.599999999999</v>
      </c>
      <c r="G29" s="60">
        <f t="shared" si="1"/>
        <v>9.6260615049414966E-3</v>
      </c>
    </row>
    <row r="30" spans="2:22" x14ac:dyDescent="0.25">
      <c r="B30" s="55" t="s">
        <v>137</v>
      </c>
      <c r="C30" s="56">
        <v>3798.4</v>
      </c>
      <c r="D30" s="60">
        <f t="shared" si="0"/>
        <v>4.0743074773269106E-2</v>
      </c>
      <c r="E30" s="58"/>
      <c r="F30" s="59">
        <v>19425.349999999999</v>
      </c>
      <c r="G30" s="60">
        <f t="shared" si="1"/>
        <v>1.0127089118384225E-2</v>
      </c>
    </row>
    <row r="31" spans="2:22" x14ac:dyDescent="0.25">
      <c r="B31" s="55" t="s">
        <v>136</v>
      </c>
      <c r="C31" s="56">
        <v>3810.9</v>
      </c>
      <c r="D31" s="60">
        <f t="shared" si="0"/>
        <v>3.2908593091827143E-3</v>
      </c>
      <c r="E31" s="58"/>
      <c r="F31" s="59">
        <v>19731.8</v>
      </c>
      <c r="G31" s="60">
        <f t="shared" si="1"/>
        <v>1.5775777527818002E-2</v>
      </c>
    </row>
    <row r="32" spans="2:22" x14ac:dyDescent="0.25">
      <c r="B32" s="55" t="s">
        <v>135</v>
      </c>
      <c r="C32" s="56">
        <v>3842.9</v>
      </c>
      <c r="D32" s="60">
        <f t="shared" si="0"/>
        <v>8.3969665958172346E-3</v>
      </c>
      <c r="E32" s="58"/>
      <c r="F32" s="59">
        <v>19794.7</v>
      </c>
      <c r="G32" s="60">
        <f t="shared" si="1"/>
        <v>3.1877476966115648E-3</v>
      </c>
    </row>
    <row r="33" spans="2:7" x14ac:dyDescent="0.25">
      <c r="B33" s="55" t="s">
        <v>134</v>
      </c>
      <c r="C33" s="56">
        <v>3988.4</v>
      </c>
      <c r="D33" s="60">
        <f t="shared" si="0"/>
        <v>3.7862031278461661E-2</v>
      </c>
      <c r="E33" s="58"/>
      <c r="F33" s="59">
        <v>20267.900000000001</v>
      </c>
      <c r="G33" s="60">
        <f t="shared" si="1"/>
        <v>2.3905388816198414E-2</v>
      </c>
    </row>
    <row r="34" spans="2:7" x14ac:dyDescent="0.25">
      <c r="B34" s="55" t="s">
        <v>133</v>
      </c>
      <c r="C34" s="56">
        <v>4070.65</v>
      </c>
      <c r="D34" s="60">
        <f t="shared" si="0"/>
        <v>2.0622304683582282E-2</v>
      </c>
      <c r="E34" s="58"/>
      <c r="F34" s="59">
        <v>20969.400000000001</v>
      </c>
      <c r="G34" s="60">
        <f t="shared" si="1"/>
        <v>3.4611380557433069E-2</v>
      </c>
    </row>
    <row r="35" spans="2:7" x14ac:dyDescent="0.25">
      <c r="B35" s="55" t="s">
        <v>132</v>
      </c>
      <c r="C35" s="56">
        <v>4045.65</v>
      </c>
      <c r="D35" s="60">
        <f t="shared" si="0"/>
        <v>-6.1415253092258482E-3</v>
      </c>
      <c r="E35" s="58"/>
      <c r="F35" s="59">
        <v>21456.65</v>
      </c>
      <c r="G35" s="60">
        <f t="shared" si="1"/>
        <v>2.3236239472755438E-2</v>
      </c>
    </row>
    <row r="36" spans="2:7" x14ac:dyDescent="0.25">
      <c r="B36" s="55" t="s">
        <v>131</v>
      </c>
      <c r="C36" s="56">
        <v>4007.95</v>
      </c>
      <c r="D36" s="60">
        <f t="shared" si="0"/>
        <v>-9.3186508966421888E-3</v>
      </c>
      <c r="E36" s="58"/>
      <c r="F36" s="59">
        <v>21349.4</v>
      </c>
      <c r="G36" s="60">
        <f t="shared" si="1"/>
        <v>-4.9984503638732525E-3</v>
      </c>
    </row>
    <row r="37" spans="2:7" x14ac:dyDescent="0.25">
      <c r="B37" s="55" t="s">
        <v>130</v>
      </c>
      <c r="C37" s="56">
        <v>4082.65</v>
      </c>
      <c r="D37" s="60">
        <f t="shared" si="0"/>
        <v>1.8637957060342547E-2</v>
      </c>
      <c r="E37" s="58"/>
      <c r="F37" s="59">
        <v>21731.4</v>
      </c>
      <c r="G37" s="60">
        <f t="shared" si="1"/>
        <v>1.7892774504201459E-2</v>
      </c>
    </row>
    <row r="38" spans="2:7" x14ac:dyDescent="0.25">
      <c r="B38" s="55" t="s">
        <v>129</v>
      </c>
      <c r="C38" s="56">
        <v>3863.5</v>
      </c>
      <c r="D38" s="60">
        <f t="shared" si="0"/>
        <v>-5.3678370666111475E-2</v>
      </c>
      <c r="E38" s="58"/>
      <c r="F38" s="59">
        <v>21710.799999999999</v>
      </c>
      <c r="G38" s="60">
        <f t="shared" si="1"/>
        <v>-9.479370864280412E-4</v>
      </c>
    </row>
    <row r="39" spans="2:7" x14ac:dyDescent="0.25">
      <c r="B39" s="55" t="s">
        <v>128</v>
      </c>
      <c r="C39" s="56">
        <v>3841</v>
      </c>
      <c r="D39" s="60">
        <f t="shared" si="0"/>
        <v>-5.8237349553513784E-3</v>
      </c>
      <c r="E39" s="58"/>
      <c r="F39" s="59">
        <v>21894.55</v>
      </c>
      <c r="G39" s="60">
        <f t="shared" si="1"/>
        <v>8.4635296718684749E-3</v>
      </c>
    </row>
    <row r="40" spans="2:7" x14ac:dyDescent="0.25">
      <c r="B40" s="55" t="s">
        <v>127</v>
      </c>
      <c r="C40" s="56">
        <v>3731.7</v>
      </c>
      <c r="D40" s="60">
        <f t="shared" si="0"/>
        <v>-2.8456131215829239E-2</v>
      </c>
      <c r="E40" s="58"/>
      <c r="F40" s="59">
        <v>21622.400000000001</v>
      </c>
      <c r="G40" s="60">
        <f t="shared" si="1"/>
        <v>-1.2430033958222397E-2</v>
      </c>
    </row>
    <row r="41" spans="2:7" x14ac:dyDescent="0.25">
      <c r="B41" s="55" t="s">
        <v>126</v>
      </c>
      <c r="C41" s="56">
        <v>3734.25</v>
      </c>
      <c r="D41" s="60">
        <f t="shared" si="0"/>
        <v>6.8333467320536023E-4</v>
      </c>
      <c r="E41" s="58"/>
      <c r="F41" s="59">
        <v>21352.6</v>
      </c>
      <c r="G41" s="60">
        <f t="shared" si="1"/>
        <v>-1.2477800799171379E-2</v>
      </c>
    </row>
    <row r="42" spans="2:7" x14ac:dyDescent="0.25">
      <c r="B42" s="55" t="s">
        <v>125</v>
      </c>
      <c r="C42" s="56">
        <v>3784.3</v>
      </c>
      <c r="D42" s="60">
        <f t="shared" si="0"/>
        <v>1.3402959094865219E-2</v>
      </c>
      <c r="E42" s="58"/>
      <c r="F42" s="59">
        <v>21853.8</v>
      </c>
      <c r="G42" s="60">
        <f t="shared" si="1"/>
        <v>2.3472551352060167E-2</v>
      </c>
    </row>
    <row r="43" spans="2:7" x14ac:dyDescent="0.25">
      <c r="B43" s="55" t="s">
        <v>124</v>
      </c>
      <c r="C43" s="56">
        <v>3719.2</v>
      </c>
      <c r="D43" s="60">
        <f t="shared" si="0"/>
        <v>-1.720265306661739E-2</v>
      </c>
      <c r="E43" s="58"/>
      <c r="F43" s="59">
        <v>21782.5</v>
      </c>
      <c r="G43" s="60">
        <f t="shared" si="1"/>
        <v>-3.2625904876955047E-3</v>
      </c>
    </row>
    <row r="44" spans="2:7" x14ac:dyDescent="0.25">
      <c r="B44" s="55" t="s">
        <v>123</v>
      </c>
      <c r="C44" s="56">
        <v>3693.3</v>
      </c>
      <c r="D44" s="60">
        <f t="shared" si="0"/>
        <v>-6.9638631963861997E-3</v>
      </c>
      <c r="E44" s="58"/>
      <c r="F44" s="59">
        <v>22040.7</v>
      </c>
      <c r="G44" s="60">
        <f t="shared" si="1"/>
        <v>1.1853552163433978E-2</v>
      </c>
    </row>
    <row r="45" spans="2:7" x14ac:dyDescent="0.25">
      <c r="B45" s="55" t="s">
        <v>122</v>
      </c>
      <c r="C45" s="56">
        <v>3840.55</v>
      </c>
      <c r="D45" s="60">
        <f t="shared" si="0"/>
        <v>3.9869493406980094E-2</v>
      </c>
      <c r="E45" s="58"/>
      <c r="F45" s="59">
        <v>22212.7</v>
      </c>
      <c r="G45" s="60">
        <f t="shared" si="1"/>
        <v>7.8037448901351336E-3</v>
      </c>
    </row>
    <row r="46" spans="2:7" x14ac:dyDescent="0.25">
      <c r="B46" s="55" t="s">
        <v>121</v>
      </c>
      <c r="C46" s="56">
        <v>3884.15</v>
      </c>
      <c r="D46" s="60">
        <f t="shared" si="0"/>
        <v>1.1352540651729637E-2</v>
      </c>
      <c r="E46" s="58"/>
      <c r="F46" s="59">
        <v>22338.75</v>
      </c>
      <c r="G46" s="60">
        <f t="shared" si="1"/>
        <v>5.6746816010659895E-3</v>
      </c>
    </row>
    <row r="47" spans="2:7" x14ac:dyDescent="0.25">
      <c r="B47" s="55" t="s">
        <v>120</v>
      </c>
      <c r="C47" s="56">
        <v>3925.95</v>
      </c>
      <c r="D47" s="60">
        <f t="shared" si="0"/>
        <v>1.076168531081434E-2</v>
      </c>
      <c r="E47" s="58"/>
      <c r="F47" s="59">
        <v>22493.55</v>
      </c>
      <c r="G47" s="60">
        <f t="shared" si="1"/>
        <v>6.929662581836471E-3</v>
      </c>
    </row>
    <row r="48" spans="2:7" x14ac:dyDescent="0.25">
      <c r="B48" s="55" t="s">
        <v>119</v>
      </c>
      <c r="C48" s="56">
        <v>3932.1</v>
      </c>
      <c r="D48" s="60">
        <f t="shared" si="0"/>
        <v>1.5664998280671139E-3</v>
      </c>
      <c r="E48" s="58"/>
      <c r="F48" s="59">
        <v>22023.35</v>
      </c>
      <c r="G48" s="60">
        <f t="shared" si="1"/>
        <v>-2.0903770191899484E-2</v>
      </c>
    </row>
    <row r="49" spans="2:7" x14ac:dyDescent="0.25">
      <c r="B49" s="55" t="s">
        <v>118</v>
      </c>
      <c r="C49" s="56">
        <v>4297.6000000000004</v>
      </c>
      <c r="D49" s="60">
        <f t="shared" si="0"/>
        <v>9.2952875054042483E-2</v>
      </c>
      <c r="E49" s="58"/>
      <c r="F49" s="59">
        <v>22096.75</v>
      </c>
      <c r="G49" s="60">
        <f t="shared" si="1"/>
        <v>3.3328262957270649E-3</v>
      </c>
    </row>
    <row r="50" spans="2:7" x14ac:dyDescent="0.25">
      <c r="B50" s="55" t="s">
        <v>117</v>
      </c>
      <c r="C50" s="56">
        <v>4525.6000000000004</v>
      </c>
      <c r="D50" s="60">
        <f t="shared" si="0"/>
        <v>5.3052866716306823E-2</v>
      </c>
      <c r="E50" s="58"/>
      <c r="F50" s="59">
        <v>22326.9</v>
      </c>
      <c r="G50" s="60">
        <f t="shared" si="1"/>
        <v>1.0415558849152129E-2</v>
      </c>
    </row>
    <row r="51" spans="2:7" x14ac:dyDescent="0.25">
      <c r="B51" s="55" t="s">
        <v>116</v>
      </c>
      <c r="C51" s="56">
        <v>4619.25</v>
      </c>
      <c r="D51" s="60">
        <f t="shared" si="0"/>
        <v>2.0693388721937378E-2</v>
      </c>
      <c r="E51" s="58"/>
      <c r="F51" s="59">
        <v>22513.7</v>
      </c>
      <c r="G51" s="60">
        <f t="shared" si="1"/>
        <v>8.3665891816597782E-3</v>
      </c>
    </row>
    <row r="52" spans="2:7" x14ac:dyDescent="0.25">
      <c r="B52" s="55" t="s">
        <v>115</v>
      </c>
      <c r="C52" s="56">
        <v>4765.05</v>
      </c>
      <c r="D52" s="60">
        <f t="shared" si="0"/>
        <v>3.1563565513882175E-2</v>
      </c>
      <c r="E52" s="58"/>
      <c r="F52" s="59">
        <v>22519.4</v>
      </c>
      <c r="G52" s="60">
        <f t="shared" si="1"/>
        <v>2.5317917534661838E-4</v>
      </c>
    </row>
    <row r="53" spans="2:7" x14ac:dyDescent="0.25">
      <c r="B53" s="55" t="s">
        <v>114</v>
      </c>
      <c r="C53" s="56">
        <v>4696</v>
      </c>
      <c r="D53" s="60">
        <f t="shared" si="0"/>
        <v>-1.4490928741566211E-2</v>
      </c>
      <c r="E53" s="58"/>
      <c r="F53" s="59">
        <v>22147</v>
      </c>
      <c r="G53" s="60">
        <f t="shared" si="1"/>
        <v>-1.6536852669254087E-2</v>
      </c>
    </row>
    <row r="54" spans="2:7" x14ac:dyDescent="0.25">
      <c r="B54" s="55" t="s">
        <v>113</v>
      </c>
      <c r="C54" s="56">
        <v>4553.1499999999996</v>
      </c>
      <c r="D54" s="60">
        <f t="shared" si="0"/>
        <v>-3.0419505962521409E-2</v>
      </c>
      <c r="E54" s="58"/>
      <c r="F54" s="59">
        <v>22419.95</v>
      </c>
      <c r="G54" s="60">
        <f t="shared" si="1"/>
        <v>1.2324468325281002E-2</v>
      </c>
    </row>
    <row r="55" spans="2:7" x14ac:dyDescent="0.25">
      <c r="B55" s="55" t="s">
        <v>112</v>
      </c>
      <c r="C55" s="56">
        <v>4612.3500000000004</v>
      </c>
      <c r="D55" s="60">
        <f t="shared" si="0"/>
        <v>1.300198763493432E-2</v>
      </c>
      <c r="E55" s="58"/>
      <c r="F55" s="59">
        <v>22475.85</v>
      </c>
      <c r="G55" s="60">
        <f t="shared" si="1"/>
        <v>2.4933151055197555E-3</v>
      </c>
    </row>
    <row r="56" spans="2:7" x14ac:dyDescent="0.25">
      <c r="B56" s="55" t="s">
        <v>111</v>
      </c>
      <c r="C56" s="56">
        <v>4796.8</v>
      </c>
      <c r="D56" s="60">
        <f t="shared" si="0"/>
        <v>3.9990460394375926E-2</v>
      </c>
      <c r="E56" s="58"/>
      <c r="F56" s="59">
        <v>22055.200000000001</v>
      </c>
      <c r="G56" s="60">
        <f t="shared" si="1"/>
        <v>-1.8715643679771743E-2</v>
      </c>
    </row>
    <row r="57" spans="2:7" x14ac:dyDescent="0.25">
      <c r="B57" s="55" t="s">
        <v>110</v>
      </c>
      <c r="C57" s="56">
        <v>4670.6499999999996</v>
      </c>
      <c r="D57" s="60">
        <f t="shared" si="0"/>
        <v>-2.6298782521681274E-2</v>
      </c>
      <c r="E57" s="58"/>
      <c r="F57" s="59">
        <v>22466.1</v>
      </c>
      <c r="G57" s="60">
        <f t="shared" si="1"/>
        <v>1.8630527041241907E-2</v>
      </c>
    </row>
    <row r="58" spans="2:7" x14ac:dyDescent="0.25">
      <c r="B58" s="55" t="s">
        <v>109</v>
      </c>
      <c r="C58" s="56">
        <v>4684.5</v>
      </c>
      <c r="D58" s="60">
        <f t="shared" si="0"/>
        <v>2.9653260252855418E-3</v>
      </c>
      <c r="E58" s="58"/>
      <c r="F58" s="59">
        <v>22957.1</v>
      </c>
      <c r="G58" s="60">
        <f t="shared" si="1"/>
        <v>2.1855150649200406E-2</v>
      </c>
    </row>
    <row r="59" spans="2:7" x14ac:dyDescent="0.25">
      <c r="B59" s="55" t="s">
        <v>108</v>
      </c>
      <c r="C59" s="56">
        <v>4302.1499999999996</v>
      </c>
      <c r="D59" s="60">
        <f t="shared" si="0"/>
        <v>-8.1620236951649106E-2</v>
      </c>
      <c r="E59" s="58"/>
      <c r="F59" s="59">
        <v>22530.7</v>
      </c>
      <c r="G59" s="60">
        <f t="shared" si="1"/>
        <v>-1.8573774562117951E-2</v>
      </c>
    </row>
    <row r="60" spans="2:7" x14ac:dyDescent="0.25">
      <c r="B60" s="55" t="s">
        <v>107</v>
      </c>
      <c r="C60" s="56">
        <v>4747.25</v>
      </c>
      <c r="D60" s="60">
        <f t="shared" si="0"/>
        <v>0.10345989795799793</v>
      </c>
      <c r="E60" s="58"/>
      <c r="F60" s="59">
        <v>23290.15</v>
      </c>
      <c r="G60" s="60">
        <f t="shared" si="1"/>
        <v>3.3707341538434354E-2</v>
      </c>
    </row>
    <row r="61" spans="2:7" x14ac:dyDescent="0.25">
      <c r="B61" s="55" t="s">
        <v>106</v>
      </c>
      <c r="C61" s="56">
        <v>4739.95</v>
      </c>
      <c r="D61" s="60">
        <f t="shared" si="0"/>
        <v>-1.5377323713728908E-3</v>
      </c>
      <c r="E61" s="58"/>
      <c r="F61" s="59">
        <v>23465.599999999999</v>
      </c>
      <c r="G61" s="60">
        <f t="shared" si="1"/>
        <v>7.5332275661599279E-3</v>
      </c>
    </row>
    <row r="62" spans="2:7" x14ac:dyDescent="0.25">
      <c r="B62" s="55" t="s">
        <v>105</v>
      </c>
      <c r="C62" s="56">
        <v>4804.8500000000004</v>
      </c>
      <c r="D62" s="60">
        <f t="shared" si="0"/>
        <v>1.3692127554088218E-2</v>
      </c>
      <c r="E62" s="58"/>
      <c r="F62" s="59">
        <v>23501.1</v>
      </c>
      <c r="G62" s="60">
        <f t="shared" si="1"/>
        <v>1.5128528569481325E-3</v>
      </c>
    </row>
    <row r="63" spans="2:7" x14ac:dyDescent="0.25">
      <c r="B63" s="55" t="s">
        <v>104</v>
      </c>
      <c r="C63" s="56">
        <v>4716.75</v>
      </c>
      <c r="D63" s="60">
        <f t="shared" si="0"/>
        <v>-1.8335640030386013E-2</v>
      </c>
      <c r="E63" s="58"/>
      <c r="F63" s="59">
        <v>24010.6</v>
      </c>
      <c r="G63" s="60">
        <f t="shared" si="1"/>
        <v>2.1679836262983532E-2</v>
      </c>
    </row>
    <row r="64" spans="2:7" x14ac:dyDescent="0.25">
      <c r="B64" s="55" t="s">
        <v>103</v>
      </c>
      <c r="C64" s="56">
        <v>4853.1000000000004</v>
      </c>
      <c r="D64" s="60">
        <f t="shared" si="0"/>
        <v>2.8907616473207165E-2</v>
      </c>
      <c r="E64" s="58"/>
      <c r="F64" s="59">
        <v>24323.85</v>
      </c>
      <c r="G64" s="60">
        <f t="shared" si="1"/>
        <v>1.3046321208133094E-2</v>
      </c>
    </row>
    <row r="65" spans="2:7" x14ac:dyDescent="0.25">
      <c r="B65" s="55" t="s">
        <v>102</v>
      </c>
      <c r="C65" s="56">
        <v>4943.6499999999996</v>
      </c>
      <c r="D65" s="60">
        <f t="shared" si="0"/>
        <v>1.865817724753227E-2</v>
      </c>
      <c r="E65" s="58"/>
      <c r="F65" s="59">
        <v>24502.15</v>
      </c>
      <c r="G65" s="60">
        <f t="shared" si="1"/>
        <v>7.3302540510651326E-3</v>
      </c>
    </row>
    <row r="66" spans="2:7" x14ac:dyDescent="0.25">
      <c r="B66" s="55" t="s">
        <v>101</v>
      </c>
      <c r="C66" s="56">
        <v>5010.7</v>
      </c>
      <c r="D66" s="60">
        <f t="shared" si="0"/>
        <v>1.3562853357337312E-2</v>
      </c>
      <c r="E66" s="58"/>
      <c r="F66" s="59">
        <v>24530.9</v>
      </c>
      <c r="G66" s="60">
        <f t="shared" si="1"/>
        <v>1.1733664188653403E-3</v>
      </c>
    </row>
    <row r="67" spans="2:7" x14ac:dyDescent="0.25">
      <c r="B67" s="55" t="s">
        <v>100</v>
      </c>
      <c r="C67" s="56">
        <v>5071.6000000000004</v>
      </c>
      <c r="D67" s="60">
        <f t="shared" si="0"/>
        <v>1.2153990460414876E-2</v>
      </c>
      <c r="E67" s="58"/>
      <c r="F67" s="59">
        <v>24834.85</v>
      </c>
      <c r="G67" s="60">
        <f t="shared" si="1"/>
        <v>1.2390495252925682E-2</v>
      </c>
    </row>
    <row r="68" spans="2:7" x14ac:dyDescent="0.25">
      <c r="B68" s="55" t="s">
        <v>99</v>
      </c>
      <c r="C68" s="56">
        <v>4909.7</v>
      </c>
      <c r="D68" s="60">
        <f t="shared" si="0"/>
        <v>-3.1922864579225552E-2</v>
      </c>
      <c r="E68" s="58"/>
      <c r="F68" s="59">
        <v>24717.7</v>
      </c>
      <c r="G68" s="60">
        <f t="shared" si="1"/>
        <v>-4.7171615693268887E-3</v>
      </c>
    </row>
    <row r="69" spans="2:7" x14ac:dyDescent="0.25">
      <c r="B69" s="55" t="s">
        <v>98</v>
      </c>
      <c r="C69" s="56">
        <v>4989.95</v>
      </c>
      <c r="D69" s="60">
        <f t="shared" si="0"/>
        <v>1.6345194207385338E-2</v>
      </c>
      <c r="E69" s="58"/>
      <c r="F69" s="59">
        <v>24367.5</v>
      </c>
      <c r="G69" s="60">
        <f t="shared" si="1"/>
        <v>-1.4167984885325113E-2</v>
      </c>
    </row>
    <row r="70" spans="2:7" x14ac:dyDescent="0.25">
      <c r="B70" s="55" t="s">
        <v>97</v>
      </c>
      <c r="C70" s="56">
        <v>5021.3</v>
      </c>
      <c r="D70" s="60">
        <f t="shared" si="0"/>
        <v>6.2826280824457292E-3</v>
      </c>
      <c r="E70" s="58"/>
      <c r="F70" s="59">
        <v>24541.15</v>
      </c>
      <c r="G70" s="60">
        <f t="shared" si="1"/>
        <v>7.1262952703396998E-3</v>
      </c>
    </row>
    <row r="71" spans="2:7" x14ac:dyDescent="0.25">
      <c r="B71" s="55" t="s">
        <v>96</v>
      </c>
      <c r="C71" s="56">
        <v>4901.5</v>
      </c>
      <c r="D71" s="60">
        <f t="shared" si="0"/>
        <v>-2.3858363372035174E-2</v>
      </c>
      <c r="E71" s="58"/>
      <c r="F71" s="59">
        <v>24823.15</v>
      </c>
      <c r="G71" s="60">
        <f t="shared" si="1"/>
        <v>1.1490904052988471E-2</v>
      </c>
    </row>
    <row r="72" spans="2:7" x14ac:dyDescent="0.25">
      <c r="B72" s="55" t="s">
        <v>95</v>
      </c>
      <c r="C72" s="56">
        <v>4927.45</v>
      </c>
      <c r="D72" s="60">
        <f t="shared" si="0"/>
        <v>5.2942976639804851E-3</v>
      </c>
      <c r="E72" s="58"/>
      <c r="F72" s="59">
        <v>25235.9</v>
      </c>
      <c r="G72" s="60">
        <f t="shared" si="1"/>
        <v>1.6627623810837822E-2</v>
      </c>
    </row>
    <row r="73" spans="2:7" x14ac:dyDescent="0.25">
      <c r="B73" s="55" t="s">
        <v>94</v>
      </c>
      <c r="C73" s="56">
        <v>5303.45</v>
      </c>
      <c r="D73" s="60">
        <f t="shared" si="0"/>
        <v>7.630721772925142E-2</v>
      </c>
      <c r="E73" s="58"/>
      <c r="F73" s="59">
        <v>24852.15</v>
      </c>
      <c r="G73" s="60">
        <f t="shared" si="1"/>
        <v>-1.5206511358818231E-2</v>
      </c>
    </row>
    <row r="74" spans="2:7" x14ac:dyDescent="0.25">
      <c r="B74" s="55" t="s">
        <v>93</v>
      </c>
      <c r="C74" s="56">
        <v>5187.05</v>
      </c>
      <c r="D74" s="60">
        <f t="shared" si="0"/>
        <v>-2.194797726008535E-2</v>
      </c>
      <c r="E74" s="58"/>
      <c r="F74" s="59">
        <v>25356.5</v>
      </c>
      <c r="G74" s="60">
        <f t="shared" si="1"/>
        <v>2.0294018827344829E-2</v>
      </c>
    </row>
    <row r="75" spans="2:7" x14ac:dyDescent="0.25">
      <c r="B75" s="55" t="s">
        <v>92</v>
      </c>
      <c r="C75" s="56">
        <v>5320.55</v>
      </c>
      <c r="D75" s="60">
        <f t="shared" si="0"/>
        <v>2.5737172381218532E-2</v>
      </c>
      <c r="E75" s="58"/>
      <c r="F75" s="59">
        <v>25790.95</v>
      </c>
      <c r="G75" s="60">
        <f t="shared" si="1"/>
        <v>1.7133673811448702E-2</v>
      </c>
    </row>
    <row r="76" spans="2:7" x14ac:dyDescent="0.25">
      <c r="B76" s="55" t="s">
        <v>91</v>
      </c>
      <c r="C76" s="56">
        <v>5102.3</v>
      </c>
      <c r="D76" s="60">
        <f t="shared" ref="D76:D115" si="2">C76/C75-1</f>
        <v>-4.102019528056311E-2</v>
      </c>
      <c r="E76" s="58"/>
      <c r="F76" s="59">
        <v>26178.95</v>
      </c>
      <c r="G76" s="60">
        <f t="shared" ref="G76:G115" si="3">F76/F75-1</f>
        <v>1.5044036764834123E-2</v>
      </c>
    </row>
    <row r="77" spans="2:7" x14ac:dyDescent="0.25">
      <c r="B77" s="55" t="s">
        <v>90</v>
      </c>
      <c r="C77" s="56">
        <v>4737.55</v>
      </c>
      <c r="D77" s="60">
        <f t="shared" si="2"/>
        <v>-7.148736844168313E-2</v>
      </c>
      <c r="E77" s="58"/>
      <c r="F77" s="59">
        <v>25014.6</v>
      </c>
      <c r="G77" s="60">
        <f t="shared" si="3"/>
        <v>-4.4476573735768743E-2</v>
      </c>
    </row>
    <row r="78" spans="2:7" x14ac:dyDescent="0.25">
      <c r="B78" s="55" t="s">
        <v>89</v>
      </c>
      <c r="C78" s="56">
        <v>4572.7</v>
      </c>
      <c r="D78" s="60">
        <f t="shared" si="2"/>
        <v>-3.479646652805779E-2</v>
      </c>
      <c r="E78" s="58"/>
      <c r="F78" s="59">
        <v>24964.25</v>
      </c>
      <c r="G78" s="60">
        <f t="shared" si="3"/>
        <v>-2.0128245104857889E-3</v>
      </c>
    </row>
    <row r="79" spans="2:7" x14ac:dyDescent="0.25">
      <c r="B79" s="55" t="s">
        <v>88</v>
      </c>
      <c r="C79" s="56">
        <v>3986.7</v>
      </c>
      <c r="D79" s="60">
        <f t="shared" si="2"/>
        <v>-0.12815185776455928</v>
      </c>
      <c r="E79" s="58"/>
      <c r="F79" s="59">
        <v>24854.05</v>
      </c>
      <c r="G79" s="60">
        <f t="shared" si="3"/>
        <v>-4.4143124668275524E-3</v>
      </c>
    </row>
    <row r="80" spans="2:7" x14ac:dyDescent="0.25">
      <c r="B80" s="55" t="s">
        <v>87</v>
      </c>
      <c r="C80" s="56">
        <v>4052.2</v>
      </c>
      <c r="D80" s="60">
        <f t="shared" si="2"/>
        <v>1.6429628514811778E-2</v>
      </c>
      <c r="E80" s="58"/>
      <c r="F80" s="59">
        <v>24180.799999999999</v>
      </c>
      <c r="G80" s="60">
        <f t="shared" si="3"/>
        <v>-2.7088140564616281E-2</v>
      </c>
    </row>
    <row r="81" spans="2:7" x14ac:dyDescent="0.25">
      <c r="B81" s="55" t="s">
        <v>86</v>
      </c>
      <c r="C81" s="56">
        <v>4001.6</v>
      </c>
      <c r="D81" s="60">
        <f t="shared" si="2"/>
        <v>-1.2487044074823483E-2</v>
      </c>
      <c r="E81" s="58"/>
      <c r="F81" s="59">
        <v>24304.35</v>
      </c>
      <c r="G81" s="60">
        <f t="shared" si="3"/>
        <v>5.1094256600276999E-3</v>
      </c>
    </row>
    <row r="82" spans="2:7" x14ac:dyDescent="0.25">
      <c r="B82" s="55" t="s">
        <v>85</v>
      </c>
      <c r="C82" s="56">
        <v>3874.5</v>
      </c>
      <c r="D82" s="60">
        <f t="shared" si="2"/>
        <v>-3.1762295081967151E-2</v>
      </c>
      <c r="E82" s="58"/>
      <c r="F82" s="59">
        <v>24148.2</v>
      </c>
      <c r="G82" s="60">
        <f t="shared" si="3"/>
        <v>-6.4247758117372822E-3</v>
      </c>
    </row>
    <row r="83" spans="2:7" x14ac:dyDescent="0.25">
      <c r="B83" s="55" t="s">
        <v>84</v>
      </c>
      <c r="C83" s="56">
        <v>3823.85</v>
      </c>
      <c r="D83" s="60">
        <f t="shared" si="2"/>
        <v>-1.3072654536069206E-2</v>
      </c>
      <c r="E83" s="58"/>
      <c r="F83" s="59">
        <v>23532.7</v>
      </c>
      <c r="G83" s="60">
        <f t="shared" si="3"/>
        <v>-2.5488442202731498E-2</v>
      </c>
    </row>
    <row r="84" spans="2:7" x14ac:dyDescent="0.25">
      <c r="B84" s="55" t="s">
        <v>83</v>
      </c>
      <c r="C84" s="56">
        <v>3613.65</v>
      </c>
      <c r="D84" s="60">
        <f t="shared" si="2"/>
        <v>-5.4970775527282689E-2</v>
      </c>
      <c r="E84" s="58"/>
      <c r="F84" s="59">
        <v>23907.25</v>
      </c>
      <c r="G84" s="60">
        <f t="shared" si="3"/>
        <v>1.5916150717937061E-2</v>
      </c>
    </row>
    <row r="85" spans="2:7" x14ac:dyDescent="0.25">
      <c r="B85" s="55" t="s">
        <v>82</v>
      </c>
      <c r="C85" s="56">
        <v>3709.6</v>
      </c>
      <c r="D85" s="60">
        <f t="shared" si="2"/>
        <v>2.6552101061253719E-2</v>
      </c>
      <c r="E85" s="58"/>
      <c r="F85" s="59">
        <v>24131.1</v>
      </c>
      <c r="G85" s="60">
        <f t="shared" si="3"/>
        <v>9.3632684645870157E-3</v>
      </c>
    </row>
    <row r="86" spans="2:7" x14ac:dyDescent="0.25">
      <c r="B86" s="55" t="s">
        <v>81</v>
      </c>
      <c r="C86" s="56">
        <v>3805.55</v>
      </c>
      <c r="D86" s="60">
        <f t="shared" si="2"/>
        <v>2.5865322406728453E-2</v>
      </c>
      <c r="E86" s="58"/>
      <c r="F86" s="59">
        <v>24677.8</v>
      </c>
      <c r="G86" s="60">
        <f t="shared" si="3"/>
        <v>2.2655411481449228E-2</v>
      </c>
    </row>
    <row r="87" spans="2:7" x14ac:dyDescent="0.25">
      <c r="B87" s="55" t="s">
        <v>80</v>
      </c>
      <c r="C87" s="56">
        <v>3652.3</v>
      </c>
      <c r="D87" s="60">
        <f t="shared" si="2"/>
        <v>-4.0270131781214302E-2</v>
      </c>
      <c r="E87" s="58"/>
      <c r="F87" s="59">
        <v>24768.3</v>
      </c>
      <c r="G87" s="60">
        <f t="shared" si="3"/>
        <v>3.6672636944945491E-3</v>
      </c>
    </row>
    <row r="88" spans="2:7" x14ac:dyDescent="0.25">
      <c r="B88" s="55" t="s">
        <v>79</v>
      </c>
      <c r="C88" s="56">
        <v>3408.3</v>
      </c>
      <c r="D88" s="60">
        <f t="shared" si="2"/>
        <v>-6.6807217369876493E-2</v>
      </c>
      <c r="E88" s="58"/>
      <c r="F88" s="59">
        <v>23587.5</v>
      </c>
      <c r="G88" s="60">
        <f t="shared" si="3"/>
        <v>-4.7673841159869612E-2</v>
      </c>
    </row>
    <row r="89" spans="2:7" x14ac:dyDescent="0.25">
      <c r="B89" s="55" t="s">
        <v>78</v>
      </c>
      <c r="C89" s="56">
        <v>3568.35</v>
      </c>
      <c r="D89" s="60">
        <f t="shared" si="2"/>
        <v>4.6958894463515533E-2</v>
      </c>
      <c r="E89" s="58"/>
      <c r="F89" s="59">
        <v>23813.4</v>
      </c>
      <c r="G89" s="60">
        <f t="shared" si="3"/>
        <v>9.5771065182830295E-3</v>
      </c>
    </row>
    <row r="90" spans="2:7" x14ac:dyDescent="0.25">
      <c r="B90" s="55" t="s">
        <v>77</v>
      </c>
      <c r="C90" s="56">
        <v>4025.2</v>
      </c>
      <c r="D90" s="60">
        <f t="shared" si="2"/>
        <v>0.12802836044670496</v>
      </c>
      <c r="E90" s="58"/>
      <c r="F90" s="59">
        <v>24004.75</v>
      </c>
      <c r="G90" s="60">
        <f t="shared" si="3"/>
        <v>8.035391838208783E-3</v>
      </c>
    </row>
    <row r="91" spans="2:7" x14ac:dyDescent="0.25">
      <c r="B91" s="55" t="s">
        <v>76</v>
      </c>
      <c r="C91" s="56">
        <v>3686.25</v>
      </c>
      <c r="D91" s="60">
        <f t="shared" si="2"/>
        <v>-8.4206995925668271E-2</v>
      </c>
      <c r="E91" s="58"/>
      <c r="F91" s="59">
        <v>23431.5</v>
      </c>
      <c r="G91" s="60">
        <f t="shared" si="3"/>
        <v>-2.3880690280048689E-2</v>
      </c>
    </row>
    <row r="92" spans="2:7" x14ac:dyDescent="0.25">
      <c r="B92" s="55" t="s">
        <v>75</v>
      </c>
      <c r="C92" s="56">
        <v>3620.65</v>
      </c>
      <c r="D92" s="60">
        <f t="shared" si="2"/>
        <v>-1.7795863004408274E-2</v>
      </c>
      <c r="E92" s="58"/>
      <c r="F92" s="59">
        <v>23203.200000000001</v>
      </c>
      <c r="G92" s="60">
        <f t="shared" si="3"/>
        <v>-9.7432942833365344E-3</v>
      </c>
    </row>
    <row r="93" spans="2:7" x14ac:dyDescent="0.25">
      <c r="B93" s="55" t="s">
        <v>74</v>
      </c>
      <c r="C93" s="56">
        <v>3579.95</v>
      </c>
      <c r="D93" s="60">
        <f t="shared" si="2"/>
        <v>-1.1241075497493647E-2</v>
      </c>
      <c r="E93" s="58"/>
      <c r="F93" s="59">
        <v>23092.2</v>
      </c>
      <c r="G93" s="60">
        <f t="shared" si="3"/>
        <v>-4.7838229209764549E-3</v>
      </c>
    </row>
    <row r="94" spans="2:7" x14ac:dyDescent="0.25">
      <c r="B94" s="55" t="s">
        <v>73</v>
      </c>
      <c r="C94" s="56">
        <v>4023.75</v>
      </c>
      <c r="D94" s="60">
        <f t="shared" si="2"/>
        <v>0.12396821184653417</v>
      </c>
      <c r="E94" s="58"/>
      <c r="F94" s="59">
        <v>23508.400000000001</v>
      </c>
      <c r="G94" s="60">
        <f t="shared" si="3"/>
        <v>1.8023401841314346E-2</v>
      </c>
    </row>
    <row r="95" spans="2:7" x14ac:dyDescent="0.25">
      <c r="B95" s="55" t="s">
        <v>72</v>
      </c>
      <c r="C95" s="56">
        <v>3743.5</v>
      </c>
      <c r="D95" s="60">
        <f t="shared" si="2"/>
        <v>-6.964895930413173E-2</v>
      </c>
      <c r="E95" s="58"/>
      <c r="F95" s="59">
        <v>23559.95</v>
      </c>
      <c r="G95" s="60">
        <f t="shared" si="3"/>
        <v>2.1928332000475947E-3</v>
      </c>
    </row>
    <row r="96" spans="2:7" x14ac:dyDescent="0.25">
      <c r="B96" s="55" t="s">
        <v>71</v>
      </c>
      <c r="C96" s="56">
        <v>3682.65</v>
      </c>
      <c r="D96" s="60">
        <f t="shared" si="2"/>
        <v>-1.6254841725657831E-2</v>
      </c>
      <c r="E96" s="58"/>
      <c r="F96" s="59">
        <v>22929.25</v>
      </c>
      <c r="G96" s="60">
        <f t="shared" si="3"/>
        <v>-2.6770005878620329E-2</v>
      </c>
    </row>
    <row r="97" spans="2:7" x14ac:dyDescent="0.25">
      <c r="B97" s="55" t="s">
        <v>70</v>
      </c>
      <c r="C97" s="56">
        <v>3596.7</v>
      </c>
      <c r="D97" s="60">
        <f t="shared" si="2"/>
        <v>-2.3339171520508351E-2</v>
      </c>
      <c r="E97" s="58"/>
      <c r="F97" s="59">
        <v>22795.9</v>
      </c>
      <c r="G97" s="60">
        <f t="shared" si="3"/>
        <v>-5.8157157342695331E-3</v>
      </c>
    </row>
    <row r="98" spans="2:7" x14ac:dyDescent="0.25">
      <c r="B98" s="55" t="s">
        <v>69</v>
      </c>
      <c r="C98" s="56">
        <v>3403.95</v>
      </c>
      <c r="D98" s="60">
        <f t="shared" si="2"/>
        <v>-5.3590791558928985E-2</v>
      </c>
      <c r="E98" s="58"/>
      <c r="F98" s="59">
        <v>22124.7</v>
      </c>
      <c r="G98" s="60">
        <f t="shared" si="3"/>
        <v>-2.9443891226053842E-2</v>
      </c>
    </row>
    <row r="99" spans="2:7" x14ac:dyDescent="0.25">
      <c r="B99" s="55" t="s">
        <v>68</v>
      </c>
      <c r="C99" s="56">
        <v>3593.6</v>
      </c>
      <c r="D99" s="60">
        <f t="shared" si="2"/>
        <v>5.5714684410758109E-2</v>
      </c>
      <c r="E99" s="58"/>
      <c r="F99" s="59">
        <v>22552.5</v>
      </c>
      <c r="G99" s="60">
        <f t="shared" si="3"/>
        <v>1.9335855401429125E-2</v>
      </c>
    </row>
    <row r="100" spans="2:7" x14ac:dyDescent="0.25">
      <c r="B100" s="55" t="s">
        <v>67</v>
      </c>
      <c r="C100" s="56">
        <v>3797.1</v>
      </c>
      <c r="D100" s="60">
        <f t="shared" si="2"/>
        <v>5.6628450578806833E-2</v>
      </c>
      <c r="E100" s="58"/>
      <c r="F100" s="59">
        <v>22397.200000000001</v>
      </c>
      <c r="G100" s="60">
        <f t="shared" si="3"/>
        <v>-6.8861545283227521E-3</v>
      </c>
    </row>
    <row r="101" spans="2:7" x14ac:dyDescent="0.25">
      <c r="B101" s="55" t="s">
        <v>66</v>
      </c>
      <c r="C101" s="56">
        <v>3892.2</v>
      </c>
      <c r="D101" s="60">
        <f t="shared" si="2"/>
        <v>2.5045429406652442E-2</v>
      </c>
      <c r="E101" s="58"/>
      <c r="F101" s="59">
        <v>23350.400000000001</v>
      </c>
      <c r="G101" s="60">
        <f t="shared" si="3"/>
        <v>4.2558891289982803E-2</v>
      </c>
    </row>
    <row r="102" spans="2:7" x14ac:dyDescent="0.25">
      <c r="B102" s="55" t="s">
        <v>65</v>
      </c>
      <c r="C102" s="56">
        <v>4083.2</v>
      </c>
      <c r="D102" s="60">
        <f t="shared" si="2"/>
        <v>4.9072503982323656E-2</v>
      </c>
      <c r="E102" s="58"/>
      <c r="F102" s="59">
        <v>23519.35</v>
      </c>
      <c r="G102" s="60">
        <f t="shared" si="3"/>
        <v>7.2354220912702605E-3</v>
      </c>
    </row>
    <row r="103" spans="2:7" x14ac:dyDescent="0.25">
      <c r="B103" s="55" t="s">
        <v>64</v>
      </c>
      <c r="C103" s="56">
        <v>4039.9</v>
      </c>
      <c r="D103" s="60">
        <f t="shared" si="2"/>
        <v>-1.0604427899686408E-2</v>
      </c>
      <c r="E103" s="58"/>
      <c r="F103" s="59">
        <v>22904.45</v>
      </c>
      <c r="G103" s="60">
        <f t="shared" si="3"/>
        <v>-2.6144430011883713E-2</v>
      </c>
    </row>
    <row r="104" spans="2:7" x14ac:dyDescent="0.25">
      <c r="B104" s="55" t="s">
        <v>63</v>
      </c>
      <c r="C104" s="56">
        <v>4131.5</v>
      </c>
      <c r="D104" s="60">
        <f t="shared" si="2"/>
        <v>2.2673828560112907E-2</v>
      </c>
      <c r="E104" s="58"/>
      <c r="F104" s="59">
        <v>22828.55</v>
      </c>
      <c r="G104" s="60">
        <f t="shared" si="3"/>
        <v>-3.3137665388167648E-3</v>
      </c>
    </row>
    <row r="105" spans="2:7" x14ac:dyDescent="0.25">
      <c r="B105" s="55" t="s">
        <v>62</v>
      </c>
      <c r="C105" s="56">
        <v>4357.1000000000004</v>
      </c>
      <c r="D105" s="60">
        <f t="shared" si="2"/>
        <v>5.4604865061115948E-2</v>
      </c>
      <c r="E105" s="58"/>
      <c r="F105" s="59">
        <v>23851.65</v>
      </c>
      <c r="G105" s="60">
        <f t="shared" si="3"/>
        <v>4.4816687875489425E-2</v>
      </c>
    </row>
    <row r="106" spans="2:7" x14ac:dyDescent="0.25">
      <c r="B106" s="55" t="s">
        <v>61</v>
      </c>
      <c r="C106" s="56">
        <v>4375.2</v>
      </c>
      <c r="D106" s="60">
        <f t="shared" si="2"/>
        <v>4.154139221041353E-3</v>
      </c>
      <c r="E106" s="58"/>
      <c r="F106" s="59">
        <v>24039.35</v>
      </c>
      <c r="G106" s="60">
        <f t="shared" si="3"/>
        <v>7.86947653516612E-3</v>
      </c>
    </row>
    <row r="107" spans="2:7" x14ac:dyDescent="0.25">
      <c r="B107" s="55" t="s">
        <v>60</v>
      </c>
      <c r="C107" s="56">
        <v>4042.2</v>
      </c>
      <c r="D107" s="60">
        <f t="shared" si="2"/>
        <v>-7.6110806363137717E-2</v>
      </c>
      <c r="E107" s="58"/>
      <c r="F107" s="59">
        <v>24346.7</v>
      </c>
      <c r="G107" s="60">
        <f t="shared" si="3"/>
        <v>1.2785287455775673E-2</v>
      </c>
    </row>
    <row r="108" spans="2:7" x14ac:dyDescent="0.25">
      <c r="B108" s="55" t="s">
        <v>59</v>
      </c>
      <c r="C108" s="56">
        <v>3972.4</v>
      </c>
      <c r="D108" s="60">
        <f t="shared" si="2"/>
        <v>-1.7267824452031011E-2</v>
      </c>
      <c r="E108" s="58"/>
      <c r="F108" s="59">
        <v>24008</v>
      </c>
      <c r="G108" s="60">
        <f t="shared" si="3"/>
        <v>-1.391153626569519E-2</v>
      </c>
    </row>
    <row r="109" spans="2:7" x14ac:dyDescent="0.25">
      <c r="B109" s="55" t="s">
        <v>58</v>
      </c>
      <c r="C109" s="56">
        <v>4189.7</v>
      </c>
      <c r="D109" s="60">
        <f t="shared" si="2"/>
        <v>5.4702446883496014E-2</v>
      </c>
      <c r="E109" s="58"/>
      <c r="F109" s="59">
        <v>25019.8</v>
      </c>
      <c r="G109" s="60">
        <f t="shared" si="3"/>
        <v>4.2144285238253865E-2</v>
      </c>
    </row>
    <row r="110" spans="2:7" x14ac:dyDescent="0.25">
      <c r="B110" s="55" t="s">
        <v>57</v>
      </c>
      <c r="C110" s="56">
        <v>4140.8</v>
      </c>
      <c r="D110" s="60">
        <f t="shared" si="2"/>
        <v>-1.1671480058237926E-2</v>
      </c>
      <c r="E110" s="58"/>
      <c r="F110" s="59">
        <v>24853.15</v>
      </c>
      <c r="G110" s="60">
        <f t="shared" si="3"/>
        <v>-6.660724706032739E-3</v>
      </c>
    </row>
    <row r="111" spans="2:7" x14ac:dyDescent="0.25">
      <c r="B111" s="55" t="s">
        <v>56</v>
      </c>
      <c r="C111" s="56">
        <v>4002.1</v>
      </c>
      <c r="D111" s="60">
        <f t="shared" si="2"/>
        <v>-3.3495942812983071E-2</v>
      </c>
      <c r="E111" s="58"/>
      <c r="F111" s="59">
        <v>24750.7</v>
      </c>
      <c r="G111" s="60">
        <f t="shared" si="3"/>
        <v>-4.1222138843567402E-3</v>
      </c>
    </row>
    <row r="112" spans="2:7" x14ac:dyDescent="0.25">
      <c r="B112" s="55" t="s">
        <v>55</v>
      </c>
      <c r="C112" s="56">
        <v>4201.6000000000004</v>
      </c>
      <c r="D112" s="60">
        <f t="shared" si="2"/>
        <v>4.9848829364583791E-2</v>
      </c>
      <c r="E112" s="58"/>
      <c r="F112" s="59">
        <v>25003.05</v>
      </c>
      <c r="G112" s="60">
        <f t="shared" si="3"/>
        <v>1.0195671233540704E-2</v>
      </c>
    </row>
    <row r="113" spans="2:7" x14ac:dyDescent="0.25">
      <c r="B113" s="55" t="s">
        <v>54</v>
      </c>
      <c r="C113" s="56">
        <v>4051.9</v>
      </c>
      <c r="D113" s="60">
        <f t="shared" si="2"/>
        <v>-3.5629284082254409E-2</v>
      </c>
      <c r="E113" s="58"/>
      <c r="F113" s="59">
        <v>24718.6</v>
      </c>
      <c r="G113" s="60">
        <f t="shared" si="3"/>
        <v>-1.1376612053329516E-2</v>
      </c>
    </row>
    <row r="114" spans="2:7" x14ac:dyDescent="0.25">
      <c r="B114" s="55" t="s">
        <v>53</v>
      </c>
      <c r="C114" s="56">
        <v>4228.3999999999996</v>
      </c>
      <c r="D114" s="60">
        <f t="shared" si="2"/>
        <v>4.3559811446481689E-2</v>
      </c>
      <c r="E114" s="58"/>
      <c r="F114" s="59">
        <v>24812.05</v>
      </c>
      <c r="G114" s="60">
        <f t="shared" si="3"/>
        <v>3.7805539148656475E-3</v>
      </c>
    </row>
    <row r="115" spans="2:7" x14ac:dyDescent="0.25">
      <c r="B115" s="55" t="s">
        <v>52</v>
      </c>
      <c r="C115" s="56">
        <v>4203.1000000000004</v>
      </c>
      <c r="D115" s="60">
        <f t="shared" si="2"/>
        <v>-5.9833506763785627E-3</v>
      </c>
      <c r="E115" s="58"/>
      <c r="F115" s="59">
        <v>24793.25</v>
      </c>
      <c r="G115" s="60">
        <f t="shared" si="3"/>
        <v>-7.5769636124378703E-4</v>
      </c>
    </row>
    <row r="116" spans="2:7" x14ac:dyDescent="0.25">
      <c r="B116" s="40"/>
      <c r="F116" s="35"/>
      <c r="G116" s="36"/>
    </row>
    <row r="117" spans="2:7" x14ac:dyDescent="0.25">
      <c r="B117" s="40"/>
      <c r="F117" s="35"/>
      <c r="G117" s="36"/>
    </row>
    <row r="118" spans="2:7" x14ac:dyDescent="0.25">
      <c r="B118" s="40"/>
      <c r="F118" s="35"/>
      <c r="G118" s="36"/>
    </row>
    <row r="119" spans="2:7" x14ac:dyDescent="0.25">
      <c r="B119" s="40"/>
      <c r="F119" s="35"/>
      <c r="G119" s="36"/>
    </row>
    <row r="120" spans="2:7" x14ac:dyDescent="0.25">
      <c r="B120" s="40"/>
      <c r="F120" s="35"/>
      <c r="G120" s="36"/>
    </row>
    <row r="121" spans="2:7" x14ac:dyDescent="0.25">
      <c r="B121" s="40"/>
      <c r="F121" s="35"/>
      <c r="G121" s="36"/>
    </row>
    <row r="122" spans="2:7" x14ac:dyDescent="0.25">
      <c r="B122" s="40"/>
      <c r="F122" s="35"/>
      <c r="G122" s="36"/>
    </row>
    <row r="123" spans="2:7" x14ac:dyDescent="0.25">
      <c r="B123" s="40"/>
      <c r="F123" s="35"/>
      <c r="G123" s="36"/>
    </row>
    <row r="124" spans="2:7" x14ac:dyDescent="0.25">
      <c r="B124" s="40"/>
      <c r="F124" s="35"/>
      <c r="G124" s="36"/>
    </row>
    <row r="125" spans="2:7" x14ac:dyDescent="0.25">
      <c r="B125" s="40"/>
      <c r="F125" s="35"/>
      <c r="G125" s="36"/>
    </row>
    <row r="126" spans="2:7" x14ac:dyDescent="0.25">
      <c r="B126" s="40"/>
      <c r="F126" s="35"/>
      <c r="G126" s="36"/>
    </row>
    <row r="127" spans="2:7" x14ac:dyDescent="0.25">
      <c r="B127" s="40"/>
      <c r="F127" s="35"/>
      <c r="G127" s="36"/>
    </row>
    <row r="128" spans="2:7" x14ac:dyDescent="0.25">
      <c r="B128" s="40"/>
      <c r="F128" s="35"/>
      <c r="G128" s="36"/>
    </row>
    <row r="129" spans="2:7" x14ac:dyDescent="0.25">
      <c r="B129" s="40"/>
      <c r="F129" s="35"/>
      <c r="G129" s="36"/>
    </row>
    <row r="130" spans="2:7" x14ac:dyDescent="0.25">
      <c r="B130" s="40"/>
      <c r="F130" s="35"/>
      <c r="G130" s="36"/>
    </row>
    <row r="131" spans="2:7" x14ac:dyDescent="0.25">
      <c r="B131" s="40"/>
      <c r="F131" s="35"/>
      <c r="G131" s="36"/>
    </row>
    <row r="132" spans="2:7" x14ac:dyDescent="0.25">
      <c r="B132" s="40"/>
      <c r="F132" s="35"/>
      <c r="G132" s="36"/>
    </row>
    <row r="133" spans="2:7" x14ac:dyDescent="0.25">
      <c r="B133" s="40"/>
      <c r="F133" s="35"/>
      <c r="G133" s="36"/>
    </row>
    <row r="134" spans="2:7" x14ac:dyDescent="0.25">
      <c r="B134" s="40"/>
      <c r="F134" s="35"/>
      <c r="G134" s="36"/>
    </row>
    <row r="135" spans="2:7" x14ac:dyDescent="0.25">
      <c r="B135" s="40"/>
      <c r="F135" s="35"/>
      <c r="G135" s="36"/>
    </row>
    <row r="136" spans="2:7" x14ac:dyDescent="0.25">
      <c r="B136" s="40"/>
      <c r="F136" s="35"/>
      <c r="G136" s="36"/>
    </row>
    <row r="137" spans="2:7" x14ac:dyDescent="0.25">
      <c r="B137" s="40"/>
      <c r="F137" s="35"/>
      <c r="G137" s="36"/>
    </row>
    <row r="138" spans="2:7" x14ac:dyDescent="0.25">
      <c r="B138" s="40"/>
      <c r="F138" s="35"/>
      <c r="G138" s="36"/>
    </row>
    <row r="139" spans="2:7" x14ac:dyDescent="0.25">
      <c r="B139" s="40"/>
      <c r="F139" s="35"/>
      <c r="G139" s="36"/>
    </row>
    <row r="140" spans="2:7" x14ac:dyDescent="0.25">
      <c r="B140" s="40"/>
      <c r="F140" s="35"/>
      <c r="G140" s="36"/>
    </row>
    <row r="141" spans="2:7" x14ac:dyDescent="0.25">
      <c r="B141" s="40"/>
      <c r="F141" s="35"/>
      <c r="G141" s="36"/>
    </row>
    <row r="142" spans="2:7" x14ac:dyDescent="0.25">
      <c r="B142" s="40"/>
      <c r="F142" s="35"/>
      <c r="G142" s="36"/>
    </row>
    <row r="143" spans="2:7" x14ac:dyDescent="0.25">
      <c r="B143" s="40"/>
      <c r="F143" s="35"/>
      <c r="G143" s="36"/>
    </row>
    <row r="144" spans="2:7" x14ac:dyDescent="0.25">
      <c r="B144" s="40"/>
      <c r="F144" s="35"/>
      <c r="G144" s="36"/>
    </row>
    <row r="145" spans="2:7" x14ac:dyDescent="0.25">
      <c r="B145" s="40"/>
      <c r="F145" s="35"/>
      <c r="G145" s="36"/>
    </row>
    <row r="146" spans="2:7" x14ac:dyDescent="0.25">
      <c r="B146" s="40"/>
      <c r="F146" s="35"/>
      <c r="G146" s="36"/>
    </row>
    <row r="147" spans="2:7" x14ac:dyDescent="0.25">
      <c r="B147" s="40"/>
      <c r="F147" s="35"/>
      <c r="G147" s="36"/>
    </row>
    <row r="148" spans="2:7" x14ac:dyDescent="0.25">
      <c r="B148" s="40"/>
      <c r="F148" s="35"/>
      <c r="G148" s="36"/>
    </row>
    <row r="149" spans="2:7" x14ac:dyDescent="0.25">
      <c r="B149" s="40"/>
      <c r="F149" s="35"/>
      <c r="G149" s="36"/>
    </row>
    <row r="150" spans="2:7" x14ac:dyDescent="0.25">
      <c r="B150" s="40"/>
      <c r="F150" s="35"/>
      <c r="G150" s="36"/>
    </row>
    <row r="151" spans="2:7" x14ac:dyDescent="0.25">
      <c r="B151" s="40"/>
      <c r="F151" s="35"/>
      <c r="G151" s="36"/>
    </row>
    <row r="152" spans="2:7" x14ac:dyDescent="0.25">
      <c r="B152" s="40"/>
      <c r="F152" s="35"/>
      <c r="G152" s="36"/>
    </row>
    <row r="153" spans="2:7" x14ac:dyDescent="0.25">
      <c r="B153" s="40"/>
      <c r="F153" s="35"/>
      <c r="G153" s="36"/>
    </row>
    <row r="154" spans="2:7" x14ac:dyDescent="0.25">
      <c r="B154" s="40"/>
      <c r="F154" s="35"/>
      <c r="G154" s="36"/>
    </row>
    <row r="155" spans="2:7" x14ac:dyDescent="0.25">
      <c r="B155" s="40"/>
      <c r="F155" s="35"/>
      <c r="G155" s="36"/>
    </row>
    <row r="156" spans="2:7" x14ac:dyDescent="0.25">
      <c r="B156" s="40"/>
      <c r="F156" s="35"/>
      <c r="G156" s="36"/>
    </row>
    <row r="157" spans="2:7" x14ac:dyDescent="0.25">
      <c r="B157" s="40"/>
      <c r="F157" s="35"/>
      <c r="G157" s="36"/>
    </row>
    <row r="158" spans="2:7" x14ac:dyDescent="0.25">
      <c r="B158" s="40"/>
      <c r="F158" s="35"/>
      <c r="G158" s="36"/>
    </row>
    <row r="159" spans="2:7" x14ac:dyDescent="0.25">
      <c r="B159" s="40"/>
      <c r="F159" s="35"/>
      <c r="G159" s="36"/>
    </row>
    <row r="160" spans="2:7" x14ac:dyDescent="0.25">
      <c r="B160" s="40"/>
      <c r="F160" s="35"/>
      <c r="G160" s="36"/>
    </row>
    <row r="161" spans="2:7" x14ac:dyDescent="0.25">
      <c r="B161" s="40"/>
      <c r="F161" s="35"/>
      <c r="G161" s="36"/>
    </row>
    <row r="162" spans="2:7" x14ac:dyDescent="0.25">
      <c r="B162" s="40"/>
      <c r="F162" s="35"/>
      <c r="G162" s="36"/>
    </row>
    <row r="163" spans="2:7" x14ac:dyDescent="0.25">
      <c r="B163" s="40"/>
      <c r="F163" s="35"/>
      <c r="G163" s="36"/>
    </row>
    <row r="164" spans="2:7" x14ac:dyDescent="0.25">
      <c r="B164" s="40"/>
      <c r="F164" s="35"/>
      <c r="G164" s="36"/>
    </row>
    <row r="165" spans="2:7" x14ac:dyDescent="0.25">
      <c r="B165" s="40"/>
      <c r="F165" s="35"/>
      <c r="G165" s="36"/>
    </row>
    <row r="166" spans="2:7" x14ac:dyDescent="0.25">
      <c r="B166" s="40"/>
      <c r="F166" s="35"/>
      <c r="G166" s="36"/>
    </row>
    <row r="167" spans="2:7" x14ac:dyDescent="0.25">
      <c r="B167" s="40"/>
      <c r="F167" s="35"/>
      <c r="G167" s="36"/>
    </row>
  </sheetData>
  <mergeCells count="2">
    <mergeCell ref="F6:H6"/>
    <mergeCell ref="J6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442C-594C-4E1E-BB6A-41E1642D1953}">
  <dimension ref="A1"/>
  <sheetViews>
    <sheetView showGridLines="0" workbookViewId="0">
      <selection activeCell="D8" sqref="D8"/>
    </sheetView>
  </sheetViews>
  <sheetFormatPr defaultRowHeight="15" x14ac:dyDescent="0.25"/>
  <cols>
    <col min="1" max="1" width="1.85546875" style="3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DCF</vt:lpstr>
      <vt:lpstr>WACC</vt:lpstr>
      <vt:lpstr>Data&gt;</vt:lpstr>
      <vt:lpstr>Beta-Regression</vt:lpstr>
      <vt:lpstr>Beta-Comps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saiapurba mohanty</dc:creator>
  <cp:lastModifiedBy>saiapurba mohanty</cp:lastModifiedBy>
  <dcterms:created xsi:type="dcterms:W3CDTF">2025-06-17T09:46:51Z</dcterms:created>
  <dcterms:modified xsi:type="dcterms:W3CDTF">2025-06-26T08:26:48Z</dcterms:modified>
</cp:coreProperties>
</file>