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mc:AlternateContent xmlns:mc="http://schemas.openxmlformats.org/markup-compatibility/2006">
    <mc:Choice Requires="x15">
      <x15ac:absPath xmlns:x15ac="http://schemas.microsoft.com/office/spreadsheetml/2010/11/ac" url="https://d.docs.live.net/13f2e27d3e46b003/Desktop/Budget/2021-22/Nov 21/"/>
    </mc:Choice>
  </mc:AlternateContent>
  <xr:revisionPtr revIDLastSave="5" documentId="11_60BAB0E7C5D1069CFBEE0C071A41C1816D55268B" xr6:coauthVersionLast="47" xr6:coauthVersionMax="47" xr10:uidLastSave="{C53BA5AB-422B-46DA-B6E0-38B2C886504A}"/>
  <bookViews>
    <workbookView xWindow="-120" yWindow="-120" windowWidth="24240" windowHeight="13140" tabRatio="599" firstSheet="1" activeTab="5"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D73" i="2" l="1"/>
  <c r="BH73" i="2"/>
  <c r="BG105" i="2"/>
  <c r="BH117" i="2"/>
  <c r="D97" i="2"/>
  <c r="C18" i="2"/>
  <c r="D18" i="2"/>
  <c r="BI73" i="2" l="1"/>
  <c r="BJ107" i="2"/>
  <c r="BG107" i="2"/>
  <c r="AD51" i="2"/>
  <c r="AD40" i="2"/>
  <c r="F104" i="4"/>
  <c r="F103" i="4"/>
  <c r="F101" i="4"/>
  <c r="F100" i="4"/>
  <c r="F102" i="4" s="1"/>
  <c r="F98" i="4"/>
  <c r="F97" i="4"/>
  <c r="F96" i="4"/>
  <c r="F94" i="4"/>
  <c r="F93" i="4"/>
  <c r="F92" i="4"/>
  <c r="F95" i="4" s="1"/>
  <c r="BN85" i="2"/>
  <c r="BJ85" i="2"/>
  <c r="AS85" i="2" l="1"/>
  <c r="L41" i="2"/>
  <c r="BG41" i="2"/>
  <c r="BH84" i="2"/>
  <c r="BH95" i="2"/>
  <c r="AD95" i="2"/>
  <c r="AD117" i="2"/>
  <c r="BH106" i="2"/>
  <c r="AD106" i="2"/>
  <c r="AD84" i="2"/>
  <c r="BH62" i="2"/>
  <c r="AD62" i="2"/>
  <c r="BH51" i="2"/>
  <c r="BH40" i="2"/>
  <c r="BH29" i="2"/>
  <c r="AD29" i="2"/>
  <c r="BH17" i="2"/>
  <c r="AD17" i="2"/>
  <c r="BH6" i="2"/>
  <c r="AD6" i="2"/>
  <c r="BI117" i="2" l="1"/>
  <c r="BK117" i="2" s="1"/>
  <c r="BI106" i="2"/>
  <c r="BK106" i="2" s="1"/>
  <c r="BI95" i="2"/>
  <c r="BK95" i="2" s="1"/>
  <c r="BK73" i="2"/>
  <c r="BI62" i="2"/>
  <c r="BK62" i="2" s="1"/>
  <c r="BI51" i="2"/>
  <c r="BK51" i="2" s="1"/>
  <c r="BI40" i="2"/>
  <c r="BK40" i="2" s="1"/>
  <c r="BI29" i="2"/>
  <c r="BK29" i="2" s="1"/>
  <c r="BI17" i="2"/>
  <c r="BK17" i="2" s="1"/>
  <c r="BI84" i="2"/>
  <c r="BK84" i="2" s="1"/>
  <c r="BI6" i="2"/>
  <c r="BK6" i="2" s="1"/>
  <c r="K117" i="4"/>
  <c r="L117" i="4" s="1"/>
  <c r="K116" i="4"/>
  <c r="L116" i="4" s="1"/>
  <c r="K115" i="4"/>
  <c r="L115" i="4" s="1"/>
  <c r="K111" i="4"/>
  <c r="L111" i="4" s="1"/>
  <c r="K110" i="4"/>
  <c r="L110" i="4" s="1"/>
  <c r="K109" i="4"/>
  <c r="L109" i="4" s="1"/>
  <c r="H118" i="4"/>
  <c r="H112" i="4"/>
  <c r="H107" i="4"/>
  <c r="H77" i="4"/>
  <c r="H40" i="4"/>
  <c r="H32" i="4"/>
  <c r="H11" i="4"/>
  <c r="H3" i="4"/>
  <c r="BH105" i="2"/>
  <c r="BP116" i="2"/>
  <c r="Q8" i="4"/>
  <c r="BH116" i="2"/>
  <c r="BH94" i="2"/>
  <c r="BH83" i="2"/>
  <c r="BH72" i="2"/>
  <c r="BH61" i="2"/>
  <c r="BH50" i="2"/>
  <c r="BH39" i="2"/>
  <c r="BH28" i="2"/>
  <c r="BH16" i="2"/>
  <c r="BH5" i="2"/>
  <c r="AD105" i="2"/>
  <c r="AD94" i="2"/>
  <c r="AD83" i="2"/>
  <c r="AD72" i="2"/>
  <c r="AD61" i="2"/>
  <c r="AD50" i="2"/>
  <c r="AD39" i="2"/>
  <c r="BI39" i="2" s="1"/>
  <c r="BK39" i="2" s="1"/>
  <c r="AD28" i="2"/>
  <c r="AD16" i="2"/>
  <c r="AD5" i="2"/>
  <c r="AD116" i="2"/>
  <c r="BI116" i="2" s="1"/>
  <c r="BK116" i="2" s="1"/>
  <c r="BI28" i="2" l="1"/>
  <c r="BK28" i="2" s="1"/>
  <c r="BI83" i="2"/>
  <c r="BK83" i="2" s="1"/>
  <c r="BI5" i="2"/>
  <c r="BK5" i="2" s="1"/>
  <c r="BI50" i="2"/>
  <c r="BK50" i="2" s="1"/>
  <c r="BI94" i="2"/>
  <c r="BK94" i="2" s="1"/>
  <c r="BI16" i="2"/>
  <c r="BK16" i="2" s="1"/>
  <c r="BI61" i="2"/>
  <c r="BK61" i="2" s="1"/>
  <c r="BI105" i="2"/>
  <c r="BK105" i="2" s="1"/>
  <c r="BQ116" i="2" s="1"/>
  <c r="BI72" i="2"/>
  <c r="BK72" i="2" s="1"/>
  <c r="J77" i="4"/>
  <c r="I77" i="4"/>
  <c r="F77" i="4"/>
  <c r="I118" i="4"/>
  <c r="K118" i="4" s="1"/>
  <c r="L118" i="4" s="1"/>
  <c r="F118" i="4"/>
  <c r="C118" i="4"/>
  <c r="M117" i="4"/>
  <c r="M116" i="4"/>
  <c r="M115" i="4"/>
  <c r="I112" i="4"/>
  <c r="K112" i="4" s="1"/>
  <c r="L112" i="4" s="1"/>
  <c r="F112" i="4"/>
  <c r="C112" i="4"/>
  <c r="M111" i="4"/>
  <c r="M110" i="4"/>
  <c r="M109" i="4"/>
  <c r="F107" i="4"/>
  <c r="F105" i="4"/>
  <c r="E105" i="4"/>
  <c r="C105" i="4"/>
  <c r="E102" i="4"/>
  <c r="C102" i="4"/>
  <c r="F99" i="4"/>
  <c r="E99" i="4"/>
  <c r="C99" i="4"/>
  <c r="E95" i="4"/>
  <c r="C95" i="4"/>
  <c r="C85" i="4"/>
  <c r="C74" i="4"/>
  <c r="C69" i="4"/>
  <c r="C64" i="4"/>
  <c r="C55" i="4"/>
  <c r="D55" i="4" s="1"/>
  <c r="C50" i="4"/>
  <c r="D50" i="4" s="1"/>
  <c r="C28" i="4"/>
  <c r="C7" i="4"/>
  <c r="B83" i="11"/>
  <c r="B69" i="11"/>
  <c r="B64" i="11"/>
  <c r="B54" i="11"/>
  <c r="B28" i="11"/>
  <c r="C28" i="5"/>
  <c r="C7" i="5"/>
  <c r="B7" i="11"/>
  <c r="C102" i="5"/>
  <c r="C96" i="5"/>
  <c r="C92" i="5"/>
  <c r="C109" i="5"/>
  <c r="C115" i="5"/>
  <c r="D57" i="4" l="1"/>
  <c r="D44" i="4"/>
  <c r="D74" i="4"/>
  <c r="D85" i="4"/>
  <c r="D95" i="4"/>
  <c r="D69" i="4"/>
  <c r="D102" i="4"/>
  <c r="D118" i="4"/>
  <c r="D110" i="4"/>
  <c r="D93" i="4"/>
  <c r="D97" i="4"/>
  <c r="D101" i="4"/>
  <c r="D81" i="4"/>
  <c r="D79" i="4"/>
  <c r="D68" i="4"/>
  <c r="D62" i="4"/>
  <c r="D54" i="4"/>
  <c r="D43" i="4"/>
  <c r="D48" i="4"/>
  <c r="D35" i="4"/>
  <c r="D15" i="4"/>
  <c r="D19" i="4"/>
  <c r="D23" i="4"/>
  <c r="D27" i="4"/>
  <c r="D115" i="4"/>
  <c r="D109" i="4"/>
  <c r="D96" i="4"/>
  <c r="D100" i="4"/>
  <c r="D104" i="4"/>
  <c r="D80" i="4"/>
  <c r="D84" i="4"/>
  <c r="D72" i="4"/>
  <c r="D61" i="4"/>
  <c r="D60" i="4"/>
  <c r="D47" i="4"/>
  <c r="D37" i="4"/>
  <c r="D14" i="4"/>
  <c r="D18" i="4"/>
  <c r="D22" i="4"/>
  <c r="D26" i="4"/>
  <c r="D5" i="4"/>
  <c r="D116" i="4"/>
  <c r="D103" i="4"/>
  <c r="D83" i="4"/>
  <c r="D73" i="4"/>
  <c r="D67" i="4"/>
  <c r="D53" i="4"/>
  <c r="D46" i="4"/>
  <c r="D42" i="4"/>
  <c r="D34" i="4"/>
  <c r="D17" i="4"/>
  <c r="D21" i="4"/>
  <c r="D25" i="4"/>
  <c r="D6" i="4"/>
  <c r="D117" i="4"/>
  <c r="D111" i="4"/>
  <c r="D94" i="4"/>
  <c r="D98" i="4"/>
  <c r="D92" i="4"/>
  <c r="D82" i="4"/>
  <c r="D63" i="4"/>
  <c r="D45" i="4"/>
  <c r="D49" i="4"/>
  <c r="D36" i="4"/>
  <c r="D16" i="4"/>
  <c r="D20" i="4"/>
  <c r="D24" i="4"/>
  <c r="D13" i="4"/>
  <c r="D64" i="4"/>
  <c r="D99" i="4"/>
  <c r="D105" i="4"/>
  <c r="D112" i="4"/>
  <c r="M118" i="4"/>
  <c r="M112" i="4"/>
  <c r="AB119" i="2"/>
  <c r="AB118" i="2"/>
  <c r="AB108" i="2"/>
  <c r="AB114" i="2" s="1"/>
  <c r="AB107" i="2"/>
  <c r="AB97" i="2"/>
  <c r="AB102" i="2" s="1"/>
  <c r="AB96" i="2"/>
  <c r="AB86" i="2"/>
  <c r="AB91" i="2" s="1"/>
  <c r="AB85" i="2"/>
  <c r="AB75" i="2"/>
  <c r="AB81" i="2" s="1"/>
  <c r="AB74" i="2"/>
  <c r="AB64" i="2"/>
  <c r="AB69" i="2" s="1"/>
  <c r="AB63" i="2"/>
  <c r="AB53" i="2"/>
  <c r="AB58" i="2" s="1"/>
  <c r="AB52" i="2"/>
  <c r="AB42" i="2"/>
  <c r="AB48" i="2" s="1"/>
  <c r="AB41" i="2"/>
  <c r="AB31" i="2"/>
  <c r="AB37" i="2" s="1"/>
  <c r="AB30" i="2"/>
  <c r="AB19" i="2"/>
  <c r="AB25" i="2" s="1"/>
  <c r="AB18" i="2"/>
  <c r="AB128" i="2"/>
  <c r="AB8" i="2"/>
  <c r="AB14" i="2" s="1"/>
  <c r="AB7" i="2"/>
  <c r="AB127" i="2"/>
  <c r="AB125" i="2"/>
  <c r="AB87" i="2"/>
  <c r="AB88" i="2" s="1"/>
  <c r="BG127" i="2"/>
  <c r="AB92" i="2" l="1"/>
  <c r="AB24" i="2"/>
  <c r="AB20" i="2"/>
  <c r="AB26" i="2" s="1"/>
  <c r="AB76" i="2"/>
  <c r="AB77" i="2" s="1"/>
  <c r="AB98" i="2"/>
  <c r="AB99" i="2" s="1"/>
  <c r="AB59" i="2"/>
  <c r="AB103" i="2"/>
  <c r="AB109" i="2"/>
  <c r="AB110" i="2" s="1"/>
  <c r="AB22" i="2"/>
  <c r="AB23" i="2" s="1"/>
  <c r="AB89" i="2"/>
  <c r="AB90" i="2" s="1"/>
  <c r="AB45" i="2"/>
  <c r="AB46" i="2" s="1"/>
  <c r="AB111" i="2"/>
  <c r="AB112" i="2" s="1"/>
  <c r="AB78" i="2"/>
  <c r="AB79" i="2" s="1"/>
  <c r="AB80" i="2"/>
  <c r="AB43" i="2"/>
  <c r="AB44" i="2" s="1"/>
  <c r="AB13" i="2"/>
  <c r="AB47" i="2"/>
  <c r="AB9" i="2"/>
  <c r="AB10" i="2" s="1"/>
  <c r="AB100" i="2"/>
  <c r="AB101" i="2" s="1"/>
  <c r="AB129" i="2"/>
  <c r="AB67" i="2"/>
  <c r="AB68" i="2" s="1"/>
  <c r="AB11" i="2"/>
  <c r="AB12" i="2" s="1"/>
  <c r="AB32" i="2"/>
  <c r="AB33" i="2" s="1"/>
  <c r="AB70" i="2"/>
  <c r="AB120" i="2"/>
  <c r="AB121" i="2" s="1"/>
  <c r="AB54" i="2"/>
  <c r="AB55" i="2" s="1"/>
  <c r="AB122" i="2"/>
  <c r="AB123" i="2" s="1"/>
  <c r="AB130" i="2"/>
  <c r="AB34" i="2"/>
  <c r="AB35" i="2" s="1"/>
  <c r="AB65" i="2"/>
  <c r="AB66" i="2" s="1"/>
  <c r="AB113" i="2"/>
  <c r="AB36" i="2"/>
  <c r="AB56" i="2"/>
  <c r="AB57" i="2" s="1"/>
  <c r="AB124" i="2"/>
  <c r="C83" i="5"/>
  <c r="C74" i="5"/>
  <c r="C69" i="5"/>
  <c r="C64" i="5"/>
  <c r="C54" i="5"/>
  <c r="C49" i="5"/>
  <c r="I3" i="11"/>
  <c r="BG128" i="2"/>
  <c r="AE128" i="2"/>
  <c r="AF128" i="2"/>
  <c r="AG128" i="2"/>
  <c r="AH128" i="2"/>
  <c r="AI128" i="2"/>
  <c r="AJ128" i="2"/>
  <c r="AK128" i="2"/>
  <c r="AL128" i="2"/>
  <c r="AM128" i="2"/>
  <c r="AN128" i="2"/>
  <c r="AO128" i="2"/>
  <c r="AP128" i="2"/>
  <c r="AQ128" i="2"/>
  <c r="AR128" i="2"/>
  <c r="AS128" i="2"/>
  <c r="AT128" i="2"/>
  <c r="AU128" i="2"/>
  <c r="AV128" i="2"/>
  <c r="AW128" i="2"/>
  <c r="AX128" i="2"/>
  <c r="AY128" i="2"/>
  <c r="AZ128" i="2"/>
  <c r="BA128" i="2"/>
  <c r="BB128" i="2"/>
  <c r="BC128" i="2"/>
  <c r="BD128" i="2"/>
  <c r="BE128" i="2"/>
  <c r="BF128" i="2"/>
  <c r="AS14" i="2"/>
  <c r="AV14" i="2"/>
  <c r="AV125" i="2"/>
  <c r="AS125" i="2"/>
  <c r="AV114" i="2"/>
  <c r="AS114" i="2"/>
  <c r="AV103" i="2"/>
  <c r="AS103" i="2"/>
  <c r="AV92" i="2"/>
  <c r="AS92" i="2"/>
  <c r="AV81" i="2"/>
  <c r="AS81" i="2"/>
  <c r="AV70" i="2"/>
  <c r="AS70" i="2"/>
  <c r="AV59" i="2"/>
  <c r="AS59" i="2"/>
  <c r="AV48" i="2"/>
  <c r="AS48" i="2"/>
  <c r="AV37" i="2"/>
  <c r="AS37" i="2"/>
  <c r="BL26" i="2"/>
  <c r="AV25" i="2"/>
  <c r="AS25" i="2"/>
  <c r="C99" i="5"/>
  <c r="AB21" i="2" l="1"/>
  <c r="AB135" i="2"/>
  <c r="AB133" i="2"/>
  <c r="AB134" i="2" s="1"/>
  <c r="AB131" i="2"/>
  <c r="AB132"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8"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42" i="8" l="1"/>
  <c r="BJ4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G7" i="8"/>
  <c r="AC50" i="8"/>
  <c r="BG68" i="8"/>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2" i="2"/>
  <c r="AV102" i="2"/>
  <c r="BH67" i="8" l="1"/>
  <c r="BJ67" i="8" s="1"/>
  <c r="BH68" i="8"/>
  <c r="BJ68" i="8" s="1"/>
  <c r="BH7" i="8"/>
  <c r="BJ7" i="8" s="1"/>
  <c r="BH72" i="8"/>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4" i="2"/>
  <c r="AS124" i="2"/>
  <c r="AV113" i="2"/>
  <c r="AS113" i="2"/>
  <c r="AV91" i="2"/>
  <c r="AS91" i="2"/>
  <c r="AV80" i="2"/>
  <c r="AS80" i="2"/>
  <c r="AV69" i="2"/>
  <c r="AS69" i="2"/>
  <c r="AV58" i="2"/>
  <c r="AS58" i="2"/>
  <c r="AV47" i="2"/>
  <c r="AS47" i="2"/>
  <c r="AV36" i="2"/>
  <c r="AS36" i="2"/>
  <c r="AV24" i="2"/>
  <c r="AS24" i="2"/>
  <c r="AS13" i="2"/>
  <c r="AV13" i="2"/>
  <c r="BH61" i="8" l="1"/>
  <c r="BJ61" i="8" s="1"/>
  <c r="BJ73" i="8" s="1"/>
  <c r="BH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8" i="2"/>
  <c r="U127" i="2"/>
  <c r="U119" i="2"/>
  <c r="U118" i="2"/>
  <c r="U108" i="2"/>
  <c r="U114" i="2" s="1"/>
  <c r="U107" i="2"/>
  <c r="U97" i="2"/>
  <c r="U96" i="2"/>
  <c r="U86" i="2"/>
  <c r="U92" i="2" s="1"/>
  <c r="U85" i="2"/>
  <c r="U75" i="2"/>
  <c r="U74" i="2"/>
  <c r="U64" i="2"/>
  <c r="U70" i="2" s="1"/>
  <c r="U63" i="2"/>
  <c r="U53" i="2"/>
  <c r="U52" i="2"/>
  <c r="U42" i="2"/>
  <c r="U48" i="2" s="1"/>
  <c r="U41" i="2"/>
  <c r="U31" i="2"/>
  <c r="U37" i="2" s="1"/>
  <c r="U30" i="2"/>
  <c r="U19" i="2"/>
  <c r="U25" i="2" s="1"/>
  <c r="U18" i="2"/>
  <c r="U8" i="2"/>
  <c r="U14" i="2" s="1"/>
  <c r="U7" i="2"/>
  <c r="U102" i="2" l="1"/>
  <c r="U103" i="2"/>
  <c r="U124" i="2"/>
  <c r="U125" i="2"/>
  <c r="U58" i="2"/>
  <c r="U59" i="2"/>
  <c r="U80" i="2"/>
  <c r="U81" i="2"/>
  <c r="U13" i="2"/>
  <c r="U32" i="2"/>
  <c r="U33" i="2" s="1"/>
  <c r="U36" i="2"/>
  <c r="U43" i="2"/>
  <c r="U44" i="2" s="1"/>
  <c r="U47" i="2"/>
  <c r="U65" i="2"/>
  <c r="U66" i="2" s="1"/>
  <c r="U69" i="2"/>
  <c r="U87" i="2"/>
  <c r="U88" i="2" s="1"/>
  <c r="U91" i="2"/>
  <c r="U109" i="2"/>
  <c r="U110" i="2" s="1"/>
  <c r="U113" i="2"/>
  <c r="U20" i="2"/>
  <c r="U24" i="2"/>
  <c r="U56" i="2"/>
  <c r="U57" i="2" s="1"/>
  <c r="U78" i="2"/>
  <c r="U79" i="2" s="1"/>
  <c r="U100" i="2"/>
  <c r="U101" i="2" s="1"/>
  <c r="U122" i="2"/>
  <c r="U123" i="2" s="1"/>
  <c r="U130" i="2"/>
  <c r="U129" i="2"/>
  <c r="U76" i="2"/>
  <c r="U77" i="2" s="1"/>
  <c r="U120" i="2"/>
  <c r="U121" i="2" s="1"/>
  <c r="U34" i="2"/>
  <c r="U35" i="2" s="1"/>
  <c r="U54" i="2"/>
  <c r="U55" i="2" s="1"/>
  <c r="U98" i="2"/>
  <c r="U99" i="2" s="1"/>
  <c r="U9" i="2"/>
  <c r="U10" i="2" s="1"/>
  <c r="U22" i="2"/>
  <c r="U23" i="2" s="1"/>
  <c r="U45" i="2"/>
  <c r="U46" i="2" s="1"/>
  <c r="U67" i="2"/>
  <c r="U68" i="2" s="1"/>
  <c r="U89" i="2"/>
  <c r="U90" i="2" s="1"/>
  <c r="U111" i="2"/>
  <c r="U112" i="2" s="1"/>
  <c r="U11" i="2"/>
  <c r="U12" i="2" s="1"/>
  <c r="U21" i="2" l="1"/>
  <c r="U26" i="2"/>
  <c r="U131" i="2"/>
  <c r="U132" i="2" s="1"/>
  <c r="U135" i="2"/>
  <c r="U133" i="2"/>
  <c r="U134" i="2" s="1"/>
  <c r="I40" i="5" l="1"/>
  <c r="I104" i="5" s="1"/>
  <c r="I32" i="5"/>
  <c r="I11" i="5"/>
  <c r="I3" i="5"/>
  <c r="H82" i="11"/>
  <c r="BJ86" i="2" l="1"/>
  <c r="G40" i="5"/>
  <c r="D40" i="5"/>
  <c r="G32" i="5"/>
  <c r="D32" i="5"/>
  <c r="G11" i="5"/>
  <c r="D11" i="5"/>
  <c r="G3" i="5"/>
  <c r="D3" i="5"/>
  <c r="J40" i="4"/>
  <c r="F40" i="4"/>
  <c r="J32" i="4"/>
  <c r="F32" i="4"/>
  <c r="J11" i="4"/>
  <c r="F11" i="4"/>
  <c r="J3" i="4"/>
  <c r="F3" i="4"/>
  <c r="BJ91" i="2" l="1"/>
  <c r="BJ92" i="2"/>
  <c r="G73" i="5"/>
  <c r="G72" i="5"/>
  <c r="G67" i="5"/>
  <c r="G63" i="5"/>
  <c r="G62" i="5"/>
  <c r="G61" i="5"/>
  <c r="G60" i="5"/>
  <c r="G47" i="5"/>
  <c r="G46" i="5"/>
  <c r="G45" i="5"/>
  <c r="G44" i="5"/>
  <c r="G43" i="5"/>
  <c r="G42" i="5" l="1"/>
  <c r="G49" i="5" s="1"/>
  <c r="G64" i="5"/>
  <c r="G74" i="5"/>
  <c r="BF118" i="2"/>
  <c r="BE118" i="2"/>
  <c r="BD118" i="2"/>
  <c r="BC118" i="2"/>
  <c r="BF107" i="2"/>
  <c r="BE107" i="2"/>
  <c r="BD107" i="2"/>
  <c r="BC107" i="2"/>
  <c r="BF96" i="2"/>
  <c r="BE96" i="2"/>
  <c r="BD96" i="2"/>
  <c r="BC96" i="2"/>
  <c r="BF85" i="2"/>
  <c r="BE85" i="2"/>
  <c r="BD85" i="2"/>
  <c r="BC85" i="2"/>
  <c r="BF74" i="2"/>
  <c r="BE74" i="2"/>
  <c r="BD74" i="2"/>
  <c r="BC74" i="2"/>
  <c r="BF63" i="2"/>
  <c r="BE63" i="2"/>
  <c r="BD63" i="2"/>
  <c r="BC63" i="2"/>
  <c r="BF52" i="2"/>
  <c r="BE52" i="2"/>
  <c r="BD52" i="2"/>
  <c r="BC52" i="2"/>
  <c r="BF41" i="2"/>
  <c r="BE41" i="2"/>
  <c r="BD41" i="2"/>
  <c r="BC41" i="2"/>
  <c r="BF30" i="2"/>
  <c r="BE30" i="2"/>
  <c r="BD30" i="2"/>
  <c r="BC30" i="2"/>
  <c r="BF18" i="2"/>
  <c r="BE18" i="2"/>
  <c r="BD18" i="2"/>
  <c r="BC18" i="2"/>
  <c r="BF7" i="2"/>
  <c r="BE7" i="2"/>
  <c r="BD7" i="2"/>
  <c r="BC7" i="2"/>
  <c r="I73" i="4"/>
  <c r="F73" i="4"/>
  <c r="I72" i="4"/>
  <c r="F72" i="4"/>
  <c r="I67" i="4"/>
  <c r="F67" i="4"/>
  <c r="I63" i="4"/>
  <c r="F63" i="4"/>
  <c r="I62" i="4"/>
  <c r="F62" i="4"/>
  <c r="I61" i="4"/>
  <c r="F61" i="4"/>
  <c r="I60" i="4"/>
  <c r="F60" i="4"/>
  <c r="AC128" i="2"/>
  <c r="AC127" i="2"/>
  <c r="AC119" i="2"/>
  <c r="AC118" i="2"/>
  <c r="AC108" i="2"/>
  <c r="AC114" i="2" s="1"/>
  <c r="AC107" i="2"/>
  <c r="AC97" i="2"/>
  <c r="AC96" i="2"/>
  <c r="AC86" i="2"/>
  <c r="AC92" i="2" s="1"/>
  <c r="AC85" i="2"/>
  <c r="AC75" i="2"/>
  <c r="AC74" i="2"/>
  <c r="AC64" i="2"/>
  <c r="AC70" i="2" s="1"/>
  <c r="AC63" i="2"/>
  <c r="AC53" i="2"/>
  <c r="AC52" i="2"/>
  <c r="AC42" i="2"/>
  <c r="AC41" i="2"/>
  <c r="H101" i="4" s="1"/>
  <c r="AC31" i="2"/>
  <c r="I100" i="4" s="1"/>
  <c r="AC30" i="2"/>
  <c r="H100" i="4" s="1"/>
  <c r="H102" i="4" s="1"/>
  <c r="AC19" i="2"/>
  <c r="AC25" i="2" s="1"/>
  <c r="AC18" i="2"/>
  <c r="AC8" i="2"/>
  <c r="AC14" i="2" s="1"/>
  <c r="AC7" i="2"/>
  <c r="AC48" i="2" l="1"/>
  <c r="I101" i="4"/>
  <c r="I102" i="4" s="1"/>
  <c r="K100" i="4"/>
  <c r="L100" i="4" s="1"/>
  <c r="M100" i="4"/>
  <c r="AC102" i="2"/>
  <c r="AC103" i="2"/>
  <c r="AC124" i="2"/>
  <c r="AC125" i="2"/>
  <c r="BK127" i="2"/>
  <c r="AC13" i="2"/>
  <c r="AC36" i="2"/>
  <c r="AC37" i="2"/>
  <c r="AC58" i="2"/>
  <c r="AC59" i="2"/>
  <c r="AC80" i="2"/>
  <c r="AC81" i="2"/>
  <c r="G27" i="5"/>
  <c r="F27" i="11"/>
  <c r="I27" i="4"/>
  <c r="H27" i="11"/>
  <c r="AC65" i="2"/>
  <c r="AC66" i="2" s="1"/>
  <c r="AC69" i="2"/>
  <c r="AC87" i="2"/>
  <c r="AC88" i="2" s="1"/>
  <c r="AC91" i="2"/>
  <c r="AC20" i="2"/>
  <c r="AC24" i="2"/>
  <c r="AC43" i="2"/>
  <c r="AC44" i="2" s="1"/>
  <c r="AC47" i="2"/>
  <c r="AC109" i="2"/>
  <c r="AC110" i="2" s="1"/>
  <c r="AC113" i="2"/>
  <c r="F74" i="4"/>
  <c r="I74" i="4"/>
  <c r="I64" i="4"/>
  <c r="AC130" i="2"/>
  <c r="I27" i="11" s="1"/>
  <c r="Q27" i="11" s="1"/>
  <c r="F64" i="4"/>
  <c r="F27" i="4"/>
  <c r="AC34" i="2"/>
  <c r="AC35" i="2" s="1"/>
  <c r="AC56" i="2"/>
  <c r="AC57" i="2" s="1"/>
  <c r="AC78" i="2"/>
  <c r="AC79" i="2" s="1"/>
  <c r="AC100" i="2"/>
  <c r="AC101" i="2" s="1"/>
  <c r="AC122" i="2"/>
  <c r="AC123" i="2" s="1"/>
  <c r="AC129" i="2"/>
  <c r="AC9" i="2"/>
  <c r="AC10" i="2" s="1"/>
  <c r="AC22" i="2"/>
  <c r="AC23" i="2" s="1"/>
  <c r="AC32" i="2"/>
  <c r="AC33" i="2" s="1"/>
  <c r="AC45" i="2"/>
  <c r="AC46" i="2" s="1"/>
  <c r="AC54" i="2"/>
  <c r="AC55" i="2" s="1"/>
  <c r="AC67" i="2"/>
  <c r="AC68" i="2" s="1"/>
  <c r="AC76" i="2"/>
  <c r="AC77" i="2" s="1"/>
  <c r="AC89" i="2"/>
  <c r="AC90" i="2" s="1"/>
  <c r="AC98" i="2"/>
  <c r="AC99" i="2" s="1"/>
  <c r="AC111" i="2"/>
  <c r="AC112" i="2" s="1"/>
  <c r="AC120" i="2"/>
  <c r="AC121" i="2" s="1"/>
  <c r="AC11" i="2"/>
  <c r="AC12" i="2" s="1"/>
  <c r="I49" i="4"/>
  <c r="F49" i="4"/>
  <c r="I46" i="4"/>
  <c r="F46" i="4"/>
  <c r="I45" i="4"/>
  <c r="F45" i="4"/>
  <c r="I48" i="4"/>
  <c r="F48" i="4"/>
  <c r="I47" i="4"/>
  <c r="F47" i="4"/>
  <c r="I43" i="4"/>
  <c r="F43" i="4"/>
  <c r="AV122" i="2"/>
  <c r="AV123" i="2" s="1"/>
  <c r="AS122" i="2"/>
  <c r="AS123" i="2" s="1"/>
  <c r="AV120" i="2"/>
  <c r="AV121" i="2" s="1"/>
  <c r="AS120" i="2"/>
  <c r="AS121" i="2" s="1"/>
  <c r="AV111" i="2"/>
  <c r="AV112" i="2" s="1"/>
  <c r="AS111" i="2"/>
  <c r="AS112" i="2" s="1"/>
  <c r="AV109" i="2"/>
  <c r="AV110" i="2" s="1"/>
  <c r="AS109" i="2"/>
  <c r="AS110" i="2" s="1"/>
  <c r="AV100" i="2"/>
  <c r="AV101" i="2" s="1"/>
  <c r="AS100" i="2"/>
  <c r="AS101" i="2" s="1"/>
  <c r="AV98" i="2"/>
  <c r="AV99" i="2" s="1"/>
  <c r="AS98" i="2"/>
  <c r="AS99" i="2" s="1"/>
  <c r="AV89" i="2"/>
  <c r="AV90" i="2" s="1"/>
  <c r="AS89" i="2"/>
  <c r="AS90" i="2" s="1"/>
  <c r="AV87" i="2"/>
  <c r="AV88" i="2" s="1"/>
  <c r="AS87" i="2"/>
  <c r="AS88" i="2" s="1"/>
  <c r="AV78" i="2"/>
  <c r="AV79" i="2" s="1"/>
  <c r="AS78" i="2"/>
  <c r="AS79" i="2" s="1"/>
  <c r="AV76" i="2"/>
  <c r="AV77" i="2" s="1"/>
  <c r="AS76" i="2"/>
  <c r="AS77" i="2" s="1"/>
  <c r="AV67" i="2"/>
  <c r="AV68" i="2" s="1"/>
  <c r="AS67" i="2"/>
  <c r="AS68" i="2" s="1"/>
  <c r="AV65" i="2"/>
  <c r="AV66" i="2" s="1"/>
  <c r="AS65" i="2"/>
  <c r="AS66" i="2" s="1"/>
  <c r="AV56" i="2"/>
  <c r="AV57" i="2" s="1"/>
  <c r="AS56" i="2"/>
  <c r="AS57" i="2" s="1"/>
  <c r="AV54" i="2"/>
  <c r="AV55" i="2" s="1"/>
  <c r="AS54" i="2"/>
  <c r="AS55" i="2" s="1"/>
  <c r="AV45" i="2"/>
  <c r="AV46" i="2" s="1"/>
  <c r="AS45" i="2"/>
  <c r="AS46" i="2" s="1"/>
  <c r="AV43" i="2"/>
  <c r="AV44" i="2" s="1"/>
  <c r="AS43" i="2"/>
  <c r="AS44" i="2" s="1"/>
  <c r="AV34" i="2"/>
  <c r="AV35" i="2" s="1"/>
  <c r="AS34" i="2"/>
  <c r="AS35" i="2" s="1"/>
  <c r="AV32" i="2"/>
  <c r="AV33" i="2" s="1"/>
  <c r="AS32" i="2"/>
  <c r="AS33" i="2" s="1"/>
  <c r="AV22" i="2"/>
  <c r="AV23" i="2" s="1"/>
  <c r="AS22" i="2"/>
  <c r="AS23" i="2" s="1"/>
  <c r="AV20" i="2"/>
  <c r="AS20" i="2"/>
  <c r="AS9" i="2"/>
  <c r="AS10" i="2" s="1"/>
  <c r="AV9" i="2"/>
  <c r="AV10" i="2" s="1"/>
  <c r="AS11" i="2"/>
  <c r="AS12" i="2" s="1"/>
  <c r="AV11" i="2"/>
  <c r="AV12" i="2" s="1"/>
  <c r="R27" i="11" l="1"/>
  <c r="K102" i="4"/>
  <c r="L102" i="4" s="1"/>
  <c r="M102" i="4"/>
  <c r="K101" i="4"/>
  <c r="L101" i="4" s="1"/>
  <c r="M101" i="4"/>
  <c r="C27" i="11"/>
  <c r="M27" i="11" s="1"/>
  <c r="N27" i="11" s="1"/>
  <c r="H27" i="4"/>
  <c r="AV21" i="2"/>
  <c r="AV26" i="2"/>
  <c r="AS21" i="2"/>
  <c r="AS26" i="2"/>
  <c r="AC21" i="2"/>
  <c r="AC26" i="2"/>
  <c r="O27" i="11"/>
  <c r="K27" i="11"/>
  <c r="L27" i="11" s="1"/>
  <c r="AC131" i="2"/>
  <c r="AC132" i="2" s="1"/>
  <c r="AC135" i="2"/>
  <c r="D27" i="5"/>
  <c r="I27" i="5"/>
  <c r="M27" i="5" s="1"/>
  <c r="J27" i="4"/>
  <c r="AC133" i="2"/>
  <c r="AC134" i="2" s="1"/>
  <c r="I42" i="4"/>
  <c r="I50" i="4" s="1"/>
  <c r="F42" i="4"/>
  <c r="M27" i="4" l="1"/>
  <c r="N27" i="4" s="1"/>
  <c r="K27" i="4"/>
  <c r="L27" i="4" s="1"/>
  <c r="O27" i="4"/>
  <c r="K27" i="5"/>
  <c r="L27" i="5" s="1"/>
  <c r="F50" i="4"/>
  <c r="I84" i="4"/>
  <c r="BH127" i="2" l="1"/>
  <c r="BL130" i="2"/>
  <c r="BL129"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1" i="2"/>
  <c r="BL37" i="2" s="1"/>
  <c r="BJ31" i="2"/>
  <c r="BG31" i="2"/>
  <c r="BF31" i="2"/>
  <c r="BE31" i="2"/>
  <c r="BD31" i="2"/>
  <c r="BC31" i="2"/>
  <c r="BB31" i="2"/>
  <c r="I103" i="4" s="1"/>
  <c r="BA31" i="2"/>
  <c r="AZ31" i="2"/>
  <c r="AY31" i="2"/>
  <c r="AX31" i="2"/>
  <c r="AW31" i="2"/>
  <c r="AU31" i="2"/>
  <c r="AT31" i="2"/>
  <c r="AR31" i="2"/>
  <c r="AQ31" i="2"/>
  <c r="AP31" i="2"/>
  <c r="AO31" i="2"/>
  <c r="AN31" i="2"/>
  <c r="AM31" i="2"/>
  <c r="AL31" i="2"/>
  <c r="AK31" i="2"/>
  <c r="AJ31" i="2"/>
  <c r="AI31" i="2"/>
  <c r="AH31" i="2"/>
  <c r="AG31" i="2"/>
  <c r="AF31" i="2"/>
  <c r="AE31" i="2"/>
  <c r="AA31" i="2"/>
  <c r="Z31" i="2"/>
  <c r="Y31" i="2"/>
  <c r="X31" i="2"/>
  <c r="W31" i="2"/>
  <c r="I92" i="4" s="1"/>
  <c r="V31" i="2"/>
  <c r="T31" i="2"/>
  <c r="S31" i="2"/>
  <c r="R31" i="2"/>
  <c r="Q31" i="2"/>
  <c r="P31" i="2"/>
  <c r="O31" i="2"/>
  <c r="N31" i="2"/>
  <c r="M31" i="2"/>
  <c r="L31" i="2"/>
  <c r="K31" i="2"/>
  <c r="J31" i="2"/>
  <c r="I31" i="2"/>
  <c r="H31" i="2"/>
  <c r="G31" i="2"/>
  <c r="F31" i="2"/>
  <c r="E31" i="2"/>
  <c r="D31" i="2"/>
  <c r="C31" i="2"/>
  <c r="BL42" i="2"/>
  <c r="BL48" i="2" s="1"/>
  <c r="BJ42" i="2"/>
  <c r="BG42" i="2"/>
  <c r="BF42" i="2"/>
  <c r="BE42" i="2"/>
  <c r="BD42" i="2"/>
  <c r="BC42" i="2"/>
  <c r="BB42" i="2"/>
  <c r="I104" i="4" s="1"/>
  <c r="BA42" i="2"/>
  <c r="AZ42" i="2"/>
  <c r="AY42" i="2"/>
  <c r="AX42" i="2"/>
  <c r="AW42" i="2"/>
  <c r="AU42" i="2"/>
  <c r="AT42" i="2"/>
  <c r="AR42" i="2"/>
  <c r="AQ42" i="2"/>
  <c r="AP42" i="2"/>
  <c r="AO42" i="2"/>
  <c r="AN42" i="2"/>
  <c r="AM42" i="2"/>
  <c r="AL42" i="2"/>
  <c r="AK42" i="2"/>
  <c r="AJ42" i="2"/>
  <c r="AI42" i="2"/>
  <c r="AH42" i="2"/>
  <c r="AG42" i="2"/>
  <c r="AF42" i="2"/>
  <c r="AE42" i="2"/>
  <c r="AA42" i="2"/>
  <c r="Z42" i="2"/>
  <c r="Y42" i="2"/>
  <c r="X42" i="2"/>
  <c r="W42" i="2"/>
  <c r="V42" i="2"/>
  <c r="I93" i="4" s="1"/>
  <c r="T42" i="2"/>
  <c r="S42" i="2"/>
  <c r="R42" i="2"/>
  <c r="Q42" i="2"/>
  <c r="P42" i="2"/>
  <c r="O42" i="2"/>
  <c r="N42" i="2"/>
  <c r="M42" i="2"/>
  <c r="L42" i="2"/>
  <c r="K42" i="2"/>
  <c r="J42" i="2"/>
  <c r="I42" i="2"/>
  <c r="H42" i="2"/>
  <c r="G42" i="2"/>
  <c r="F42" i="2"/>
  <c r="E42" i="2"/>
  <c r="D42" i="2"/>
  <c r="C42" i="2"/>
  <c r="BL53" i="2"/>
  <c r="BL59" i="2" s="1"/>
  <c r="BJ53" i="2"/>
  <c r="BG53" i="2"/>
  <c r="BF53" i="2"/>
  <c r="BE53" i="2"/>
  <c r="BD53" i="2"/>
  <c r="BC53" i="2"/>
  <c r="BB53" i="2"/>
  <c r="BA53" i="2"/>
  <c r="AZ53" i="2"/>
  <c r="AY53" i="2"/>
  <c r="AX53" i="2"/>
  <c r="AW53" i="2"/>
  <c r="AU53" i="2"/>
  <c r="AT53" i="2"/>
  <c r="AR53" i="2"/>
  <c r="AQ53" i="2"/>
  <c r="I98" i="4" s="1"/>
  <c r="AP53" i="2"/>
  <c r="AO53" i="2"/>
  <c r="AN53" i="2"/>
  <c r="AM53" i="2"/>
  <c r="AL53" i="2"/>
  <c r="AK53" i="2"/>
  <c r="AJ53" i="2"/>
  <c r="AI53" i="2"/>
  <c r="AH53" i="2"/>
  <c r="AG53" i="2"/>
  <c r="AF53" i="2"/>
  <c r="AE53" i="2"/>
  <c r="AA53" i="2"/>
  <c r="Z53" i="2"/>
  <c r="Y53" i="2"/>
  <c r="X53" i="2"/>
  <c r="W53" i="2"/>
  <c r="V53" i="2"/>
  <c r="I94" i="4" s="1"/>
  <c r="T53" i="2"/>
  <c r="S53" i="2"/>
  <c r="R53" i="2"/>
  <c r="Q53" i="2"/>
  <c r="P53" i="2"/>
  <c r="O53" i="2"/>
  <c r="N53" i="2"/>
  <c r="M53" i="2"/>
  <c r="L53" i="2"/>
  <c r="K53" i="2"/>
  <c r="J53" i="2"/>
  <c r="I53" i="2"/>
  <c r="H53" i="2"/>
  <c r="G53" i="2"/>
  <c r="F53" i="2"/>
  <c r="E53" i="2"/>
  <c r="D53" i="2"/>
  <c r="C53" i="2"/>
  <c r="BL64" i="2"/>
  <c r="BL70" i="2" s="1"/>
  <c r="BJ64" i="2"/>
  <c r="BG64" i="2"/>
  <c r="BF64" i="2"/>
  <c r="BE64" i="2"/>
  <c r="BD64" i="2"/>
  <c r="BC64" i="2"/>
  <c r="BB64" i="2"/>
  <c r="BA64" i="2"/>
  <c r="AZ64" i="2"/>
  <c r="AY64" i="2"/>
  <c r="AX64" i="2"/>
  <c r="AW64" i="2"/>
  <c r="AU64" i="2"/>
  <c r="AT64" i="2"/>
  <c r="AR64" i="2"/>
  <c r="AQ64" i="2"/>
  <c r="AP64" i="2"/>
  <c r="AO64" i="2"/>
  <c r="AN64" i="2"/>
  <c r="AN70" i="2" s="1"/>
  <c r="AM64" i="2"/>
  <c r="AM70" i="2" s="1"/>
  <c r="AL64" i="2"/>
  <c r="AK64" i="2"/>
  <c r="AJ64" i="2"/>
  <c r="AI64" i="2"/>
  <c r="AH64" i="2"/>
  <c r="AG64" i="2"/>
  <c r="AF64" i="2"/>
  <c r="AE64" i="2"/>
  <c r="AA64" i="2"/>
  <c r="Z64" i="2"/>
  <c r="Y64" i="2"/>
  <c r="X64" i="2"/>
  <c r="W64" i="2"/>
  <c r="V64" i="2"/>
  <c r="T64" i="2"/>
  <c r="S64" i="2"/>
  <c r="R64" i="2"/>
  <c r="Q64" i="2"/>
  <c r="P64" i="2"/>
  <c r="O64" i="2"/>
  <c r="N64" i="2"/>
  <c r="M64" i="2"/>
  <c r="L64" i="2"/>
  <c r="K64" i="2"/>
  <c r="J64" i="2"/>
  <c r="I64" i="2"/>
  <c r="H64" i="2"/>
  <c r="G64" i="2"/>
  <c r="F64" i="2"/>
  <c r="E64" i="2"/>
  <c r="D64" i="2"/>
  <c r="C64" i="2"/>
  <c r="BL75" i="2"/>
  <c r="BL81" i="2" s="1"/>
  <c r="BJ75" i="2"/>
  <c r="BG75" i="2"/>
  <c r="BF75" i="2"/>
  <c r="BE75" i="2"/>
  <c r="BD75" i="2"/>
  <c r="BC75" i="2"/>
  <c r="BB75" i="2"/>
  <c r="BA75" i="2"/>
  <c r="AZ75" i="2"/>
  <c r="AY75" i="2"/>
  <c r="AX75" i="2"/>
  <c r="AW75" i="2"/>
  <c r="AU75" i="2"/>
  <c r="AT75" i="2"/>
  <c r="AR75" i="2"/>
  <c r="AQ75" i="2"/>
  <c r="AP75" i="2"/>
  <c r="AO75" i="2"/>
  <c r="AN75" i="2"/>
  <c r="AM75" i="2"/>
  <c r="AL75" i="2"/>
  <c r="AK75" i="2"/>
  <c r="AJ75" i="2"/>
  <c r="AI75" i="2"/>
  <c r="AH75" i="2"/>
  <c r="AG75" i="2"/>
  <c r="AF75" i="2"/>
  <c r="AE75" i="2"/>
  <c r="AA75" i="2"/>
  <c r="Z75" i="2"/>
  <c r="Y75" i="2"/>
  <c r="X75" i="2"/>
  <c r="W75" i="2"/>
  <c r="V75" i="2"/>
  <c r="T75" i="2"/>
  <c r="S75" i="2"/>
  <c r="R75" i="2"/>
  <c r="Q75" i="2"/>
  <c r="P75" i="2"/>
  <c r="O75" i="2"/>
  <c r="N75" i="2"/>
  <c r="M75" i="2"/>
  <c r="L75" i="2"/>
  <c r="K75" i="2"/>
  <c r="J75" i="2"/>
  <c r="I75" i="2"/>
  <c r="H75" i="2"/>
  <c r="G75" i="2"/>
  <c r="F75" i="2"/>
  <c r="E75" i="2"/>
  <c r="D75" i="2"/>
  <c r="C75" i="2"/>
  <c r="BL86" i="2"/>
  <c r="BL92" i="2" s="1"/>
  <c r="BG86" i="2"/>
  <c r="BF86" i="2"/>
  <c r="BE86" i="2"/>
  <c r="BD86" i="2"/>
  <c r="BC86" i="2"/>
  <c r="BB86" i="2"/>
  <c r="BA86" i="2"/>
  <c r="AZ86" i="2"/>
  <c r="AY86" i="2"/>
  <c r="AX86" i="2"/>
  <c r="AW86" i="2"/>
  <c r="AU86" i="2"/>
  <c r="AT86" i="2"/>
  <c r="AR86" i="2"/>
  <c r="AQ86" i="2"/>
  <c r="AP86" i="2"/>
  <c r="J44" i="4" s="1"/>
  <c r="AO86" i="2"/>
  <c r="AN86" i="2"/>
  <c r="AM86" i="2"/>
  <c r="AM92" i="2" s="1"/>
  <c r="AL86" i="2"/>
  <c r="AK86" i="2"/>
  <c r="AJ86" i="2"/>
  <c r="AI86" i="2"/>
  <c r="AH86" i="2"/>
  <c r="AG86" i="2"/>
  <c r="AF86" i="2"/>
  <c r="AE86" i="2"/>
  <c r="AA86" i="2"/>
  <c r="Z86" i="2"/>
  <c r="Y86" i="2"/>
  <c r="X86" i="2"/>
  <c r="W86" i="2"/>
  <c r="V86" i="2"/>
  <c r="T86" i="2"/>
  <c r="S86" i="2"/>
  <c r="R86" i="2"/>
  <c r="Q86" i="2"/>
  <c r="P86" i="2"/>
  <c r="O86" i="2"/>
  <c r="N86" i="2"/>
  <c r="M86" i="2"/>
  <c r="L86" i="2"/>
  <c r="K86" i="2"/>
  <c r="J86" i="2"/>
  <c r="I86" i="2"/>
  <c r="H86" i="2"/>
  <c r="G86" i="2"/>
  <c r="F86" i="2"/>
  <c r="E86" i="2"/>
  <c r="D86" i="2"/>
  <c r="C86" i="2"/>
  <c r="BL97" i="2"/>
  <c r="BL103" i="2" s="1"/>
  <c r="BJ97" i="2"/>
  <c r="BG97" i="2"/>
  <c r="BF97" i="2"/>
  <c r="BE97" i="2"/>
  <c r="BD97" i="2"/>
  <c r="BC97" i="2"/>
  <c r="BB97" i="2"/>
  <c r="BA97" i="2"/>
  <c r="AZ97" i="2"/>
  <c r="AY97" i="2"/>
  <c r="AX97" i="2"/>
  <c r="AW97" i="2"/>
  <c r="AU97" i="2"/>
  <c r="AT97" i="2"/>
  <c r="AR97" i="2"/>
  <c r="AQ97" i="2"/>
  <c r="AP97" i="2"/>
  <c r="AO97" i="2"/>
  <c r="AN97" i="2"/>
  <c r="AM97" i="2"/>
  <c r="AM103" i="2" s="1"/>
  <c r="AL97" i="2"/>
  <c r="AK97" i="2"/>
  <c r="AJ97" i="2"/>
  <c r="AI97" i="2"/>
  <c r="AH97" i="2"/>
  <c r="AG97" i="2"/>
  <c r="AF97" i="2"/>
  <c r="AE97" i="2"/>
  <c r="AA97" i="2"/>
  <c r="Z97" i="2"/>
  <c r="Y97" i="2"/>
  <c r="X97" i="2"/>
  <c r="W97" i="2"/>
  <c r="V97" i="2"/>
  <c r="T97" i="2"/>
  <c r="S97" i="2"/>
  <c r="R97" i="2"/>
  <c r="Q97" i="2"/>
  <c r="P97" i="2"/>
  <c r="O97" i="2"/>
  <c r="N97" i="2"/>
  <c r="M97" i="2"/>
  <c r="L97" i="2"/>
  <c r="K97" i="2"/>
  <c r="J97" i="2"/>
  <c r="I97" i="2"/>
  <c r="H97" i="2"/>
  <c r="G97" i="2"/>
  <c r="F97" i="2"/>
  <c r="E97" i="2"/>
  <c r="C97" i="2"/>
  <c r="BL108" i="2"/>
  <c r="BL114" i="2" s="1"/>
  <c r="BJ108" i="2"/>
  <c r="BG108" i="2"/>
  <c r="BF108" i="2"/>
  <c r="BE108" i="2"/>
  <c r="BD108" i="2"/>
  <c r="BC108" i="2"/>
  <c r="BB108" i="2"/>
  <c r="BA108" i="2"/>
  <c r="AZ108" i="2"/>
  <c r="AY108" i="2"/>
  <c r="AX108" i="2"/>
  <c r="AW108" i="2"/>
  <c r="AU108" i="2"/>
  <c r="AT108" i="2"/>
  <c r="AR108" i="2"/>
  <c r="AQ108" i="2"/>
  <c r="AP108" i="2"/>
  <c r="AO108" i="2"/>
  <c r="AN108" i="2"/>
  <c r="AM108" i="2"/>
  <c r="AL108" i="2"/>
  <c r="AK108" i="2"/>
  <c r="AJ108" i="2"/>
  <c r="AI108" i="2"/>
  <c r="AH108" i="2"/>
  <c r="AG108" i="2"/>
  <c r="AF108" i="2"/>
  <c r="AE108" i="2"/>
  <c r="AA108" i="2"/>
  <c r="Z108" i="2"/>
  <c r="Y108" i="2"/>
  <c r="X108" i="2"/>
  <c r="W108" i="2"/>
  <c r="V108" i="2"/>
  <c r="T108" i="2"/>
  <c r="S108" i="2"/>
  <c r="R108" i="2"/>
  <c r="Q108" i="2"/>
  <c r="P108" i="2"/>
  <c r="O108" i="2"/>
  <c r="N108" i="2"/>
  <c r="M108" i="2"/>
  <c r="L108" i="2"/>
  <c r="K108" i="2"/>
  <c r="J108" i="2"/>
  <c r="I108" i="2"/>
  <c r="H108" i="2"/>
  <c r="G108" i="2"/>
  <c r="F108" i="2"/>
  <c r="E108" i="2"/>
  <c r="D108" i="2"/>
  <c r="C108" i="2"/>
  <c r="BL119" i="2"/>
  <c r="BL125" i="2" s="1"/>
  <c r="BJ119" i="2"/>
  <c r="BG119" i="2"/>
  <c r="BF119" i="2"/>
  <c r="BE119" i="2"/>
  <c r="BD119" i="2"/>
  <c r="BC119" i="2"/>
  <c r="BB119" i="2"/>
  <c r="BA119" i="2"/>
  <c r="AZ119" i="2"/>
  <c r="AY119" i="2"/>
  <c r="AX119" i="2"/>
  <c r="AW119" i="2"/>
  <c r="AU119" i="2"/>
  <c r="AT119" i="2"/>
  <c r="AR119" i="2"/>
  <c r="AQ119" i="2"/>
  <c r="AP119" i="2"/>
  <c r="AO119" i="2"/>
  <c r="AN119" i="2"/>
  <c r="AM119" i="2"/>
  <c r="AL119" i="2"/>
  <c r="AK119" i="2"/>
  <c r="AJ119" i="2"/>
  <c r="AI119" i="2"/>
  <c r="AH119" i="2"/>
  <c r="AG119" i="2"/>
  <c r="AF119" i="2"/>
  <c r="AE119" i="2"/>
  <c r="AA119" i="2"/>
  <c r="Z119" i="2"/>
  <c r="Y119" i="2"/>
  <c r="X119" i="2"/>
  <c r="W119" i="2"/>
  <c r="V119" i="2"/>
  <c r="T119" i="2"/>
  <c r="S119" i="2"/>
  <c r="R119" i="2"/>
  <c r="Q119" i="2"/>
  <c r="P119" i="2"/>
  <c r="O119" i="2"/>
  <c r="N119" i="2"/>
  <c r="M119" i="2"/>
  <c r="L119" i="2"/>
  <c r="K119" i="2"/>
  <c r="J119" i="2"/>
  <c r="I119" i="2"/>
  <c r="H119" i="2"/>
  <c r="G119" i="2"/>
  <c r="F119" i="2"/>
  <c r="E119" i="2"/>
  <c r="D119" i="2"/>
  <c r="C119" i="2"/>
  <c r="I105" i="4" l="1"/>
  <c r="M105" i="4" s="1"/>
  <c r="I95" i="4"/>
  <c r="M95" i="4" s="1"/>
  <c r="K44" i="4"/>
  <c r="L44" i="4" s="1"/>
  <c r="O44" i="4"/>
  <c r="M44" i="4"/>
  <c r="N44" i="4" s="1"/>
  <c r="AP81" i="2"/>
  <c r="J67" i="4"/>
  <c r="M93" i="4"/>
  <c r="M103" i="4"/>
  <c r="M94" i="4"/>
  <c r="M104" i="4"/>
  <c r="AQ37" i="2"/>
  <c r="I96" i="4"/>
  <c r="AQ48" i="2"/>
  <c r="I97" i="4"/>
  <c r="I99" i="4" s="1"/>
  <c r="M99" i="4" s="1"/>
  <c r="M92" i="4"/>
  <c r="D124" i="2"/>
  <c r="D125" i="2"/>
  <c r="F124" i="2"/>
  <c r="F125" i="2"/>
  <c r="H124" i="2"/>
  <c r="H125" i="2"/>
  <c r="J124" i="2"/>
  <c r="J125" i="2"/>
  <c r="L124" i="2"/>
  <c r="L125" i="2"/>
  <c r="N124" i="2"/>
  <c r="N125" i="2"/>
  <c r="P124" i="2"/>
  <c r="P125" i="2"/>
  <c r="R124" i="2"/>
  <c r="R125" i="2"/>
  <c r="T124" i="2"/>
  <c r="T125" i="2"/>
  <c r="W124" i="2"/>
  <c r="W125" i="2"/>
  <c r="Y124" i="2"/>
  <c r="Y125" i="2"/>
  <c r="AA124" i="2"/>
  <c r="AA125" i="2"/>
  <c r="AF124" i="2"/>
  <c r="AF125" i="2"/>
  <c r="AH124" i="2"/>
  <c r="AH125" i="2"/>
  <c r="AJ124" i="2"/>
  <c r="AJ125" i="2"/>
  <c r="AL124" i="2"/>
  <c r="AL125" i="2"/>
  <c r="AN124" i="2"/>
  <c r="AN125" i="2"/>
  <c r="AP124" i="2"/>
  <c r="AP125" i="2"/>
  <c r="AR124" i="2"/>
  <c r="AR125" i="2"/>
  <c r="AU124" i="2"/>
  <c r="AU125" i="2"/>
  <c r="AX124" i="2"/>
  <c r="AX125" i="2"/>
  <c r="AZ124" i="2"/>
  <c r="AZ125" i="2"/>
  <c r="BB124" i="2"/>
  <c r="BB125" i="2"/>
  <c r="BD124" i="2"/>
  <c r="BD125" i="2"/>
  <c r="BF124" i="2"/>
  <c r="BF125" i="2"/>
  <c r="BJ124" i="2"/>
  <c r="BJ125" i="2"/>
  <c r="C113" i="2"/>
  <c r="C114" i="2"/>
  <c r="E113" i="2"/>
  <c r="E114" i="2"/>
  <c r="G113" i="2"/>
  <c r="G114" i="2"/>
  <c r="I113" i="2"/>
  <c r="I114" i="2"/>
  <c r="K113" i="2"/>
  <c r="K114" i="2"/>
  <c r="M113" i="2"/>
  <c r="M114" i="2"/>
  <c r="O113" i="2"/>
  <c r="O114" i="2"/>
  <c r="Q113" i="2"/>
  <c r="Q114" i="2"/>
  <c r="S113" i="2"/>
  <c r="S114" i="2"/>
  <c r="V113" i="2"/>
  <c r="V114" i="2"/>
  <c r="X113" i="2"/>
  <c r="X114" i="2"/>
  <c r="Z113" i="2"/>
  <c r="Z114" i="2"/>
  <c r="AE113" i="2"/>
  <c r="AE114" i="2"/>
  <c r="AG113" i="2"/>
  <c r="AG114" i="2"/>
  <c r="AI113" i="2"/>
  <c r="AI114" i="2"/>
  <c r="AK113" i="2"/>
  <c r="AK114" i="2"/>
  <c r="AM113" i="2"/>
  <c r="AM114" i="2"/>
  <c r="AO113" i="2"/>
  <c r="AO114" i="2"/>
  <c r="AQ113" i="2"/>
  <c r="AQ114" i="2"/>
  <c r="AT113" i="2"/>
  <c r="AT114" i="2"/>
  <c r="AW113" i="2"/>
  <c r="AW114" i="2"/>
  <c r="AY113" i="2"/>
  <c r="AY114" i="2"/>
  <c r="BA113" i="2"/>
  <c r="BA114" i="2"/>
  <c r="BC113" i="2"/>
  <c r="BC114" i="2"/>
  <c r="BE113" i="2"/>
  <c r="BE114" i="2"/>
  <c r="BG113" i="2"/>
  <c r="BG114" i="2"/>
  <c r="D102" i="2"/>
  <c r="D103" i="2"/>
  <c r="F102" i="2"/>
  <c r="F103" i="2"/>
  <c r="H102" i="2"/>
  <c r="H103" i="2"/>
  <c r="J102" i="2"/>
  <c r="J103" i="2"/>
  <c r="L102" i="2"/>
  <c r="L103" i="2"/>
  <c r="N102" i="2"/>
  <c r="N103" i="2"/>
  <c r="P102" i="2"/>
  <c r="P103" i="2"/>
  <c r="R102" i="2"/>
  <c r="R103" i="2"/>
  <c r="T102" i="2"/>
  <c r="T103" i="2"/>
  <c r="W102" i="2"/>
  <c r="W103" i="2"/>
  <c r="Y102" i="2"/>
  <c r="Y103" i="2"/>
  <c r="AA102" i="2"/>
  <c r="AA103" i="2"/>
  <c r="AF102" i="2"/>
  <c r="AF103" i="2"/>
  <c r="AH102" i="2"/>
  <c r="AH103" i="2"/>
  <c r="AJ102" i="2"/>
  <c r="AJ103" i="2"/>
  <c r="AL102" i="2"/>
  <c r="AL103" i="2"/>
  <c r="AN102" i="2"/>
  <c r="AN103" i="2"/>
  <c r="AP102" i="2"/>
  <c r="AP103" i="2"/>
  <c r="AR102" i="2"/>
  <c r="AR103" i="2"/>
  <c r="AU102" i="2"/>
  <c r="AU103" i="2"/>
  <c r="AX102" i="2"/>
  <c r="AX103" i="2"/>
  <c r="AZ102" i="2"/>
  <c r="AZ103" i="2"/>
  <c r="BB102" i="2"/>
  <c r="BB103" i="2"/>
  <c r="BD102" i="2"/>
  <c r="BD103" i="2"/>
  <c r="BF102" i="2"/>
  <c r="BF103" i="2"/>
  <c r="BJ102" i="2"/>
  <c r="BJ103" i="2"/>
  <c r="C124" i="2"/>
  <c r="C125" i="2"/>
  <c r="E124" i="2"/>
  <c r="E125" i="2"/>
  <c r="G124" i="2"/>
  <c r="G125" i="2"/>
  <c r="I124" i="2"/>
  <c r="I125" i="2"/>
  <c r="K124" i="2"/>
  <c r="K125" i="2"/>
  <c r="M124" i="2"/>
  <c r="M125" i="2"/>
  <c r="O124" i="2"/>
  <c r="O125" i="2"/>
  <c r="Q124" i="2"/>
  <c r="Q125" i="2"/>
  <c r="S124" i="2"/>
  <c r="S125" i="2"/>
  <c r="V124" i="2"/>
  <c r="V125" i="2"/>
  <c r="X124" i="2"/>
  <c r="X125" i="2"/>
  <c r="Z124" i="2"/>
  <c r="Z125" i="2"/>
  <c r="AE124" i="2"/>
  <c r="AE125" i="2"/>
  <c r="AG124" i="2"/>
  <c r="AG125" i="2"/>
  <c r="AI124" i="2"/>
  <c r="AI125" i="2"/>
  <c r="AK124" i="2"/>
  <c r="AK125" i="2"/>
  <c r="AM124" i="2"/>
  <c r="AM125" i="2"/>
  <c r="AO124" i="2"/>
  <c r="AO125" i="2"/>
  <c r="AQ124" i="2"/>
  <c r="AQ125" i="2"/>
  <c r="AT124" i="2"/>
  <c r="AT125" i="2"/>
  <c r="AW124" i="2"/>
  <c r="AW125" i="2"/>
  <c r="AY124" i="2"/>
  <c r="AY125" i="2"/>
  <c r="BA124" i="2"/>
  <c r="BA125" i="2"/>
  <c r="BC124" i="2"/>
  <c r="BC125" i="2"/>
  <c r="BE124" i="2"/>
  <c r="BE125" i="2"/>
  <c r="BG124" i="2"/>
  <c r="BG125" i="2"/>
  <c r="D113" i="2"/>
  <c r="D114" i="2"/>
  <c r="F113" i="2"/>
  <c r="F114" i="2"/>
  <c r="H113" i="2"/>
  <c r="H114" i="2"/>
  <c r="J113" i="2"/>
  <c r="J114" i="2"/>
  <c r="L113" i="2"/>
  <c r="L114" i="2"/>
  <c r="N113" i="2"/>
  <c r="N114" i="2"/>
  <c r="P113" i="2"/>
  <c r="P114" i="2"/>
  <c r="R113" i="2"/>
  <c r="R114" i="2"/>
  <c r="T113" i="2"/>
  <c r="T114" i="2"/>
  <c r="W113" i="2"/>
  <c r="W114" i="2"/>
  <c r="Y113" i="2"/>
  <c r="Y114" i="2"/>
  <c r="AA113" i="2"/>
  <c r="AA114" i="2"/>
  <c r="AF113" i="2"/>
  <c r="AF114" i="2"/>
  <c r="AH113" i="2"/>
  <c r="AH114" i="2"/>
  <c r="AJ113" i="2"/>
  <c r="AJ114" i="2"/>
  <c r="AL113" i="2"/>
  <c r="AL114" i="2"/>
  <c r="AN113" i="2"/>
  <c r="AN114" i="2"/>
  <c r="AP113" i="2"/>
  <c r="AP114" i="2"/>
  <c r="AR113" i="2"/>
  <c r="AR114" i="2"/>
  <c r="AU113" i="2"/>
  <c r="AU114" i="2"/>
  <c r="AX113" i="2"/>
  <c r="AX114" i="2"/>
  <c r="AZ113" i="2"/>
  <c r="AZ114" i="2"/>
  <c r="BB113" i="2"/>
  <c r="BB114" i="2"/>
  <c r="BD113" i="2"/>
  <c r="BD114" i="2"/>
  <c r="BF113" i="2"/>
  <c r="BF114" i="2"/>
  <c r="BJ113" i="2"/>
  <c r="BJ114" i="2"/>
  <c r="C102" i="2"/>
  <c r="C103" i="2"/>
  <c r="E102" i="2"/>
  <c r="E103" i="2"/>
  <c r="G102" i="2"/>
  <c r="G103" i="2"/>
  <c r="I102" i="2"/>
  <c r="I103" i="2"/>
  <c r="K102" i="2"/>
  <c r="K103" i="2"/>
  <c r="M102" i="2"/>
  <c r="M103" i="2"/>
  <c r="O102" i="2"/>
  <c r="O103" i="2"/>
  <c r="Q102" i="2"/>
  <c r="Q103" i="2"/>
  <c r="S102" i="2"/>
  <c r="S103" i="2"/>
  <c r="V102" i="2"/>
  <c r="V103" i="2"/>
  <c r="X102" i="2"/>
  <c r="X103" i="2"/>
  <c r="Z102" i="2"/>
  <c r="Z103" i="2"/>
  <c r="AE102" i="2"/>
  <c r="AE103" i="2"/>
  <c r="AG102" i="2"/>
  <c r="AG103" i="2"/>
  <c r="AI102" i="2"/>
  <c r="AI103" i="2"/>
  <c r="AK102" i="2"/>
  <c r="AK103" i="2"/>
  <c r="AO102" i="2"/>
  <c r="AO103" i="2"/>
  <c r="AQ102" i="2"/>
  <c r="AQ103" i="2"/>
  <c r="AT102" i="2"/>
  <c r="AT103" i="2"/>
  <c r="AW102" i="2"/>
  <c r="AW103" i="2"/>
  <c r="AY102" i="2"/>
  <c r="AY103" i="2"/>
  <c r="BA102" i="2"/>
  <c r="BA103" i="2"/>
  <c r="BC102" i="2"/>
  <c r="BC103" i="2"/>
  <c r="BE102" i="2"/>
  <c r="BE103" i="2"/>
  <c r="BG102" i="2"/>
  <c r="BG103" i="2"/>
  <c r="C91" i="2"/>
  <c r="C92" i="2"/>
  <c r="E91" i="2"/>
  <c r="E92" i="2"/>
  <c r="G91" i="2"/>
  <c r="G92" i="2"/>
  <c r="I91" i="2"/>
  <c r="I92" i="2"/>
  <c r="K91" i="2"/>
  <c r="K92" i="2"/>
  <c r="M91" i="2"/>
  <c r="M92" i="2"/>
  <c r="O91" i="2"/>
  <c r="O92" i="2"/>
  <c r="Q91" i="2"/>
  <c r="Q92" i="2"/>
  <c r="S91" i="2"/>
  <c r="S92" i="2"/>
  <c r="V91" i="2"/>
  <c r="V92" i="2"/>
  <c r="X91" i="2"/>
  <c r="X92" i="2"/>
  <c r="Z91" i="2"/>
  <c r="Z92" i="2"/>
  <c r="AE91" i="2"/>
  <c r="AE92" i="2"/>
  <c r="AG91" i="2"/>
  <c r="AG92" i="2"/>
  <c r="AI91" i="2"/>
  <c r="AI92" i="2"/>
  <c r="I43" i="11"/>
  <c r="Q43" i="11" s="1"/>
  <c r="R43" i="11" s="1"/>
  <c r="AK92" i="2"/>
  <c r="AO91" i="2"/>
  <c r="AO92" i="2"/>
  <c r="AQ91" i="2"/>
  <c r="AQ92" i="2"/>
  <c r="AT91" i="2"/>
  <c r="AT92" i="2"/>
  <c r="AW91" i="2"/>
  <c r="AW92" i="2"/>
  <c r="AY91" i="2"/>
  <c r="AY92" i="2"/>
  <c r="I47" i="11"/>
  <c r="Q47" i="11" s="1"/>
  <c r="R47" i="11" s="1"/>
  <c r="BA92" i="2"/>
  <c r="BC91" i="2"/>
  <c r="BC92" i="2"/>
  <c r="BE91" i="2"/>
  <c r="BE92" i="2"/>
  <c r="BG91" i="2"/>
  <c r="BG92" i="2"/>
  <c r="C80" i="2"/>
  <c r="C81" i="2"/>
  <c r="E80" i="2"/>
  <c r="E81" i="2"/>
  <c r="G80" i="2"/>
  <c r="G81" i="2"/>
  <c r="I80" i="2"/>
  <c r="I81" i="2"/>
  <c r="K80" i="2"/>
  <c r="K81" i="2"/>
  <c r="M80" i="2"/>
  <c r="M81" i="2"/>
  <c r="O80" i="2"/>
  <c r="O81" i="2"/>
  <c r="Q80" i="2"/>
  <c r="Q81" i="2"/>
  <c r="S80" i="2"/>
  <c r="S81" i="2"/>
  <c r="V80" i="2"/>
  <c r="V81" i="2"/>
  <c r="X80" i="2"/>
  <c r="X81" i="2"/>
  <c r="Z80" i="2"/>
  <c r="Z81" i="2"/>
  <c r="AE80" i="2"/>
  <c r="AE81" i="2"/>
  <c r="AG80" i="2"/>
  <c r="AG81" i="2"/>
  <c r="AI80" i="2"/>
  <c r="AI81" i="2"/>
  <c r="AK80" i="2"/>
  <c r="AK81" i="2"/>
  <c r="AM80" i="2"/>
  <c r="AM81" i="2"/>
  <c r="AO80" i="2"/>
  <c r="AO81" i="2"/>
  <c r="AQ80" i="2"/>
  <c r="AQ81" i="2"/>
  <c r="AT80" i="2"/>
  <c r="AT81" i="2"/>
  <c r="AW80" i="2"/>
  <c r="AW81" i="2"/>
  <c r="AY80" i="2"/>
  <c r="AY81" i="2"/>
  <c r="BA80" i="2"/>
  <c r="BA81" i="2"/>
  <c r="BC80" i="2"/>
  <c r="BC81" i="2"/>
  <c r="BE80" i="2"/>
  <c r="BE81" i="2"/>
  <c r="BG80" i="2"/>
  <c r="BG81" i="2"/>
  <c r="D69" i="2"/>
  <c r="D70" i="2"/>
  <c r="F69" i="2"/>
  <c r="F70" i="2"/>
  <c r="H69" i="2"/>
  <c r="H70" i="2"/>
  <c r="J69" i="2"/>
  <c r="J70" i="2"/>
  <c r="L69" i="2"/>
  <c r="L70" i="2"/>
  <c r="N69" i="2"/>
  <c r="N70" i="2"/>
  <c r="P69" i="2"/>
  <c r="P70" i="2"/>
  <c r="R69" i="2"/>
  <c r="R70" i="2"/>
  <c r="T69" i="2"/>
  <c r="T70" i="2"/>
  <c r="W69" i="2"/>
  <c r="W70" i="2"/>
  <c r="Y69" i="2"/>
  <c r="Y70" i="2"/>
  <c r="AA69" i="2"/>
  <c r="AA70" i="2"/>
  <c r="AF69" i="2"/>
  <c r="AF70" i="2"/>
  <c r="AH69" i="2"/>
  <c r="AH70" i="2"/>
  <c r="AJ69" i="2"/>
  <c r="AJ70" i="2"/>
  <c r="AL69" i="2"/>
  <c r="AL70" i="2"/>
  <c r="AP69" i="2"/>
  <c r="AP70" i="2"/>
  <c r="AR69" i="2"/>
  <c r="AR70" i="2"/>
  <c r="AU69" i="2"/>
  <c r="AU70" i="2"/>
  <c r="AX69" i="2"/>
  <c r="AX70" i="2"/>
  <c r="AZ69" i="2"/>
  <c r="AZ70" i="2"/>
  <c r="BB69" i="2"/>
  <c r="BB70" i="2"/>
  <c r="BD69" i="2"/>
  <c r="BD70" i="2"/>
  <c r="BF69" i="2"/>
  <c r="BF70" i="2"/>
  <c r="BJ69" i="2"/>
  <c r="BJ70" i="2"/>
  <c r="C58" i="2"/>
  <c r="C59" i="2"/>
  <c r="E58" i="2"/>
  <c r="E59" i="2"/>
  <c r="G58" i="2"/>
  <c r="G59" i="2"/>
  <c r="I58" i="2"/>
  <c r="I59" i="2"/>
  <c r="K58" i="2"/>
  <c r="K59" i="2"/>
  <c r="M58" i="2"/>
  <c r="M59" i="2"/>
  <c r="O58" i="2"/>
  <c r="O59" i="2"/>
  <c r="Q58" i="2"/>
  <c r="Q59" i="2"/>
  <c r="S58" i="2"/>
  <c r="S59" i="2"/>
  <c r="V58" i="2"/>
  <c r="V59" i="2"/>
  <c r="X58" i="2"/>
  <c r="X59" i="2"/>
  <c r="Z58" i="2"/>
  <c r="Z59" i="2"/>
  <c r="AE58" i="2"/>
  <c r="AE59" i="2"/>
  <c r="AG58" i="2"/>
  <c r="AG59" i="2"/>
  <c r="AI58" i="2"/>
  <c r="AI59" i="2"/>
  <c r="AK58" i="2"/>
  <c r="AK59" i="2"/>
  <c r="AM58" i="2"/>
  <c r="AM59" i="2"/>
  <c r="AO58" i="2"/>
  <c r="AO59" i="2"/>
  <c r="AQ58" i="2"/>
  <c r="AQ59" i="2"/>
  <c r="AT58" i="2"/>
  <c r="AT59" i="2"/>
  <c r="AW58" i="2"/>
  <c r="AW59" i="2"/>
  <c r="AY58" i="2"/>
  <c r="AY59" i="2"/>
  <c r="BA58" i="2"/>
  <c r="BA59" i="2"/>
  <c r="BC58" i="2"/>
  <c r="BC59" i="2"/>
  <c r="BE58" i="2"/>
  <c r="BE59" i="2"/>
  <c r="BG58" i="2"/>
  <c r="BG59" i="2"/>
  <c r="D47" i="2"/>
  <c r="D48" i="2"/>
  <c r="F47" i="2"/>
  <c r="F48" i="2"/>
  <c r="H47" i="2"/>
  <c r="H48" i="2"/>
  <c r="J47" i="2"/>
  <c r="J48" i="2"/>
  <c r="L47" i="2"/>
  <c r="L48" i="2"/>
  <c r="N47" i="2"/>
  <c r="N48" i="2"/>
  <c r="P47" i="2"/>
  <c r="P48" i="2"/>
  <c r="R47" i="2"/>
  <c r="R48" i="2"/>
  <c r="T47" i="2"/>
  <c r="T48" i="2"/>
  <c r="W47" i="2"/>
  <c r="W48" i="2"/>
  <c r="Y47" i="2"/>
  <c r="Y48" i="2"/>
  <c r="AA47" i="2"/>
  <c r="AA48" i="2"/>
  <c r="AF47" i="2"/>
  <c r="AF48" i="2"/>
  <c r="AH47" i="2"/>
  <c r="AH48" i="2"/>
  <c r="AJ47" i="2"/>
  <c r="AJ48" i="2"/>
  <c r="AL47" i="2"/>
  <c r="AL48" i="2"/>
  <c r="AN47" i="2"/>
  <c r="AN48" i="2"/>
  <c r="AP47" i="2"/>
  <c r="AP48" i="2"/>
  <c r="AR47" i="2"/>
  <c r="AR48" i="2"/>
  <c r="AU47" i="2"/>
  <c r="AU48" i="2"/>
  <c r="AX47" i="2"/>
  <c r="AX48" i="2"/>
  <c r="AZ47" i="2"/>
  <c r="AZ48" i="2"/>
  <c r="BB47" i="2"/>
  <c r="BB48" i="2"/>
  <c r="BD47" i="2"/>
  <c r="BD48" i="2"/>
  <c r="BF47" i="2"/>
  <c r="BF48" i="2"/>
  <c r="BJ47" i="2"/>
  <c r="BJ48" i="2"/>
  <c r="C36" i="2"/>
  <c r="C37" i="2"/>
  <c r="E36" i="2"/>
  <c r="E37" i="2"/>
  <c r="G36" i="2"/>
  <c r="G37" i="2"/>
  <c r="I36" i="2"/>
  <c r="I37" i="2"/>
  <c r="K36" i="2"/>
  <c r="K37" i="2"/>
  <c r="M36" i="2"/>
  <c r="M37" i="2"/>
  <c r="O36" i="2"/>
  <c r="O37" i="2"/>
  <c r="Q36" i="2"/>
  <c r="Q37" i="2"/>
  <c r="S36" i="2"/>
  <c r="S37" i="2"/>
  <c r="V36" i="2"/>
  <c r="V37" i="2"/>
  <c r="X36" i="2"/>
  <c r="X37" i="2"/>
  <c r="Z36" i="2"/>
  <c r="Z37" i="2"/>
  <c r="AE36" i="2"/>
  <c r="AE37" i="2"/>
  <c r="AG36" i="2"/>
  <c r="AG37" i="2"/>
  <c r="AI36" i="2"/>
  <c r="AI37" i="2"/>
  <c r="AK36" i="2"/>
  <c r="AK37" i="2"/>
  <c r="AM36" i="2"/>
  <c r="AM37" i="2"/>
  <c r="AO36" i="2"/>
  <c r="AO37" i="2"/>
  <c r="AT36" i="2"/>
  <c r="AT37" i="2"/>
  <c r="AW36" i="2"/>
  <c r="AW37" i="2"/>
  <c r="AY36" i="2"/>
  <c r="AY37" i="2"/>
  <c r="BA36" i="2"/>
  <c r="BA37" i="2"/>
  <c r="BC36" i="2"/>
  <c r="BC37" i="2"/>
  <c r="BE36" i="2"/>
  <c r="BE37" i="2"/>
  <c r="BG36" i="2"/>
  <c r="BG37"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1" i="2"/>
  <c r="D92" i="2"/>
  <c r="F91" i="2"/>
  <c r="F92" i="2"/>
  <c r="H91" i="2"/>
  <c r="H92" i="2"/>
  <c r="J91" i="2"/>
  <c r="J92" i="2"/>
  <c r="L91" i="2"/>
  <c r="L92" i="2"/>
  <c r="N91" i="2"/>
  <c r="N92" i="2"/>
  <c r="P91" i="2"/>
  <c r="P92" i="2"/>
  <c r="R91" i="2"/>
  <c r="R92" i="2"/>
  <c r="T91" i="2"/>
  <c r="T92" i="2"/>
  <c r="W91" i="2"/>
  <c r="W92" i="2"/>
  <c r="Y91" i="2"/>
  <c r="Y92" i="2"/>
  <c r="AA91" i="2"/>
  <c r="AA92" i="2"/>
  <c r="AF91" i="2"/>
  <c r="AF92" i="2"/>
  <c r="AH91" i="2"/>
  <c r="AH92" i="2"/>
  <c r="AJ91" i="2"/>
  <c r="AJ92" i="2"/>
  <c r="AL91" i="2"/>
  <c r="AL92" i="2"/>
  <c r="AN91" i="2"/>
  <c r="AN92" i="2"/>
  <c r="AP91" i="2"/>
  <c r="AP92" i="2"/>
  <c r="I44" i="11"/>
  <c r="Q44" i="11" s="1"/>
  <c r="R44" i="11" s="1"/>
  <c r="AR92" i="2"/>
  <c r="I45" i="11"/>
  <c r="Q45" i="11" s="1"/>
  <c r="R45" i="11" s="1"/>
  <c r="AU92" i="2"/>
  <c r="AX91" i="2"/>
  <c r="AX92" i="2"/>
  <c r="I46" i="11"/>
  <c r="Q46" i="11" s="1"/>
  <c r="R46" i="11" s="1"/>
  <c r="AZ92" i="2"/>
  <c r="BB91" i="2"/>
  <c r="BB92" i="2"/>
  <c r="BD91" i="2"/>
  <c r="BD92" i="2"/>
  <c r="BF91" i="2"/>
  <c r="BF92" i="2"/>
  <c r="D80" i="2"/>
  <c r="D81" i="2"/>
  <c r="F80" i="2"/>
  <c r="F81" i="2"/>
  <c r="H80" i="2"/>
  <c r="H81" i="2"/>
  <c r="J80" i="2"/>
  <c r="J81" i="2"/>
  <c r="L80" i="2"/>
  <c r="L81" i="2"/>
  <c r="N80" i="2"/>
  <c r="N81" i="2"/>
  <c r="P80" i="2"/>
  <c r="P81" i="2"/>
  <c r="R80" i="2"/>
  <c r="R81" i="2"/>
  <c r="T80" i="2"/>
  <c r="T81" i="2"/>
  <c r="W80" i="2"/>
  <c r="W81" i="2"/>
  <c r="Y80" i="2"/>
  <c r="Y81" i="2"/>
  <c r="AA80" i="2"/>
  <c r="AA81" i="2"/>
  <c r="AF80" i="2"/>
  <c r="AF81" i="2"/>
  <c r="AH80" i="2"/>
  <c r="AH81" i="2"/>
  <c r="AJ80" i="2"/>
  <c r="AJ81" i="2"/>
  <c r="AL80" i="2"/>
  <c r="AL81" i="2"/>
  <c r="AN80" i="2"/>
  <c r="AN81" i="2"/>
  <c r="AR80" i="2"/>
  <c r="AR81" i="2"/>
  <c r="AU80" i="2"/>
  <c r="AU81" i="2"/>
  <c r="AX80" i="2"/>
  <c r="AX81" i="2"/>
  <c r="AZ80" i="2"/>
  <c r="AZ81" i="2"/>
  <c r="BB80" i="2"/>
  <c r="BB81" i="2"/>
  <c r="BD80" i="2"/>
  <c r="BD81" i="2"/>
  <c r="BF80" i="2"/>
  <c r="BF81" i="2"/>
  <c r="BJ80" i="2"/>
  <c r="BJ81" i="2"/>
  <c r="C69" i="2"/>
  <c r="C70" i="2"/>
  <c r="E69" i="2"/>
  <c r="E70" i="2"/>
  <c r="G69" i="2"/>
  <c r="G70" i="2"/>
  <c r="I69" i="2"/>
  <c r="I70" i="2"/>
  <c r="K69" i="2"/>
  <c r="K70" i="2"/>
  <c r="M69" i="2"/>
  <c r="M70" i="2"/>
  <c r="O69" i="2"/>
  <c r="O70" i="2"/>
  <c r="Q69" i="2"/>
  <c r="Q70" i="2"/>
  <c r="S69" i="2"/>
  <c r="S70" i="2"/>
  <c r="V69" i="2"/>
  <c r="V70" i="2"/>
  <c r="X69" i="2"/>
  <c r="X70" i="2"/>
  <c r="Z69" i="2"/>
  <c r="Z70" i="2"/>
  <c r="AE69" i="2"/>
  <c r="AE70" i="2"/>
  <c r="AG69" i="2"/>
  <c r="AG70" i="2"/>
  <c r="AI69" i="2"/>
  <c r="AI70" i="2"/>
  <c r="AK69" i="2"/>
  <c r="AK70" i="2"/>
  <c r="AO69" i="2"/>
  <c r="AO70" i="2"/>
  <c r="AQ69" i="2"/>
  <c r="AQ70" i="2"/>
  <c r="AT69" i="2"/>
  <c r="AT70" i="2"/>
  <c r="AW69" i="2"/>
  <c r="AW70" i="2"/>
  <c r="AY69" i="2"/>
  <c r="AY70" i="2"/>
  <c r="BA69" i="2"/>
  <c r="BA70" i="2"/>
  <c r="BC69" i="2"/>
  <c r="BC70" i="2"/>
  <c r="BE69" i="2"/>
  <c r="BE70" i="2"/>
  <c r="BG69" i="2"/>
  <c r="BG70" i="2"/>
  <c r="D58" i="2"/>
  <c r="D59" i="2"/>
  <c r="F58" i="2"/>
  <c r="F59" i="2"/>
  <c r="H58" i="2"/>
  <c r="H59" i="2"/>
  <c r="J58" i="2"/>
  <c r="J59" i="2"/>
  <c r="L58" i="2"/>
  <c r="L59" i="2"/>
  <c r="N58" i="2"/>
  <c r="N59" i="2"/>
  <c r="P58" i="2"/>
  <c r="P59" i="2"/>
  <c r="R58" i="2"/>
  <c r="R59" i="2"/>
  <c r="T58" i="2"/>
  <c r="T59" i="2"/>
  <c r="W58" i="2"/>
  <c r="W59" i="2"/>
  <c r="Y58" i="2"/>
  <c r="Y59" i="2"/>
  <c r="AA58" i="2"/>
  <c r="AA59" i="2"/>
  <c r="AF58" i="2"/>
  <c r="AF59" i="2"/>
  <c r="AH58" i="2"/>
  <c r="AH59" i="2"/>
  <c r="AJ58" i="2"/>
  <c r="AJ59" i="2"/>
  <c r="AL58" i="2"/>
  <c r="AL59" i="2"/>
  <c r="AN58" i="2"/>
  <c r="AN59" i="2"/>
  <c r="AP58" i="2"/>
  <c r="AP59" i="2"/>
  <c r="AR58" i="2"/>
  <c r="AR59" i="2"/>
  <c r="AU58" i="2"/>
  <c r="AU59" i="2"/>
  <c r="AX58" i="2"/>
  <c r="AX59" i="2"/>
  <c r="AZ58" i="2"/>
  <c r="AZ59" i="2"/>
  <c r="BB58" i="2"/>
  <c r="BB59" i="2"/>
  <c r="BD58" i="2"/>
  <c r="BD59" i="2"/>
  <c r="BF58" i="2"/>
  <c r="BF59" i="2"/>
  <c r="BJ58" i="2"/>
  <c r="BJ59" i="2"/>
  <c r="C47" i="2"/>
  <c r="C48" i="2"/>
  <c r="E47" i="2"/>
  <c r="E48" i="2"/>
  <c r="G47" i="2"/>
  <c r="G48" i="2"/>
  <c r="I47" i="2"/>
  <c r="I48" i="2"/>
  <c r="K47" i="2"/>
  <c r="K48" i="2"/>
  <c r="M47" i="2"/>
  <c r="M48" i="2"/>
  <c r="O47" i="2"/>
  <c r="O48" i="2"/>
  <c r="Q47" i="2"/>
  <c r="Q48" i="2"/>
  <c r="S47" i="2"/>
  <c r="S48" i="2"/>
  <c r="V47" i="2"/>
  <c r="V48" i="2"/>
  <c r="X47" i="2"/>
  <c r="X48" i="2"/>
  <c r="Z47" i="2"/>
  <c r="Z48" i="2"/>
  <c r="AE47" i="2"/>
  <c r="AE48" i="2"/>
  <c r="AG47" i="2"/>
  <c r="AG48" i="2"/>
  <c r="AI47" i="2"/>
  <c r="AI48" i="2"/>
  <c r="AK47" i="2"/>
  <c r="AK48" i="2"/>
  <c r="AM47" i="2"/>
  <c r="AM48" i="2"/>
  <c r="AO47" i="2"/>
  <c r="AO48" i="2"/>
  <c r="AT47" i="2"/>
  <c r="AT48" i="2"/>
  <c r="AW47" i="2"/>
  <c r="AW48" i="2"/>
  <c r="AY47" i="2"/>
  <c r="AY48" i="2"/>
  <c r="BA47" i="2"/>
  <c r="BA48" i="2"/>
  <c r="BC47" i="2"/>
  <c r="BC48" i="2"/>
  <c r="BE47" i="2"/>
  <c r="BE48" i="2"/>
  <c r="BG47" i="2"/>
  <c r="BG48" i="2"/>
  <c r="D36" i="2"/>
  <c r="D37" i="2"/>
  <c r="F36" i="2"/>
  <c r="F37" i="2"/>
  <c r="H36" i="2"/>
  <c r="H37" i="2"/>
  <c r="J36" i="2"/>
  <c r="J37" i="2"/>
  <c r="L36" i="2"/>
  <c r="L37" i="2"/>
  <c r="N36" i="2"/>
  <c r="N37" i="2"/>
  <c r="P36" i="2"/>
  <c r="P37" i="2"/>
  <c r="R36" i="2"/>
  <c r="R37" i="2"/>
  <c r="T36" i="2"/>
  <c r="T37" i="2"/>
  <c r="W36" i="2"/>
  <c r="W37" i="2"/>
  <c r="Y36" i="2"/>
  <c r="Y37" i="2"/>
  <c r="AA36" i="2"/>
  <c r="AA37" i="2"/>
  <c r="AF36" i="2"/>
  <c r="AF37" i="2"/>
  <c r="AH36" i="2"/>
  <c r="AH37" i="2"/>
  <c r="AJ36" i="2"/>
  <c r="AJ37" i="2"/>
  <c r="AL36" i="2"/>
  <c r="AL37" i="2"/>
  <c r="AN36" i="2"/>
  <c r="AN37" i="2"/>
  <c r="AP36" i="2"/>
  <c r="AP37" i="2"/>
  <c r="AR36" i="2"/>
  <c r="AR37" i="2"/>
  <c r="AU36" i="2"/>
  <c r="AU37" i="2"/>
  <c r="AX36" i="2"/>
  <c r="AX37" i="2"/>
  <c r="AZ36" i="2"/>
  <c r="AZ37" i="2"/>
  <c r="BB36" i="2"/>
  <c r="BB37" i="2"/>
  <c r="BD36" i="2"/>
  <c r="BD37" i="2"/>
  <c r="BF36" i="2"/>
  <c r="BF37" i="2"/>
  <c r="BJ36" i="2"/>
  <c r="BJ37"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1" i="2"/>
  <c r="I48" i="11"/>
  <c r="AN69" i="2"/>
  <c r="I63" i="11"/>
  <c r="Q63" i="11" s="1"/>
  <c r="R63" i="11" s="1"/>
  <c r="AQ36" i="2"/>
  <c r="I72" i="11"/>
  <c r="Q72" i="11" s="1"/>
  <c r="AN24" i="2"/>
  <c r="I62" i="11"/>
  <c r="Q62" i="11" s="1"/>
  <c r="R62" i="11" s="1"/>
  <c r="AM102" i="2"/>
  <c r="I61" i="11"/>
  <c r="Q61" i="11" s="1"/>
  <c r="R61" i="11" s="1"/>
  <c r="AP80" i="2"/>
  <c r="I67" i="11"/>
  <c r="Q67" i="11" s="1"/>
  <c r="R67" i="11" s="1"/>
  <c r="AM69" i="2"/>
  <c r="I60" i="11"/>
  <c r="Q60" i="11" s="1"/>
  <c r="R60" i="11" s="1"/>
  <c r="AQ47" i="2"/>
  <c r="I73" i="11"/>
  <c r="Q73" i="11" s="1"/>
  <c r="R73" i="11" s="1"/>
  <c r="I45" i="5"/>
  <c r="M45" i="5" s="1"/>
  <c r="AU91" i="2"/>
  <c r="I46" i="5"/>
  <c r="M46" i="5" s="1"/>
  <c r="AZ91" i="2"/>
  <c r="I47" i="5"/>
  <c r="M47" i="5" s="1"/>
  <c r="BA91" i="2"/>
  <c r="I44" i="5"/>
  <c r="M44" i="5" s="1"/>
  <c r="AR91" i="2"/>
  <c r="I43" i="5"/>
  <c r="M43" i="5" s="1"/>
  <c r="AK91" i="2"/>
  <c r="AD86" i="2"/>
  <c r="BH86" i="2"/>
  <c r="AD75" i="2"/>
  <c r="AD81" i="2" s="1"/>
  <c r="BH75" i="2"/>
  <c r="BH81" i="2" s="1"/>
  <c r="BH31" i="2"/>
  <c r="AD31" i="2"/>
  <c r="AD119" i="2"/>
  <c r="BH119" i="2"/>
  <c r="AD64" i="2"/>
  <c r="BH64" i="2"/>
  <c r="AD19" i="2"/>
  <c r="AD25" i="2" s="1"/>
  <c r="BH19" i="2"/>
  <c r="BH25" i="2" s="1"/>
  <c r="AD108" i="2"/>
  <c r="AD53" i="2"/>
  <c r="BH53" i="2"/>
  <c r="AD8" i="2"/>
  <c r="AD14" i="2" s="1"/>
  <c r="I48" i="5"/>
  <c r="M48" i="5" s="1"/>
  <c r="BH108" i="2"/>
  <c r="AD97" i="2"/>
  <c r="BH97" i="2"/>
  <c r="AD42" i="2"/>
  <c r="BH42" i="2"/>
  <c r="I60" i="5"/>
  <c r="M60" i="5" s="1"/>
  <c r="J60" i="4"/>
  <c r="O60" i="4" s="1"/>
  <c r="I73" i="5"/>
  <c r="M73" i="5" s="1"/>
  <c r="J73" i="4"/>
  <c r="I67" i="5"/>
  <c r="M67" i="5" s="1"/>
  <c r="O67" i="4"/>
  <c r="I63" i="5"/>
  <c r="M63" i="5" s="1"/>
  <c r="J63" i="4"/>
  <c r="I62" i="5"/>
  <c r="M62" i="5" s="1"/>
  <c r="J62" i="4"/>
  <c r="I61" i="5"/>
  <c r="M61" i="5" s="1"/>
  <c r="J61" i="4"/>
  <c r="I72" i="5"/>
  <c r="M72" i="5" s="1"/>
  <c r="J72" i="4"/>
  <c r="O72" i="4" s="1"/>
  <c r="L120" i="2"/>
  <c r="L121" i="2" s="1"/>
  <c r="AF120" i="2"/>
  <c r="AF121" i="2" s="1"/>
  <c r="BA120" i="2"/>
  <c r="BA121" i="2" s="1"/>
  <c r="E109" i="2"/>
  <c r="E110" i="2" s="1"/>
  <c r="Z109" i="2"/>
  <c r="Z110" i="2" s="1"/>
  <c r="AR109" i="2"/>
  <c r="AR110" i="2" s="1"/>
  <c r="F98" i="2"/>
  <c r="F99" i="2" s="1"/>
  <c r="R98" i="2"/>
  <c r="R99" i="2" s="1"/>
  <c r="AO98" i="2"/>
  <c r="AO99" i="2" s="1"/>
  <c r="BB98" i="2"/>
  <c r="BB99" i="2" s="1"/>
  <c r="K87" i="2"/>
  <c r="K88" i="2" s="1"/>
  <c r="AE87" i="2"/>
  <c r="AE88" i="2" s="1"/>
  <c r="J46" i="4"/>
  <c r="O46" i="4" s="1"/>
  <c r="AU87" i="2"/>
  <c r="AU88" i="2" s="1"/>
  <c r="H76" i="2"/>
  <c r="H77" i="2" s="1"/>
  <c r="Y76" i="2"/>
  <c r="Y77" i="2" s="1"/>
  <c r="AQ76" i="2"/>
  <c r="AQ77" i="2" s="1"/>
  <c r="BJ76" i="2"/>
  <c r="BJ77" i="2" s="1"/>
  <c r="M65" i="2"/>
  <c r="M66" i="2" s="1"/>
  <c r="AG65" i="2"/>
  <c r="AG66" i="2" s="1"/>
  <c r="AX65" i="2"/>
  <c r="AX66" i="2" s="1"/>
  <c r="R54" i="2"/>
  <c r="R55" i="2" s="1"/>
  <c r="AH54" i="2"/>
  <c r="AH55" i="2" s="1"/>
  <c r="BB54" i="2"/>
  <c r="BB55" i="2" s="1"/>
  <c r="O43" i="2"/>
  <c r="O44" i="2" s="1"/>
  <c r="AI43" i="2"/>
  <c r="AI44" i="2" s="1"/>
  <c r="AZ43" i="2"/>
  <c r="AZ44" i="2" s="1"/>
  <c r="H32" i="2"/>
  <c r="H33" i="2" s="1"/>
  <c r="Y32" i="2"/>
  <c r="Y33" i="2" s="1"/>
  <c r="AM32" i="2"/>
  <c r="AM33" i="2" s="1"/>
  <c r="BD32" i="2"/>
  <c r="BD33" i="2" s="1"/>
  <c r="Q20" i="2"/>
  <c r="AG20" i="2"/>
  <c r="AX20" i="2"/>
  <c r="R9" i="2"/>
  <c r="R10" i="2" s="1"/>
  <c r="AL9" i="2"/>
  <c r="AL10" i="2" s="1"/>
  <c r="BB9" i="2"/>
  <c r="BB10" i="2" s="1"/>
  <c r="V120" i="2"/>
  <c r="V121" i="2" s="1"/>
  <c r="AX120" i="2"/>
  <c r="AX121" i="2" s="1"/>
  <c r="F109" i="2"/>
  <c r="F110" i="2" s="1"/>
  <c r="R109" i="2"/>
  <c r="R110" i="2" s="1"/>
  <c r="AO109" i="2"/>
  <c r="AO110" i="2" s="1"/>
  <c r="BF109" i="2"/>
  <c r="BF110" i="2" s="1"/>
  <c r="K98" i="2"/>
  <c r="K99" i="2" s="1"/>
  <c r="X98" i="2"/>
  <c r="X99" i="2" s="1"/>
  <c r="AE98" i="2"/>
  <c r="AE99" i="2" s="1"/>
  <c r="AI98" i="2"/>
  <c r="AI99" i="2" s="1"/>
  <c r="AP98" i="2"/>
  <c r="AP99" i="2" s="1"/>
  <c r="AU98" i="2"/>
  <c r="AU99" i="2" s="1"/>
  <c r="AZ98" i="2"/>
  <c r="AZ99" i="2" s="1"/>
  <c r="BC98" i="2"/>
  <c r="BC99" i="2" s="1"/>
  <c r="BG98" i="2"/>
  <c r="BG99" i="2" s="1"/>
  <c r="D87" i="2"/>
  <c r="D88" i="2" s="1"/>
  <c r="H87" i="2"/>
  <c r="H88" i="2" s="1"/>
  <c r="L87" i="2"/>
  <c r="L88" i="2" s="1"/>
  <c r="P87" i="2"/>
  <c r="P88" i="2" s="1"/>
  <c r="T87" i="2"/>
  <c r="T88" i="2" s="1"/>
  <c r="Y87" i="2"/>
  <c r="Y88" i="2" s="1"/>
  <c r="AF87" i="2"/>
  <c r="AF88" i="2" s="1"/>
  <c r="AJ87" i="2"/>
  <c r="AJ88" i="2" s="1"/>
  <c r="J49" i="4"/>
  <c r="O49" i="4" s="1"/>
  <c r="AM87" i="2"/>
  <c r="AM88" i="2" s="1"/>
  <c r="AQ87" i="2"/>
  <c r="AQ88" i="2" s="1"/>
  <c r="AW87" i="2"/>
  <c r="AW88" i="2" s="1"/>
  <c r="J48" i="4"/>
  <c r="O48" i="4" s="1"/>
  <c r="BA87" i="2"/>
  <c r="BA88" i="2" s="1"/>
  <c r="BD87" i="2"/>
  <c r="BD88" i="2" s="1"/>
  <c r="BJ87" i="2"/>
  <c r="BJ88" i="2" s="1"/>
  <c r="E76" i="2"/>
  <c r="E77" i="2" s="1"/>
  <c r="I76" i="2"/>
  <c r="I77" i="2" s="1"/>
  <c r="M76" i="2"/>
  <c r="M77" i="2" s="1"/>
  <c r="Q76" i="2"/>
  <c r="Q77" i="2" s="1"/>
  <c r="V76" i="2"/>
  <c r="V77" i="2" s="1"/>
  <c r="Z76" i="2"/>
  <c r="Z77" i="2" s="1"/>
  <c r="AG76" i="2"/>
  <c r="AG77" i="2" s="1"/>
  <c r="AK76" i="2"/>
  <c r="AK77" i="2" s="1"/>
  <c r="AN76" i="2"/>
  <c r="AN77" i="2" s="1"/>
  <c r="AR76" i="2"/>
  <c r="AR77" i="2" s="1"/>
  <c r="AX76" i="2"/>
  <c r="AX77" i="2" s="1"/>
  <c r="BE76" i="2"/>
  <c r="BE77" i="2" s="1"/>
  <c r="F65" i="2"/>
  <c r="F66" i="2" s="1"/>
  <c r="J65" i="2"/>
  <c r="J66" i="2" s="1"/>
  <c r="N65" i="2"/>
  <c r="N66" i="2" s="1"/>
  <c r="R65" i="2"/>
  <c r="R66" i="2" s="1"/>
  <c r="W65" i="2"/>
  <c r="W66" i="2" s="1"/>
  <c r="AA65" i="2"/>
  <c r="AA66" i="2" s="1"/>
  <c r="AH65" i="2"/>
  <c r="AH66" i="2" s="1"/>
  <c r="AL65" i="2"/>
  <c r="AL66" i="2" s="1"/>
  <c r="AO65" i="2"/>
  <c r="AO66" i="2" s="1"/>
  <c r="AT65" i="2"/>
  <c r="AT66" i="2" s="1"/>
  <c r="AY65" i="2"/>
  <c r="AY66" i="2" s="1"/>
  <c r="BB65" i="2"/>
  <c r="BB66" i="2" s="1"/>
  <c r="BF65" i="2"/>
  <c r="BF66" i="2" s="1"/>
  <c r="C54" i="2"/>
  <c r="C55" i="2" s="1"/>
  <c r="G54" i="2"/>
  <c r="G55" i="2" s="1"/>
  <c r="K54" i="2"/>
  <c r="K55" i="2" s="1"/>
  <c r="O54" i="2"/>
  <c r="O55" i="2" s="1"/>
  <c r="S54" i="2"/>
  <c r="S55" i="2" s="1"/>
  <c r="X54" i="2"/>
  <c r="X55" i="2" s="1"/>
  <c r="AE54" i="2"/>
  <c r="AE55" i="2" s="1"/>
  <c r="AI54" i="2"/>
  <c r="AI55" i="2" s="1"/>
  <c r="AP54" i="2"/>
  <c r="AP55" i="2" s="1"/>
  <c r="AU54" i="2"/>
  <c r="AU55" i="2" s="1"/>
  <c r="AZ54" i="2"/>
  <c r="AZ55" i="2" s="1"/>
  <c r="BC54" i="2"/>
  <c r="BC55" i="2" s="1"/>
  <c r="BG54" i="2"/>
  <c r="BG55" i="2" s="1"/>
  <c r="D43" i="2"/>
  <c r="D44" i="2" s="1"/>
  <c r="H43" i="2"/>
  <c r="H44" i="2" s="1"/>
  <c r="L43" i="2"/>
  <c r="L44" i="2" s="1"/>
  <c r="P43" i="2"/>
  <c r="P44" i="2" s="1"/>
  <c r="T43" i="2"/>
  <c r="T44" i="2" s="1"/>
  <c r="Y43" i="2"/>
  <c r="Y44" i="2" s="1"/>
  <c r="AF43" i="2"/>
  <c r="AF44" i="2" s="1"/>
  <c r="AJ43" i="2"/>
  <c r="AJ44" i="2" s="1"/>
  <c r="AM43" i="2"/>
  <c r="AM44" i="2" s="1"/>
  <c r="AQ43" i="2"/>
  <c r="AQ44" i="2" s="1"/>
  <c r="AW43" i="2"/>
  <c r="AW44" i="2" s="1"/>
  <c r="BA43" i="2"/>
  <c r="BA44" i="2" s="1"/>
  <c r="BD43" i="2"/>
  <c r="BD44" i="2" s="1"/>
  <c r="BJ43" i="2"/>
  <c r="BJ44" i="2" s="1"/>
  <c r="E32" i="2"/>
  <c r="E33" i="2" s="1"/>
  <c r="I32" i="2"/>
  <c r="I33" i="2" s="1"/>
  <c r="M32" i="2"/>
  <c r="M33" i="2" s="1"/>
  <c r="Q32" i="2"/>
  <c r="Q33" i="2" s="1"/>
  <c r="V32" i="2"/>
  <c r="V33" i="2" s="1"/>
  <c r="Z32" i="2"/>
  <c r="Z33" i="2" s="1"/>
  <c r="AG32" i="2"/>
  <c r="AG33" i="2" s="1"/>
  <c r="AK32" i="2"/>
  <c r="AK33" i="2" s="1"/>
  <c r="AN32" i="2"/>
  <c r="AN33" i="2" s="1"/>
  <c r="AR32" i="2"/>
  <c r="AR33" i="2" s="1"/>
  <c r="AX32" i="2"/>
  <c r="AX33" i="2" s="1"/>
  <c r="BE32" i="2"/>
  <c r="BE33"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20" i="2"/>
  <c r="H121" i="2" s="1"/>
  <c r="T120" i="2"/>
  <c r="T121" i="2" s="1"/>
  <c r="AJ120" i="2"/>
  <c r="AJ121" i="2" s="1"/>
  <c r="AQ120" i="2"/>
  <c r="AQ121" i="2" s="1"/>
  <c r="BD120" i="2"/>
  <c r="BD121" i="2" s="1"/>
  <c r="M109" i="2"/>
  <c r="M110" i="2" s="1"/>
  <c r="V109" i="2"/>
  <c r="V110" i="2" s="1"/>
  <c r="AK109" i="2"/>
  <c r="AK110" i="2" s="1"/>
  <c r="AX109" i="2"/>
  <c r="AX110" i="2" s="1"/>
  <c r="BE109" i="2"/>
  <c r="BE110" i="2" s="1"/>
  <c r="J98" i="2"/>
  <c r="J99" i="2" s="1"/>
  <c r="W98" i="2"/>
  <c r="W99" i="2" s="1"/>
  <c r="AL98" i="2"/>
  <c r="AL99" i="2" s="1"/>
  <c r="AY98" i="2"/>
  <c r="AY99" i="2" s="1"/>
  <c r="C87" i="2"/>
  <c r="C88" i="2" s="1"/>
  <c r="O87" i="2"/>
  <c r="O88" i="2" s="1"/>
  <c r="X87" i="2"/>
  <c r="X88" i="2" s="1"/>
  <c r="BC87" i="2"/>
  <c r="BC88" i="2" s="1"/>
  <c r="D76" i="2"/>
  <c r="D77" i="2" s="1"/>
  <c r="P76" i="2"/>
  <c r="P77" i="2" s="1"/>
  <c r="AF76" i="2"/>
  <c r="AF77" i="2" s="1"/>
  <c r="AM76" i="2"/>
  <c r="AM77" i="2" s="1"/>
  <c r="BA76" i="2"/>
  <c r="BA77" i="2" s="1"/>
  <c r="I65" i="2"/>
  <c r="I66" i="2" s="1"/>
  <c r="V65" i="2"/>
  <c r="V66" i="2" s="1"/>
  <c r="AK65" i="2"/>
  <c r="AK66" i="2" s="1"/>
  <c r="AR65" i="2"/>
  <c r="AR66" i="2" s="1"/>
  <c r="BE65" i="2"/>
  <c r="BE66" i="2" s="1"/>
  <c r="J54" i="2"/>
  <c r="J55" i="2" s="1"/>
  <c r="AA54" i="2"/>
  <c r="AA55" i="2" s="1"/>
  <c r="AO54" i="2"/>
  <c r="AO55" i="2" s="1"/>
  <c r="AY54" i="2"/>
  <c r="AY55" i="2" s="1"/>
  <c r="C43" i="2"/>
  <c r="C44" i="2" s="1"/>
  <c r="K43" i="2"/>
  <c r="K44" i="2" s="1"/>
  <c r="X43" i="2"/>
  <c r="X44" i="2" s="1"/>
  <c r="AP43" i="2"/>
  <c r="AP44" i="2" s="1"/>
  <c r="BC43" i="2"/>
  <c r="BC44" i="2" s="1"/>
  <c r="D32" i="2"/>
  <c r="D33" i="2" s="1"/>
  <c r="P32" i="2"/>
  <c r="P33" i="2" s="1"/>
  <c r="AJ32" i="2"/>
  <c r="AJ33" i="2" s="1"/>
  <c r="AW32" i="2"/>
  <c r="AW33" i="2" s="1"/>
  <c r="BJ32" i="2"/>
  <c r="BJ33" i="2" s="1"/>
  <c r="I20" i="2"/>
  <c r="Z20" i="2"/>
  <c r="AN20" i="2"/>
  <c r="J9" i="2"/>
  <c r="J10" i="2" s="1"/>
  <c r="W9" i="2"/>
  <c r="W10" i="2" s="1"/>
  <c r="AH9" i="2"/>
  <c r="AH10" i="2" s="1"/>
  <c r="AT9" i="2"/>
  <c r="AT10" i="2" s="1"/>
  <c r="BF9" i="2"/>
  <c r="BF10" i="2" s="1"/>
  <c r="E120" i="2"/>
  <c r="E121" i="2" s="1"/>
  <c r="Q120" i="2"/>
  <c r="Q121" i="2" s="1"/>
  <c r="AG120" i="2"/>
  <c r="AG121" i="2" s="1"/>
  <c r="AN120" i="2"/>
  <c r="AN121" i="2" s="1"/>
  <c r="BE120" i="2"/>
  <c r="BE121" i="2" s="1"/>
  <c r="J109" i="2"/>
  <c r="J110" i="2" s="1"/>
  <c r="W109" i="2"/>
  <c r="W110" i="2" s="1"/>
  <c r="AL109" i="2"/>
  <c r="AL110" i="2" s="1"/>
  <c r="AY109" i="2"/>
  <c r="AY110" i="2" s="1"/>
  <c r="C98" i="2"/>
  <c r="C99" i="2" s="1"/>
  <c r="S98" i="2"/>
  <c r="S99" i="2" s="1"/>
  <c r="J120" i="2"/>
  <c r="J121" i="2" s="1"/>
  <c r="R120" i="2"/>
  <c r="R121" i="2" s="1"/>
  <c r="AA120" i="2"/>
  <c r="AA121" i="2" s="1"/>
  <c r="AH120" i="2"/>
  <c r="AH121" i="2" s="1"/>
  <c r="AL120" i="2"/>
  <c r="AL121" i="2" s="1"/>
  <c r="AO120" i="2"/>
  <c r="AO121" i="2" s="1"/>
  <c r="AT120" i="2"/>
  <c r="AT121" i="2" s="1"/>
  <c r="AY120" i="2"/>
  <c r="AY121" i="2" s="1"/>
  <c r="BB120" i="2"/>
  <c r="BB121" i="2" s="1"/>
  <c r="BF120" i="2"/>
  <c r="BF121" i="2" s="1"/>
  <c r="C109" i="2"/>
  <c r="C110" i="2" s="1"/>
  <c r="G109" i="2"/>
  <c r="G110" i="2" s="1"/>
  <c r="K109" i="2"/>
  <c r="K110" i="2" s="1"/>
  <c r="O109" i="2"/>
  <c r="O110" i="2" s="1"/>
  <c r="S109" i="2"/>
  <c r="S110" i="2" s="1"/>
  <c r="X109" i="2"/>
  <c r="X110" i="2" s="1"/>
  <c r="AE109" i="2"/>
  <c r="AE110" i="2" s="1"/>
  <c r="AI109" i="2"/>
  <c r="AI110" i="2" s="1"/>
  <c r="AP109" i="2"/>
  <c r="AP110" i="2" s="1"/>
  <c r="AU109" i="2"/>
  <c r="AU110" i="2" s="1"/>
  <c r="AZ109" i="2"/>
  <c r="AZ110" i="2" s="1"/>
  <c r="BC109" i="2"/>
  <c r="BC110" i="2" s="1"/>
  <c r="BG109" i="2"/>
  <c r="BG110" i="2" s="1"/>
  <c r="D98" i="2"/>
  <c r="D99" i="2" s="1"/>
  <c r="H98" i="2"/>
  <c r="H99" i="2" s="1"/>
  <c r="L98" i="2"/>
  <c r="L99" i="2" s="1"/>
  <c r="P98" i="2"/>
  <c r="P99" i="2" s="1"/>
  <c r="T98" i="2"/>
  <c r="T99" i="2" s="1"/>
  <c r="Y98" i="2"/>
  <c r="Y99" i="2" s="1"/>
  <c r="AF98" i="2"/>
  <c r="AF99" i="2" s="1"/>
  <c r="AJ98" i="2"/>
  <c r="AJ99" i="2" s="1"/>
  <c r="AM98" i="2"/>
  <c r="AM99" i="2" s="1"/>
  <c r="AQ98" i="2"/>
  <c r="AQ99" i="2" s="1"/>
  <c r="AW98" i="2"/>
  <c r="AW99" i="2" s="1"/>
  <c r="BA98" i="2"/>
  <c r="BA99" i="2" s="1"/>
  <c r="BD98" i="2"/>
  <c r="BD99" i="2" s="1"/>
  <c r="BJ98" i="2"/>
  <c r="BJ99" i="2" s="1"/>
  <c r="E87" i="2"/>
  <c r="E88" i="2" s="1"/>
  <c r="I87" i="2"/>
  <c r="I88" i="2" s="1"/>
  <c r="M87" i="2"/>
  <c r="M88" i="2" s="1"/>
  <c r="Q87" i="2"/>
  <c r="Q88" i="2" s="1"/>
  <c r="V87" i="2"/>
  <c r="V88" i="2" s="1"/>
  <c r="Z87" i="2"/>
  <c r="Z88" i="2" s="1"/>
  <c r="AG87" i="2"/>
  <c r="AG88" i="2" s="1"/>
  <c r="J43" i="4"/>
  <c r="O43" i="4" s="1"/>
  <c r="AK87" i="2"/>
  <c r="AK88" i="2" s="1"/>
  <c r="AN87" i="2"/>
  <c r="AN88" i="2" s="1"/>
  <c r="J45" i="4"/>
  <c r="O45" i="4" s="1"/>
  <c r="AR87" i="2"/>
  <c r="AR88" i="2" s="1"/>
  <c r="AX87" i="2"/>
  <c r="AX88" i="2" s="1"/>
  <c r="BE87" i="2"/>
  <c r="BE88" i="2" s="1"/>
  <c r="F76" i="2"/>
  <c r="F77" i="2" s="1"/>
  <c r="J76" i="2"/>
  <c r="J77" i="2" s="1"/>
  <c r="N76" i="2"/>
  <c r="N77" i="2" s="1"/>
  <c r="R76" i="2"/>
  <c r="R77" i="2" s="1"/>
  <c r="W76" i="2"/>
  <c r="W77" i="2" s="1"/>
  <c r="AA76" i="2"/>
  <c r="AA77" i="2" s="1"/>
  <c r="AH76" i="2"/>
  <c r="AH77" i="2" s="1"/>
  <c r="AL76" i="2"/>
  <c r="AL77" i="2" s="1"/>
  <c r="AO76" i="2"/>
  <c r="AO77" i="2" s="1"/>
  <c r="AT76" i="2"/>
  <c r="AT77" i="2" s="1"/>
  <c r="AY76" i="2"/>
  <c r="AY77" i="2" s="1"/>
  <c r="BB76" i="2"/>
  <c r="BB77" i="2" s="1"/>
  <c r="BF76" i="2"/>
  <c r="BF77" i="2" s="1"/>
  <c r="C65" i="2"/>
  <c r="C66" i="2" s="1"/>
  <c r="G65" i="2"/>
  <c r="G66" i="2" s="1"/>
  <c r="K65" i="2"/>
  <c r="K66" i="2" s="1"/>
  <c r="O65" i="2"/>
  <c r="O66" i="2" s="1"/>
  <c r="S65" i="2"/>
  <c r="S66" i="2" s="1"/>
  <c r="X65" i="2"/>
  <c r="X66" i="2" s="1"/>
  <c r="AE65" i="2"/>
  <c r="AE66" i="2" s="1"/>
  <c r="AI65" i="2"/>
  <c r="AI66" i="2" s="1"/>
  <c r="AP65" i="2"/>
  <c r="AP66" i="2" s="1"/>
  <c r="AU65" i="2"/>
  <c r="AU66" i="2" s="1"/>
  <c r="AZ65" i="2"/>
  <c r="AZ66" i="2" s="1"/>
  <c r="BC65" i="2"/>
  <c r="BC66" i="2" s="1"/>
  <c r="BG65" i="2"/>
  <c r="BG66" i="2" s="1"/>
  <c r="D54" i="2"/>
  <c r="D55" i="2" s="1"/>
  <c r="H54" i="2"/>
  <c r="H55" i="2" s="1"/>
  <c r="L54" i="2"/>
  <c r="L55" i="2" s="1"/>
  <c r="P54" i="2"/>
  <c r="P55" i="2" s="1"/>
  <c r="T54" i="2"/>
  <c r="T55" i="2" s="1"/>
  <c r="Y54" i="2"/>
  <c r="Y55" i="2" s="1"/>
  <c r="AF54" i="2"/>
  <c r="AF55" i="2" s="1"/>
  <c r="AJ54" i="2"/>
  <c r="AJ55" i="2" s="1"/>
  <c r="AM54" i="2"/>
  <c r="AM55" i="2" s="1"/>
  <c r="AQ54" i="2"/>
  <c r="AQ55" i="2" s="1"/>
  <c r="AW54" i="2"/>
  <c r="AW55" i="2" s="1"/>
  <c r="BA54" i="2"/>
  <c r="BA55" i="2" s="1"/>
  <c r="BD54" i="2"/>
  <c r="BD55" i="2" s="1"/>
  <c r="BJ54" i="2"/>
  <c r="BJ55" i="2" s="1"/>
  <c r="E43" i="2"/>
  <c r="E44" i="2" s="1"/>
  <c r="I43" i="2"/>
  <c r="I44" i="2" s="1"/>
  <c r="M43" i="2"/>
  <c r="M44" i="2" s="1"/>
  <c r="Q43" i="2"/>
  <c r="Q44" i="2" s="1"/>
  <c r="V43" i="2"/>
  <c r="V44" i="2" s="1"/>
  <c r="Z43" i="2"/>
  <c r="Z44" i="2" s="1"/>
  <c r="AG43" i="2"/>
  <c r="AG44" i="2" s="1"/>
  <c r="AK43" i="2"/>
  <c r="AK44" i="2" s="1"/>
  <c r="AN43" i="2"/>
  <c r="AN44" i="2" s="1"/>
  <c r="AR43" i="2"/>
  <c r="AR44" i="2" s="1"/>
  <c r="AX43" i="2"/>
  <c r="AX44" i="2" s="1"/>
  <c r="BE43" i="2"/>
  <c r="BE44" i="2" s="1"/>
  <c r="F32" i="2"/>
  <c r="F33" i="2" s="1"/>
  <c r="J32" i="2"/>
  <c r="J33" i="2" s="1"/>
  <c r="N32" i="2"/>
  <c r="N33" i="2" s="1"/>
  <c r="R32" i="2"/>
  <c r="R33" i="2" s="1"/>
  <c r="W32" i="2"/>
  <c r="W33" i="2" s="1"/>
  <c r="AA32" i="2"/>
  <c r="AA33" i="2" s="1"/>
  <c r="AH32" i="2"/>
  <c r="AH33" i="2" s="1"/>
  <c r="AL32" i="2"/>
  <c r="AL33" i="2" s="1"/>
  <c r="AO32" i="2"/>
  <c r="AO33" i="2" s="1"/>
  <c r="AT32" i="2"/>
  <c r="AT33" i="2" s="1"/>
  <c r="AY32" i="2"/>
  <c r="AY33" i="2" s="1"/>
  <c r="BB32" i="2"/>
  <c r="BB33" i="2" s="1"/>
  <c r="BF32" i="2"/>
  <c r="BF33"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20" i="2"/>
  <c r="D121" i="2" s="1"/>
  <c r="P120" i="2"/>
  <c r="P121" i="2" s="1"/>
  <c r="Y120" i="2"/>
  <c r="Y121" i="2" s="1"/>
  <c r="AM120" i="2"/>
  <c r="AM121" i="2" s="1"/>
  <c r="AW120" i="2"/>
  <c r="AW121" i="2" s="1"/>
  <c r="BJ120" i="2"/>
  <c r="BJ121" i="2" s="1"/>
  <c r="I109" i="2"/>
  <c r="I110" i="2" s="1"/>
  <c r="Q109" i="2"/>
  <c r="Q110" i="2" s="1"/>
  <c r="AG109" i="2"/>
  <c r="AG110" i="2" s="1"/>
  <c r="AN109" i="2"/>
  <c r="AN110" i="2" s="1"/>
  <c r="N98" i="2"/>
  <c r="N99" i="2" s="1"/>
  <c r="AA98" i="2"/>
  <c r="AA99" i="2" s="1"/>
  <c r="AH98" i="2"/>
  <c r="AH99" i="2" s="1"/>
  <c r="AT98" i="2"/>
  <c r="AT99" i="2" s="1"/>
  <c r="BF98" i="2"/>
  <c r="BF99" i="2" s="1"/>
  <c r="G87" i="2"/>
  <c r="G88" i="2" s="1"/>
  <c r="S87" i="2"/>
  <c r="S88" i="2" s="1"/>
  <c r="AI87" i="2"/>
  <c r="AI88" i="2" s="1"/>
  <c r="AP87" i="2"/>
  <c r="AP88" i="2" s="1"/>
  <c r="J47" i="4"/>
  <c r="O47" i="4" s="1"/>
  <c r="AZ87" i="2"/>
  <c r="AZ88" i="2" s="1"/>
  <c r="BG87" i="2"/>
  <c r="BG88" i="2" s="1"/>
  <c r="L76" i="2"/>
  <c r="L77" i="2" s="1"/>
  <c r="T76" i="2"/>
  <c r="T77" i="2" s="1"/>
  <c r="AJ76" i="2"/>
  <c r="AJ77" i="2" s="1"/>
  <c r="AW76" i="2"/>
  <c r="AW77" i="2" s="1"/>
  <c r="BD76" i="2"/>
  <c r="BD77" i="2" s="1"/>
  <c r="E65" i="2"/>
  <c r="E66" i="2" s="1"/>
  <c r="Q65" i="2"/>
  <c r="Q66" i="2" s="1"/>
  <c r="Z65" i="2"/>
  <c r="Z66" i="2" s="1"/>
  <c r="AN65" i="2"/>
  <c r="AN66" i="2" s="1"/>
  <c r="F54" i="2"/>
  <c r="F55" i="2" s="1"/>
  <c r="N54" i="2"/>
  <c r="N55" i="2" s="1"/>
  <c r="W54" i="2"/>
  <c r="W55" i="2" s="1"/>
  <c r="AL54" i="2"/>
  <c r="AL55" i="2" s="1"/>
  <c r="AT54" i="2"/>
  <c r="AT55" i="2" s="1"/>
  <c r="BF54" i="2"/>
  <c r="BF55" i="2" s="1"/>
  <c r="G43" i="2"/>
  <c r="G44" i="2" s="1"/>
  <c r="S43" i="2"/>
  <c r="S44" i="2" s="1"/>
  <c r="AE43" i="2"/>
  <c r="AE44" i="2" s="1"/>
  <c r="AU43" i="2"/>
  <c r="AU44" i="2" s="1"/>
  <c r="BG43" i="2"/>
  <c r="BG44" i="2" s="1"/>
  <c r="L32" i="2"/>
  <c r="L33" i="2" s="1"/>
  <c r="T32" i="2"/>
  <c r="T33" i="2" s="1"/>
  <c r="AF32" i="2"/>
  <c r="AF33" i="2" s="1"/>
  <c r="AQ32" i="2"/>
  <c r="AQ33" i="2" s="1"/>
  <c r="BA32" i="2"/>
  <c r="BA33" i="2" s="1"/>
  <c r="E20" i="2"/>
  <c r="M20" i="2"/>
  <c r="V20" i="2"/>
  <c r="AK20" i="2"/>
  <c r="AR20" i="2"/>
  <c r="BE20" i="2"/>
  <c r="F9" i="2"/>
  <c r="F10" i="2" s="1"/>
  <c r="N9" i="2"/>
  <c r="N10" i="2" s="1"/>
  <c r="AA9" i="2"/>
  <c r="AA10" i="2" s="1"/>
  <c r="AO9" i="2"/>
  <c r="AO10" i="2" s="1"/>
  <c r="AY9" i="2"/>
  <c r="AY10" i="2" s="1"/>
  <c r="I120" i="2"/>
  <c r="I121" i="2" s="1"/>
  <c r="M120" i="2"/>
  <c r="M121" i="2" s="1"/>
  <c r="Z120" i="2"/>
  <c r="Z121" i="2" s="1"/>
  <c r="AK120" i="2"/>
  <c r="AK121" i="2" s="1"/>
  <c r="AR120" i="2"/>
  <c r="AR121" i="2" s="1"/>
  <c r="N109" i="2"/>
  <c r="N110" i="2" s="1"/>
  <c r="AA109" i="2"/>
  <c r="AA110" i="2" s="1"/>
  <c r="AH109" i="2"/>
  <c r="AH110" i="2" s="1"/>
  <c r="AT109" i="2"/>
  <c r="AT110" i="2" s="1"/>
  <c r="BB109" i="2"/>
  <c r="BB110" i="2" s="1"/>
  <c r="G98" i="2"/>
  <c r="G99" i="2" s="1"/>
  <c r="O98" i="2"/>
  <c r="O99" i="2" s="1"/>
  <c r="F120" i="2"/>
  <c r="F121" i="2" s="1"/>
  <c r="N120" i="2"/>
  <c r="N121" i="2" s="1"/>
  <c r="W120" i="2"/>
  <c r="W121" i="2" s="1"/>
  <c r="C120" i="2"/>
  <c r="C121" i="2" s="1"/>
  <c r="G120" i="2"/>
  <c r="G121" i="2" s="1"/>
  <c r="K120" i="2"/>
  <c r="K121" i="2" s="1"/>
  <c r="O120" i="2"/>
  <c r="O121" i="2" s="1"/>
  <c r="S120" i="2"/>
  <c r="S121" i="2" s="1"/>
  <c r="X120" i="2"/>
  <c r="X121" i="2" s="1"/>
  <c r="AE120" i="2"/>
  <c r="AE121" i="2" s="1"/>
  <c r="AI120" i="2"/>
  <c r="AI121" i="2" s="1"/>
  <c r="AP120" i="2"/>
  <c r="AP121" i="2" s="1"/>
  <c r="AU120" i="2"/>
  <c r="AU121" i="2" s="1"/>
  <c r="AZ120" i="2"/>
  <c r="AZ121" i="2" s="1"/>
  <c r="BC120" i="2"/>
  <c r="BC121" i="2" s="1"/>
  <c r="BG120" i="2"/>
  <c r="BG121" i="2" s="1"/>
  <c r="D109" i="2"/>
  <c r="D110" i="2" s="1"/>
  <c r="H109" i="2"/>
  <c r="H110" i="2" s="1"/>
  <c r="L109" i="2"/>
  <c r="L110" i="2" s="1"/>
  <c r="P109" i="2"/>
  <c r="P110" i="2" s="1"/>
  <c r="T109" i="2"/>
  <c r="T110" i="2" s="1"/>
  <c r="Y109" i="2"/>
  <c r="Y110" i="2" s="1"/>
  <c r="AF109" i="2"/>
  <c r="AF110" i="2" s="1"/>
  <c r="AJ109" i="2"/>
  <c r="AJ110" i="2" s="1"/>
  <c r="AM109" i="2"/>
  <c r="AM110" i="2" s="1"/>
  <c r="AQ109" i="2"/>
  <c r="AQ110" i="2" s="1"/>
  <c r="AW109" i="2"/>
  <c r="AW110" i="2" s="1"/>
  <c r="BA109" i="2"/>
  <c r="BA110" i="2" s="1"/>
  <c r="BD109" i="2"/>
  <c r="BD110" i="2" s="1"/>
  <c r="BJ109" i="2"/>
  <c r="BJ110" i="2" s="1"/>
  <c r="BJ111" i="2" s="1"/>
  <c r="E98" i="2"/>
  <c r="E99" i="2" s="1"/>
  <c r="I98" i="2"/>
  <c r="I99" i="2" s="1"/>
  <c r="M98" i="2"/>
  <c r="M99" i="2" s="1"/>
  <c r="Q98" i="2"/>
  <c r="Q99" i="2" s="1"/>
  <c r="V98" i="2"/>
  <c r="V99" i="2" s="1"/>
  <c r="Z98" i="2"/>
  <c r="Z99" i="2" s="1"/>
  <c r="AG98" i="2"/>
  <c r="AG99" i="2" s="1"/>
  <c r="AK98" i="2"/>
  <c r="AK99" i="2" s="1"/>
  <c r="AN98" i="2"/>
  <c r="AN99" i="2" s="1"/>
  <c r="AR98" i="2"/>
  <c r="AR99" i="2" s="1"/>
  <c r="AX98" i="2"/>
  <c r="AX99" i="2" s="1"/>
  <c r="BE98" i="2"/>
  <c r="BE99" i="2" s="1"/>
  <c r="F87" i="2"/>
  <c r="F88" i="2" s="1"/>
  <c r="J87" i="2"/>
  <c r="J88" i="2" s="1"/>
  <c r="N87" i="2"/>
  <c r="N88" i="2" s="1"/>
  <c r="R87" i="2"/>
  <c r="R88" i="2" s="1"/>
  <c r="W87" i="2"/>
  <c r="W88" i="2" s="1"/>
  <c r="AA87" i="2"/>
  <c r="AA88" i="2" s="1"/>
  <c r="AH87" i="2"/>
  <c r="AH88" i="2" s="1"/>
  <c r="AL87" i="2"/>
  <c r="AL88" i="2" s="1"/>
  <c r="AO87" i="2"/>
  <c r="AO88" i="2" s="1"/>
  <c r="AT87" i="2"/>
  <c r="AT88" i="2" s="1"/>
  <c r="AY87" i="2"/>
  <c r="AY88" i="2" s="1"/>
  <c r="BB87" i="2"/>
  <c r="BB88" i="2" s="1"/>
  <c r="BF87" i="2"/>
  <c r="BF88" i="2" s="1"/>
  <c r="C76" i="2"/>
  <c r="C77" i="2" s="1"/>
  <c r="G76" i="2"/>
  <c r="G77" i="2" s="1"/>
  <c r="K76" i="2"/>
  <c r="K77" i="2" s="1"/>
  <c r="O76" i="2"/>
  <c r="O77" i="2" s="1"/>
  <c r="S76" i="2"/>
  <c r="S77" i="2" s="1"/>
  <c r="X76" i="2"/>
  <c r="X77" i="2" s="1"/>
  <c r="AE76" i="2"/>
  <c r="AE77" i="2" s="1"/>
  <c r="AI76" i="2"/>
  <c r="AI77" i="2" s="1"/>
  <c r="AP76" i="2"/>
  <c r="AP77" i="2" s="1"/>
  <c r="AU76" i="2"/>
  <c r="AU77" i="2" s="1"/>
  <c r="AZ76" i="2"/>
  <c r="AZ77" i="2" s="1"/>
  <c r="BC76" i="2"/>
  <c r="BC77" i="2" s="1"/>
  <c r="BG76" i="2"/>
  <c r="BG77" i="2" s="1"/>
  <c r="D65" i="2"/>
  <c r="D66" i="2" s="1"/>
  <c r="H65" i="2"/>
  <c r="H66" i="2" s="1"/>
  <c r="L65" i="2"/>
  <c r="L66" i="2" s="1"/>
  <c r="P65" i="2"/>
  <c r="P66" i="2" s="1"/>
  <c r="T65" i="2"/>
  <c r="T66" i="2" s="1"/>
  <c r="Y65" i="2"/>
  <c r="Y66" i="2" s="1"/>
  <c r="AF65" i="2"/>
  <c r="AF66" i="2" s="1"/>
  <c r="AJ65" i="2"/>
  <c r="AJ66" i="2" s="1"/>
  <c r="AM65" i="2"/>
  <c r="AM66" i="2" s="1"/>
  <c r="AQ65" i="2"/>
  <c r="AQ66" i="2" s="1"/>
  <c r="AW65" i="2"/>
  <c r="AW66" i="2" s="1"/>
  <c r="BA65" i="2"/>
  <c r="BA66" i="2" s="1"/>
  <c r="BD65" i="2"/>
  <c r="BD66" i="2" s="1"/>
  <c r="BJ65" i="2"/>
  <c r="BJ66" i="2" s="1"/>
  <c r="E54" i="2"/>
  <c r="E55" i="2" s="1"/>
  <c r="I54" i="2"/>
  <c r="I55" i="2" s="1"/>
  <c r="M54" i="2"/>
  <c r="M55" i="2" s="1"/>
  <c r="Q54" i="2"/>
  <c r="Q55" i="2" s="1"/>
  <c r="V54" i="2"/>
  <c r="V55" i="2" s="1"/>
  <c r="Z54" i="2"/>
  <c r="Z55" i="2" s="1"/>
  <c r="AG54" i="2"/>
  <c r="AG55" i="2" s="1"/>
  <c r="AK54" i="2"/>
  <c r="AK55" i="2" s="1"/>
  <c r="AN54" i="2"/>
  <c r="AN55" i="2" s="1"/>
  <c r="AR54" i="2"/>
  <c r="AR55" i="2" s="1"/>
  <c r="AX54" i="2"/>
  <c r="AX55" i="2" s="1"/>
  <c r="BE54" i="2"/>
  <c r="BE55" i="2" s="1"/>
  <c r="F43" i="2"/>
  <c r="F44" i="2" s="1"/>
  <c r="J43" i="2"/>
  <c r="J44" i="2" s="1"/>
  <c r="N43" i="2"/>
  <c r="N44" i="2" s="1"/>
  <c r="R43" i="2"/>
  <c r="R44" i="2" s="1"/>
  <c r="W43" i="2"/>
  <c r="W44" i="2" s="1"/>
  <c r="AA43" i="2"/>
  <c r="AA44" i="2" s="1"/>
  <c r="AH43" i="2"/>
  <c r="AH44" i="2" s="1"/>
  <c r="AL43" i="2"/>
  <c r="AL44" i="2" s="1"/>
  <c r="AO43" i="2"/>
  <c r="AO44" i="2" s="1"/>
  <c r="AT43" i="2"/>
  <c r="AT44" i="2" s="1"/>
  <c r="AY43" i="2"/>
  <c r="AY44" i="2" s="1"/>
  <c r="BB43" i="2"/>
  <c r="BB44" i="2" s="1"/>
  <c r="BF43" i="2"/>
  <c r="BF44" i="2" s="1"/>
  <c r="C32" i="2"/>
  <c r="C33" i="2" s="1"/>
  <c r="G32" i="2"/>
  <c r="G33" i="2" s="1"/>
  <c r="K32" i="2"/>
  <c r="K33" i="2" s="1"/>
  <c r="O32" i="2"/>
  <c r="O33" i="2" s="1"/>
  <c r="S32" i="2"/>
  <c r="S33" i="2" s="1"/>
  <c r="X32" i="2"/>
  <c r="X33" i="2" s="1"/>
  <c r="AE32" i="2"/>
  <c r="AE33" i="2" s="1"/>
  <c r="AI32" i="2"/>
  <c r="AI33" i="2" s="1"/>
  <c r="AP32" i="2"/>
  <c r="AP33" i="2" s="1"/>
  <c r="AU32" i="2"/>
  <c r="AU33" i="2" s="1"/>
  <c r="AZ32" i="2"/>
  <c r="AZ33" i="2" s="1"/>
  <c r="BC32" i="2"/>
  <c r="BC33" i="2" s="1"/>
  <c r="BG32" i="2"/>
  <c r="BG33"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30" i="2"/>
  <c r="I82" i="11" s="1"/>
  <c r="Q82" i="11" s="1"/>
  <c r="BL118" i="2"/>
  <c r="BJ118" i="2"/>
  <c r="BJ122" i="2" s="1"/>
  <c r="BJ123" i="2" s="1"/>
  <c r="BG118" i="2"/>
  <c r="BG122" i="2" s="1"/>
  <c r="BG123" i="2" s="1"/>
  <c r="BF122" i="2"/>
  <c r="BF123" i="2" s="1"/>
  <c r="BE122" i="2"/>
  <c r="BE123" i="2" s="1"/>
  <c r="BD122" i="2"/>
  <c r="BD123" i="2" s="1"/>
  <c r="BC122" i="2"/>
  <c r="BC123" i="2" s="1"/>
  <c r="BB118" i="2"/>
  <c r="BB122" i="2" s="1"/>
  <c r="BB123" i="2" s="1"/>
  <c r="BA118" i="2"/>
  <c r="BA122" i="2" s="1"/>
  <c r="BA123" i="2" s="1"/>
  <c r="AZ118" i="2"/>
  <c r="AZ122" i="2" s="1"/>
  <c r="AZ123" i="2" s="1"/>
  <c r="AY118" i="2"/>
  <c r="AY122" i="2" s="1"/>
  <c r="AY123" i="2" s="1"/>
  <c r="AX118" i="2"/>
  <c r="AX122" i="2" s="1"/>
  <c r="AX123" i="2" s="1"/>
  <c r="AW118" i="2"/>
  <c r="AW122" i="2" s="1"/>
  <c r="AW123" i="2" s="1"/>
  <c r="AU118" i="2"/>
  <c r="AU122" i="2" s="1"/>
  <c r="AU123" i="2" s="1"/>
  <c r="AT118" i="2"/>
  <c r="AT122" i="2" s="1"/>
  <c r="AT123" i="2" s="1"/>
  <c r="AR118" i="2"/>
  <c r="AR122" i="2" s="1"/>
  <c r="AR123" i="2" s="1"/>
  <c r="AQ118" i="2"/>
  <c r="AQ122" i="2" s="1"/>
  <c r="AQ123" i="2" s="1"/>
  <c r="AP118" i="2"/>
  <c r="AP122" i="2" s="1"/>
  <c r="AP123" i="2" s="1"/>
  <c r="AO118" i="2"/>
  <c r="AO122" i="2" s="1"/>
  <c r="AO123" i="2" s="1"/>
  <c r="AN118" i="2"/>
  <c r="AN122" i="2" s="1"/>
  <c r="AN123" i="2" s="1"/>
  <c r="AM118" i="2"/>
  <c r="AM122" i="2" s="1"/>
  <c r="AM123" i="2" s="1"/>
  <c r="AL118" i="2"/>
  <c r="AL122" i="2" s="1"/>
  <c r="AL123" i="2" s="1"/>
  <c r="AK118" i="2"/>
  <c r="AK122" i="2" s="1"/>
  <c r="AK123" i="2" s="1"/>
  <c r="AJ118" i="2"/>
  <c r="AJ122" i="2" s="1"/>
  <c r="AJ123" i="2" s="1"/>
  <c r="AI118" i="2"/>
  <c r="AI122" i="2" s="1"/>
  <c r="AI123" i="2" s="1"/>
  <c r="AH118" i="2"/>
  <c r="AH122" i="2" s="1"/>
  <c r="AH123" i="2" s="1"/>
  <c r="AG118" i="2"/>
  <c r="AG122" i="2" s="1"/>
  <c r="AG123" i="2" s="1"/>
  <c r="AF118" i="2"/>
  <c r="AF122" i="2" s="1"/>
  <c r="AF123" i="2" s="1"/>
  <c r="AE118" i="2"/>
  <c r="AA118" i="2"/>
  <c r="AA122" i="2" s="1"/>
  <c r="AA123" i="2" s="1"/>
  <c r="Z118" i="2"/>
  <c r="Z122" i="2" s="1"/>
  <c r="Z123" i="2" s="1"/>
  <c r="Y118" i="2"/>
  <c r="Y122" i="2" s="1"/>
  <c r="Y123" i="2" s="1"/>
  <c r="X118" i="2"/>
  <c r="X122" i="2" s="1"/>
  <c r="X123" i="2" s="1"/>
  <c r="W118" i="2"/>
  <c r="W122" i="2" s="1"/>
  <c r="W123" i="2" s="1"/>
  <c r="V118" i="2"/>
  <c r="V122" i="2" s="1"/>
  <c r="V123" i="2" s="1"/>
  <c r="T118" i="2"/>
  <c r="T122" i="2" s="1"/>
  <c r="T123" i="2" s="1"/>
  <c r="S118" i="2"/>
  <c r="S122" i="2" s="1"/>
  <c r="S123" i="2" s="1"/>
  <c r="R118" i="2"/>
  <c r="R122" i="2" s="1"/>
  <c r="R123" i="2" s="1"/>
  <c r="Q118" i="2"/>
  <c r="Q122" i="2" s="1"/>
  <c r="Q123" i="2" s="1"/>
  <c r="P118" i="2"/>
  <c r="P122" i="2" s="1"/>
  <c r="P123" i="2" s="1"/>
  <c r="O118" i="2"/>
  <c r="O122" i="2" s="1"/>
  <c r="O123" i="2" s="1"/>
  <c r="N118" i="2"/>
  <c r="N122" i="2" s="1"/>
  <c r="N123" i="2" s="1"/>
  <c r="M118" i="2"/>
  <c r="M122" i="2" s="1"/>
  <c r="M123" i="2" s="1"/>
  <c r="L118" i="2"/>
  <c r="L122" i="2" s="1"/>
  <c r="L123" i="2" s="1"/>
  <c r="K118" i="2"/>
  <c r="K122" i="2" s="1"/>
  <c r="K123" i="2" s="1"/>
  <c r="J118" i="2"/>
  <c r="J122" i="2" s="1"/>
  <c r="J123" i="2" s="1"/>
  <c r="I118" i="2"/>
  <c r="I122" i="2" s="1"/>
  <c r="I123" i="2" s="1"/>
  <c r="H118" i="2"/>
  <c r="H122" i="2" s="1"/>
  <c r="H123" i="2" s="1"/>
  <c r="G118" i="2"/>
  <c r="G122" i="2" s="1"/>
  <c r="G123" i="2" s="1"/>
  <c r="F118" i="2"/>
  <c r="F122" i="2" s="1"/>
  <c r="F123" i="2" s="1"/>
  <c r="E118" i="2"/>
  <c r="E122" i="2" s="1"/>
  <c r="E123" i="2" s="1"/>
  <c r="D118" i="2"/>
  <c r="D122" i="2" s="1"/>
  <c r="D123" i="2" s="1"/>
  <c r="C118" i="2"/>
  <c r="BL107" i="2"/>
  <c r="BJ112" i="2"/>
  <c r="BG111" i="2"/>
  <c r="BG112" i="2" s="1"/>
  <c r="BF111" i="2"/>
  <c r="BF112" i="2" s="1"/>
  <c r="BE111" i="2"/>
  <c r="BE112" i="2" s="1"/>
  <c r="BD111" i="2"/>
  <c r="BD112" i="2" s="1"/>
  <c r="BC111" i="2"/>
  <c r="BC112" i="2" s="1"/>
  <c r="BB107" i="2"/>
  <c r="BB111" i="2" s="1"/>
  <c r="BB112" i="2" s="1"/>
  <c r="BA107" i="2"/>
  <c r="BA111" i="2" s="1"/>
  <c r="BA112" i="2" s="1"/>
  <c r="AZ107" i="2"/>
  <c r="AZ111" i="2" s="1"/>
  <c r="AZ112" i="2" s="1"/>
  <c r="AY107" i="2"/>
  <c r="AY111" i="2" s="1"/>
  <c r="AY112" i="2" s="1"/>
  <c r="AX107" i="2"/>
  <c r="AX111" i="2" s="1"/>
  <c r="AX112" i="2" s="1"/>
  <c r="AW107" i="2"/>
  <c r="AW111" i="2" s="1"/>
  <c r="AW112" i="2" s="1"/>
  <c r="AU107" i="2"/>
  <c r="AU111" i="2" s="1"/>
  <c r="AU112" i="2" s="1"/>
  <c r="AT107" i="2"/>
  <c r="AT111" i="2" s="1"/>
  <c r="AT112" i="2" s="1"/>
  <c r="AR107" i="2"/>
  <c r="AR111" i="2" s="1"/>
  <c r="AR112" i="2" s="1"/>
  <c r="AQ107" i="2"/>
  <c r="AQ111" i="2" s="1"/>
  <c r="AQ112" i="2" s="1"/>
  <c r="AP107" i="2"/>
  <c r="AP111" i="2" s="1"/>
  <c r="AP112" i="2" s="1"/>
  <c r="AO107" i="2"/>
  <c r="AO111" i="2" s="1"/>
  <c r="AO112" i="2" s="1"/>
  <c r="AN107" i="2"/>
  <c r="AN111" i="2" s="1"/>
  <c r="AN112" i="2" s="1"/>
  <c r="AM107" i="2"/>
  <c r="AM111" i="2" s="1"/>
  <c r="AM112" i="2" s="1"/>
  <c r="AL107" i="2"/>
  <c r="AL111" i="2" s="1"/>
  <c r="AL112" i="2" s="1"/>
  <c r="AK107" i="2"/>
  <c r="AK111" i="2" s="1"/>
  <c r="AK112" i="2" s="1"/>
  <c r="AJ107" i="2"/>
  <c r="AJ111" i="2" s="1"/>
  <c r="AJ112" i="2" s="1"/>
  <c r="AI107" i="2"/>
  <c r="AI111" i="2" s="1"/>
  <c r="AI112" i="2" s="1"/>
  <c r="AH107" i="2"/>
  <c r="AH111" i="2" s="1"/>
  <c r="AH112" i="2" s="1"/>
  <c r="AG107" i="2"/>
  <c r="AG111" i="2" s="1"/>
  <c r="AG112" i="2" s="1"/>
  <c r="AF107" i="2"/>
  <c r="AF111" i="2" s="1"/>
  <c r="AF112" i="2" s="1"/>
  <c r="AE107" i="2"/>
  <c r="AA107" i="2"/>
  <c r="AA111" i="2" s="1"/>
  <c r="AA112" i="2" s="1"/>
  <c r="Z107" i="2"/>
  <c r="Z111" i="2" s="1"/>
  <c r="Z112" i="2" s="1"/>
  <c r="Y107" i="2"/>
  <c r="Y111" i="2" s="1"/>
  <c r="Y112" i="2" s="1"/>
  <c r="X107" i="2"/>
  <c r="X111" i="2" s="1"/>
  <c r="X112" i="2" s="1"/>
  <c r="W107" i="2"/>
  <c r="W111" i="2" s="1"/>
  <c r="W112" i="2" s="1"/>
  <c r="V107" i="2"/>
  <c r="V111" i="2" s="1"/>
  <c r="V112" i="2" s="1"/>
  <c r="T107" i="2"/>
  <c r="T111" i="2" s="1"/>
  <c r="T112" i="2" s="1"/>
  <c r="S107" i="2"/>
  <c r="S111" i="2" s="1"/>
  <c r="S112" i="2" s="1"/>
  <c r="R107" i="2"/>
  <c r="R111" i="2" s="1"/>
  <c r="R112" i="2" s="1"/>
  <c r="Q107" i="2"/>
  <c r="Q111" i="2" s="1"/>
  <c r="Q112" i="2" s="1"/>
  <c r="P107" i="2"/>
  <c r="P111" i="2" s="1"/>
  <c r="P112" i="2" s="1"/>
  <c r="O107" i="2"/>
  <c r="O111" i="2" s="1"/>
  <c r="O112" i="2" s="1"/>
  <c r="N107" i="2"/>
  <c r="N111" i="2" s="1"/>
  <c r="N112" i="2" s="1"/>
  <c r="M107" i="2"/>
  <c r="M111" i="2" s="1"/>
  <c r="M112" i="2" s="1"/>
  <c r="L107" i="2"/>
  <c r="L111" i="2" s="1"/>
  <c r="L112" i="2" s="1"/>
  <c r="K107" i="2"/>
  <c r="K111" i="2" s="1"/>
  <c r="K112" i="2" s="1"/>
  <c r="J107" i="2"/>
  <c r="J111" i="2" s="1"/>
  <c r="J112" i="2" s="1"/>
  <c r="I107" i="2"/>
  <c r="I111" i="2" s="1"/>
  <c r="I112" i="2" s="1"/>
  <c r="H107" i="2"/>
  <c r="H111" i="2" s="1"/>
  <c r="H112" i="2" s="1"/>
  <c r="G107" i="2"/>
  <c r="G111" i="2" s="1"/>
  <c r="G112" i="2" s="1"/>
  <c r="F107" i="2"/>
  <c r="F111" i="2" s="1"/>
  <c r="F112" i="2" s="1"/>
  <c r="E107" i="2"/>
  <c r="E111" i="2" s="1"/>
  <c r="E112" i="2" s="1"/>
  <c r="D107" i="2"/>
  <c r="D111" i="2" s="1"/>
  <c r="D112" i="2" s="1"/>
  <c r="C107" i="2"/>
  <c r="BL96" i="2"/>
  <c r="BJ96" i="2"/>
  <c r="BJ100" i="2" s="1"/>
  <c r="BJ101" i="2" s="1"/>
  <c r="BG96" i="2"/>
  <c r="BG100" i="2" s="1"/>
  <c r="BG101" i="2" s="1"/>
  <c r="BF100" i="2"/>
  <c r="BF101" i="2" s="1"/>
  <c r="BE100" i="2"/>
  <c r="BE101" i="2" s="1"/>
  <c r="BD100" i="2"/>
  <c r="BD101" i="2" s="1"/>
  <c r="BC100" i="2"/>
  <c r="BC101" i="2" s="1"/>
  <c r="BB96" i="2"/>
  <c r="BB100" i="2" s="1"/>
  <c r="BB101" i="2" s="1"/>
  <c r="BA96" i="2"/>
  <c r="BA100" i="2" s="1"/>
  <c r="BA101" i="2" s="1"/>
  <c r="AZ96" i="2"/>
  <c r="AZ100" i="2" s="1"/>
  <c r="AZ101" i="2" s="1"/>
  <c r="AY96" i="2"/>
  <c r="AY100" i="2" s="1"/>
  <c r="AY101" i="2" s="1"/>
  <c r="AX96" i="2"/>
  <c r="AX100" i="2" s="1"/>
  <c r="AX101" i="2" s="1"/>
  <c r="AW96" i="2"/>
  <c r="AW100" i="2" s="1"/>
  <c r="AW101" i="2" s="1"/>
  <c r="AU96" i="2"/>
  <c r="AU100" i="2" s="1"/>
  <c r="AU101" i="2" s="1"/>
  <c r="AT96" i="2"/>
  <c r="AT100" i="2" s="1"/>
  <c r="AT101" i="2" s="1"/>
  <c r="AR96" i="2"/>
  <c r="AR100" i="2" s="1"/>
  <c r="AR101" i="2" s="1"/>
  <c r="AQ96" i="2"/>
  <c r="AQ100" i="2" s="1"/>
  <c r="AQ101" i="2" s="1"/>
  <c r="AP96" i="2"/>
  <c r="AP100" i="2" s="1"/>
  <c r="AP101" i="2" s="1"/>
  <c r="AO96" i="2"/>
  <c r="AO100" i="2" s="1"/>
  <c r="AO101" i="2" s="1"/>
  <c r="AN96" i="2"/>
  <c r="AN100" i="2" s="1"/>
  <c r="AN101" i="2" s="1"/>
  <c r="AM96" i="2"/>
  <c r="H61" i="4" s="1"/>
  <c r="AL96" i="2"/>
  <c r="AL100" i="2" s="1"/>
  <c r="AL101" i="2" s="1"/>
  <c r="AK96" i="2"/>
  <c r="AK100" i="2" s="1"/>
  <c r="AK101" i="2" s="1"/>
  <c r="AJ96" i="2"/>
  <c r="AJ100" i="2" s="1"/>
  <c r="AJ101" i="2" s="1"/>
  <c r="AI96" i="2"/>
  <c r="AI100" i="2" s="1"/>
  <c r="AI101" i="2" s="1"/>
  <c r="AH96" i="2"/>
  <c r="AH100" i="2" s="1"/>
  <c r="AH101" i="2" s="1"/>
  <c r="AG96" i="2"/>
  <c r="AG100" i="2" s="1"/>
  <c r="AG101" i="2" s="1"/>
  <c r="AF96" i="2"/>
  <c r="AF100" i="2" s="1"/>
  <c r="AF101" i="2" s="1"/>
  <c r="AE96" i="2"/>
  <c r="AA96" i="2"/>
  <c r="AA100" i="2" s="1"/>
  <c r="AA101" i="2" s="1"/>
  <c r="Z96" i="2"/>
  <c r="Z100" i="2" s="1"/>
  <c r="Z101" i="2" s="1"/>
  <c r="Y96" i="2"/>
  <c r="Y100" i="2" s="1"/>
  <c r="Y101" i="2" s="1"/>
  <c r="X96" i="2"/>
  <c r="X100" i="2" s="1"/>
  <c r="X101" i="2" s="1"/>
  <c r="W96" i="2"/>
  <c r="W100" i="2" s="1"/>
  <c r="W101" i="2" s="1"/>
  <c r="V96" i="2"/>
  <c r="V100" i="2" s="1"/>
  <c r="V101" i="2" s="1"/>
  <c r="T96" i="2"/>
  <c r="T100" i="2" s="1"/>
  <c r="T101" i="2" s="1"/>
  <c r="S96" i="2"/>
  <c r="S100" i="2" s="1"/>
  <c r="S101" i="2" s="1"/>
  <c r="R96" i="2"/>
  <c r="R100" i="2" s="1"/>
  <c r="R101" i="2" s="1"/>
  <c r="Q96" i="2"/>
  <c r="Q100" i="2" s="1"/>
  <c r="Q101" i="2" s="1"/>
  <c r="P96" i="2"/>
  <c r="P100" i="2" s="1"/>
  <c r="P101" i="2" s="1"/>
  <c r="O96" i="2"/>
  <c r="O100" i="2" s="1"/>
  <c r="O101" i="2" s="1"/>
  <c r="N96" i="2"/>
  <c r="N100" i="2" s="1"/>
  <c r="N101" i="2" s="1"/>
  <c r="M96" i="2"/>
  <c r="M100" i="2" s="1"/>
  <c r="M101" i="2" s="1"/>
  <c r="L96" i="2"/>
  <c r="L100" i="2" s="1"/>
  <c r="L101" i="2" s="1"/>
  <c r="K96" i="2"/>
  <c r="K100" i="2" s="1"/>
  <c r="K101" i="2" s="1"/>
  <c r="J96" i="2"/>
  <c r="J100" i="2" s="1"/>
  <c r="J101" i="2" s="1"/>
  <c r="I96" i="2"/>
  <c r="I100" i="2" s="1"/>
  <c r="I101" i="2" s="1"/>
  <c r="H96" i="2"/>
  <c r="H100" i="2" s="1"/>
  <c r="H101" i="2" s="1"/>
  <c r="G96" i="2"/>
  <c r="G100" i="2" s="1"/>
  <c r="G101" i="2" s="1"/>
  <c r="F96" i="2"/>
  <c r="F100" i="2" s="1"/>
  <c r="F101" i="2" s="1"/>
  <c r="E96" i="2"/>
  <c r="E100" i="2" s="1"/>
  <c r="E101" i="2" s="1"/>
  <c r="D96" i="2"/>
  <c r="D100" i="2" s="1"/>
  <c r="D101" i="2" s="1"/>
  <c r="C96" i="2"/>
  <c r="BL85" i="2"/>
  <c r="BJ89" i="2"/>
  <c r="BJ90" i="2" s="1"/>
  <c r="BG85" i="2"/>
  <c r="BG89" i="2" s="1"/>
  <c r="BG90" i="2" s="1"/>
  <c r="BF89" i="2"/>
  <c r="BF90" i="2" s="1"/>
  <c r="BE89" i="2"/>
  <c r="BE90" i="2" s="1"/>
  <c r="BD89" i="2"/>
  <c r="BD90" i="2" s="1"/>
  <c r="BC89" i="2"/>
  <c r="BC90" i="2" s="1"/>
  <c r="BB85" i="2"/>
  <c r="BB89" i="2" s="1"/>
  <c r="BB90" i="2" s="1"/>
  <c r="BA85" i="2"/>
  <c r="H48" i="4" s="1"/>
  <c r="AZ85" i="2"/>
  <c r="AY85" i="2"/>
  <c r="AY89" i="2" s="1"/>
  <c r="AY90" i="2" s="1"/>
  <c r="AX85" i="2"/>
  <c r="AX89" i="2" s="1"/>
  <c r="AX90" i="2" s="1"/>
  <c r="AW85" i="2"/>
  <c r="AW89" i="2" s="1"/>
  <c r="AW90" i="2" s="1"/>
  <c r="AU85" i="2"/>
  <c r="H46" i="4" s="1"/>
  <c r="M46" i="4" s="1"/>
  <c r="N46" i="4" s="1"/>
  <c r="AT85" i="2"/>
  <c r="AT89" i="2" s="1"/>
  <c r="AT90" i="2" s="1"/>
  <c r="AR85" i="2"/>
  <c r="H45" i="4" s="1"/>
  <c r="AQ85" i="2"/>
  <c r="AQ89" i="2" s="1"/>
  <c r="AQ90" i="2" s="1"/>
  <c r="AP85" i="2"/>
  <c r="AP89" i="2" s="1"/>
  <c r="AP90" i="2" s="1"/>
  <c r="AO85" i="2"/>
  <c r="AO89" i="2" s="1"/>
  <c r="AO90" i="2" s="1"/>
  <c r="AN85" i="2"/>
  <c r="AN89" i="2" s="1"/>
  <c r="AN90" i="2" s="1"/>
  <c r="AM85" i="2"/>
  <c r="H49" i="4" s="1"/>
  <c r="AL85" i="2"/>
  <c r="AL89" i="2" s="1"/>
  <c r="AL90" i="2" s="1"/>
  <c r="AK85" i="2"/>
  <c r="H43" i="4" s="1"/>
  <c r="AJ85" i="2"/>
  <c r="AJ89" i="2" s="1"/>
  <c r="AJ90" i="2" s="1"/>
  <c r="AI85" i="2"/>
  <c r="AI89" i="2" s="1"/>
  <c r="AI90" i="2" s="1"/>
  <c r="AH85" i="2"/>
  <c r="AH89" i="2" s="1"/>
  <c r="AH90" i="2" s="1"/>
  <c r="AG85" i="2"/>
  <c r="AG89" i="2" s="1"/>
  <c r="AG90" i="2" s="1"/>
  <c r="AF85" i="2"/>
  <c r="AF89" i="2" s="1"/>
  <c r="AF90" i="2" s="1"/>
  <c r="AE85" i="2"/>
  <c r="AA85" i="2"/>
  <c r="AA89" i="2" s="1"/>
  <c r="AA90" i="2" s="1"/>
  <c r="Z85" i="2"/>
  <c r="Z89" i="2" s="1"/>
  <c r="Z90" i="2" s="1"/>
  <c r="Y85" i="2"/>
  <c r="Y89" i="2" s="1"/>
  <c r="Y90" i="2" s="1"/>
  <c r="X85" i="2"/>
  <c r="X89" i="2" s="1"/>
  <c r="X90" i="2" s="1"/>
  <c r="W85" i="2"/>
  <c r="W89" i="2" s="1"/>
  <c r="W90" i="2" s="1"/>
  <c r="V85" i="2"/>
  <c r="V89" i="2" s="1"/>
  <c r="V90" i="2" s="1"/>
  <c r="T85" i="2"/>
  <c r="T89" i="2" s="1"/>
  <c r="T90" i="2" s="1"/>
  <c r="S85" i="2"/>
  <c r="S89" i="2" s="1"/>
  <c r="S90" i="2" s="1"/>
  <c r="R85" i="2"/>
  <c r="R89" i="2" s="1"/>
  <c r="R90" i="2" s="1"/>
  <c r="Q85" i="2"/>
  <c r="Q89" i="2" s="1"/>
  <c r="Q90" i="2" s="1"/>
  <c r="P85" i="2"/>
  <c r="P89" i="2" s="1"/>
  <c r="P90" i="2" s="1"/>
  <c r="O85" i="2"/>
  <c r="O89" i="2" s="1"/>
  <c r="O90" i="2" s="1"/>
  <c r="N85" i="2"/>
  <c r="N89" i="2" s="1"/>
  <c r="N90" i="2" s="1"/>
  <c r="M85" i="2"/>
  <c r="M89" i="2" s="1"/>
  <c r="M90" i="2" s="1"/>
  <c r="L85" i="2"/>
  <c r="L89" i="2" s="1"/>
  <c r="L90" i="2" s="1"/>
  <c r="K85" i="2"/>
  <c r="K89" i="2" s="1"/>
  <c r="K90" i="2" s="1"/>
  <c r="J85" i="2"/>
  <c r="J89" i="2" s="1"/>
  <c r="J90" i="2" s="1"/>
  <c r="I85" i="2"/>
  <c r="I89" i="2" s="1"/>
  <c r="I90" i="2" s="1"/>
  <c r="H85" i="2"/>
  <c r="H89" i="2" s="1"/>
  <c r="H90" i="2" s="1"/>
  <c r="G85" i="2"/>
  <c r="G89" i="2" s="1"/>
  <c r="G90" i="2" s="1"/>
  <c r="F85" i="2"/>
  <c r="F89" i="2" s="1"/>
  <c r="F90" i="2" s="1"/>
  <c r="E85" i="2"/>
  <c r="E89" i="2" s="1"/>
  <c r="E90" i="2" s="1"/>
  <c r="D85" i="2"/>
  <c r="D89" i="2" s="1"/>
  <c r="D90" i="2" s="1"/>
  <c r="C85" i="2"/>
  <c r="BL74" i="2"/>
  <c r="BJ74" i="2"/>
  <c r="BJ78" i="2" s="1"/>
  <c r="BJ79" i="2" s="1"/>
  <c r="BG74" i="2"/>
  <c r="BG78" i="2" s="1"/>
  <c r="BG79" i="2" s="1"/>
  <c r="BF78" i="2"/>
  <c r="BF79" i="2" s="1"/>
  <c r="BE78" i="2"/>
  <c r="BE79" i="2" s="1"/>
  <c r="BD78" i="2"/>
  <c r="BD79" i="2" s="1"/>
  <c r="BC78" i="2"/>
  <c r="BC79" i="2" s="1"/>
  <c r="BB74" i="2"/>
  <c r="BB78" i="2" s="1"/>
  <c r="BB79" i="2" s="1"/>
  <c r="BA74" i="2"/>
  <c r="BA78" i="2" s="1"/>
  <c r="BA79" i="2" s="1"/>
  <c r="AZ74" i="2"/>
  <c r="AZ78" i="2" s="1"/>
  <c r="AZ79" i="2" s="1"/>
  <c r="AY74" i="2"/>
  <c r="AY78" i="2" s="1"/>
  <c r="AY79" i="2" s="1"/>
  <c r="AX74" i="2"/>
  <c r="AX78" i="2" s="1"/>
  <c r="AX79" i="2" s="1"/>
  <c r="AW74" i="2"/>
  <c r="AW78" i="2" s="1"/>
  <c r="AW79" i="2" s="1"/>
  <c r="AU74" i="2"/>
  <c r="AU78" i="2" s="1"/>
  <c r="AU79" i="2" s="1"/>
  <c r="AT74" i="2"/>
  <c r="AT78" i="2" s="1"/>
  <c r="AT79" i="2" s="1"/>
  <c r="AR74" i="2"/>
  <c r="AR78" i="2" s="1"/>
  <c r="AR79" i="2" s="1"/>
  <c r="AQ74" i="2"/>
  <c r="AQ78" i="2" s="1"/>
  <c r="AQ79" i="2" s="1"/>
  <c r="AP74" i="2"/>
  <c r="H67" i="4" s="1"/>
  <c r="M67" i="4" s="1"/>
  <c r="N67" i="4" s="1"/>
  <c r="AO74" i="2"/>
  <c r="AO78" i="2" s="1"/>
  <c r="AO79" i="2" s="1"/>
  <c r="AN74" i="2"/>
  <c r="AN78" i="2" s="1"/>
  <c r="AN79" i="2" s="1"/>
  <c r="AM74" i="2"/>
  <c r="AM78" i="2" s="1"/>
  <c r="AM79" i="2" s="1"/>
  <c r="AL74" i="2"/>
  <c r="AL78" i="2" s="1"/>
  <c r="AL79" i="2" s="1"/>
  <c r="AK74" i="2"/>
  <c r="AK78" i="2" s="1"/>
  <c r="AK79" i="2" s="1"/>
  <c r="AJ74" i="2"/>
  <c r="AJ78" i="2" s="1"/>
  <c r="AJ79" i="2" s="1"/>
  <c r="AI74" i="2"/>
  <c r="AI78" i="2" s="1"/>
  <c r="AI79" i="2" s="1"/>
  <c r="AH74" i="2"/>
  <c r="AH78" i="2" s="1"/>
  <c r="AH79" i="2" s="1"/>
  <c r="AG74" i="2"/>
  <c r="AG78" i="2" s="1"/>
  <c r="AG79" i="2" s="1"/>
  <c r="AF74" i="2"/>
  <c r="AF78" i="2" s="1"/>
  <c r="AF79" i="2" s="1"/>
  <c r="AE74" i="2"/>
  <c r="AA74" i="2"/>
  <c r="AA78" i="2" s="1"/>
  <c r="AA79" i="2" s="1"/>
  <c r="Z74" i="2"/>
  <c r="Z78" i="2" s="1"/>
  <c r="Z79" i="2" s="1"/>
  <c r="Y74" i="2"/>
  <c r="Y78" i="2" s="1"/>
  <c r="Y79" i="2" s="1"/>
  <c r="X74" i="2"/>
  <c r="X78" i="2" s="1"/>
  <c r="X79" i="2" s="1"/>
  <c r="W74" i="2"/>
  <c r="W78" i="2" s="1"/>
  <c r="W79" i="2" s="1"/>
  <c r="V74" i="2"/>
  <c r="V78" i="2" s="1"/>
  <c r="V79" i="2" s="1"/>
  <c r="T74" i="2"/>
  <c r="T78" i="2" s="1"/>
  <c r="T79" i="2" s="1"/>
  <c r="S74" i="2"/>
  <c r="S78" i="2" s="1"/>
  <c r="S79" i="2" s="1"/>
  <c r="R74" i="2"/>
  <c r="R78" i="2" s="1"/>
  <c r="R79" i="2" s="1"/>
  <c r="Q74" i="2"/>
  <c r="Q78" i="2" s="1"/>
  <c r="Q79" i="2" s="1"/>
  <c r="P74" i="2"/>
  <c r="P78" i="2" s="1"/>
  <c r="P79" i="2" s="1"/>
  <c r="O74" i="2"/>
  <c r="O78" i="2" s="1"/>
  <c r="O79" i="2" s="1"/>
  <c r="N74" i="2"/>
  <c r="N78" i="2" s="1"/>
  <c r="N79" i="2" s="1"/>
  <c r="M74" i="2"/>
  <c r="M78" i="2" s="1"/>
  <c r="M79" i="2" s="1"/>
  <c r="L74" i="2"/>
  <c r="L78" i="2" s="1"/>
  <c r="L79" i="2" s="1"/>
  <c r="K74" i="2"/>
  <c r="K78" i="2" s="1"/>
  <c r="K79" i="2" s="1"/>
  <c r="J74" i="2"/>
  <c r="J78" i="2" s="1"/>
  <c r="J79" i="2" s="1"/>
  <c r="I74" i="2"/>
  <c r="I78" i="2" s="1"/>
  <c r="I79" i="2" s="1"/>
  <c r="H74" i="2"/>
  <c r="H78" i="2" s="1"/>
  <c r="H79" i="2" s="1"/>
  <c r="G74" i="2"/>
  <c r="G78" i="2" s="1"/>
  <c r="G79" i="2" s="1"/>
  <c r="F74" i="2"/>
  <c r="F78" i="2" s="1"/>
  <c r="F79" i="2" s="1"/>
  <c r="E74" i="2"/>
  <c r="E78" i="2" s="1"/>
  <c r="E79" i="2" s="1"/>
  <c r="D74" i="2"/>
  <c r="D78" i="2" s="1"/>
  <c r="D79" i="2" s="1"/>
  <c r="C74" i="2"/>
  <c r="BL63" i="2"/>
  <c r="BJ63" i="2"/>
  <c r="BJ67" i="2" s="1"/>
  <c r="BJ68" i="2" s="1"/>
  <c r="BG63" i="2"/>
  <c r="BG67" i="2" s="1"/>
  <c r="BG68" i="2" s="1"/>
  <c r="BF67" i="2"/>
  <c r="BF68" i="2" s="1"/>
  <c r="BE67" i="2"/>
  <c r="BE68" i="2" s="1"/>
  <c r="BD67" i="2"/>
  <c r="BD68" i="2" s="1"/>
  <c r="BC67" i="2"/>
  <c r="BC68" i="2" s="1"/>
  <c r="BB63" i="2"/>
  <c r="BB67" i="2" s="1"/>
  <c r="BB68" i="2" s="1"/>
  <c r="BA63" i="2"/>
  <c r="BA67" i="2" s="1"/>
  <c r="BA68" i="2" s="1"/>
  <c r="AZ63" i="2"/>
  <c r="AZ67" i="2" s="1"/>
  <c r="AZ68" i="2" s="1"/>
  <c r="AY63" i="2"/>
  <c r="AY67" i="2" s="1"/>
  <c r="AY68" i="2" s="1"/>
  <c r="AX63" i="2"/>
  <c r="AX67" i="2" s="1"/>
  <c r="AX68" i="2" s="1"/>
  <c r="AW63" i="2"/>
  <c r="AW67" i="2" s="1"/>
  <c r="AW68" i="2" s="1"/>
  <c r="AU63" i="2"/>
  <c r="AU67" i="2" s="1"/>
  <c r="AU68" i="2" s="1"/>
  <c r="AT63" i="2"/>
  <c r="AT67" i="2" s="1"/>
  <c r="AT68" i="2" s="1"/>
  <c r="AR63" i="2"/>
  <c r="AR67" i="2" s="1"/>
  <c r="AR68" i="2" s="1"/>
  <c r="AQ63" i="2"/>
  <c r="AQ67" i="2" s="1"/>
  <c r="AQ68" i="2" s="1"/>
  <c r="AP63" i="2"/>
  <c r="AP67" i="2" s="1"/>
  <c r="AP68" i="2" s="1"/>
  <c r="AO63" i="2"/>
  <c r="AO67" i="2" s="1"/>
  <c r="AO68" i="2" s="1"/>
  <c r="AN63" i="2"/>
  <c r="H63" i="4" s="1"/>
  <c r="AM63" i="2"/>
  <c r="H60" i="4" s="1"/>
  <c r="AL63" i="2"/>
  <c r="AL67" i="2" s="1"/>
  <c r="AL68" i="2" s="1"/>
  <c r="AK63" i="2"/>
  <c r="AK67" i="2" s="1"/>
  <c r="AK68" i="2" s="1"/>
  <c r="AJ63" i="2"/>
  <c r="AJ67" i="2" s="1"/>
  <c r="AJ68" i="2" s="1"/>
  <c r="AI63" i="2"/>
  <c r="AI67" i="2" s="1"/>
  <c r="AI68" i="2" s="1"/>
  <c r="AH63" i="2"/>
  <c r="AH67" i="2" s="1"/>
  <c r="AH68" i="2" s="1"/>
  <c r="AG63" i="2"/>
  <c r="AG67" i="2" s="1"/>
  <c r="AG68" i="2" s="1"/>
  <c r="AF63" i="2"/>
  <c r="AF67" i="2" s="1"/>
  <c r="AF68" i="2" s="1"/>
  <c r="AE63" i="2"/>
  <c r="AA63" i="2"/>
  <c r="AA67" i="2" s="1"/>
  <c r="AA68" i="2" s="1"/>
  <c r="Z63" i="2"/>
  <c r="Z67" i="2" s="1"/>
  <c r="Z68" i="2" s="1"/>
  <c r="Y63" i="2"/>
  <c r="Y67" i="2" s="1"/>
  <c r="Y68" i="2" s="1"/>
  <c r="X63" i="2"/>
  <c r="X67" i="2" s="1"/>
  <c r="X68" i="2" s="1"/>
  <c r="W63" i="2"/>
  <c r="W67" i="2" s="1"/>
  <c r="W68" i="2" s="1"/>
  <c r="V63" i="2"/>
  <c r="V67" i="2" s="1"/>
  <c r="V68" i="2" s="1"/>
  <c r="T63" i="2"/>
  <c r="T67" i="2" s="1"/>
  <c r="T68" i="2" s="1"/>
  <c r="S63" i="2"/>
  <c r="S67" i="2" s="1"/>
  <c r="S68" i="2" s="1"/>
  <c r="R63" i="2"/>
  <c r="R67" i="2" s="1"/>
  <c r="R68" i="2" s="1"/>
  <c r="Q63" i="2"/>
  <c r="Q67" i="2" s="1"/>
  <c r="Q68" i="2" s="1"/>
  <c r="P63" i="2"/>
  <c r="P67" i="2" s="1"/>
  <c r="P68" i="2" s="1"/>
  <c r="O63" i="2"/>
  <c r="O67" i="2" s="1"/>
  <c r="O68" i="2" s="1"/>
  <c r="N63" i="2"/>
  <c r="N67" i="2" s="1"/>
  <c r="N68" i="2" s="1"/>
  <c r="M63" i="2"/>
  <c r="M67" i="2" s="1"/>
  <c r="M68" i="2" s="1"/>
  <c r="L63" i="2"/>
  <c r="L67" i="2" s="1"/>
  <c r="L68" i="2" s="1"/>
  <c r="K63" i="2"/>
  <c r="K67" i="2" s="1"/>
  <c r="K68" i="2" s="1"/>
  <c r="J63" i="2"/>
  <c r="J67" i="2" s="1"/>
  <c r="J68" i="2" s="1"/>
  <c r="I63" i="2"/>
  <c r="I67" i="2" s="1"/>
  <c r="I68" i="2" s="1"/>
  <c r="H63" i="2"/>
  <c r="H67" i="2" s="1"/>
  <c r="H68" i="2" s="1"/>
  <c r="G63" i="2"/>
  <c r="G67" i="2" s="1"/>
  <c r="G68" i="2" s="1"/>
  <c r="F63" i="2"/>
  <c r="F67" i="2" s="1"/>
  <c r="F68" i="2" s="1"/>
  <c r="E63" i="2"/>
  <c r="E67" i="2" s="1"/>
  <c r="E68" i="2" s="1"/>
  <c r="D63" i="2"/>
  <c r="D67" i="2" s="1"/>
  <c r="D68" i="2" s="1"/>
  <c r="C63" i="2"/>
  <c r="BL52" i="2"/>
  <c r="BJ52" i="2"/>
  <c r="BJ56" i="2" s="1"/>
  <c r="BJ57" i="2" s="1"/>
  <c r="BG52" i="2"/>
  <c r="BG56" i="2" s="1"/>
  <c r="BG57" i="2" s="1"/>
  <c r="BF56" i="2"/>
  <c r="BF57" i="2" s="1"/>
  <c r="BE56" i="2"/>
  <c r="BE57" i="2" s="1"/>
  <c r="BD56" i="2"/>
  <c r="BD57" i="2" s="1"/>
  <c r="BC56" i="2"/>
  <c r="BC57" i="2" s="1"/>
  <c r="BB52" i="2"/>
  <c r="BB56" i="2" s="1"/>
  <c r="BB57" i="2" s="1"/>
  <c r="BA52" i="2"/>
  <c r="BA56" i="2" s="1"/>
  <c r="BA57" i="2" s="1"/>
  <c r="AZ52" i="2"/>
  <c r="AZ56" i="2" s="1"/>
  <c r="AZ57" i="2" s="1"/>
  <c r="AY52" i="2"/>
  <c r="AY56" i="2" s="1"/>
  <c r="AY57" i="2" s="1"/>
  <c r="AX52" i="2"/>
  <c r="AX56" i="2" s="1"/>
  <c r="AX57" i="2" s="1"/>
  <c r="AW52" i="2"/>
  <c r="AW56" i="2" s="1"/>
  <c r="AW57" i="2" s="1"/>
  <c r="AU52" i="2"/>
  <c r="AU56" i="2" s="1"/>
  <c r="AU57" i="2" s="1"/>
  <c r="AT52" i="2"/>
  <c r="AT56" i="2" s="1"/>
  <c r="AT57" i="2" s="1"/>
  <c r="AR52" i="2"/>
  <c r="AR56" i="2" s="1"/>
  <c r="AR57" i="2" s="1"/>
  <c r="AQ52" i="2"/>
  <c r="AP52" i="2"/>
  <c r="AP56" i="2" s="1"/>
  <c r="AP57" i="2" s="1"/>
  <c r="AO52" i="2"/>
  <c r="AO56" i="2" s="1"/>
  <c r="AO57" i="2" s="1"/>
  <c r="AN52" i="2"/>
  <c r="AN56" i="2" s="1"/>
  <c r="AN57" i="2" s="1"/>
  <c r="AM52" i="2"/>
  <c r="AM56" i="2" s="1"/>
  <c r="AM57" i="2" s="1"/>
  <c r="AL52" i="2"/>
  <c r="AL56" i="2" s="1"/>
  <c r="AL57" i="2" s="1"/>
  <c r="AK52" i="2"/>
  <c r="AK56" i="2" s="1"/>
  <c r="AK57" i="2" s="1"/>
  <c r="AJ52" i="2"/>
  <c r="AJ56" i="2" s="1"/>
  <c r="AJ57" i="2" s="1"/>
  <c r="AI52" i="2"/>
  <c r="AI56" i="2" s="1"/>
  <c r="AI57" i="2" s="1"/>
  <c r="AH52" i="2"/>
  <c r="AH56" i="2" s="1"/>
  <c r="AH57" i="2" s="1"/>
  <c r="AG52" i="2"/>
  <c r="AG56" i="2" s="1"/>
  <c r="AG57" i="2" s="1"/>
  <c r="AF52" i="2"/>
  <c r="AF56" i="2" s="1"/>
  <c r="AF57" i="2" s="1"/>
  <c r="AE52" i="2"/>
  <c r="AA52" i="2"/>
  <c r="AA56" i="2" s="1"/>
  <c r="AA57" i="2" s="1"/>
  <c r="Z52" i="2"/>
  <c r="Z56" i="2" s="1"/>
  <c r="Z57" i="2" s="1"/>
  <c r="Y52" i="2"/>
  <c r="Y56" i="2" s="1"/>
  <c r="Y57" i="2" s="1"/>
  <c r="X52" i="2"/>
  <c r="X56" i="2" s="1"/>
  <c r="X57" i="2" s="1"/>
  <c r="W52" i="2"/>
  <c r="W56" i="2" s="1"/>
  <c r="W57" i="2" s="1"/>
  <c r="V52" i="2"/>
  <c r="T52" i="2"/>
  <c r="T56" i="2" s="1"/>
  <c r="T57" i="2" s="1"/>
  <c r="S52" i="2"/>
  <c r="S56" i="2" s="1"/>
  <c r="S57" i="2" s="1"/>
  <c r="R52" i="2"/>
  <c r="R56" i="2" s="1"/>
  <c r="R57" i="2" s="1"/>
  <c r="Q52" i="2"/>
  <c r="Q56" i="2" s="1"/>
  <c r="Q57" i="2" s="1"/>
  <c r="P52" i="2"/>
  <c r="P56" i="2" s="1"/>
  <c r="P57" i="2" s="1"/>
  <c r="O52" i="2"/>
  <c r="O56" i="2" s="1"/>
  <c r="O57" i="2" s="1"/>
  <c r="N52" i="2"/>
  <c r="N56" i="2" s="1"/>
  <c r="N57" i="2" s="1"/>
  <c r="M52" i="2"/>
  <c r="M56" i="2" s="1"/>
  <c r="M57" i="2" s="1"/>
  <c r="L52" i="2"/>
  <c r="L56" i="2" s="1"/>
  <c r="L57" i="2" s="1"/>
  <c r="K52" i="2"/>
  <c r="K56" i="2" s="1"/>
  <c r="K57" i="2" s="1"/>
  <c r="J52" i="2"/>
  <c r="J56" i="2" s="1"/>
  <c r="J57" i="2" s="1"/>
  <c r="I52" i="2"/>
  <c r="I56" i="2" s="1"/>
  <c r="I57" i="2" s="1"/>
  <c r="H52" i="2"/>
  <c r="H56" i="2" s="1"/>
  <c r="H57" i="2" s="1"/>
  <c r="G52" i="2"/>
  <c r="G56" i="2" s="1"/>
  <c r="G57" i="2" s="1"/>
  <c r="F52" i="2"/>
  <c r="F56" i="2" s="1"/>
  <c r="F57" i="2" s="1"/>
  <c r="E52" i="2"/>
  <c r="E56" i="2" s="1"/>
  <c r="E57" i="2" s="1"/>
  <c r="D52" i="2"/>
  <c r="D56" i="2" s="1"/>
  <c r="D57" i="2" s="1"/>
  <c r="C52" i="2"/>
  <c r="BL41" i="2"/>
  <c r="BJ41" i="2"/>
  <c r="BJ45" i="2" s="1"/>
  <c r="BJ46" i="2" s="1"/>
  <c r="BG45" i="2"/>
  <c r="BG46" i="2" s="1"/>
  <c r="BF45" i="2"/>
  <c r="BF46" i="2" s="1"/>
  <c r="BE45" i="2"/>
  <c r="BE46" i="2" s="1"/>
  <c r="BD45" i="2"/>
  <c r="BD46" i="2" s="1"/>
  <c r="BC45" i="2"/>
  <c r="BC46" i="2" s="1"/>
  <c r="BB41" i="2"/>
  <c r="BA41" i="2"/>
  <c r="BA45" i="2" s="1"/>
  <c r="BA46" i="2" s="1"/>
  <c r="AZ41" i="2"/>
  <c r="AZ45" i="2" s="1"/>
  <c r="AZ46" i="2" s="1"/>
  <c r="AY41" i="2"/>
  <c r="AY45" i="2" s="1"/>
  <c r="AY46" i="2" s="1"/>
  <c r="AX41" i="2"/>
  <c r="AX45" i="2" s="1"/>
  <c r="AX46" i="2" s="1"/>
  <c r="AW41" i="2"/>
  <c r="AW45" i="2" s="1"/>
  <c r="AW46" i="2" s="1"/>
  <c r="AU41" i="2"/>
  <c r="AU45" i="2" s="1"/>
  <c r="AU46" i="2" s="1"/>
  <c r="AT41" i="2"/>
  <c r="AT45" i="2" s="1"/>
  <c r="AT46" i="2" s="1"/>
  <c r="AR41" i="2"/>
  <c r="AR45" i="2" s="1"/>
  <c r="AR46" i="2" s="1"/>
  <c r="AQ41" i="2"/>
  <c r="AP41" i="2"/>
  <c r="AP45" i="2" s="1"/>
  <c r="AP46" i="2" s="1"/>
  <c r="AO41" i="2"/>
  <c r="AO45" i="2" s="1"/>
  <c r="AO46" i="2" s="1"/>
  <c r="AN41" i="2"/>
  <c r="AN45" i="2" s="1"/>
  <c r="AN46" i="2" s="1"/>
  <c r="AM41" i="2"/>
  <c r="AM45" i="2" s="1"/>
  <c r="AM46" i="2" s="1"/>
  <c r="AL41" i="2"/>
  <c r="AL45" i="2" s="1"/>
  <c r="AL46" i="2" s="1"/>
  <c r="AK41" i="2"/>
  <c r="AK45" i="2" s="1"/>
  <c r="AK46" i="2" s="1"/>
  <c r="AJ41" i="2"/>
  <c r="AJ45" i="2" s="1"/>
  <c r="AJ46" i="2" s="1"/>
  <c r="AI41" i="2"/>
  <c r="AI45" i="2" s="1"/>
  <c r="AI46" i="2" s="1"/>
  <c r="AH41" i="2"/>
  <c r="AH45" i="2" s="1"/>
  <c r="AH46" i="2" s="1"/>
  <c r="AG41" i="2"/>
  <c r="AG45" i="2" s="1"/>
  <c r="AG46" i="2" s="1"/>
  <c r="AF41" i="2"/>
  <c r="AF45" i="2" s="1"/>
  <c r="AF46" i="2" s="1"/>
  <c r="AE41" i="2"/>
  <c r="AA41" i="2"/>
  <c r="AA45" i="2" s="1"/>
  <c r="AA46" i="2" s="1"/>
  <c r="Z41" i="2"/>
  <c r="Z45" i="2" s="1"/>
  <c r="Z46" i="2" s="1"/>
  <c r="Y41" i="2"/>
  <c r="Y45" i="2" s="1"/>
  <c r="Y46" i="2" s="1"/>
  <c r="X41" i="2"/>
  <c r="X45" i="2" s="1"/>
  <c r="X46" i="2" s="1"/>
  <c r="W41" i="2"/>
  <c r="W45" i="2" s="1"/>
  <c r="W46" i="2" s="1"/>
  <c r="V41" i="2"/>
  <c r="T41" i="2"/>
  <c r="T45" i="2" s="1"/>
  <c r="T46" i="2" s="1"/>
  <c r="S41" i="2"/>
  <c r="S45" i="2" s="1"/>
  <c r="S46" i="2" s="1"/>
  <c r="R41" i="2"/>
  <c r="R45" i="2" s="1"/>
  <c r="R46" i="2" s="1"/>
  <c r="Q41" i="2"/>
  <c r="Q45" i="2" s="1"/>
  <c r="Q46" i="2" s="1"/>
  <c r="P41" i="2"/>
  <c r="P45" i="2" s="1"/>
  <c r="P46" i="2" s="1"/>
  <c r="O41" i="2"/>
  <c r="O45" i="2" s="1"/>
  <c r="O46" i="2" s="1"/>
  <c r="N41" i="2"/>
  <c r="N45" i="2" s="1"/>
  <c r="N46" i="2" s="1"/>
  <c r="M41" i="2"/>
  <c r="M45" i="2" s="1"/>
  <c r="M46" i="2" s="1"/>
  <c r="L45" i="2"/>
  <c r="L46" i="2" s="1"/>
  <c r="K41" i="2"/>
  <c r="K45" i="2" s="1"/>
  <c r="K46" i="2" s="1"/>
  <c r="J41" i="2"/>
  <c r="J45" i="2" s="1"/>
  <c r="J46" i="2" s="1"/>
  <c r="I41" i="2"/>
  <c r="I45" i="2" s="1"/>
  <c r="I46" i="2" s="1"/>
  <c r="H41" i="2"/>
  <c r="H45" i="2" s="1"/>
  <c r="H46" i="2" s="1"/>
  <c r="G41" i="2"/>
  <c r="G45" i="2" s="1"/>
  <c r="G46" i="2" s="1"/>
  <c r="F41" i="2"/>
  <c r="F45" i="2" s="1"/>
  <c r="F46" i="2" s="1"/>
  <c r="E41" i="2"/>
  <c r="E45" i="2" s="1"/>
  <c r="E46" i="2" s="1"/>
  <c r="D41" i="2"/>
  <c r="D45" i="2" s="1"/>
  <c r="D46" i="2" s="1"/>
  <c r="C41" i="2"/>
  <c r="BL30" i="2"/>
  <c r="BJ30" i="2"/>
  <c r="BJ34" i="2" s="1"/>
  <c r="BJ35" i="2" s="1"/>
  <c r="BG30" i="2"/>
  <c r="BG34" i="2" s="1"/>
  <c r="BG35" i="2" s="1"/>
  <c r="BF34" i="2"/>
  <c r="BF35" i="2" s="1"/>
  <c r="BE34" i="2"/>
  <c r="BE35" i="2" s="1"/>
  <c r="BD34" i="2"/>
  <c r="BD35" i="2" s="1"/>
  <c r="BC34" i="2"/>
  <c r="BC35" i="2" s="1"/>
  <c r="BB30" i="2"/>
  <c r="BA30" i="2"/>
  <c r="BA34" i="2" s="1"/>
  <c r="BA35" i="2" s="1"/>
  <c r="AZ30" i="2"/>
  <c r="AZ34" i="2" s="1"/>
  <c r="AZ35" i="2" s="1"/>
  <c r="AY30" i="2"/>
  <c r="AY34" i="2" s="1"/>
  <c r="AY35" i="2" s="1"/>
  <c r="AX30" i="2"/>
  <c r="AX34" i="2" s="1"/>
  <c r="AX35" i="2" s="1"/>
  <c r="AW30" i="2"/>
  <c r="AW34" i="2" s="1"/>
  <c r="AW35" i="2" s="1"/>
  <c r="AU30" i="2"/>
  <c r="AU34" i="2" s="1"/>
  <c r="AU35" i="2" s="1"/>
  <c r="AT30" i="2"/>
  <c r="AT34" i="2" s="1"/>
  <c r="AT35" i="2" s="1"/>
  <c r="AR30" i="2"/>
  <c r="AR34" i="2" s="1"/>
  <c r="AR35" i="2" s="1"/>
  <c r="AQ30" i="2"/>
  <c r="AP30" i="2"/>
  <c r="AP34" i="2" s="1"/>
  <c r="AP35" i="2" s="1"/>
  <c r="AO30" i="2"/>
  <c r="AO34" i="2" s="1"/>
  <c r="AO35" i="2" s="1"/>
  <c r="AN30" i="2"/>
  <c r="AN34" i="2" s="1"/>
  <c r="AN35" i="2" s="1"/>
  <c r="AM30" i="2"/>
  <c r="AM34" i="2" s="1"/>
  <c r="AM35" i="2" s="1"/>
  <c r="AL30" i="2"/>
  <c r="AL34" i="2" s="1"/>
  <c r="AL35" i="2" s="1"/>
  <c r="AK30" i="2"/>
  <c r="AK34" i="2" s="1"/>
  <c r="AK35" i="2" s="1"/>
  <c r="AJ30" i="2"/>
  <c r="AJ34" i="2" s="1"/>
  <c r="AJ35" i="2" s="1"/>
  <c r="AI30" i="2"/>
  <c r="AI34" i="2" s="1"/>
  <c r="AI35" i="2" s="1"/>
  <c r="AH30" i="2"/>
  <c r="AH34" i="2" s="1"/>
  <c r="AH35" i="2" s="1"/>
  <c r="AG30" i="2"/>
  <c r="AG34" i="2" s="1"/>
  <c r="AG35" i="2" s="1"/>
  <c r="AF30" i="2"/>
  <c r="AF34" i="2" s="1"/>
  <c r="AF35" i="2" s="1"/>
  <c r="AE30" i="2"/>
  <c r="AA30" i="2"/>
  <c r="AA34" i="2" s="1"/>
  <c r="AA35" i="2" s="1"/>
  <c r="Z30" i="2"/>
  <c r="Z34" i="2" s="1"/>
  <c r="Z35" i="2" s="1"/>
  <c r="Y30" i="2"/>
  <c r="Y34" i="2" s="1"/>
  <c r="Y35" i="2" s="1"/>
  <c r="X30" i="2"/>
  <c r="X34" i="2" s="1"/>
  <c r="X35" i="2" s="1"/>
  <c r="W30" i="2"/>
  <c r="W34" i="2" s="1"/>
  <c r="W35" i="2" s="1"/>
  <c r="V30" i="2"/>
  <c r="T30" i="2"/>
  <c r="T34" i="2" s="1"/>
  <c r="T35" i="2" s="1"/>
  <c r="S30" i="2"/>
  <c r="S34" i="2" s="1"/>
  <c r="S35" i="2" s="1"/>
  <c r="R30" i="2"/>
  <c r="R34" i="2" s="1"/>
  <c r="R35" i="2" s="1"/>
  <c r="Q30" i="2"/>
  <c r="Q34" i="2" s="1"/>
  <c r="Q35" i="2" s="1"/>
  <c r="P30" i="2"/>
  <c r="P34" i="2" s="1"/>
  <c r="P35" i="2" s="1"/>
  <c r="O30" i="2"/>
  <c r="O34" i="2" s="1"/>
  <c r="O35" i="2" s="1"/>
  <c r="N30" i="2"/>
  <c r="N34" i="2" s="1"/>
  <c r="N35" i="2" s="1"/>
  <c r="M30" i="2"/>
  <c r="M34" i="2" s="1"/>
  <c r="M35" i="2" s="1"/>
  <c r="L30" i="2"/>
  <c r="L34" i="2" s="1"/>
  <c r="L35" i="2" s="1"/>
  <c r="K30" i="2"/>
  <c r="K34" i="2" s="1"/>
  <c r="K35" i="2" s="1"/>
  <c r="J30" i="2"/>
  <c r="J34" i="2" s="1"/>
  <c r="J35" i="2" s="1"/>
  <c r="I30" i="2"/>
  <c r="I34" i="2" s="1"/>
  <c r="I35" i="2" s="1"/>
  <c r="H30" i="2"/>
  <c r="H34" i="2" s="1"/>
  <c r="H35" i="2" s="1"/>
  <c r="G30" i="2"/>
  <c r="G34" i="2" s="1"/>
  <c r="G35" i="2" s="1"/>
  <c r="F30" i="2"/>
  <c r="F34" i="2" s="1"/>
  <c r="F35" i="2" s="1"/>
  <c r="E30" i="2"/>
  <c r="E34" i="2" s="1"/>
  <c r="E35" i="2" s="1"/>
  <c r="D30" i="2"/>
  <c r="D34" i="2" s="1"/>
  <c r="D35" i="2" s="1"/>
  <c r="C30"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22" i="2"/>
  <c r="D23" i="2" s="1"/>
  <c r="M45" i="4" l="1"/>
  <c r="N45" i="4" s="1"/>
  <c r="M62" i="4"/>
  <c r="N62" i="4" s="1"/>
  <c r="M63" i="4"/>
  <c r="N63" i="4" s="1"/>
  <c r="M61" i="4"/>
  <c r="N61" i="4" s="1"/>
  <c r="H72" i="4"/>
  <c r="M72" i="4" s="1"/>
  <c r="N72" i="4" s="1"/>
  <c r="H96" i="4"/>
  <c r="K96" i="4" s="1"/>
  <c r="L96" i="4" s="1"/>
  <c r="M97" i="4"/>
  <c r="V45" i="2"/>
  <c r="V46" i="2" s="1"/>
  <c r="H93" i="4"/>
  <c r="K93" i="4" s="1"/>
  <c r="L93" i="4" s="1"/>
  <c r="V34" i="2"/>
  <c r="V35" i="2" s="1"/>
  <c r="H92" i="4"/>
  <c r="BB45" i="2"/>
  <c r="BB46" i="2" s="1"/>
  <c r="H104" i="4"/>
  <c r="K104" i="4" s="1"/>
  <c r="L104" i="4" s="1"/>
  <c r="AQ56" i="2"/>
  <c r="AQ57" i="2" s="1"/>
  <c r="H98" i="4"/>
  <c r="K98" i="4" s="1"/>
  <c r="L98" i="4" s="1"/>
  <c r="V56" i="2"/>
  <c r="V57" i="2" s="1"/>
  <c r="H94" i="4"/>
  <c r="K94" i="4" s="1"/>
  <c r="L94" i="4" s="1"/>
  <c r="BB34" i="2"/>
  <c r="BB35" i="2" s="1"/>
  <c r="H103" i="4"/>
  <c r="H73" i="4"/>
  <c r="M73" i="4" s="1"/>
  <c r="N73" i="4" s="1"/>
  <c r="H97" i="4"/>
  <c r="M49" i="4"/>
  <c r="N49" i="4" s="1"/>
  <c r="M60" i="4"/>
  <c r="N60" i="4" s="1"/>
  <c r="H64" i="4"/>
  <c r="M43" i="4"/>
  <c r="N43" i="4" s="1"/>
  <c r="M48" i="4"/>
  <c r="N48" i="4" s="1"/>
  <c r="C46" i="11"/>
  <c r="H47" i="4"/>
  <c r="M47" i="4" s="1"/>
  <c r="N47" i="4" s="1"/>
  <c r="K73" i="4"/>
  <c r="L73" i="4" s="1"/>
  <c r="O73" i="4"/>
  <c r="K63" i="4"/>
  <c r="L63" i="4" s="1"/>
  <c r="O63" i="4"/>
  <c r="K61" i="4"/>
  <c r="L61" i="4" s="1"/>
  <c r="O61" i="4"/>
  <c r="K62" i="4"/>
  <c r="L62" i="4" s="1"/>
  <c r="O62" i="4"/>
  <c r="K44" i="11"/>
  <c r="L44" i="11" s="1"/>
  <c r="K45" i="11"/>
  <c r="L45" i="11" s="1"/>
  <c r="K46" i="11"/>
  <c r="L46" i="11" s="1"/>
  <c r="K47" i="11"/>
  <c r="L47" i="11" s="1"/>
  <c r="O43" i="11"/>
  <c r="R64" i="11"/>
  <c r="AD102" i="2"/>
  <c r="AD103" i="2"/>
  <c r="AD113" i="2"/>
  <c r="AD114" i="2"/>
  <c r="AD124" i="2"/>
  <c r="AD125" i="2"/>
  <c r="BH102" i="2"/>
  <c r="BH103" i="2"/>
  <c r="BH113" i="2"/>
  <c r="BH114" i="2"/>
  <c r="BH124" i="2"/>
  <c r="BH125" i="2"/>
  <c r="O46" i="11"/>
  <c r="O45" i="11"/>
  <c r="O44" i="11"/>
  <c r="O47" i="11"/>
  <c r="I42" i="11"/>
  <c r="K42" i="11" s="1"/>
  <c r="L42" i="11" s="1"/>
  <c r="K43" i="11"/>
  <c r="L43" i="11" s="1"/>
  <c r="BH13" i="2"/>
  <c r="BD21" i="2"/>
  <c r="BD26" i="2"/>
  <c r="AW21" i="2"/>
  <c r="AW26" i="2"/>
  <c r="AM21" i="2"/>
  <c r="AM26" i="2"/>
  <c r="AF21" i="2"/>
  <c r="AF26" i="2"/>
  <c r="T21" i="2"/>
  <c r="T26" i="2"/>
  <c r="L21" i="2"/>
  <c r="L26" i="2"/>
  <c r="D21" i="2"/>
  <c r="D26" i="2"/>
  <c r="BE21" i="2"/>
  <c r="BE26" i="2"/>
  <c r="AK21" i="2"/>
  <c r="AK26" i="2"/>
  <c r="M21" i="2"/>
  <c r="M26" i="2"/>
  <c r="BC21" i="2"/>
  <c r="BC26" i="2"/>
  <c r="AU21" i="2"/>
  <c r="AU26" i="2"/>
  <c r="AI21" i="2"/>
  <c r="AI26" i="2"/>
  <c r="X21" i="2"/>
  <c r="X26" i="2"/>
  <c r="O21" i="2"/>
  <c r="O26" i="2"/>
  <c r="G21" i="2"/>
  <c r="G26" i="2"/>
  <c r="AN21" i="2"/>
  <c r="AN26" i="2"/>
  <c r="I21" i="2"/>
  <c r="I26" i="2"/>
  <c r="BF21" i="2"/>
  <c r="BF26" i="2"/>
  <c r="AY21" i="2"/>
  <c r="AY26" i="2"/>
  <c r="AO21" i="2"/>
  <c r="AO26" i="2"/>
  <c r="AH21" i="2"/>
  <c r="AH26" i="2"/>
  <c r="W21" i="2"/>
  <c r="W26" i="2"/>
  <c r="N21" i="2"/>
  <c r="N26" i="2"/>
  <c r="F21" i="2"/>
  <c r="F26" i="2"/>
  <c r="AG21" i="2"/>
  <c r="AG26" i="2"/>
  <c r="AD47" i="2"/>
  <c r="AD48" i="2"/>
  <c r="BH58" i="2"/>
  <c r="BH59" i="2"/>
  <c r="AD69" i="2"/>
  <c r="AD70" i="2"/>
  <c r="BH36" i="2"/>
  <c r="BH37" i="2"/>
  <c r="AD91" i="2"/>
  <c r="AD92" i="2"/>
  <c r="BJ21" i="2"/>
  <c r="BJ26" i="2"/>
  <c r="BA21" i="2"/>
  <c r="BA26" i="2"/>
  <c r="AQ21" i="2"/>
  <c r="AQ26" i="2"/>
  <c r="AJ21" i="2"/>
  <c r="AJ26" i="2"/>
  <c r="Y21" i="2"/>
  <c r="Y26" i="2"/>
  <c r="P21" i="2"/>
  <c r="P26" i="2"/>
  <c r="H21" i="2"/>
  <c r="H26" i="2"/>
  <c r="AR21" i="2"/>
  <c r="AR26" i="2"/>
  <c r="V21" i="2"/>
  <c r="V26" i="2"/>
  <c r="E21" i="2"/>
  <c r="E26" i="2"/>
  <c r="BG21" i="2"/>
  <c r="BG26" i="2"/>
  <c r="AZ21" i="2"/>
  <c r="AZ26" i="2"/>
  <c r="AP21" i="2"/>
  <c r="AP26" i="2"/>
  <c r="AE21" i="2"/>
  <c r="AE26" i="2"/>
  <c r="S21" i="2"/>
  <c r="S26" i="2"/>
  <c r="K21" i="2"/>
  <c r="K26" i="2"/>
  <c r="C21" i="2"/>
  <c r="C26" i="2"/>
  <c r="Z21" i="2"/>
  <c r="Z26" i="2"/>
  <c r="BB21" i="2"/>
  <c r="BB26" i="2"/>
  <c r="AT21" i="2"/>
  <c r="AT26" i="2"/>
  <c r="AL21" i="2"/>
  <c r="AL26" i="2"/>
  <c r="AA21" i="2"/>
  <c r="AA26" i="2"/>
  <c r="R21" i="2"/>
  <c r="R26" i="2"/>
  <c r="J21" i="2"/>
  <c r="J26" i="2"/>
  <c r="AX21" i="2"/>
  <c r="AX26" i="2"/>
  <c r="Q21" i="2"/>
  <c r="Q26" i="2"/>
  <c r="BH47" i="2"/>
  <c r="BH48" i="2"/>
  <c r="AD13" i="2"/>
  <c r="AD58" i="2"/>
  <c r="AD59" i="2"/>
  <c r="BH69" i="2"/>
  <c r="BH70" i="2"/>
  <c r="AD36" i="2"/>
  <c r="AD37" i="2"/>
  <c r="BH91" i="2"/>
  <c r="BH92" i="2"/>
  <c r="C48" i="11"/>
  <c r="M48" i="11" s="1"/>
  <c r="N48" i="11" s="1"/>
  <c r="BH24" i="2"/>
  <c r="AD24" i="2"/>
  <c r="Q74" i="11"/>
  <c r="R72" i="11"/>
  <c r="R74" i="11" s="1"/>
  <c r="C73" i="11"/>
  <c r="M73" i="11" s="1"/>
  <c r="N73" i="11" s="1"/>
  <c r="C72" i="11"/>
  <c r="M72" i="11" s="1"/>
  <c r="N72" i="11" s="1"/>
  <c r="Q49" i="11"/>
  <c r="BH87" i="2"/>
  <c r="BH88"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M46" i="11"/>
  <c r="N46" i="11" s="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7" i="2"/>
  <c r="AD88" i="2" s="1"/>
  <c r="BH32" i="2"/>
  <c r="BH33" i="2" s="1"/>
  <c r="BI75" i="2"/>
  <c r="BH80" i="2"/>
  <c r="AD76" i="2"/>
  <c r="AD77" i="2" s="1"/>
  <c r="AD80" i="2"/>
  <c r="BH76" i="2"/>
  <c r="BH77" i="2" s="1"/>
  <c r="BI86" i="2"/>
  <c r="BI92" i="2" s="1"/>
  <c r="AD52" i="2"/>
  <c r="AD56" i="2" s="1"/>
  <c r="AD57" i="2" s="1"/>
  <c r="BH52" i="2"/>
  <c r="BH56" i="2" s="1"/>
  <c r="BH57" i="2" s="1"/>
  <c r="AD96" i="2"/>
  <c r="BH96" i="2"/>
  <c r="BH100" i="2" s="1"/>
  <c r="BH101" i="2" s="1"/>
  <c r="BH98" i="2"/>
  <c r="BH99" i="2" s="1"/>
  <c r="BH65" i="2"/>
  <c r="BH66" i="2" s="1"/>
  <c r="AD18" i="2"/>
  <c r="AD63" i="2"/>
  <c r="AD67" i="2" s="1"/>
  <c r="AD68" i="2" s="1"/>
  <c r="AE67" i="2"/>
  <c r="AE68" i="2" s="1"/>
  <c r="BH63" i="2"/>
  <c r="BH67" i="2" s="1"/>
  <c r="BH68" i="2" s="1"/>
  <c r="AD107" i="2"/>
  <c r="AE111" i="2"/>
  <c r="AE112" i="2" s="1"/>
  <c r="BH107" i="2"/>
  <c r="BH111" i="2" s="1"/>
  <c r="BH112" i="2" s="1"/>
  <c r="BI97" i="2"/>
  <c r="AD98" i="2"/>
  <c r="AD99" i="2" s="1"/>
  <c r="BH54" i="2"/>
  <c r="BH55" i="2" s="1"/>
  <c r="BI64" i="2"/>
  <c r="AD65" i="2"/>
  <c r="AD66" i="2" s="1"/>
  <c r="AE22" i="2"/>
  <c r="AE23" i="2" s="1"/>
  <c r="BH18" i="2"/>
  <c r="BH22" i="2" s="1"/>
  <c r="BH23" i="2" s="1"/>
  <c r="AD30" i="2"/>
  <c r="AD34" i="2" s="1"/>
  <c r="AD35" i="2" s="1"/>
  <c r="AE34" i="2"/>
  <c r="AE35" i="2" s="1"/>
  <c r="BH30" i="2"/>
  <c r="BH34" i="2" s="1"/>
  <c r="BH35" i="2" s="1"/>
  <c r="AD74" i="2"/>
  <c r="AE78" i="2"/>
  <c r="AE79" i="2" s="1"/>
  <c r="BH74" i="2"/>
  <c r="BH78" i="2" s="1"/>
  <c r="BH79" i="2" s="1"/>
  <c r="AD118" i="2"/>
  <c r="AE122" i="2"/>
  <c r="AE123" i="2" s="1"/>
  <c r="BH118" i="2"/>
  <c r="BH122" i="2" s="1"/>
  <c r="BH123" i="2" s="1"/>
  <c r="BH43" i="2"/>
  <c r="BH44" i="2" s="1"/>
  <c r="BH109" i="2"/>
  <c r="BH110" i="2" s="1"/>
  <c r="BI53" i="2"/>
  <c r="AD54" i="2"/>
  <c r="AD55" i="2" s="1"/>
  <c r="BH20" i="2"/>
  <c r="BH120" i="2"/>
  <c r="BH121" i="2" s="1"/>
  <c r="BI31" i="2"/>
  <c r="AD32" i="2"/>
  <c r="AD33" i="2" s="1"/>
  <c r="AD41" i="2"/>
  <c r="BH41" i="2"/>
  <c r="BH45" i="2" s="1"/>
  <c r="BH46" i="2" s="1"/>
  <c r="AD85" i="2"/>
  <c r="AE89" i="2"/>
  <c r="AE90" i="2" s="1"/>
  <c r="BH85" i="2"/>
  <c r="BH89" i="2" s="1"/>
  <c r="BH90" i="2" s="1"/>
  <c r="D48" i="5"/>
  <c r="K48" i="5" s="1"/>
  <c r="L48" i="5" s="1"/>
  <c r="BI42" i="2"/>
  <c r="AD43" i="2"/>
  <c r="AD44" i="2" s="1"/>
  <c r="BI108" i="2"/>
  <c r="AD109" i="2"/>
  <c r="AD110" i="2" s="1"/>
  <c r="BI19" i="2"/>
  <c r="BI25" i="2" s="1"/>
  <c r="AD20" i="2"/>
  <c r="BI119" i="2"/>
  <c r="AD120" i="2"/>
  <c r="AD121" i="2" s="1"/>
  <c r="D73" i="5"/>
  <c r="D72" i="5"/>
  <c r="K72" i="5" s="1"/>
  <c r="L72" i="5" s="1"/>
  <c r="D46" i="5"/>
  <c r="I82" i="5"/>
  <c r="J84" i="4"/>
  <c r="BG136" i="2"/>
  <c r="J74" i="4"/>
  <c r="K72" i="4"/>
  <c r="L72" i="4" s="1"/>
  <c r="K67" i="4"/>
  <c r="L67" i="4" s="1"/>
  <c r="I74" i="5"/>
  <c r="J64" i="4"/>
  <c r="K60" i="4"/>
  <c r="L60" i="4" s="1"/>
  <c r="I64" i="5"/>
  <c r="M64" i="5" s="1"/>
  <c r="AQ34" i="2"/>
  <c r="AQ35" i="2" s="1"/>
  <c r="AQ45" i="2"/>
  <c r="AQ46" i="2" s="1"/>
  <c r="AM67" i="2"/>
  <c r="AM68" i="2" s="1"/>
  <c r="AM100" i="2"/>
  <c r="AM101" i="2" s="1"/>
  <c r="AN22" i="2"/>
  <c r="AN23" i="2" s="1"/>
  <c r="AN67" i="2"/>
  <c r="AN68" i="2" s="1"/>
  <c r="AP78" i="2"/>
  <c r="AP79" i="2" s="1"/>
  <c r="C22" i="2"/>
  <c r="C23" i="2" s="1"/>
  <c r="C45" i="2"/>
  <c r="C46" i="2" s="1"/>
  <c r="C67" i="2"/>
  <c r="C68" i="2" s="1"/>
  <c r="C89" i="2"/>
  <c r="C90" i="2" s="1"/>
  <c r="C111" i="2"/>
  <c r="C112" i="2" s="1"/>
  <c r="C34" i="2"/>
  <c r="C35" i="2" s="1"/>
  <c r="C56" i="2"/>
  <c r="C57" i="2" s="1"/>
  <c r="C78" i="2"/>
  <c r="C79" i="2" s="1"/>
  <c r="C100" i="2"/>
  <c r="C101" i="2" s="1"/>
  <c r="C122" i="2"/>
  <c r="C123" i="2" s="1"/>
  <c r="AZ89" i="2"/>
  <c r="AZ90" i="2" s="1"/>
  <c r="AE56" i="2"/>
  <c r="AE57" i="2" s="1"/>
  <c r="AU89" i="2"/>
  <c r="AU90" i="2" s="1"/>
  <c r="AD9" i="2"/>
  <c r="AD10" i="2" s="1"/>
  <c r="AM89" i="2"/>
  <c r="AM90" i="2" s="1"/>
  <c r="BA89" i="2"/>
  <c r="BA90" i="2" s="1"/>
  <c r="BG131" i="2"/>
  <c r="BG132" i="2" s="1"/>
  <c r="AE45" i="2"/>
  <c r="AE46" i="2" s="1"/>
  <c r="AK89" i="2"/>
  <c r="AK90" i="2" s="1"/>
  <c r="AR89" i="2"/>
  <c r="AR90" i="2" s="1"/>
  <c r="BH9" i="2"/>
  <c r="BH10" i="2" s="1"/>
  <c r="K47" i="4"/>
  <c r="K45" i="4"/>
  <c r="K49" i="4"/>
  <c r="AE100" i="2"/>
  <c r="AE101" i="2" s="1"/>
  <c r="J42" i="4"/>
  <c r="O42" i="4" s="1"/>
  <c r="K43" i="4"/>
  <c r="K48" i="4"/>
  <c r="K46" i="4"/>
  <c r="BI8" i="2"/>
  <c r="BI14" i="2" s="1"/>
  <c r="BH130" i="2"/>
  <c r="BH135"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105" i="4" l="1"/>
  <c r="K97" i="4"/>
  <c r="L97" i="4" s="1"/>
  <c r="H99" i="4"/>
  <c r="K99" i="4" s="1"/>
  <c r="L99" i="4" s="1"/>
  <c r="H74" i="4"/>
  <c r="K105" i="4"/>
  <c r="L105" i="4" s="1"/>
  <c r="K103" i="4"/>
  <c r="L103" i="4" s="1"/>
  <c r="H95" i="4"/>
  <c r="K95" i="4" s="1"/>
  <c r="L95" i="4" s="1"/>
  <c r="K92" i="4"/>
  <c r="L92" i="4" s="1"/>
  <c r="M74" i="4"/>
  <c r="N74" i="4" s="1"/>
  <c r="H42" i="4"/>
  <c r="M64" i="4"/>
  <c r="N64" i="4" s="1"/>
  <c r="AD122" i="2"/>
  <c r="AD123" i="2" s="1"/>
  <c r="BI118" i="2"/>
  <c r="K84" i="4"/>
  <c r="L84" i="4" s="1"/>
  <c r="K64" i="4"/>
  <c r="L64" i="4" s="1"/>
  <c r="O64" i="4"/>
  <c r="K74" i="4"/>
  <c r="L74" i="4" s="1"/>
  <c r="O74" i="4"/>
  <c r="L49" i="4"/>
  <c r="L45" i="4"/>
  <c r="L48" i="4"/>
  <c r="L47" i="4"/>
  <c r="L43" i="4"/>
  <c r="L46" i="4"/>
  <c r="I49" i="11"/>
  <c r="O49" i="11" s="1"/>
  <c r="BI102" i="2"/>
  <c r="BI103" i="2"/>
  <c r="BI124" i="2"/>
  <c r="BI125" i="2"/>
  <c r="BI113" i="2"/>
  <c r="BI114" i="2"/>
  <c r="O42" i="11"/>
  <c r="BI13" i="2"/>
  <c r="AD21" i="2"/>
  <c r="AD26" i="2"/>
  <c r="BI69" i="2"/>
  <c r="BI70" i="2"/>
  <c r="BI47" i="2"/>
  <c r="BI48" i="2"/>
  <c r="BI36" i="2"/>
  <c r="BI37" i="2"/>
  <c r="BH21" i="2"/>
  <c r="BH26" i="2"/>
  <c r="BI58" i="2"/>
  <c r="BI59" i="2"/>
  <c r="BI80" i="2"/>
  <c r="BI81" i="2"/>
  <c r="BI76" i="2"/>
  <c r="BI77" i="2" s="1"/>
  <c r="BI24" i="2"/>
  <c r="C74" i="11"/>
  <c r="M74" i="11" s="1"/>
  <c r="N74" i="11" s="1"/>
  <c r="D64" i="5"/>
  <c r="K64" i="5" s="1"/>
  <c r="L64" i="5" s="1"/>
  <c r="BK75" i="2"/>
  <c r="BK81" i="2" s="1"/>
  <c r="K74" i="11"/>
  <c r="L74" i="11" s="1"/>
  <c r="M47" i="11"/>
  <c r="N47" i="11" s="1"/>
  <c r="C42" i="11"/>
  <c r="M43" i="11"/>
  <c r="N43" i="11" s="1"/>
  <c r="C64" i="11"/>
  <c r="M64" i="11" s="1"/>
  <c r="N64" i="11" s="1"/>
  <c r="K64" i="11"/>
  <c r="L64" i="11" s="1"/>
  <c r="O64" i="11"/>
  <c r="M45" i="11"/>
  <c r="N45" i="11" s="1"/>
  <c r="M44" i="11"/>
  <c r="N44" i="11" s="1"/>
  <c r="I49" i="5"/>
  <c r="M49" i="5" s="1"/>
  <c r="BI87" i="2"/>
  <c r="BI88" i="2" s="1"/>
  <c r="BI91" i="2"/>
  <c r="BK86" i="2"/>
  <c r="BI96" i="2"/>
  <c r="BK96" i="2" s="1"/>
  <c r="BM96" i="2" s="1"/>
  <c r="BI107" i="2"/>
  <c r="BK107" i="2" s="1"/>
  <c r="BM107" i="2" s="1"/>
  <c r="AD100" i="2"/>
  <c r="AD101" i="2" s="1"/>
  <c r="BI30" i="2"/>
  <c r="BK30" i="2" s="1"/>
  <c r="BM30" i="2" s="1"/>
  <c r="BI52" i="2"/>
  <c r="BK52" i="2" s="1"/>
  <c r="BM52" i="2" s="1"/>
  <c r="BI18" i="2"/>
  <c r="BK18" i="2" s="1"/>
  <c r="BM18" i="2" s="1"/>
  <c r="BK108" i="2"/>
  <c r="BK114" i="2" s="1"/>
  <c r="BI109" i="2"/>
  <c r="BI110" i="2" s="1"/>
  <c r="BI85" i="2"/>
  <c r="AD89" i="2"/>
  <c r="AD90" i="2" s="1"/>
  <c r="BK97" i="2"/>
  <c r="BK103" i="2" s="1"/>
  <c r="BI98" i="2"/>
  <c r="BI99" i="2" s="1"/>
  <c r="BK19" i="2"/>
  <c r="BK25" i="2" s="1"/>
  <c r="BI20" i="2"/>
  <c r="AD111" i="2"/>
  <c r="AD112" i="2" s="1"/>
  <c r="BK31" i="2"/>
  <c r="BK37" i="2" s="1"/>
  <c r="BI32" i="2"/>
  <c r="BI33" i="2" s="1"/>
  <c r="BK119" i="2"/>
  <c r="AD22" i="2"/>
  <c r="AD23" i="2" s="1"/>
  <c r="AD45" i="2"/>
  <c r="AD46" i="2" s="1"/>
  <c r="BI41" i="2"/>
  <c r="BK41" i="2" s="1"/>
  <c r="BM41" i="2" s="1"/>
  <c r="BI74" i="2"/>
  <c r="AD78" i="2"/>
  <c r="AD79" i="2" s="1"/>
  <c r="BK42" i="2"/>
  <c r="BK48" i="2" s="1"/>
  <c r="BI43" i="2"/>
  <c r="BI44" i="2" s="1"/>
  <c r="BK53" i="2"/>
  <c r="BK59" i="2" s="1"/>
  <c r="BI54" i="2"/>
  <c r="BI55" i="2" s="1"/>
  <c r="BK64" i="2"/>
  <c r="BI65" i="2"/>
  <c r="BI66" i="2" s="1"/>
  <c r="BI63" i="2"/>
  <c r="BK63" i="2" s="1"/>
  <c r="BM63" i="2" s="1"/>
  <c r="D74" i="5"/>
  <c r="K74" i="5" s="1"/>
  <c r="L74" i="5" s="1"/>
  <c r="K73" i="5"/>
  <c r="L73" i="5" s="1"/>
  <c r="K46" i="5"/>
  <c r="L46" i="5" s="1"/>
  <c r="D42" i="5"/>
  <c r="BH131" i="2"/>
  <c r="BH132" i="2" s="1"/>
  <c r="BK8" i="2"/>
  <c r="BK14" i="2" s="1"/>
  <c r="BI9" i="2"/>
  <c r="BI10" i="2" s="1"/>
  <c r="K42" i="4"/>
  <c r="J50" i="4"/>
  <c r="O50" i="4" s="1"/>
  <c r="BG129"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6" i="2"/>
  <c r="BM76" i="2" s="1"/>
  <c r="BM77" i="2" s="1"/>
  <c r="L42" i="4"/>
  <c r="K49" i="11"/>
  <c r="L49" i="11" s="1"/>
  <c r="BM119" i="2"/>
  <c r="BK125" i="2"/>
  <c r="BI21" i="2"/>
  <c r="BI26" i="2"/>
  <c r="BM64" i="2"/>
  <c r="BK70" i="2"/>
  <c r="BM86" i="2"/>
  <c r="BK92" i="2"/>
  <c r="BK58" i="2"/>
  <c r="BM53" i="2"/>
  <c r="BK36" i="2"/>
  <c r="BM31" i="2"/>
  <c r="BK102" i="2"/>
  <c r="BM97" i="2"/>
  <c r="BK13" i="2"/>
  <c r="BM8" i="2"/>
  <c r="BM14" i="2" s="1"/>
  <c r="BI45" i="2"/>
  <c r="BI46" i="2" s="1"/>
  <c r="BK47" i="2"/>
  <c r="BM42" i="2"/>
  <c r="BK24" i="2"/>
  <c r="BM19" i="2"/>
  <c r="BM25" i="2" s="1"/>
  <c r="BK113" i="2"/>
  <c r="BM108" i="2"/>
  <c r="BK80" i="2"/>
  <c r="BM75" i="2"/>
  <c r="C49" i="11"/>
  <c r="M42" i="11"/>
  <c r="N42" i="11" s="1"/>
  <c r="BK65" i="2"/>
  <c r="BK69" i="2"/>
  <c r="BK87" i="2"/>
  <c r="BK91" i="2"/>
  <c r="BK124" i="2"/>
  <c r="BI34" i="2"/>
  <c r="BI35" i="2" s="1"/>
  <c r="BI22" i="2"/>
  <c r="BI23" i="2" s="1"/>
  <c r="BI111" i="2"/>
  <c r="BI112" i="2" s="1"/>
  <c r="BI56" i="2"/>
  <c r="BI57" i="2" s="1"/>
  <c r="BI100" i="2"/>
  <c r="BI101" i="2" s="1"/>
  <c r="BI67" i="2"/>
  <c r="BI68" i="2" s="1"/>
  <c r="BK74" i="2"/>
  <c r="BI78" i="2"/>
  <c r="BI79" i="2" s="1"/>
  <c r="BK22" i="2"/>
  <c r="BK20" i="2"/>
  <c r="BK26" i="2" s="1"/>
  <c r="BK43" i="2"/>
  <c r="BK45" i="2"/>
  <c r="BI89" i="2"/>
  <c r="BI90" i="2" s="1"/>
  <c r="BK85" i="2"/>
  <c r="BK56" i="2"/>
  <c r="BK54" i="2"/>
  <c r="BK100" i="2"/>
  <c r="BK98" i="2"/>
  <c r="AD7" i="2"/>
  <c r="BK67" i="2"/>
  <c r="BI122" i="2"/>
  <c r="BI123" i="2" s="1"/>
  <c r="BK118" i="2"/>
  <c r="BK32" i="2"/>
  <c r="BK34" i="2"/>
  <c r="BK109" i="2"/>
  <c r="BK111" i="2"/>
  <c r="D82" i="5"/>
  <c r="D49" i="5"/>
  <c r="K42" i="5"/>
  <c r="L42" i="5" s="1"/>
  <c r="C11" i="2"/>
  <c r="C12" i="2" s="1"/>
  <c r="BG133" i="2"/>
  <c r="BG134" i="2" s="1"/>
  <c r="BH7" i="2"/>
  <c r="BH11" i="2" s="1"/>
  <c r="BH12" i="2" s="1"/>
  <c r="AE11" i="2"/>
  <c r="AE12" i="2" s="1"/>
  <c r="K50" i="4"/>
  <c r="BK77" i="2" l="1"/>
  <c r="L50" i="4"/>
  <c r="BM113" i="2"/>
  <c r="BM114" i="2"/>
  <c r="BM124" i="2"/>
  <c r="BM125" i="2"/>
  <c r="BM102" i="2"/>
  <c r="BM103" i="2"/>
  <c r="BM80" i="2"/>
  <c r="BM81" i="2"/>
  <c r="BM47" i="2"/>
  <c r="BM48" i="2"/>
  <c r="BM91" i="2"/>
  <c r="BM92" i="2"/>
  <c r="BM69" i="2"/>
  <c r="BM70" i="2"/>
  <c r="BM13" i="2"/>
  <c r="BM36" i="2"/>
  <c r="BM37" i="2"/>
  <c r="BM58" i="2"/>
  <c r="BM59" i="2"/>
  <c r="BM24" i="2"/>
  <c r="BK55" i="2"/>
  <c r="BM54" i="2"/>
  <c r="BM55" i="2" s="1"/>
  <c r="BK89" i="2"/>
  <c r="BM85" i="2"/>
  <c r="BK110" i="2"/>
  <c r="BM109" i="2"/>
  <c r="BM110" i="2" s="1"/>
  <c r="BK78" i="2"/>
  <c r="BM74" i="2"/>
  <c r="BK66" i="2"/>
  <c r="BM65" i="2"/>
  <c r="BM66" i="2" s="1"/>
  <c r="BK68" i="2"/>
  <c r="BM67" i="2"/>
  <c r="BM68" i="2" s="1"/>
  <c r="BK46" i="2"/>
  <c r="BM45" i="2"/>
  <c r="BM46" i="2" s="1"/>
  <c r="BK21" i="2"/>
  <c r="BM20" i="2"/>
  <c r="BK112" i="2"/>
  <c r="BM111" i="2"/>
  <c r="BM112" i="2" s="1"/>
  <c r="BK35" i="2"/>
  <c r="BM34" i="2"/>
  <c r="BM35" i="2" s="1"/>
  <c r="BK99" i="2"/>
  <c r="BM98" i="2"/>
  <c r="BM99" i="2" s="1"/>
  <c r="BK33" i="2"/>
  <c r="BM32" i="2"/>
  <c r="BM33" i="2" s="1"/>
  <c r="BK101" i="2"/>
  <c r="BM100" i="2"/>
  <c r="BM101" i="2" s="1"/>
  <c r="BK44" i="2"/>
  <c r="BM43" i="2"/>
  <c r="BM44" i="2" s="1"/>
  <c r="BK122" i="2"/>
  <c r="BM118" i="2"/>
  <c r="BK57" i="2"/>
  <c r="BM56" i="2"/>
  <c r="BM57" i="2" s="1"/>
  <c r="BK23" i="2"/>
  <c r="BM22" i="2"/>
  <c r="BM23" i="2" s="1"/>
  <c r="BK88" i="2"/>
  <c r="BM87" i="2"/>
  <c r="BM88" i="2" s="1"/>
  <c r="M49" i="11"/>
  <c r="N49" i="11" s="1"/>
  <c r="K49" i="5"/>
  <c r="L49" i="5" s="1"/>
  <c r="K82" i="5"/>
  <c r="L82" i="5" s="1"/>
  <c r="BH129" i="2"/>
  <c r="BJ130" i="2"/>
  <c r="BF130" i="2"/>
  <c r="I81" i="11" s="1"/>
  <c r="Q81" i="11" s="1"/>
  <c r="BE130" i="2"/>
  <c r="BD130" i="2"/>
  <c r="I80" i="11" s="1"/>
  <c r="Q80" i="11" s="1"/>
  <c r="BC130" i="2"/>
  <c r="I79" i="11" s="1"/>
  <c r="Q79" i="11" s="1"/>
  <c r="BB130" i="2"/>
  <c r="BA130" i="2"/>
  <c r="AZ130" i="2"/>
  <c r="AY130" i="2"/>
  <c r="AX130" i="2"/>
  <c r="I78" i="11" s="1"/>
  <c r="Q78" i="11" s="1"/>
  <c r="AW130" i="2"/>
  <c r="I77" i="11" s="1"/>
  <c r="Q77" i="11" s="1"/>
  <c r="AV130" i="2"/>
  <c r="AU130" i="2"/>
  <c r="AT130" i="2"/>
  <c r="AS130" i="2"/>
  <c r="AR130" i="2"/>
  <c r="AQ130" i="2"/>
  <c r="AP130" i="2"/>
  <c r="AO130" i="2"/>
  <c r="I56" i="11" s="1"/>
  <c r="Q56" i="11" s="1"/>
  <c r="AN130" i="2"/>
  <c r="AM130" i="2"/>
  <c r="AL130" i="2"/>
  <c r="I53" i="11" s="1"/>
  <c r="Q53" i="11" s="1"/>
  <c r="AK130" i="2"/>
  <c r="I52" i="11" s="1"/>
  <c r="Q52" i="11" s="1"/>
  <c r="AJ130" i="2"/>
  <c r="I36" i="11" s="1"/>
  <c r="Q36" i="11" s="1"/>
  <c r="AI130" i="2"/>
  <c r="AH130" i="2"/>
  <c r="AG130" i="2"/>
  <c r="I35" i="11" s="1"/>
  <c r="Q35" i="11" s="1"/>
  <c r="AF130" i="2"/>
  <c r="AE130" i="2"/>
  <c r="AA130" i="2"/>
  <c r="Z130" i="2"/>
  <c r="Y130" i="2"/>
  <c r="X130" i="2"/>
  <c r="W130" i="2"/>
  <c r="V130" i="2"/>
  <c r="I26" i="11" s="1"/>
  <c r="Q26" i="11" s="1"/>
  <c r="T130" i="2"/>
  <c r="I25" i="11" s="1"/>
  <c r="Q25" i="11" s="1"/>
  <c r="S130" i="2"/>
  <c r="I24" i="11" s="1"/>
  <c r="R130" i="2"/>
  <c r="Q130" i="2"/>
  <c r="P130" i="2"/>
  <c r="I23" i="11" s="1"/>
  <c r="Q23" i="11" s="1"/>
  <c r="O130" i="2"/>
  <c r="N130" i="2"/>
  <c r="M130" i="2"/>
  <c r="I22" i="11" s="1"/>
  <c r="Q22" i="11" s="1"/>
  <c r="L130" i="2"/>
  <c r="I21" i="11" s="1"/>
  <c r="Q21" i="11" s="1"/>
  <c r="K130" i="2"/>
  <c r="I20" i="11" s="1"/>
  <c r="Q20" i="11" s="1"/>
  <c r="J130" i="2"/>
  <c r="I19" i="11" s="1"/>
  <c r="Q19" i="11" s="1"/>
  <c r="I130" i="2"/>
  <c r="H130" i="2"/>
  <c r="I18" i="11" s="1"/>
  <c r="Q18" i="11" s="1"/>
  <c r="G130" i="2"/>
  <c r="I17" i="11" s="1"/>
  <c r="Q17" i="11" s="1"/>
  <c r="F130" i="2"/>
  <c r="I16" i="11" s="1"/>
  <c r="Q16" i="11" s="1"/>
  <c r="E130" i="2"/>
  <c r="I15" i="11" s="1"/>
  <c r="D130" i="2"/>
  <c r="I14" i="11" s="1"/>
  <c r="Q14" i="11" s="1"/>
  <c r="C130" i="2"/>
  <c r="I13" i="11" s="1"/>
  <c r="Q13" i="11" s="1"/>
  <c r="AV129" i="2"/>
  <c r="AS129" i="2"/>
  <c r="BJ128" i="2"/>
  <c r="AA128" i="2"/>
  <c r="Z128" i="2"/>
  <c r="Y128" i="2"/>
  <c r="X128" i="2"/>
  <c r="W128" i="2"/>
  <c r="V128" i="2"/>
  <c r="H26" i="11" s="1"/>
  <c r="T128" i="2"/>
  <c r="H25" i="11" s="1"/>
  <c r="S128" i="2"/>
  <c r="H24" i="11" s="1"/>
  <c r="R128" i="2"/>
  <c r="Q128" i="2"/>
  <c r="P128" i="2"/>
  <c r="H23" i="11" s="1"/>
  <c r="O128" i="2"/>
  <c r="N128" i="2"/>
  <c r="M128" i="2"/>
  <c r="L128" i="2"/>
  <c r="H21" i="11" s="1"/>
  <c r="K128" i="2"/>
  <c r="H20" i="11" s="1"/>
  <c r="J128" i="2"/>
  <c r="H19" i="11" s="1"/>
  <c r="I128" i="2"/>
  <c r="H128" i="2"/>
  <c r="H18" i="11" s="1"/>
  <c r="G128" i="2"/>
  <c r="F128" i="2"/>
  <c r="E128" i="2"/>
  <c r="D128" i="2"/>
  <c r="H14" i="11" s="1"/>
  <c r="C128" i="2"/>
  <c r="BJ127" i="2"/>
  <c r="BF127" i="2"/>
  <c r="F81" i="11" s="1"/>
  <c r="BE127" i="2"/>
  <c r="BD127" i="2"/>
  <c r="F80" i="11" s="1"/>
  <c r="BC127" i="2"/>
  <c r="F79" i="11" s="1"/>
  <c r="BB127" i="2"/>
  <c r="BA127" i="2"/>
  <c r="AZ127" i="2"/>
  <c r="AY127" i="2"/>
  <c r="AX127" i="2"/>
  <c r="AW127" i="2"/>
  <c r="AV127" i="2"/>
  <c r="AU127" i="2"/>
  <c r="AT127" i="2"/>
  <c r="AS127" i="2"/>
  <c r="AR127" i="2"/>
  <c r="AQ127" i="2"/>
  <c r="AP127" i="2"/>
  <c r="F68" i="11" s="1"/>
  <c r="AO127" i="2"/>
  <c r="F56" i="11" s="1"/>
  <c r="AN127" i="2"/>
  <c r="AM127" i="2"/>
  <c r="AL127" i="2"/>
  <c r="F53" i="11" s="1"/>
  <c r="AK127" i="2"/>
  <c r="F52" i="11" s="1"/>
  <c r="AJ127" i="2"/>
  <c r="F36" i="11" s="1"/>
  <c r="AI127" i="2"/>
  <c r="AH127" i="2"/>
  <c r="AG127" i="2"/>
  <c r="F35" i="11" s="1"/>
  <c r="AF127" i="2"/>
  <c r="AE127" i="2"/>
  <c r="AA127" i="2"/>
  <c r="Z127" i="2"/>
  <c r="Y127" i="2"/>
  <c r="X127" i="2"/>
  <c r="W127" i="2"/>
  <c r="V127" i="2"/>
  <c r="F26" i="11" s="1"/>
  <c r="T127" i="2"/>
  <c r="F25" i="11" s="1"/>
  <c r="S127" i="2"/>
  <c r="F24" i="11" s="1"/>
  <c r="Q24" i="11" s="1"/>
  <c r="R24" i="11" s="1"/>
  <c r="R127" i="2"/>
  <c r="Q127" i="2"/>
  <c r="P127" i="2"/>
  <c r="F23" i="11" s="1"/>
  <c r="O127" i="2"/>
  <c r="N127" i="2"/>
  <c r="M127" i="2"/>
  <c r="F22" i="11" s="1"/>
  <c r="L127" i="2"/>
  <c r="F21" i="11" s="1"/>
  <c r="K127" i="2"/>
  <c r="F20" i="11" s="1"/>
  <c r="J127" i="2"/>
  <c r="F19" i="11" s="1"/>
  <c r="I127" i="2"/>
  <c r="H127" i="2"/>
  <c r="F18" i="11" s="1"/>
  <c r="G127" i="2"/>
  <c r="F17" i="11" s="1"/>
  <c r="F127" i="2"/>
  <c r="F16" i="11" s="1"/>
  <c r="E127" i="2"/>
  <c r="F15" i="11" s="1"/>
  <c r="Q15" i="11" s="1"/>
  <c r="R15" i="11" s="1"/>
  <c r="D127" i="2"/>
  <c r="F14" i="11" s="1"/>
  <c r="C127" i="2"/>
  <c r="BK9" i="2"/>
  <c r="I68" i="11" l="1"/>
  <c r="Q68" i="11" s="1"/>
  <c r="R68" i="11" s="1"/>
  <c r="R69" i="11" s="1"/>
  <c r="J68" i="4"/>
  <c r="F77" i="11"/>
  <c r="R77" i="11" s="1"/>
  <c r="F78" i="11"/>
  <c r="R78" i="11" s="1"/>
  <c r="K19" i="11"/>
  <c r="L19" i="11" s="1"/>
  <c r="BM21" i="2"/>
  <c r="BM26" i="2"/>
  <c r="K26" i="11"/>
  <c r="L26" i="11" s="1"/>
  <c r="K21" i="11"/>
  <c r="L21" i="11" s="1"/>
  <c r="K23" i="11"/>
  <c r="L23" i="11" s="1"/>
  <c r="K14" i="11"/>
  <c r="L14" i="11" s="1"/>
  <c r="H34" i="11"/>
  <c r="R17" i="11"/>
  <c r="R20" i="11"/>
  <c r="R22" i="11"/>
  <c r="R26" i="11"/>
  <c r="R35" i="11"/>
  <c r="R52" i="11"/>
  <c r="R56" i="11"/>
  <c r="R79" i="11"/>
  <c r="Q69" i="11"/>
  <c r="R14" i="11"/>
  <c r="R16" i="11"/>
  <c r="R18" i="11"/>
  <c r="R19" i="11"/>
  <c r="R21" i="11"/>
  <c r="R23" i="11"/>
  <c r="R25" i="11"/>
  <c r="R36" i="11"/>
  <c r="R53" i="11"/>
  <c r="R80" i="11"/>
  <c r="R81" i="11"/>
  <c r="BK10" i="2"/>
  <c r="BM9" i="2"/>
  <c r="BM10" i="2" s="1"/>
  <c r="Q28" i="11"/>
  <c r="I34" i="11"/>
  <c r="Q34" i="11" s="1"/>
  <c r="Q54" i="11"/>
  <c r="Q83" i="11"/>
  <c r="K20" i="11"/>
  <c r="L20" i="11" s="1"/>
  <c r="BK90" i="2"/>
  <c r="BM89" i="2"/>
  <c r="BM90" i="2" s="1"/>
  <c r="K24" i="11"/>
  <c r="L24" i="11" s="1"/>
  <c r="K18" i="11"/>
  <c r="L18" i="11" s="1"/>
  <c r="K25" i="11"/>
  <c r="L25" i="11" s="1"/>
  <c r="BK123" i="2"/>
  <c r="BM122" i="2"/>
  <c r="BM123" i="2" s="1"/>
  <c r="BK79" i="2"/>
  <c r="BM78" i="2"/>
  <c r="BM79" i="2" s="1"/>
  <c r="G13" i="5"/>
  <c r="F13" i="11"/>
  <c r="R13" i="11" s="1"/>
  <c r="F54" i="11"/>
  <c r="BG135" i="2"/>
  <c r="F82" i="11"/>
  <c r="H13" i="11"/>
  <c r="AD128" i="2"/>
  <c r="I15" i="4"/>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68" i="11"/>
  <c r="O78" i="11"/>
  <c r="O80" i="11"/>
  <c r="O81" i="11"/>
  <c r="F34" i="11"/>
  <c r="F69" i="11"/>
  <c r="I16" i="4"/>
  <c r="H16" i="11"/>
  <c r="K16" i="11" s="1"/>
  <c r="L16" i="11" s="1"/>
  <c r="I36" i="4"/>
  <c r="H36" i="11"/>
  <c r="K36" i="11" s="1"/>
  <c r="L36" i="11" s="1"/>
  <c r="I54" i="4"/>
  <c r="H53" i="11"/>
  <c r="K53" i="11" s="1"/>
  <c r="L53" i="11" s="1"/>
  <c r="I68" i="4"/>
  <c r="I69" i="4" s="1"/>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9" i="11"/>
  <c r="Y135" i="2"/>
  <c r="AF135" i="2"/>
  <c r="AJ135" i="2"/>
  <c r="AN135" i="2"/>
  <c r="AR135" i="2"/>
  <c r="AV135" i="2"/>
  <c r="AZ135" i="2"/>
  <c r="BD135" i="2"/>
  <c r="F135" i="2"/>
  <c r="N135" i="2"/>
  <c r="R135" i="2"/>
  <c r="W135" i="2"/>
  <c r="AA135" i="2"/>
  <c r="AH135" i="2"/>
  <c r="AL135" i="2"/>
  <c r="AP135" i="2"/>
  <c r="AT135" i="2"/>
  <c r="AX135" i="2"/>
  <c r="BB135" i="2"/>
  <c r="BF135" i="2"/>
  <c r="AD127" i="2"/>
  <c r="C135" i="2"/>
  <c r="G135" i="2"/>
  <c r="I20" i="5"/>
  <c r="K135" i="2"/>
  <c r="O135" i="2"/>
  <c r="I24" i="5"/>
  <c r="S135" i="2"/>
  <c r="X135" i="2"/>
  <c r="AE135" i="2"/>
  <c r="AI135" i="2"/>
  <c r="AM135" i="2"/>
  <c r="AQ135" i="2"/>
  <c r="AU135" i="2"/>
  <c r="AY135" i="2"/>
  <c r="BC135" i="2"/>
  <c r="BJ135" i="2"/>
  <c r="I14" i="5"/>
  <c r="D135" i="2"/>
  <c r="I23" i="5"/>
  <c r="P135" i="2"/>
  <c r="I18" i="5"/>
  <c r="H135" i="2"/>
  <c r="I21" i="5"/>
  <c r="L135" i="2"/>
  <c r="I25" i="5"/>
  <c r="T135" i="2"/>
  <c r="AV131" i="2"/>
  <c r="AV132" i="2" s="1"/>
  <c r="E135" i="2"/>
  <c r="I135" i="2"/>
  <c r="M135" i="2"/>
  <c r="Q135" i="2"/>
  <c r="V135" i="2"/>
  <c r="Z135" i="2"/>
  <c r="AG135" i="2"/>
  <c r="AK135" i="2"/>
  <c r="AO135" i="2"/>
  <c r="AS135" i="2"/>
  <c r="AW135" i="2"/>
  <c r="BA135" i="2"/>
  <c r="BE135" i="2"/>
  <c r="I19" i="5"/>
  <c r="J135" i="2"/>
  <c r="AR131" i="2"/>
  <c r="AR132" i="2" s="1"/>
  <c r="AZ131" i="2"/>
  <c r="AZ132" i="2" s="1"/>
  <c r="BE131" i="2"/>
  <c r="BE132" i="2" s="1"/>
  <c r="AT131" i="2"/>
  <c r="AT132" i="2" s="1"/>
  <c r="AD130" i="2"/>
  <c r="I131" i="2"/>
  <c r="I132" i="2" s="1"/>
  <c r="Q131" i="2"/>
  <c r="Q132" i="2" s="1"/>
  <c r="X131" i="2"/>
  <c r="X132" i="2" s="1"/>
  <c r="AI131" i="2"/>
  <c r="AI132" i="2" s="1"/>
  <c r="BH133" i="2"/>
  <c r="BH134" i="2" s="1"/>
  <c r="I34" i="4"/>
  <c r="V131" i="2"/>
  <c r="V132" i="2" s="1"/>
  <c r="I26" i="4"/>
  <c r="BJ131" i="2"/>
  <c r="BJ132" i="2" s="1"/>
  <c r="BC131" i="2"/>
  <c r="BC132" i="2" s="1"/>
  <c r="AX131" i="2"/>
  <c r="AX132" i="2" s="1"/>
  <c r="Z131" i="2"/>
  <c r="Z132" i="2" s="1"/>
  <c r="AP131" i="2"/>
  <c r="AP132" i="2" s="1"/>
  <c r="AG131" i="2"/>
  <c r="AG132" i="2" s="1"/>
  <c r="AE131" i="2"/>
  <c r="AE132" i="2" s="1"/>
  <c r="O131" i="2"/>
  <c r="O132" i="2" s="1"/>
  <c r="M131" i="2"/>
  <c r="M132" i="2" s="1"/>
  <c r="G131" i="2"/>
  <c r="G132" i="2" s="1"/>
  <c r="E131" i="2"/>
  <c r="E132"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8" i="4"/>
  <c r="F69" i="4" s="1"/>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1" i="2"/>
  <c r="C132" i="2" s="1"/>
  <c r="I13" i="4"/>
  <c r="F131" i="2"/>
  <c r="F132" i="2" s="1"/>
  <c r="J131" i="2"/>
  <c r="J132" i="2" s="1"/>
  <c r="I19" i="4"/>
  <c r="N131" i="2"/>
  <c r="N132" i="2" s="1"/>
  <c r="R131" i="2"/>
  <c r="R132" i="2" s="1"/>
  <c r="W131" i="2"/>
  <c r="W132" i="2" s="1"/>
  <c r="AA131" i="2"/>
  <c r="AA132" i="2" s="1"/>
  <c r="AH131" i="2"/>
  <c r="AH132" i="2" s="1"/>
  <c r="AL131" i="2"/>
  <c r="AL132" i="2" s="1"/>
  <c r="AO131" i="2"/>
  <c r="AO132" i="2" s="1"/>
  <c r="AS131" i="2"/>
  <c r="AS132" i="2" s="1"/>
  <c r="AW131" i="2"/>
  <c r="AW132" i="2" s="1"/>
  <c r="BA131" i="2"/>
  <c r="BA132" i="2" s="1"/>
  <c r="BD131" i="2"/>
  <c r="BD132" i="2" s="1"/>
  <c r="J13" i="4"/>
  <c r="J20" i="4"/>
  <c r="O20" i="4" s="1"/>
  <c r="J24" i="4"/>
  <c r="O24" i="4" s="1"/>
  <c r="S131" i="2"/>
  <c r="S132" i="2" s="1"/>
  <c r="I24" i="4"/>
  <c r="J14" i="4"/>
  <c r="J18" i="4"/>
  <c r="J21" i="4"/>
  <c r="J23" i="4"/>
  <c r="O23" i="4" s="1"/>
  <c r="J25" i="4"/>
  <c r="K131" i="2"/>
  <c r="K132" i="2" s="1"/>
  <c r="I20" i="4"/>
  <c r="D131" i="2"/>
  <c r="D132" i="2" s="1"/>
  <c r="I14" i="4"/>
  <c r="H131" i="2"/>
  <c r="H132" i="2" s="1"/>
  <c r="I18" i="4"/>
  <c r="L131" i="2"/>
  <c r="L132" i="2" s="1"/>
  <c r="I21" i="4"/>
  <c r="P131" i="2"/>
  <c r="P132" i="2" s="1"/>
  <c r="I23" i="4"/>
  <c r="T131" i="2"/>
  <c r="T132" i="2" s="1"/>
  <c r="I25" i="4"/>
  <c r="Y131" i="2"/>
  <c r="Y132" i="2" s="1"/>
  <c r="AF131" i="2"/>
  <c r="AF132" i="2" s="1"/>
  <c r="AJ131" i="2"/>
  <c r="AJ132" i="2" s="1"/>
  <c r="AM131" i="2"/>
  <c r="AM132" i="2" s="1"/>
  <c r="AQ131" i="2"/>
  <c r="AQ132" i="2" s="1"/>
  <c r="AU131" i="2"/>
  <c r="AU132" i="2" s="1"/>
  <c r="AY131" i="2"/>
  <c r="AY132" i="2" s="1"/>
  <c r="BB131" i="2"/>
  <c r="BB132" i="2" s="1"/>
  <c r="BF131" i="2"/>
  <c r="BF132" i="2" s="1"/>
  <c r="AV133" i="2"/>
  <c r="AV134" i="2" s="1"/>
  <c r="AK131" i="2"/>
  <c r="AK132" i="2" s="1"/>
  <c r="AN131" i="2"/>
  <c r="AN132" i="2" s="1"/>
  <c r="J19" i="4"/>
  <c r="AS133" i="2"/>
  <c r="AS134" i="2" s="1"/>
  <c r="J129" i="2"/>
  <c r="AA129" i="2"/>
  <c r="AA133" i="2" s="1"/>
  <c r="AA134" i="2" s="1"/>
  <c r="AN129" i="2"/>
  <c r="AG129" i="2"/>
  <c r="H35" i="4" s="1"/>
  <c r="AH129" i="2"/>
  <c r="AH133" i="2" s="1"/>
  <c r="AH134" i="2" s="1"/>
  <c r="BB129" i="2"/>
  <c r="BB133" i="2" s="1"/>
  <c r="BB134" i="2" s="1"/>
  <c r="AD11" i="2"/>
  <c r="AD12" i="2" s="1"/>
  <c r="W129" i="2"/>
  <c r="W133" i="2" s="1"/>
  <c r="W134" i="2" s="1"/>
  <c r="BF129" i="2"/>
  <c r="H83" i="4" s="1"/>
  <c r="AR129" i="2"/>
  <c r="AR133" i="2" s="1"/>
  <c r="AR134" i="2" s="1"/>
  <c r="BE129" i="2"/>
  <c r="BE133" i="2" s="1"/>
  <c r="BE134" i="2" s="1"/>
  <c r="AO129" i="2"/>
  <c r="AY129" i="2"/>
  <c r="AY133" i="2" s="1"/>
  <c r="AY134" i="2" s="1"/>
  <c r="N129" i="2"/>
  <c r="N133" i="2" s="1"/>
  <c r="N134" i="2" s="1"/>
  <c r="AK129" i="2"/>
  <c r="AT129" i="2"/>
  <c r="AT133" i="2" s="1"/>
  <c r="AT134" i="2" s="1"/>
  <c r="BJ129" i="2"/>
  <c r="BJ133" i="2" s="1"/>
  <c r="BJ134" i="2" s="1"/>
  <c r="Q129" i="2"/>
  <c r="Q133" i="2" s="1"/>
  <c r="Q134" i="2" s="1"/>
  <c r="I129" i="2"/>
  <c r="I133" i="2" s="1"/>
  <c r="I134" i="2" s="1"/>
  <c r="AF129" i="2"/>
  <c r="AF133" i="2" s="1"/>
  <c r="AF134" i="2" s="1"/>
  <c r="AJ129" i="2"/>
  <c r="H36" i="4" s="1"/>
  <c r="M36" i="4" s="1"/>
  <c r="N36" i="4" s="1"/>
  <c r="AM129" i="2"/>
  <c r="AM133" i="2" s="1"/>
  <c r="AM134" i="2" s="1"/>
  <c r="AQ129" i="2"/>
  <c r="AQ133" i="2" s="1"/>
  <c r="AQ134" i="2" s="1"/>
  <c r="BA129" i="2"/>
  <c r="BA133" i="2" s="1"/>
  <c r="BA134" i="2" s="1"/>
  <c r="BD129" i="2"/>
  <c r="H82" i="4" s="1"/>
  <c r="M129" i="2"/>
  <c r="H22" i="4" s="1"/>
  <c r="V129" i="2"/>
  <c r="H26" i="4" s="1"/>
  <c r="M26" i="4" s="1"/>
  <c r="N26" i="4" s="1"/>
  <c r="Z129" i="2"/>
  <c r="Z133" i="2" s="1"/>
  <c r="Z134" i="2" s="1"/>
  <c r="H129" i="2"/>
  <c r="K129" i="2"/>
  <c r="O129" i="2"/>
  <c r="O133" i="2" s="1"/>
  <c r="O134" i="2" s="1"/>
  <c r="S129" i="2"/>
  <c r="X129" i="2"/>
  <c r="X133" i="2" s="1"/>
  <c r="X134" i="2" s="1"/>
  <c r="C129" i="2"/>
  <c r="G129" i="2"/>
  <c r="H17" i="4" s="1"/>
  <c r="M17" i="4" s="1"/>
  <c r="N17" i="4" s="1"/>
  <c r="AE129" i="2"/>
  <c r="AP129" i="2"/>
  <c r="H68" i="4" s="1"/>
  <c r="AU129" i="2"/>
  <c r="AU133" i="2" s="1"/>
  <c r="AU134" i="2" s="1"/>
  <c r="AZ129" i="2"/>
  <c r="AZ133" i="2" s="1"/>
  <c r="AZ134" i="2" s="1"/>
  <c r="BC129" i="2"/>
  <c r="H81" i="4" s="1"/>
  <c r="L129" i="2"/>
  <c r="P129" i="2"/>
  <c r="T129" i="2"/>
  <c r="Y129" i="2"/>
  <c r="Y133" i="2" s="1"/>
  <c r="Y134" i="2" s="1"/>
  <c r="AX129" i="2"/>
  <c r="H80" i="4" s="1"/>
  <c r="AW129" i="2"/>
  <c r="H79" i="4" s="1"/>
  <c r="AL129" i="2"/>
  <c r="AI129" i="2"/>
  <c r="AI133" i="2" s="1"/>
  <c r="AI134" i="2" s="1"/>
  <c r="R129" i="2"/>
  <c r="R133" i="2" s="1"/>
  <c r="R134" i="2" s="1"/>
  <c r="F129" i="2"/>
  <c r="H16" i="4" s="1"/>
  <c r="M16" i="4" s="1"/>
  <c r="N16" i="4" s="1"/>
  <c r="D129" i="2"/>
  <c r="E129" i="2"/>
  <c r="H15" i="4" s="1"/>
  <c r="H34" i="4" l="1"/>
  <c r="M15" i="4"/>
  <c r="N15" i="4" s="1"/>
  <c r="I69" i="11"/>
  <c r="M80" i="4"/>
  <c r="N80" i="4" s="1"/>
  <c r="M81" i="4"/>
  <c r="N81" i="4" s="1"/>
  <c r="O21" i="4"/>
  <c r="M35" i="4"/>
  <c r="N35" i="4" s="1"/>
  <c r="O77" i="11"/>
  <c r="M82" i="4"/>
  <c r="N82" i="4" s="1"/>
  <c r="M83" i="4"/>
  <c r="N83" i="4" s="1"/>
  <c r="M22" i="4"/>
  <c r="N22" i="4" s="1"/>
  <c r="O14" i="4"/>
  <c r="C14" i="11"/>
  <c r="H14" i="4"/>
  <c r="M14" i="4" s="1"/>
  <c r="N14" i="4" s="1"/>
  <c r="C53" i="11"/>
  <c r="M53" i="11" s="1"/>
  <c r="N53" i="11" s="1"/>
  <c r="H54" i="4"/>
  <c r="M54" i="4" s="1"/>
  <c r="N54" i="4" s="1"/>
  <c r="C25" i="11"/>
  <c r="M25" i="11" s="1"/>
  <c r="N25" i="11" s="1"/>
  <c r="H25" i="4"/>
  <c r="M25" i="4" s="1"/>
  <c r="N25" i="4" s="1"/>
  <c r="C21" i="11"/>
  <c r="M21" i="11" s="1"/>
  <c r="N21" i="11" s="1"/>
  <c r="H21" i="4"/>
  <c r="M21" i="4" s="1"/>
  <c r="N21" i="4" s="1"/>
  <c r="H69" i="4"/>
  <c r="M68" i="4"/>
  <c r="N68" i="4" s="1"/>
  <c r="C18" i="11"/>
  <c r="M18" i="11" s="1"/>
  <c r="N18" i="11" s="1"/>
  <c r="H18" i="4"/>
  <c r="M18" i="4" s="1"/>
  <c r="N18" i="4" s="1"/>
  <c r="C52" i="11"/>
  <c r="H53" i="4"/>
  <c r="C19" i="11"/>
  <c r="M19" i="11" s="1"/>
  <c r="N19" i="11" s="1"/>
  <c r="H19" i="4"/>
  <c r="M19" i="4" s="1"/>
  <c r="N19" i="4" s="1"/>
  <c r="H85" i="4"/>
  <c r="M79" i="4"/>
  <c r="N79" i="4" s="1"/>
  <c r="C23" i="11"/>
  <c r="M23" i="11" s="1"/>
  <c r="N23" i="11" s="1"/>
  <c r="H23" i="4"/>
  <c r="M23" i="4" s="1"/>
  <c r="N23" i="4" s="1"/>
  <c r="H37" i="4"/>
  <c r="M34" i="4"/>
  <c r="N34" i="4" s="1"/>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7" i="2"/>
  <c r="K22" i="4"/>
  <c r="K35" i="4"/>
  <c r="K15" i="4"/>
  <c r="L15" i="4" s="1"/>
  <c r="I37" i="11"/>
  <c r="I85" i="11" s="1"/>
  <c r="O34" i="11"/>
  <c r="D15" i="5"/>
  <c r="K15" i="5" s="1"/>
  <c r="L15" i="5" s="1"/>
  <c r="C15" i="11"/>
  <c r="D78" i="5"/>
  <c r="K78" i="5" s="1"/>
  <c r="L78" i="5" s="1"/>
  <c r="C78" i="11"/>
  <c r="D68" i="5"/>
  <c r="D69" i="5" s="1"/>
  <c r="C68" i="11"/>
  <c r="D17" i="5"/>
  <c r="K17" i="5" s="1"/>
  <c r="L17" i="5" s="1"/>
  <c r="C17" i="11"/>
  <c r="D26" i="5"/>
  <c r="K26" i="5" s="1"/>
  <c r="L26" i="5" s="1"/>
  <c r="C26" i="11"/>
  <c r="D80" i="5"/>
  <c r="K80" i="5" s="1"/>
  <c r="L80" i="5" s="1"/>
  <c r="C80" i="11"/>
  <c r="D36" i="5"/>
  <c r="K36" i="5" s="1"/>
  <c r="L36" i="5" s="1"/>
  <c r="C36" i="11"/>
  <c r="D81" i="5"/>
  <c r="C81" i="11"/>
  <c r="BI127" i="2"/>
  <c r="F5" i="11"/>
  <c r="F37" i="11"/>
  <c r="H28" i="11"/>
  <c r="K28" i="11" s="1"/>
  <c r="L28" i="11" s="1"/>
  <c r="K13" i="11"/>
  <c r="L13" i="11" s="1"/>
  <c r="M14" i="11"/>
  <c r="N14" i="11" s="1"/>
  <c r="D16" i="5"/>
  <c r="K16" i="5" s="1"/>
  <c r="L16" i="5" s="1"/>
  <c r="C16" i="11"/>
  <c r="D77" i="5"/>
  <c r="C77" i="11"/>
  <c r="D79" i="5"/>
  <c r="C79" i="11"/>
  <c r="D22" i="5"/>
  <c r="K22" i="5" s="1"/>
  <c r="L22" i="5" s="1"/>
  <c r="C22" i="11"/>
  <c r="D35" i="5"/>
  <c r="K35" i="5" s="1"/>
  <c r="L35" i="5" s="1"/>
  <c r="C35" i="11"/>
  <c r="O54" i="11"/>
  <c r="H69" i="11"/>
  <c r="K69" i="11" s="1"/>
  <c r="L69" i="11" s="1"/>
  <c r="K68" i="11"/>
  <c r="L68" i="11" s="1"/>
  <c r="K77" i="11"/>
  <c r="L77" i="11" s="1"/>
  <c r="H83" i="11"/>
  <c r="K83" i="11" s="1"/>
  <c r="L83" i="11" s="1"/>
  <c r="H54" i="11"/>
  <c r="K54" i="11" s="1"/>
  <c r="L54" i="11" s="1"/>
  <c r="K52" i="11"/>
  <c r="L52" i="11" s="1"/>
  <c r="H5" i="11"/>
  <c r="BI128" i="2"/>
  <c r="O82" i="11"/>
  <c r="M52" i="11"/>
  <c r="N52" i="11" s="1"/>
  <c r="H37" i="11"/>
  <c r="M24" i="5"/>
  <c r="M23" i="5"/>
  <c r="M14" i="5"/>
  <c r="M20" i="5"/>
  <c r="M19" i="5"/>
  <c r="M18" i="5"/>
  <c r="M21" i="5"/>
  <c r="BI130" i="2"/>
  <c r="AD135" i="2"/>
  <c r="I5" i="5"/>
  <c r="D13" i="5"/>
  <c r="K13" i="5" s="1"/>
  <c r="L13" i="5" s="1"/>
  <c r="AD129" i="2"/>
  <c r="H5" i="4" s="1"/>
  <c r="F37" i="4"/>
  <c r="AD131" i="2"/>
  <c r="AD132"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79" i="5"/>
  <c r="L79" i="5" s="1"/>
  <c r="K81" i="5"/>
  <c r="L81" i="5" s="1"/>
  <c r="K68" i="4"/>
  <c r="J69" i="4"/>
  <c r="J55" i="4"/>
  <c r="K53" i="4"/>
  <c r="J85" i="4"/>
  <c r="K79" i="4"/>
  <c r="L79" i="4" s="1"/>
  <c r="J37" i="4"/>
  <c r="K34" i="4"/>
  <c r="I54" i="5"/>
  <c r="I83" i="5"/>
  <c r="I37" i="5"/>
  <c r="G83" i="5"/>
  <c r="G54" i="5"/>
  <c r="F85" i="4"/>
  <c r="F55" i="4"/>
  <c r="F5" i="4"/>
  <c r="F28" i="4" s="1"/>
  <c r="G5" i="5"/>
  <c r="F7" i="4"/>
  <c r="G44" i="4" s="1"/>
  <c r="G7" i="5"/>
  <c r="H60" i="5" s="1"/>
  <c r="E133" i="2"/>
  <c r="E134" i="2" s="1"/>
  <c r="AX133" i="2"/>
  <c r="AX134" i="2" s="1"/>
  <c r="AP133" i="2"/>
  <c r="AP134" i="2" s="1"/>
  <c r="M133" i="2"/>
  <c r="M134" i="2" s="1"/>
  <c r="BC133" i="2"/>
  <c r="BC134" i="2" s="1"/>
  <c r="BD133" i="2"/>
  <c r="BD134" i="2" s="1"/>
  <c r="AJ133" i="2"/>
  <c r="AJ134" i="2" s="1"/>
  <c r="BF133" i="2"/>
  <c r="BF134" i="2" s="1"/>
  <c r="AE133" i="2"/>
  <c r="AE134" i="2" s="1"/>
  <c r="AG133" i="2"/>
  <c r="AG134" i="2" s="1"/>
  <c r="F133" i="2"/>
  <c r="F134" i="2" s="1"/>
  <c r="AW133" i="2"/>
  <c r="AW134" i="2" s="1"/>
  <c r="G133" i="2"/>
  <c r="G134" i="2" s="1"/>
  <c r="V133" i="2"/>
  <c r="V134" i="2" s="1"/>
  <c r="I28" i="4"/>
  <c r="D133" i="2"/>
  <c r="D134" i="2" s="1"/>
  <c r="S133" i="2"/>
  <c r="S134" i="2" s="1"/>
  <c r="L133" i="2"/>
  <c r="L134" i="2" s="1"/>
  <c r="T133" i="2"/>
  <c r="T134" i="2" s="1"/>
  <c r="J133" i="2"/>
  <c r="J134" i="2" s="1"/>
  <c r="AN133" i="2"/>
  <c r="AN134" i="2" s="1"/>
  <c r="C133" i="2"/>
  <c r="C134" i="2" s="1"/>
  <c r="J5" i="4"/>
  <c r="AL133" i="2"/>
  <c r="AL134" i="2" s="1"/>
  <c r="K25" i="4"/>
  <c r="K21" i="4"/>
  <c r="K14" i="4"/>
  <c r="K24" i="4"/>
  <c r="K133" i="2"/>
  <c r="K134" i="2" s="1"/>
  <c r="AK133" i="2"/>
  <c r="AK134" i="2" s="1"/>
  <c r="P133" i="2"/>
  <c r="P134" i="2" s="1"/>
  <c r="H133" i="2"/>
  <c r="H134" i="2" s="1"/>
  <c r="AO133" i="2"/>
  <c r="AO134" i="2" s="1"/>
  <c r="K19" i="4"/>
  <c r="K23" i="4"/>
  <c r="K18" i="4"/>
  <c r="K13" i="4"/>
  <c r="I5" i="4"/>
  <c r="K20" i="4"/>
  <c r="BI7" i="2"/>
  <c r="K68" i="5" l="1"/>
  <c r="L68" i="5" s="1"/>
  <c r="C54" i="1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17" i="4"/>
  <c r="G116" i="4"/>
  <c r="G115" i="4"/>
  <c r="G111" i="4"/>
  <c r="G110" i="4"/>
  <c r="G109" i="4"/>
  <c r="G100" i="4"/>
  <c r="G98" i="4"/>
  <c r="G104" i="4"/>
  <c r="G103" i="4"/>
  <c r="G101" i="4"/>
  <c r="G92" i="4"/>
  <c r="G112" i="4"/>
  <c r="G102" i="4"/>
  <c r="G105" i="4"/>
  <c r="G99" i="4"/>
  <c r="G118" i="4"/>
  <c r="K69" i="4"/>
  <c r="L69" i="4" s="1"/>
  <c r="O69" i="4"/>
  <c r="O37" i="4"/>
  <c r="L80" i="4"/>
  <c r="L19" i="4"/>
  <c r="L24" i="4"/>
  <c r="L53" i="4"/>
  <c r="L35" i="4"/>
  <c r="L36" i="4"/>
  <c r="L20" i="4"/>
  <c r="L14" i="4"/>
  <c r="L83" i="4"/>
  <c r="L81" i="4"/>
  <c r="L21" i="4"/>
  <c r="L34" i="4"/>
  <c r="L22" i="4"/>
  <c r="L82" i="4"/>
  <c r="L16" i="4"/>
  <c r="L13" i="4"/>
  <c r="L25" i="4"/>
  <c r="L68" i="4"/>
  <c r="L57" i="4"/>
  <c r="L23" i="4"/>
  <c r="L18" i="4"/>
  <c r="L54" i="4"/>
  <c r="L17" i="4"/>
  <c r="O5" i="11"/>
  <c r="BI131" i="2"/>
  <c r="BI132" i="2" s="1"/>
  <c r="G77" i="11"/>
  <c r="G81" i="11"/>
  <c r="G91" i="11"/>
  <c r="C5" i="11"/>
  <c r="M5" i="11" s="1"/>
  <c r="N5" i="11" s="1"/>
  <c r="BI129" i="2"/>
  <c r="BI133" i="2" s="1"/>
  <c r="BI134"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5"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3" i="2"/>
  <c r="AD134"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30" i="2"/>
  <c r="H87" i="4" l="1"/>
  <c r="M87" i="4" s="1"/>
  <c r="N87" i="4" s="1"/>
  <c r="O87" i="4"/>
  <c r="L55" i="4"/>
  <c r="L85" i="4"/>
  <c r="K87" i="4"/>
  <c r="L87" i="4" s="1"/>
  <c r="G7" i="11"/>
  <c r="G28" i="11"/>
  <c r="R85" i="11"/>
  <c r="I7" i="11"/>
  <c r="J109" i="11" s="1"/>
  <c r="BM130" i="2"/>
  <c r="BM135" i="2" s="1"/>
  <c r="O85" i="11"/>
  <c r="C85" i="11"/>
  <c r="M37" i="11"/>
  <c r="N37" i="11" s="1"/>
  <c r="M69" i="11"/>
  <c r="N69" i="11" s="1"/>
  <c r="M83" i="11"/>
  <c r="N83" i="11" s="1"/>
  <c r="I7" i="5"/>
  <c r="BK135" i="2"/>
  <c r="D85" i="5"/>
  <c r="K85" i="5" s="1"/>
  <c r="L85" i="5" s="1"/>
  <c r="M85" i="5"/>
  <c r="K5" i="5"/>
  <c r="L5" i="5" s="1"/>
  <c r="G7" i="4"/>
  <c r="G28" i="4"/>
  <c r="H28" i="5"/>
  <c r="H7" i="5"/>
  <c r="BK129"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9"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3"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4" i="2"/>
  <c r="BM133" i="2"/>
  <c r="BM134"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87" i="4"/>
  <c r="D28" i="11" l="1"/>
  <c r="D6" i="11"/>
  <c r="D7" i="11" s="1"/>
  <c r="M6" i="11"/>
  <c r="N6" i="11" s="1"/>
  <c r="D7" i="4"/>
  <c r="D28" i="4"/>
  <c r="E6" i="5"/>
  <c r="E7" i="5" s="1"/>
  <c r="K6" i="5"/>
  <c r="L6" i="5" s="1"/>
  <c r="E28" i="5"/>
  <c r="K37" i="4"/>
  <c r="L37" i="4" l="1"/>
  <c r="K26" i="4"/>
  <c r="J28" i="4"/>
  <c r="O28" i="4" l="1"/>
  <c r="M28" i="4"/>
  <c r="N28" i="4" s="1"/>
  <c r="L26" i="4"/>
  <c r="K28" i="4"/>
  <c r="L28" i="4" s="1"/>
  <c r="BI120" i="2"/>
  <c r="BI121" i="2" s="1"/>
  <c r="BK120" i="2" l="1"/>
  <c r="BM120" i="2" s="1"/>
  <c r="BK128" i="2"/>
  <c r="I7" i="4" s="1"/>
  <c r="I6" i="4" l="1"/>
  <c r="K6" i="4" s="1"/>
  <c r="L6" i="4" s="1"/>
  <c r="J117" i="4"/>
  <c r="J116" i="4"/>
  <c r="J115" i="4"/>
  <c r="J111" i="4"/>
  <c r="J110" i="4"/>
  <c r="J109" i="4"/>
  <c r="J97" i="4"/>
  <c r="J100" i="4"/>
  <c r="J92" i="4"/>
  <c r="J96" i="4"/>
  <c r="J94" i="4"/>
  <c r="J98" i="4"/>
  <c r="J104" i="4"/>
  <c r="J103" i="4"/>
  <c r="J101" i="4"/>
  <c r="J93" i="4"/>
  <c r="J118" i="4"/>
  <c r="J95" i="4"/>
  <c r="J102" i="4"/>
  <c r="J99" i="4"/>
  <c r="J112" i="4"/>
  <c r="J105" i="4"/>
  <c r="BK121" i="2"/>
  <c r="BM128" i="2"/>
  <c r="K7" i="4"/>
  <c r="H7" i="11"/>
  <c r="K7" i="11" s="1"/>
  <c r="L7" i="11" s="1"/>
  <c r="BK131" i="2"/>
  <c r="BM131" i="2" s="1"/>
  <c r="BM121" i="2"/>
  <c r="L7" i="4" l="1"/>
  <c r="H6" i="11"/>
  <c r="K6" i="11" s="1"/>
  <c r="L6" i="11" s="1"/>
  <c r="BM132" i="2"/>
  <c r="BK132" i="2"/>
</calcChain>
</file>

<file path=xl/sharedStrings.xml><?xml version="1.0" encoding="utf-8"?>
<sst xmlns="http://schemas.openxmlformats.org/spreadsheetml/2006/main" count="1610" uniqueCount="336">
  <si>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</si>
  <si>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</si>
  <si>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</si>
  <si>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</si>
  <si>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</si>
  <si>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</si>
  <si>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</si>
  <si>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</si>
  <si>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</si>
  <si>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</si>
  <si>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</si>
  <si>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</si>
  <si>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</si>
  <si>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</si>
  <si>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</si>
  <si>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</si>
  <si>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</si>
  <si>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</si>
  <si>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</si>
  <si>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</si>
  <si>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</si>
  <si>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</si>
  <si>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</si>
  <si>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</si>
  <si>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</si>
  <si>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</si>
  <si>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</si>
  <si>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</si>
  <si>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</si>
  <si>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</si>
  <si>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</si>
  <si>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</si>
  <si>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</si>
  <si>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</si>
  <si>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</si>
  <si>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</si>
  <si>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</si>
  <si>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</si>
  <si>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</si>
  <si>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</si>
  <si>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</si>
  <si>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</si>
  <si>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</si>
  <si>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</si>
  <si>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</si>
  <si>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</si>
  <si>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</si>
  <si>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</si>
  <si>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</si>
  <si>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</si>
  <si>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</si>
  <si>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</si>
  <si>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</si>
  <si>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</si>
  <si>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</si>
  <si>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</si>
  <si>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</si>
  <si>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</si>
  <si>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</si>
  <si>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</si>
  <si>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</si>
  <si>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</si>
  <si>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</si>
  <si>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</si>
  <si>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</si>
  <si>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</si>
  <si>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</si>
  <si>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</si>
  <si>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</si>
  <si>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</si>
  <si>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</si>
  <si>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</si>
  <si>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</si>
  <si>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</si>
  <si>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</si>
  <si>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</si>
  <si>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</si>
  <si>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</si>
  <si>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</si>
  <si>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</si>
  <si>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</si>
  <si>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</si>
  <si>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</si>
  <si>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</si>
  <si>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</si>
  <si>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</si>
  <si>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</si>
  <si>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</si>
  <si>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</si>
  <si>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</si>
  <si>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</si>
  <si>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</si>
  <si>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</si>
  <si>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</si>
  <si>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</si>
  <si>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</si>
  <si>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</si>
  <si>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</si>
  <si>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</si>
  <si>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</si>
  <si>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</si>
  <si>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</si>
  <si>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</si>
  <si>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</si>
  <si>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</si>
  <si>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</si>
  <si>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</si>
  <si>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</si>
  <si>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</si>
  <si>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</si>
  <si>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</si>
  <si>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</si>
  <si>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</si>
  <si>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</si>
  <si>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</si>
  <si>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</si>
  <si>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</si>
  <si>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</si>
  <si>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</si>
  <si>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</si>
  <si>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</si>
  <si>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</si>
  <si>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</si>
  <si>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</si>
  <si>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</si>
  <si>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</si>
  <si>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</si>
  <si>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</si>
  <si>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</si>
  <si>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</si>
  <si>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</si>
  <si>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</si>
  <si>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</si>
  <si>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</si>
  <si>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</si>
  <si>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</si>
  <si>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</si>
  <si>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</si>
  <si>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</si>
  <si>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</si>
  <si>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</si>
  <si>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</si>
  <si>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</si>
  <si>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</si>
  <si>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</si>
  <si>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</si>
  <si>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</si>
  <si>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</si>
  <si>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</si>
  <si>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</si>
  <si>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</si>
  <si>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</si>
  <si>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</si>
  <si>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</si>
  <si>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</si>
  <si>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</si>
  <si>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</si>
  <si>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</si>
  <si>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</si>
  <si>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</si>
  <si>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</si>
  <si>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</si>
  <si>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</si>
  <si>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</si>
  <si>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</si>
  <si>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</si>
  <si>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</si>
  <si>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</si>
  <si>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</si>
  <si>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</si>
  <si>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</si>
  <si>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</si>
  <si>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</si>
  <si>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</si>
  <si>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</si>
  <si>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</si>
  <si>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</si>
  <si>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</si>
  <si>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</si>
  <si>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</si>
  <si>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</si>
  <si>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</si>
  <si>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</si>
  <si>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</si>
  <si>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</si>
  <si>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</si>
  <si>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</si>
  <si>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</si>
  <si>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</si>
  <si>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</si>
  <si>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</si>
  <si>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</si>
  <si>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</si>
  <si>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</si>
  <si>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</si>
  <si>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</si>
  <si>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</si>
  <si>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</si>
  <si>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</si>
  <si>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</si>
  <si>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</si>
  <si>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</si>
  <si>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</si>
  <si>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</si>
  <si>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</si>
  <si>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</si>
  <si>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 of Total SL 2020-21</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</si>
  <si>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</si>
  <si>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</si>
  <si>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</si>
  <si>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</si>
  <si>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</si>
  <si>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</si>
  <si>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</si>
  <si>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</si>
  <si>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</si>
  <si>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</si>
  <si>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</si>
  <si>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</si>
  <si>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</si>
  <si>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</si>
  <si>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</si>
  <si>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</si>
  <si>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</si>
  <si>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</si>
  <si>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</si>
  <si>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</si>
  <si>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</si>
  <si>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</si>
  <si>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</si>
  <si>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</si>
  <si>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</si>
  <si>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</si>
  <si>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</si>
  <si>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</si>
  <si>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</si>
  <si>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</si>
  <si>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</si>
  <si>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</si>
  <si>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</si>
  <si>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</si>
  <si>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</si>
  <si>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</si>
  <si>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</si>
  <si>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</si>
  <si>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</si>
  <si>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</si>
  <si>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</si>
  <si>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</si>
  <si>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</si>
  <si>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</si>
  <si>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</si>
  <si>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</si>
  <si>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</si>
  <si>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</si>
  <si>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</si>
  <si>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</si>
  <si>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</si>
  <si>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</si>
  <si>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</si>
  <si>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</si>
  <si>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</si>
  <si>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</si>
  <si>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</si>
  <si>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</si>
  <si>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</si>
  <si>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</si>
  <si>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</si>
  <si>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</si>
  <si>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</si>
  <si>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</si>
  <si>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</si>
  <si>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</si>
  <si>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</si>
  <si>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</si>
  <si>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</si>
  <si>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</si>
  <si>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</si>
  <si>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</si>
  <si>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</si>
  <si>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</si>
  <si>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</si>
  <si>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</si>
  <si>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</si>
  <si>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</si>
  <si>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</si>
  <si>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</si>
  <si>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</si>
  <si>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</si>
  <si>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</si>
  <si>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</si>
  <si>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</si>
  <si>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</si>
  <si>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</si>
  <si>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</si>
  <si>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</si>
  <si>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FG Utilization</t>
  </si>
  <si>
    <t>AC - FG</t>
  </si>
  <si>
    <t>Actual-FG</t>
  </si>
  <si>
    <t>% of Total FG 2020-21</t>
  </si>
  <si>
    <t xml:space="preserve">OBG(SL) 2021-22 </t>
  </si>
  <si>
    <t>% of Total OBG(SL)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</si>
  <si>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</si>
  <si>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</si>
  <si>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</si>
  <si>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</si>
  <si>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</si>
  <si>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</si>
  <si>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</si>
  <si>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</si>
  <si>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</si>
  <si>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</si>
  <si>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</si>
  <si>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</si>
  <si>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</si>
  <si>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</si>
  <si>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</si>
  <si>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OBG (SL) Utilization</t>
  </si>
  <si>
    <t>Others</t>
  </si>
  <si>
    <t>% of Total OWE 2020-21</t>
  </si>
  <si>
    <t xml:space="preserve"> </t>
  </si>
  <si>
    <t>PU - 74</t>
  </si>
  <si>
    <t>PU - 38</t>
  </si>
  <si>
    <t>Adjustments (PU-33)</t>
  </si>
  <si>
    <t>P U Wise  expenditure   to   end   of Nov-21 on OBG(SL) ZONAL</t>
  </si>
  <si>
    <t>BP to end  Nov-21</t>
  </si>
  <si>
    <t>Actuals upto Nov' 20</t>
  </si>
  <si>
    <t>Actuals upto Nov' 21</t>
  </si>
  <si>
    <t>FINANCE REGISTER - GRANT WISE AND PU WISE SUMMARY FROM MONTH :APRIL    20 TO NOVEMBER 20</t>
  </si>
  <si>
    <t>Report generated on : 23.11.2021 at 04:02:08 PM</t>
  </si>
  <si>
    <t>PU - 23</t>
  </si>
  <si>
    <t>Actual upto Nov'20</t>
  </si>
  <si>
    <t>Actual Upto Nov'21</t>
  </si>
  <si>
    <t>ORDINARY WORKING EXPENSES PU WISE ZONAL NOV-21</t>
  </si>
  <si>
    <t>FINANCE REGISTER - GRANT WISE AND PU WISE SUMMARY FROM MONTH :APRIL    21 TO NOVEMBER 21</t>
  </si>
  <si>
    <t>Report generated on : 06.12.2021 at 01:45:51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</si>
</sst>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8"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b/>
      <i/>
      <sz val="10"/>
      <name val="Arial"/>
      <family val="2"/>
    </font>
    <font>
      <sz val="12"/>
      <name val="Calibri"/>
      <family val="2"/>
      <scheme val="minor"/>
    </font>
    <font>
      <b/>
      <sz val="12"/>
      <color rgb="FF00B0F0"/>
      <name val="Arial"/>
      <family val="2"/>
    </font>
    <font>
      <sz val="11"/>
      <color rgb="FF00B0F0"/>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1">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24" fillId="0" borderId="3"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5" fillId="0" borderId="0" xfId="0" applyFont="1"/>
    <xf numFmtId="0" fontId="25" fillId="0" borderId="3" xfId="0" applyFont="1" applyBorder="1" applyAlignment="1">
      <alignment horizontal="center" vertical="center" wrapText="1"/>
    </xf>
    <xf numFmtId="0" fontId="25" fillId="0" borderId="3" xfId="0" applyFont="1" applyBorder="1" applyAlignment="1">
      <alignment horizontal="center"/>
    </xf>
    <xf numFmtId="1" fontId="25" fillId="0" borderId="3" xfId="0" applyNumberFormat="1" applyFont="1" applyBorder="1" applyAlignment="1">
      <alignment horizontal="right"/>
    </xf>
    <xf numFmtId="1" fontId="25" fillId="0" borderId="3" xfId="0" applyNumberFormat="1" applyFont="1" applyBorder="1"/>
    <xf numFmtId="164" fontId="25" fillId="0" borderId="3" xfId="1" applyNumberFormat="1" applyFont="1" applyBorder="1"/>
    <xf numFmtId="10" fontId="25" fillId="0" borderId="3" xfId="1" applyNumberFormat="1" applyFont="1" applyBorder="1"/>
    <xf numFmtId="0" fontId="25" fillId="0" borderId="3" xfId="0" applyFont="1" applyBorder="1"/>
    <xf numFmtId="1" fontId="25" fillId="0" borderId="3" xfId="0" applyNumberFormat="1" applyFont="1" applyFill="1" applyBorder="1" applyAlignment="1">
      <alignment horizontal="right"/>
    </xf>
    <xf numFmtId="0" fontId="26" fillId="0" borderId="0" xfId="0" applyFont="1"/>
    <xf numFmtId="1" fontId="25" fillId="0" borderId="3" xfId="0" applyNumberFormat="1" applyFont="1" applyFill="1" applyBorder="1"/>
    <xf numFmtId="0" fontId="25" fillId="0" borderId="3" xfId="0" applyFont="1" applyBorder="1" applyAlignment="1">
      <alignment horizontal="left" wrapText="1"/>
    </xf>
    <xf numFmtId="0" fontId="8" fillId="3" borderId="0" xfId="0" applyFont="1" applyFill="1"/>
    <xf numFmtId="0" fontId="27" fillId="3" borderId="3" xfId="0" applyFont="1" applyFill="1" applyBorder="1"/>
    <xf numFmtId="0" fontId="27"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7" fillId="0" borderId="3" xfId="0" applyFont="1" applyBorder="1"/>
    <xf numFmtId="2" fontId="27" fillId="0" borderId="3" xfId="0" applyNumberFormat="1" applyFont="1" applyBorder="1" applyAlignment="1">
      <alignment wrapText="1"/>
    </xf>
    <xf numFmtId="164" fontId="27" fillId="0" borderId="3" xfId="1" applyNumberFormat="1" applyFont="1" applyBorder="1"/>
    <xf numFmtId="2" fontId="27" fillId="0" borderId="3" xfId="0" applyNumberFormat="1" applyFont="1" applyBorder="1"/>
    <xf numFmtId="10" fontId="27"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7" fillId="0" borderId="3" xfId="0" applyFont="1" applyFill="1" applyBorder="1"/>
    <xf numFmtId="10" fontId="27" fillId="0" borderId="3" xfId="1" applyNumberFormat="1" applyFont="1" applyBorder="1" applyAlignment="1">
      <alignment horizontal="right"/>
    </xf>
    <xf numFmtId="0" fontId="8" fillId="0" borderId="0" xfId="0" applyFont="1" applyAlignment="1">
      <alignment wrapText="1"/>
    </xf>
    <xf numFmtId="0" fontId="27" fillId="0" borderId="3" xfId="0" applyFont="1" applyBorder="1" applyAlignment="1">
      <alignment wrapText="1"/>
    </xf>
    <xf numFmtId="0" fontId="7" fillId="3" borderId="0" xfId="0" applyFont="1" applyFill="1"/>
    <xf numFmtId="165" fontId="7" fillId="0" borderId="1" xfId="0" applyNumberFormat="1" applyFont="1" applyBorder="1" applyAlignment="1">
      <alignment horizontal="right" vertical="top"/>
    </xf>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23" fillId="0" borderId="1" xfId="0" applyFont="1" applyBorder="1" applyAlignment="1">
      <alignment horizontal="center" vertical="top"/>
    </xf>
    <xf numFmtId="0" fontId="0" fillId="0" borderId="0" xfId="0"/>
    <xf numFmtId="1" fontId="3" fillId="0" borderId="3" xfId="0" applyNumberFormat="1" applyFont="1" applyFill="1" applyBorder="1" applyAlignment="1">
      <alignment horizontal="right"/>
    </xf>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3"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5" fillId="3" borderId="3" xfId="0" applyNumberFormat="1" applyFont="1" applyFill="1" applyBorder="1" applyAlignment="1">
      <alignment horizontal="center" wrapText="1"/>
    </xf>
    <xf numFmtId="0" fontId="27" fillId="3" borderId="4" xfId="0" applyFont="1" applyFill="1" applyBorder="1" applyAlignment="1">
      <alignment horizontal="center" wrapText="1"/>
    </xf>
    <xf numFmtId="0" fontId="27" fillId="3" borderId="5" xfId="0" applyFont="1" applyFill="1" applyBorder="1" applyAlignment="1">
      <alignment horizontal="center" wrapText="1"/>
    </xf>
    <xf numFmtId="1" fontId="27" fillId="3" borderId="4" xfId="0" applyNumberFormat="1" applyFont="1" applyFill="1" applyBorder="1" applyAlignment="1">
      <alignment horizontal="center" wrapText="1"/>
    </xf>
    <xf numFmtId="1" fontId="27" fillId="3" borderId="5" xfId="0" applyNumberFormat="1" applyFont="1" applyFill="1" applyBorder="1" applyAlignment="1">
      <alignment horizontal="center" wrapText="1"/>
    </xf>
    <xf numFmtId="0" fontId="27" fillId="3" borderId="3" xfId="0" applyFont="1" applyFill="1" applyBorder="1" applyAlignment="1">
      <alignment horizontal="center"/>
    </xf>
    <xf numFmtId="0" fontId="27" fillId="3" borderId="3" xfId="0" applyFont="1" applyFill="1" applyBorder="1" applyAlignment="1">
      <alignment horizontal="center" wrapText="1"/>
    </xf>
    <xf numFmtId="1" fontId="27" fillId="3" borderId="4" xfId="0" applyNumberFormat="1" applyFont="1" applyFill="1" applyBorder="1" applyAlignment="1">
      <alignment horizontal="center"/>
    </xf>
    <xf numFmtId="0" fontId="27"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20"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20" fillId="0" borderId="9" xfId="0" applyFont="1" applyBorder="1" applyAlignment="1">
      <alignment horizontal="center"/>
    </xf>
    <xf numFmtId="0" fontId="20" fillId="0" borderId="10" xfId="0" applyFont="1" applyBorder="1" applyAlignment="1">
      <alignment horizontal="center"/>
    </xf>
    <xf numFmtId="1" fontId="5" fillId="3" borderId="5" xfId="0" applyNumberFormat="1" applyFont="1" applyFill="1" applyBorder="1" applyAlignment="1">
      <alignment horizontal="center"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23" t="s">
        <v>223</v>
      </c>
      <c r="B1" s="265"/>
      <c r="C1" s="265"/>
      <c r="D1" s="265"/>
      <c r="E1" s="265"/>
      <c r="F1" s="265"/>
      <c r="G1" s="265"/>
      <c r="H1" s="265"/>
      <c r="I1" s="265"/>
      <c r="J1" s="265"/>
      <c r="K1" s="265"/>
      <c r="L1" s="265"/>
      <c r="M1" s="265"/>
      <c r="N1" s="265"/>
      <c r="O1" s="265"/>
      <c r="P1" s="265"/>
    </row>
    <row r="3" spans="1:27" x14ac:dyDescent="0.25">
      <c r="A3" s="323" t="s">
        <v>224</v>
      </c>
      <c r="B3" s="265"/>
      <c r="C3" s="265"/>
      <c r="D3" s="265"/>
      <c r="E3" s="265"/>
      <c r="F3" s="265"/>
      <c r="G3" s="265"/>
      <c r="H3" s="265"/>
      <c r="I3" s="265"/>
      <c r="J3" s="265"/>
      <c r="K3" s="265"/>
      <c r="L3" s="265"/>
      <c r="M3" s="265"/>
      <c r="N3" s="265"/>
      <c r="O3" s="265"/>
      <c r="P3" s="265"/>
    </row>
    <row r="5" spans="1:27" ht="76.5" x14ac:dyDescent="0.25">
      <c r="A5" s="140" t="s">
        <v>225</v>
      </c>
      <c r="B5" s="140" t="s">
        <v>226</v>
      </c>
      <c r="C5" s="140" t="s">
        <v>227</v>
      </c>
      <c r="D5" s="140" t="s">
        <v>228</v>
      </c>
      <c r="E5" s="140" t="s">
        <v>229</v>
      </c>
      <c r="F5" s="140" t="s">
        <v>230</v>
      </c>
      <c r="G5" s="140" t="s">
        <v>231</v>
      </c>
      <c r="H5" s="144" t="s">
        <v>232</v>
      </c>
      <c r="I5" s="140" t="s">
        <v>233</v>
      </c>
      <c r="J5" s="140" t="s">
        <v>234</v>
      </c>
      <c r="K5" s="140" t="s">
        <v>235</v>
      </c>
      <c r="L5" s="140" t="s">
        <v>236</v>
      </c>
      <c r="M5" s="140" t="s">
        <v>237</v>
      </c>
      <c r="N5" s="140" t="s">
        <v>238</v>
      </c>
      <c r="O5" s="140" t="s">
        <v>239</v>
      </c>
      <c r="P5" s="169" t="s">
        <v>240</v>
      </c>
      <c r="Q5" s="170" t="s">
        <v>72</v>
      </c>
      <c r="R5" s="170" t="s">
        <v>290</v>
      </c>
      <c r="S5" s="141"/>
      <c r="T5" s="141"/>
      <c r="U5" s="141"/>
      <c r="V5" s="141"/>
      <c r="X5" s="141"/>
      <c r="Y5" s="141"/>
      <c r="Z5" s="141"/>
      <c r="AA5" s="141"/>
    </row>
    <row r="6" spans="1:27" x14ac:dyDescent="0.25">
      <c r="A6" s="142" t="s">
        <v>241</v>
      </c>
      <c r="B6" s="142" t="s">
        <v>242</v>
      </c>
      <c r="C6" s="143">
        <v>4657889</v>
      </c>
      <c r="D6" s="143">
        <v>4310000</v>
      </c>
      <c r="E6" s="143">
        <v>547001</v>
      </c>
      <c r="F6" s="143">
        <v>3762999</v>
      </c>
      <c r="G6" s="143">
        <v>4162093</v>
      </c>
      <c r="H6" s="145">
        <v>3980000</v>
      </c>
      <c r="I6" s="143">
        <v>4821984</v>
      </c>
      <c r="J6" s="172">
        <v>2626052</v>
      </c>
      <c r="K6" s="172">
        <v>2717930</v>
      </c>
      <c r="L6" s="172">
        <v>2733189</v>
      </c>
      <c r="M6" s="172">
        <v>3036567</v>
      </c>
      <c r="N6" s="172">
        <v>3037918</v>
      </c>
      <c r="O6" s="143">
        <v>3792777</v>
      </c>
      <c r="P6" s="173">
        <v>3038051</v>
      </c>
      <c r="Q6" s="22">
        <v>72522</v>
      </c>
      <c r="R6" s="23"/>
      <c r="S6" s="30"/>
      <c r="T6" s="30"/>
      <c r="U6" s="30"/>
      <c r="V6" s="30"/>
      <c r="X6" s="30"/>
      <c r="Y6" s="30"/>
      <c r="Z6" s="30"/>
      <c r="AA6" s="30"/>
    </row>
    <row r="7" spans="1:27" x14ac:dyDescent="0.25">
      <c r="A7" s="142" t="s">
        <v>241</v>
      </c>
      <c r="B7" s="142" t="s">
        <v>243</v>
      </c>
      <c r="C7" s="143">
        <v>9898884</v>
      </c>
      <c r="D7" s="143">
        <v>10040000</v>
      </c>
      <c r="E7" s="143">
        <v>1671788</v>
      </c>
      <c r="F7" s="143">
        <v>8368212</v>
      </c>
      <c r="G7" s="143">
        <v>9411581</v>
      </c>
      <c r="H7" s="145">
        <v>8790000</v>
      </c>
      <c r="I7" s="143">
        <v>10962562</v>
      </c>
      <c r="J7" s="172">
        <v>5910673</v>
      </c>
      <c r="K7" s="172">
        <v>6349150</v>
      </c>
      <c r="L7" s="172">
        <v>6545058</v>
      </c>
      <c r="M7" s="172">
        <v>7141085</v>
      </c>
      <c r="N7" s="172">
        <v>7190755</v>
      </c>
      <c r="O7" s="143">
        <v>9334835</v>
      </c>
      <c r="P7" s="173">
        <v>7190755</v>
      </c>
      <c r="Q7" s="22">
        <v>272940</v>
      </c>
      <c r="R7" s="23"/>
      <c r="S7" s="30"/>
      <c r="T7" s="30"/>
      <c r="U7" s="30"/>
      <c r="V7" s="30"/>
      <c r="X7" s="30"/>
      <c r="Y7" s="30"/>
      <c r="Z7" s="30"/>
      <c r="AA7" s="30"/>
    </row>
    <row r="8" spans="1:27" x14ac:dyDescent="0.25">
      <c r="A8" s="142" t="s">
        <v>241</v>
      </c>
      <c r="B8" s="142" t="s">
        <v>244</v>
      </c>
      <c r="C8" s="143">
        <v>3778499</v>
      </c>
      <c r="D8" s="143">
        <v>2720000</v>
      </c>
      <c r="E8" s="143">
        <v>402610</v>
      </c>
      <c r="F8" s="143">
        <v>2317390</v>
      </c>
      <c r="G8" s="143">
        <v>2540447</v>
      </c>
      <c r="H8" s="145">
        <v>2390000</v>
      </c>
      <c r="I8" s="143">
        <v>3498456</v>
      </c>
      <c r="J8" s="172">
        <v>1602580</v>
      </c>
      <c r="K8" s="172">
        <v>1700321</v>
      </c>
      <c r="L8" s="172">
        <v>1873559</v>
      </c>
      <c r="M8" s="172">
        <v>2005467</v>
      </c>
      <c r="N8" s="172">
        <v>1977649</v>
      </c>
      <c r="O8" s="143">
        <v>2526071</v>
      </c>
      <c r="P8" s="173">
        <v>1977649</v>
      </c>
      <c r="Q8" s="22">
        <v>50198</v>
      </c>
      <c r="R8" s="23"/>
      <c r="S8" s="30"/>
      <c r="T8" s="30"/>
      <c r="U8" s="30"/>
      <c r="V8" s="30"/>
      <c r="X8" s="30"/>
      <c r="Y8" s="30"/>
      <c r="Z8" s="30"/>
      <c r="AA8" s="30"/>
    </row>
    <row r="9" spans="1:27" x14ac:dyDescent="0.25">
      <c r="A9" s="142" t="s">
        <v>241</v>
      </c>
      <c r="B9" s="142" t="s">
        <v>245</v>
      </c>
      <c r="C9" s="143">
        <v>6093566</v>
      </c>
      <c r="D9" s="143">
        <v>5580000</v>
      </c>
      <c r="E9" s="143">
        <v>967983</v>
      </c>
      <c r="F9" s="143">
        <v>4612017</v>
      </c>
      <c r="G9" s="143">
        <v>4949135</v>
      </c>
      <c r="H9" s="145">
        <v>4820000</v>
      </c>
      <c r="I9" s="143">
        <v>5698040</v>
      </c>
      <c r="J9" s="172">
        <v>3259468</v>
      </c>
      <c r="K9" s="172">
        <v>3148900</v>
      </c>
      <c r="L9" s="172">
        <v>3375771</v>
      </c>
      <c r="M9" s="172">
        <v>3688586</v>
      </c>
      <c r="N9" s="172">
        <v>3543787</v>
      </c>
      <c r="O9" s="143">
        <v>4820572</v>
      </c>
      <c r="P9" s="173">
        <v>3543787</v>
      </c>
      <c r="Q9" s="22">
        <v>65243</v>
      </c>
      <c r="R9" s="23"/>
      <c r="S9" s="30"/>
      <c r="T9" s="30"/>
      <c r="U9" s="30"/>
      <c r="V9" s="30"/>
      <c r="X9" s="30"/>
      <c r="Y9" s="30"/>
      <c r="Z9" s="30"/>
      <c r="AA9" s="30"/>
    </row>
    <row r="10" spans="1:27" x14ac:dyDescent="0.25">
      <c r="A10" s="142" t="s">
        <v>241</v>
      </c>
      <c r="B10" s="142" t="s">
        <v>246</v>
      </c>
      <c r="C10" s="143">
        <v>6921196</v>
      </c>
      <c r="D10" s="143">
        <v>6430000</v>
      </c>
      <c r="E10" s="143">
        <v>1222221</v>
      </c>
      <c r="F10" s="143">
        <v>5207779</v>
      </c>
      <c r="G10" s="143">
        <v>5738604</v>
      </c>
      <c r="H10" s="145">
        <v>5390000</v>
      </c>
      <c r="I10" s="143">
        <v>7093900</v>
      </c>
      <c r="J10" s="172">
        <v>3662624</v>
      </c>
      <c r="K10" s="172">
        <v>3943431</v>
      </c>
      <c r="L10" s="172">
        <v>3859338</v>
      </c>
      <c r="M10" s="172">
        <v>4420358</v>
      </c>
      <c r="N10" s="172">
        <v>4278070</v>
      </c>
      <c r="O10" s="143">
        <v>5695696</v>
      </c>
      <c r="P10" s="173">
        <v>4278070</v>
      </c>
      <c r="Q10" s="22">
        <v>118272</v>
      </c>
      <c r="R10" s="23"/>
      <c r="S10" s="30"/>
      <c r="T10" s="30"/>
      <c r="U10" s="30"/>
      <c r="V10" s="30"/>
      <c r="X10" s="30"/>
      <c r="Y10" s="30"/>
      <c r="Z10" s="30"/>
      <c r="AA10" s="30"/>
    </row>
    <row r="11" spans="1:27" x14ac:dyDescent="0.25">
      <c r="A11" s="142" t="s">
        <v>241</v>
      </c>
      <c r="B11" s="142" t="s">
        <v>247</v>
      </c>
      <c r="C11" s="143">
        <v>11360408</v>
      </c>
      <c r="D11" s="143">
        <v>11050000</v>
      </c>
      <c r="E11" s="143">
        <v>2239418</v>
      </c>
      <c r="F11" s="143">
        <v>8810582</v>
      </c>
      <c r="G11" s="143">
        <v>9819352</v>
      </c>
      <c r="H11" s="145">
        <v>9620000</v>
      </c>
      <c r="I11" s="143">
        <v>12138236</v>
      </c>
      <c r="J11" s="172">
        <v>6217455</v>
      </c>
      <c r="K11" s="172">
        <v>8103136</v>
      </c>
      <c r="L11" s="172">
        <v>6779016</v>
      </c>
      <c r="M11" s="172">
        <v>8845083</v>
      </c>
      <c r="N11" s="172">
        <v>7542912</v>
      </c>
      <c r="O11" s="143">
        <v>11287807</v>
      </c>
      <c r="P11" s="173">
        <v>7542912</v>
      </c>
      <c r="Q11" s="22">
        <v>127709</v>
      </c>
      <c r="R11" s="23"/>
      <c r="S11" s="30"/>
      <c r="T11" s="30"/>
      <c r="U11" s="30"/>
      <c r="V11" s="30"/>
      <c r="X11" s="30"/>
      <c r="Y11" s="30"/>
      <c r="Z11" s="30"/>
      <c r="AA11" s="30"/>
    </row>
    <row r="12" spans="1:27" x14ac:dyDescent="0.25">
      <c r="A12" s="142" t="s">
        <v>241</v>
      </c>
      <c r="B12" s="142" t="s">
        <v>248</v>
      </c>
      <c r="C12" s="143">
        <v>26891557</v>
      </c>
      <c r="D12" s="143">
        <v>27780000</v>
      </c>
      <c r="E12" s="143">
        <v>1690102</v>
      </c>
      <c r="F12" s="143">
        <v>26089898</v>
      </c>
      <c r="G12" s="143">
        <v>26851626</v>
      </c>
      <c r="H12" s="145">
        <v>24300000</v>
      </c>
      <c r="I12" s="143">
        <v>28761730</v>
      </c>
      <c r="J12" s="172">
        <v>19992824</v>
      </c>
      <c r="K12" s="172">
        <v>18243784</v>
      </c>
      <c r="L12" s="172">
        <v>19432641</v>
      </c>
      <c r="M12" s="172">
        <v>19758335</v>
      </c>
      <c r="N12" s="172">
        <v>20184752</v>
      </c>
      <c r="O12" s="143">
        <v>24801378</v>
      </c>
      <c r="P12" s="173">
        <v>20184752</v>
      </c>
      <c r="Q12" s="22">
        <v>224042</v>
      </c>
      <c r="R12" s="23"/>
      <c r="S12" s="30"/>
      <c r="T12" s="30"/>
      <c r="U12" s="30"/>
      <c r="V12" s="30"/>
      <c r="X12" s="30"/>
      <c r="Y12" s="30"/>
      <c r="Z12" s="30"/>
      <c r="AA12" s="30"/>
    </row>
    <row r="13" spans="1:27" x14ac:dyDescent="0.25">
      <c r="A13" s="142" t="s">
        <v>241</v>
      </c>
      <c r="B13" s="142" t="s">
        <v>249</v>
      </c>
      <c r="C13" s="143">
        <v>19760498</v>
      </c>
      <c r="D13" s="143">
        <v>15300000</v>
      </c>
      <c r="E13" s="143">
        <v>6665820</v>
      </c>
      <c r="F13" s="143">
        <v>8634180</v>
      </c>
      <c r="G13" s="143">
        <v>10533483</v>
      </c>
      <c r="H13" s="145">
        <v>9030000</v>
      </c>
      <c r="I13" s="143">
        <v>14547312</v>
      </c>
      <c r="J13" s="172">
        <v>7258992</v>
      </c>
      <c r="K13" s="172">
        <v>9873789</v>
      </c>
      <c r="L13" s="172">
        <v>5877990</v>
      </c>
      <c r="M13" s="172">
        <v>11211875</v>
      </c>
      <c r="N13" s="172">
        <v>6085462</v>
      </c>
      <c r="O13" s="143">
        <v>14752133</v>
      </c>
      <c r="P13" s="173">
        <v>6085462</v>
      </c>
      <c r="Q13" s="22">
        <v>546</v>
      </c>
      <c r="R13" s="23"/>
      <c r="S13" s="30"/>
      <c r="T13" s="30"/>
      <c r="U13" s="30"/>
      <c r="V13" s="30"/>
      <c r="X13" s="30"/>
      <c r="Y13" s="30"/>
      <c r="Z13" s="30"/>
      <c r="AA13" s="30"/>
    </row>
    <row r="14" spans="1:27" x14ac:dyDescent="0.25">
      <c r="A14" s="142" t="s">
        <v>241</v>
      </c>
      <c r="B14" s="142" t="s">
        <v>250</v>
      </c>
      <c r="C14" s="143">
        <v>4747401</v>
      </c>
      <c r="D14" s="143">
        <v>4360000</v>
      </c>
      <c r="E14" s="143">
        <v>630837</v>
      </c>
      <c r="F14" s="143">
        <v>3729163</v>
      </c>
      <c r="G14" s="143">
        <v>4207011</v>
      </c>
      <c r="H14" s="145">
        <v>3740000</v>
      </c>
      <c r="I14" s="143">
        <v>4777515</v>
      </c>
      <c r="J14" s="172">
        <v>2730785</v>
      </c>
      <c r="K14" s="172">
        <v>2902050</v>
      </c>
      <c r="L14" s="172">
        <v>2850911</v>
      </c>
      <c r="M14" s="172">
        <v>3215292</v>
      </c>
      <c r="N14" s="172">
        <v>3110586</v>
      </c>
      <c r="O14" s="143">
        <v>3879626</v>
      </c>
      <c r="P14" s="173">
        <v>3111162</v>
      </c>
      <c r="Q14" s="22">
        <v>36634</v>
      </c>
      <c r="R14" s="171">
        <v>845474</v>
      </c>
      <c r="S14" s="30"/>
      <c r="T14" s="30"/>
      <c r="U14" s="30"/>
      <c r="V14" s="30"/>
      <c r="X14" s="30"/>
      <c r="Y14" s="30"/>
      <c r="Z14" s="30"/>
      <c r="AA14" s="30"/>
    </row>
    <row r="15" spans="1:27" x14ac:dyDescent="0.25">
      <c r="A15" s="142" t="s">
        <v>241</v>
      </c>
      <c r="B15" s="142" t="s">
        <v>251</v>
      </c>
      <c r="C15" s="143">
        <v>5041185</v>
      </c>
      <c r="D15" s="143">
        <v>4200157</v>
      </c>
      <c r="E15" s="143">
        <v>983885</v>
      </c>
      <c r="F15" s="143">
        <v>3216272</v>
      </c>
      <c r="G15" s="143">
        <v>3547805</v>
      </c>
      <c r="H15" s="145">
        <v>3430000</v>
      </c>
      <c r="I15" s="143">
        <v>4917933</v>
      </c>
      <c r="J15" s="172">
        <v>2228845</v>
      </c>
      <c r="K15" s="172">
        <v>2736049</v>
      </c>
      <c r="L15" s="172">
        <v>2753891</v>
      </c>
      <c r="M15" s="172">
        <v>2982440</v>
      </c>
      <c r="N15" s="172">
        <v>3238961</v>
      </c>
      <c r="O15" s="143">
        <v>3942646</v>
      </c>
      <c r="P15" s="173">
        <v>3238961</v>
      </c>
      <c r="Q15" s="22">
        <v>23170</v>
      </c>
      <c r="R15" s="23"/>
      <c r="S15" s="30"/>
      <c r="T15" s="30"/>
      <c r="U15" s="30"/>
      <c r="V15" s="30"/>
      <c r="X15" s="30"/>
      <c r="Y15" s="30"/>
      <c r="Z15" s="30"/>
      <c r="AA15" s="30"/>
    </row>
    <row r="16" spans="1:27" x14ac:dyDescent="0.25">
      <c r="A16" s="142" t="s">
        <v>241</v>
      </c>
      <c r="B16" s="142" t="s">
        <v>252</v>
      </c>
      <c r="C16" s="143">
        <v>2946670</v>
      </c>
      <c r="D16" s="143">
        <v>2947000</v>
      </c>
      <c r="E16" s="143">
        <v>239683</v>
      </c>
      <c r="F16" s="143">
        <v>2707317</v>
      </c>
      <c r="G16" s="143">
        <v>2690645</v>
      </c>
      <c r="H16" s="145">
        <v>2730000</v>
      </c>
      <c r="I16" s="143">
        <v>2977544</v>
      </c>
      <c r="J16" s="172">
        <v>2065535</v>
      </c>
      <c r="K16" s="172">
        <v>1555583</v>
      </c>
      <c r="L16" s="172">
        <v>1850369</v>
      </c>
      <c r="M16" s="172">
        <v>1749122</v>
      </c>
      <c r="N16" s="172">
        <v>2061716</v>
      </c>
      <c r="O16" s="143">
        <v>2144457</v>
      </c>
      <c r="P16" s="173">
        <v>2061716</v>
      </c>
      <c r="Q16" s="22">
        <v>0</v>
      </c>
      <c r="R16" s="23"/>
      <c r="S16" s="30"/>
      <c r="T16" s="30"/>
      <c r="U16" s="30"/>
      <c r="V16" s="30"/>
      <c r="X16" s="30"/>
      <c r="Y16" s="30"/>
      <c r="Z16" s="30"/>
      <c r="AA16" s="30"/>
    </row>
    <row r="17" spans="1:27" x14ac:dyDescent="0.25">
      <c r="A17" s="142" t="s">
        <v>241</v>
      </c>
      <c r="B17" s="142" t="s">
        <v>253</v>
      </c>
      <c r="C17" s="143">
        <v>-70157</v>
      </c>
      <c r="D17" s="143">
        <v>-70157</v>
      </c>
      <c r="E17" s="143">
        <v>0</v>
      </c>
      <c r="F17" s="143">
        <v>-70157</v>
      </c>
      <c r="G17" s="143">
        <v>-53057</v>
      </c>
      <c r="H17" s="145">
        <v>0</v>
      </c>
      <c r="I17" s="143">
        <v>-53457</v>
      </c>
      <c r="J17" s="172">
        <v>-70157</v>
      </c>
      <c r="K17" s="172">
        <v>2815405</v>
      </c>
      <c r="L17" s="172">
        <v>3004791</v>
      </c>
      <c r="M17" s="172">
        <v>2879163</v>
      </c>
      <c r="N17" s="172">
        <v>3044441</v>
      </c>
      <c r="O17" s="143">
        <v>73130</v>
      </c>
      <c r="P17" s="173">
        <v>3044441</v>
      </c>
      <c r="Q17" s="22">
        <v>0</v>
      </c>
      <c r="R17" s="23"/>
      <c r="S17" s="30"/>
      <c r="T17" s="30"/>
      <c r="U17" s="30"/>
      <c r="V17" s="30"/>
      <c r="X17" s="30"/>
      <c r="Y17" s="30"/>
      <c r="Z17" s="30"/>
      <c r="AA17" s="30"/>
    </row>
    <row r="18" spans="1:27" x14ac:dyDescent="0.25">
      <c r="A18" s="142" t="s">
        <v>241</v>
      </c>
      <c r="B18" s="142" t="s">
        <v>130</v>
      </c>
      <c r="C18" s="143">
        <v>102027596</v>
      </c>
      <c r="D18" s="143">
        <v>94647000</v>
      </c>
      <c r="E18" s="143">
        <v>17261348</v>
      </c>
      <c r="F18" s="143">
        <v>77385652</v>
      </c>
      <c r="G18" s="143">
        <v>84398725</v>
      </c>
      <c r="H18" s="145">
        <v>78220000</v>
      </c>
      <c r="I18" s="143">
        <v>100141755</v>
      </c>
      <c r="J18" s="172">
        <v>57485676</v>
      </c>
      <c r="K18" s="172">
        <v>64089529</v>
      </c>
      <c r="L18" s="172">
        <v>60936526</v>
      </c>
      <c r="M18" s="172">
        <v>70933373</v>
      </c>
      <c r="N18" s="172">
        <v>65297007</v>
      </c>
      <c r="O18" s="143">
        <v>87051130</v>
      </c>
      <c r="P18" s="173">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4" customWidth="1"/>
    <col min="2" max="2" width="10" style="154" customWidth="1"/>
    <col min="3" max="3" width="11.7109375" style="69" customWidth="1"/>
    <col min="4" max="4" width="11.7109375" style="154" customWidth="1"/>
    <col min="5" max="5" width="2" style="154" hidden="1" customWidth="1"/>
    <col min="6" max="6" width="17.28515625" style="154" customWidth="1"/>
    <col min="7" max="7" width="13.42578125" style="154" customWidth="1"/>
    <col min="8" max="8" width="10.7109375" style="154" customWidth="1"/>
    <col min="9" max="9" width="11.7109375" style="154" customWidth="1"/>
    <col min="10" max="12" width="10.7109375" style="154" customWidth="1"/>
    <col min="13" max="13" width="11.28515625" style="154" customWidth="1"/>
    <col min="14" max="14" width="11.5703125" style="154" customWidth="1"/>
    <col min="15" max="15" width="11.140625" style="154" customWidth="1"/>
    <col min="16" max="16" width="98.28515625" style="147" customWidth="1"/>
    <col min="17" max="17" width="12.140625" style="147" customWidth="1"/>
    <col min="18" max="18" width="10.28515625" style="154" customWidth="1"/>
    <col min="19" max="16384" width="9.140625" style="154"/>
  </cols>
  <sheetData>
    <row r="1" spans="1:19" x14ac:dyDescent="0.25">
      <c r="A1" s="36" t="s">
        <v>280</v>
      </c>
      <c r="B1" s="36"/>
    </row>
    <row r="2" spans="1:19" x14ac:dyDescent="0.25">
      <c r="M2" s="36" t="s">
        <v>150</v>
      </c>
      <c r="P2" s="174" t="s">
        <v>292</v>
      </c>
    </row>
    <row r="3" spans="1:19" s="36" customFormat="1" ht="15" customHeight="1" x14ac:dyDescent="0.25">
      <c r="A3" s="272" t="s">
        <v>151</v>
      </c>
      <c r="B3" s="271" t="s">
        <v>302</v>
      </c>
      <c r="C3" s="269" t="str">
        <f>'PU Wise OWE'!$B$7</f>
        <v>Actuals upto Nov' 20</v>
      </c>
      <c r="D3" s="271" t="s">
        <v>173</v>
      </c>
      <c r="E3" s="271"/>
      <c r="F3" s="269" t="str">
        <f>'PU Wise OWE'!$B$5</f>
        <v xml:space="preserve">OBG(SL) 2021-22 </v>
      </c>
      <c r="G3" s="271" t="s">
        <v>308</v>
      </c>
      <c r="H3" s="271" t="s">
        <v>316</v>
      </c>
      <c r="I3" s="269" t="str">
        <f>'PU Wise OWE'!B8</f>
        <v>Actuals upto Nov' 21</v>
      </c>
      <c r="J3" s="271" t="s">
        <v>205</v>
      </c>
      <c r="K3" s="268" t="s">
        <v>207</v>
      </c>
      <c r="L3" s="268"/>
      <c r="M3" s="268" t="s">
        <v>147</v>
      </c>
      <c r="N3" s="268"/>
      <c r="O3" s="292" t="s">
        <v>314</v>
      </c>
      <c r="P3" s="175" t="s">
        <v>293</v>
      </c>
      <c r="Q3" s="155"/>
    </row>
    <row r="4" spans="1:19" ht="15.6" customHeight="1" x14ac:dyDescent="0.25">
      <c r="A4" s="273"/>
      <c r="B4" s="270"/>
      <c r="C4" s="270"/>
      <c r="D4" s="270"/>
      <c r="E4" s="270"/>
      <c r="F4" s="270"/>
      <c r="G4" s="270"/>
      <c r="H4" s="270"/>
      <c r="I4" s="270"/>
      <c r="J4" s="270"/>
      <c r="K4" s="19" t="s">
        <v>145</v>
      </c>
      <c r="L4" s="18" t="s">
        <v>146</v>
      </c>
      <c r="M4" s="19" t="s">
        <v>145</v>
      </c>
      <c r="N4" s="18" t="s">
        <v>146</v>
      </c>
      <c r="O4" s="292"/>
      <c r="P4" s="174" t="s">
        <v>294</v>
      </c>
      <c r="R4" s="69" t="s">
        <v>281</v>
      </c>
    </row>
    <row r="5" spans="1:19" ht="15.75" x14ac:dyDescent="0.25">
      <c r="A5" s="61" t="s">
        <v>148</v>
      </c>
      <c r="B5" s="103">
        <v>4575.6000000000004</v>
      </c>
      <c r="C5" s="70">
        <f>ROUND('PU Wise OWE'!$AD$129/10000,2)</f>
        <v>3123.64</v>
      </c>
      <c r="D5" s="66">
        <f>C5/C7</f>
        <v>0.53919356759770554</v>
      </c>
      <c r="E5" s="66"/>
      <c r="F5" s="22">
        <f>ROUND('PU Wise OWE'!$AD$127/10000,2)</f>
        <v>4962.2700000000004</v>
      </c>
      <c r="G5" s="66">
        <f>F5/F7</f>
        <v>0.59247589391891575</v>
      </c>
      <c r="H5" s="23">
        <f>ROUND('PU Wise OWE'!$AD$128/10000,2)</f>
        <v>3383.85</v>
      </c>
      <c r="I5" s="23">
        <f>ROUND('PU Wise OWE'!$AD$130/10000,2)</f>
        <v>3454.67</v>
      </c>
      <c r="J5" s="24">
        <f>I5/$I$7</f>
        <v>0.53468593680352638</v>
      </c>
      <c r="K5" s="22">
        <f>H5-I5</f>
        <v>-70.820000000000164</v>
      </c>
      <c r="L5" s="24">
        <f>K5/I5</f>
        <v>-2.0499787244512548E-2</v>
      </c>
      <c r="M5" s="22">
        <f>I5-C5</f>
        <v>331.0300000000002</v>
      </c>
      <c r="N5" s="52">
        <f>M5/C5</f>
        <v>0.10597572063361982</v>
      </c>
      <c r="O5" s="52">
        <f>I5/F5</f>
        <v>0.69618743034941666</v>
      </c>
      <c r="P5" s="147">
        <f>10.57+1.36+2.68+11.45+3.4+9.35</f>
        <v>38.809999999999995</v>
      </c>
      <c r="Q5" s="164">
        <f>Q28+I5-I28</f>
        <v>4106.0960000000014</v>
      </c>
      <c r="R5" s="68">
        <f>Q5-F5</f>
        <v>-856.17399999999907</v>
      </c>
      <c r="S5" s="68"/>
    </row>
    <row r="6" spans="1:19" ht="15.75" x14ac:dyDescent="0.25">
      <c r="A6" s="78" t="s">
        <v>144</v>
      </c>
      <c r="B6" s="103">
        <v>3242.41</v>
      </c>
      <c r="C6" s="70">
        <f>C7-C5</f>
        <v>2669.53</v>
      </c>
      <c r="D6" s="66">
        <f>C6/C7</f>
        <v>0.46080643240229446</v>
      </c>
      <c r="E6" s="66"/>
      <c r="F6" s="21">
        <f t="shared" ref="F6:I6" si="0">F7-F5</f>
        <v>3413.2099999999991</v>
      </c>
      <c r="G6" s="66">
        <f>F6/F7</f>
        <v>0.40752410608108425</v>
      </c>
      <c r="H6" s="21">
        <f t="shared" si="0"/>
        <v>2510.8200000000002</v>
      </c>
      <c r="I6" s="21">
        <f t="shared" si="0"/>
        <v>3006.45</v>
      </c>
      <c r="J6" s="24">
        <f t="shared" ref="J6:J7" si="1">I6/$I$7</f>
        <v>0.46531406319647367</v>
      </c>
      <c r="K6" s="22">
        <f t="shared" ref="K6:K7" si="2">H6-I6</f>
        <v>-495.62999999999965</v>
      </c>
      <c r="L6" s="24">
        <f t="shared" ref="L6:L7" si="3">K6/I6</f>
        <v>-0.1648555605448285</v>
      </c>
      <c r="M6" s="22">
        <f>I6-C6</f>
        <v>336.91999999999962</v>
      </c>
      <c r="N6" s="52">
        <f>M6/C6</f>
        <v>0.12620948256809236</v>
      </c>
      <c r="O6" s="52">
        <f>I6/F6</f>
        <v>0.88082772522054031</v>
      </c>
      <c r="P6" s="147">
        <f>26.18+9.93</f>
        <v>36.11</v>
      </c>
      <c r="Q6" s="164">
        <f>Q85+I6-I85</f>
        <v>3281.8339999999998</v>
      </c>
      <c r="R6" s="68">
        <f>Q6-F6</f>
        <v>-131.37599999999929</v>
      </c>
      <c r="S6" s="68"/>
    </row>
    <row r="7" spans="1:19" x14ac:dyDescent="0.25">
      <c r="A7" s="27" t="s">
        <v>171</v>
      </c>
      <c r="B7" s="104">
        <f>SUM(B5:B6)</f>
        <v>7818.01</v>
      </c>
      <c r="C7" s="71">
        <f>ROUND('PU Wise OWE'!BK129/10000,2)</f>
        <v>5793.17</v>
      </c>
      <c r="D7" s="67">
        <f>SUM(D5:D6)</f>
        <v>1</v>
      </c>
      <c r="E7" s="67"/>
      <c r="F7" s="26">
        <f>ROUND('PU Wise OWE'!BK127/10000,2)</f>
        <v>8375.48</v>
      </c>
      <c r="G7" s="67">
        <f>SUM(G5:G6)</f>
        <v>1</v>
      </c>
      <c r="H7" s="25">
        <f>ROUND('PU Wise OWE'!BK128/10000,2)</f>
        <v>5894.67</v>
      </c>
      <c r="I7" s="25">
        <f>ROUND('PU Wise OWE'!BK130/10000,2)</f>
        <v>6461.12</v>
      </c>
      <c r="J7" s="54">
        <f t="shared" si="1"/>
        <v>1</v>
      </c>
      <c r="K7" s="26">
        <f t="shared" si="2"/>
        <v>-566.44999999999982</v>
      </c>
      <c r="L7" s="54">
        <f t="shared" si="3"/>
        <v>-8.7670558664751597E-2</v>
      </c>
      <c r="M7" s="26">
        <f>I7-C7</f>
        <v>667.94999999999982</v>
      </c>
      <c r="N7" s="55">
        <f>M7/C7</f>
        <v>0.11529956828472146</v>
      </c>
      <c r="O7" s="52">
        <f>I7/F7</f>
        <v>0.77143280146331916</v>
      </c>
      <c r="Q7" s="68">
        <f>SUM(Q5:Q6)</f>
        <v>7387.9300000000012</v>
      </c>
      <c r="R7" s="68">
        <f>Q7-F7</f>
        <v>-987.54999999999836</v>
      </c>
      <c r="S7" s="68"/>
    </row>
    <row r="8" spans="1:19" x14ac:dyDescent="0.25">
      <c r="A8" s="32"/>
      <c r="B8" s="32"/>
      <c r="C8" s="72"/>
      <c r="D8" s="33"/>
      <c r="E8" s="33"/>
      <c r="F8" s="34"/>
      <c r="G8" s="34"/>
      <c r="H8" s="34"/>
      <c r="I8" s="31"/>
      <c r="J8" s="31"/>
      <c r="K8" s="31"/>
      <c r="L8" s="31"/>
      <c r="M8" s="34"/>
      <c r="N8" s="31"/>
    </row>
    <row r="9" spans="1:19" ht="14.45" customHeight="1" x14ac:dyDescent="0.25">
      <c r="C9" s="72"/>
      <c r="D9" s="33"/>
      <c r="E9" s="33"/>
      <c r="F9" s="34"/>
      <c r="G9" s="34"/>
      <c r="H9" s="34"/>
      <c r="I9" s="31"/>
      <c r="J9" s="31"/>
      <c r="K9" s="31"/>
      <c r="L9" s="31"/>
      <c r="M9" s="34"/>
      <c r="N9" s="31"/>
    </row>
    <row r="10" spans="1:19" x14ac:dyDescent="0.25">
      <c r="A10" s="62" t="s">
        <v>172</v>
      </c>
      <c r="B10" s="62"/>
      <c r="C10" s="73"/>
      <c r="D10" s="63"/>
      <c r="E10" s="63"/>
      <c r="F10" s="63"/>
      <c r="G10" s="63"/>
      <c r="H10" s="63"/>
      <c r="I10" s="63"/>
      <c r="J10" s="63"/>
      <c r="K10" s="63"/>
      <c r="L10" s="63"/>
      <c r="M10" s="36" t="s">
        <v>150</v>
      </c>
    </row>
    <row r="11" spans="1:19" ht="15" customHeight="1" x14ac:dyDescent="0.25">
      <c r="A11" s="278"/>
      <c r="B11" s="278" t="s">
        <v>302</v>
      </c>
      <c r="C11" s="276" t="str">
        <f>'PU Wise OWE'!$B$7</f>
        <v>Actuals upto Nov' 20</v>
      </c>
      <c r="D11" s="278" t="s">
        <v>173</v>
      </c>
      <c r="E11" s="278"/>
      <c r="F11" s="319" t="str">
        <f>'PU Wise OWE'!$B$5</f>
        <v xml:space="preserve">OBG(SL) 2021-22 </v>
      </c>
      <c r="G11" s="278" t="s">
        <v>309</v>
      </c>
      <c r="H11" s="278" t="s">
        <v>316</v>
      </c>
      <c r="I11" s="276" t="str">
        <f>'PU Wise OWE'!B8</f>
        <v>Actuals upto Nov' 21</v>
      </c>
      <c r="J11" s="278" t="s">
        <v>205</v>
      </c>
      <c r="K11" s="279" t="s">
        <v>207</v>
      </c>
      <c r="L11" s="279"/>
      <c r="M11" s="279" t="s">
        <v>147</v>
      </c>
      <c r="N11" s="279"/>
      <c r="O11" s="293" t="s">
        <v>314</v>
      </c>
      <c r="P11" s="324" t="s">
        <v>268</v>
      </c>
      <c r="Q11" s="163"/>
    </row>
    <row r="12" spans="1:19" ht="17.25" customHeight="1" x14ac:dyDescent="0.25">
      <c r="A12" s="277"/>
      <c r="B12" s="277"/>
      <c r="C12" s="277"/>
      <c r="D12" s="277"/>
      <c r="E12" s="277"/>
      <c r="F12" s="320"/>
      <c r="G12" s="277"/>
      <c r="H12" s="277"/>
      <c r="I12" s="277"/>
      <c r="J12" s="277"/>
      <c r="K12" s="64" t="s">
        <v>145</v>
      </c>
      <c r="L12" s="65" t="s">
        <v>146</v>
      </c>
      <c r="M12" s="64" t="s">
        <v>145</v>
      </c>
      <c r="N12" s="65" t="s">
        <v>146</v>
      </c>
      <c r="O12" s="293"/>
      <c r="P12" s="324"/>
      <c r="Q12" s="163"/>
    </row>
    <row r="13" spans="1:19" ht="15.75" x14ac:dyDescent="0.25">
      <c r="A13" s="20" t="s">
        <v>152</v>
      </c>
      <c r="B13" s="105">
        <v>2522.8000000000002</v>
      </c>
      <c r="C13" s="70">
        <f>ROUND('PU Wise OWE'!$C$129/10000,2)</f>
        <v>1681.47</v>
      </c>
      <c r="D13" s="66">
        <f>C13/$C$7</f>
        <v>0.29025041557558295</v>
      </c>
      <c r="E13" s="21"/>
      <c r="F13" s="22">
        <f>ROUND('PU Wise OWE'!$C$127/10000,2)</f>
        <v>2509.4499999999998</v>
      </c>
      <c r="G13" s="24">
        <f>F13/$F$7</f>
        <v>0.29961864872222249</v>
      </c>
      <c r="H13" s="23">
        <f>ROUND('PU Wise OWE'!$C$128/10000,2)</f>
        <v>1706.43</v>
      </c>
      <c r="I13" s="23">
        <f>ROUND('PU Wise OWE'!$C$130/10000,2)</f>
        <v>1721.02</v>
      </c>
      <c r="J13" s="24">
        <f>I13/$I$7</f>
        <v>0.26636558367589519</v>
      </c>
      <c r="K13" s="22">
        <f>H13-I13</f>
        <v>-14.589999999999918</v>
      </c>
      <c r="L13" s="24">
        <f>K13/I13</f>
        <v>-8.4775307666383418E-3</v>
      </c>
      <c r="M13" s="22">
        <f t="shared" ref="M13:M28" si="4">I13-C13</f>
        <v>39.549999999999955</v>
      </c>
      <c r="N13" s="52">
        <f t="shared" ref="N13:N28" si="5">M13/C13</f>
        <v>2.3521085716664558E-2</v>
      </c>
      <c r="O13" s="52">
        <f>I13/F13</f>
        <v>0.68581561696786153</v>
      </c>
      <c r="P13" s="156"/>
      <c r="Q13" s="164">
        <f>(I13/10)*12</f>
        <v>2065.2240000000002</v>
      </c>
      <c r="R13" s="168">
        <f t="shared" ref="R13:R27" si="6">Q13-F13</f>
        <v>-444.22599999999966</v>
      </c>
    </row>
    <row r="14" spans="1:19" ht="15.75" x14ac:dyDescent="0.25">
      <c r="A14" s="20" t="s">
        <v>153</v>
      </c>
      <c r="B14" s="105">
        <v>441.91</v>
      </c>
      <c r="C14" s="70">
        <f>ROUND('PU Wise OWE'!$D$129/10000,2)</f>
        <v>294.25</v>
      </c>
      <c r="D14" s="66">
        <f t="shared" ref="D14:D27" si="7">C14/$C$7</f>
        <v>5.0792571252008832E-2</v>
      </c>
      <c r="E14" s="21"/>
      <c r="F14" s="22">
        <f>ROUND('PU Wise OWE'!$D$127/10000,2)</f>
        <v>755.98</v>
      </c>
      <c r="G14" s="24">
        <f t="shared" ref="G14:G27" si="8">F14/$F$7</f>
        <v>9.0261095483482739E-2</v>
      </c>
      <c r="H14" s="23">
        <f>ROUND('PU Wise OWE'!$D$128/10000,2)</f>
        <v>477.59</v>
      </c>
      <c r="I14" s="23">
        <f>ROUND('PU Wise OWE'!$D$130/10000,2)</f>
        <v>460.19</v>
      </c>
      <c r="J14" s="24">
        <f t="shared" ref="J14:J28" si="9">I14/$I$7</f>
        <v>7.1224493586251297E-2</v>
      </c>
      <c r="K14" s="22">
        <f t="shared" ref="K14:K28" si="10">H14-I14</f>
        <v>17.399999999999977</v>
      </c>
      <c r="L14" s="24">
        <f t="shared" ref="L14:L28" si="11">K14/I14</f>
        <v>3.7810469588648116E-2</v>
      </c>
      <c r="M14" s="22">
        <f t="shared" si="4"/>
        <v>165.94</v>
      </c>
      <c r="N14" s="52">
        <f t="shared" si="5"/>
        <v>0.56394222599830079</v>
      </c>
      <c r="O14" s="52">
        <f t="shared" ref="O14:O27" si="12">I14/F14</f>
        <v>0.60873303526548317</v>
      </c>
      <c r="P14" s="156"/>
      <c r="Q14" s="164">
        <f>(I14/10)*12</f>
        <v>552.22799999999995</v>
      </c>
      <c r="R14" s="68">
        <f t="shared" si="6"/>
        <v>-203.75200000000007</v>
      </c>
    </row>
    <row r="15" spans="1:19" ht="15.75" x14ac:dyDescent="0.25">
      <c r="A15" s="23" t="s">
        <v>174</v>
      </c>
      <c r="B15" s="22">
        <v>98.2</v>
      </c>
      <c r="C15" s="70">
        <f>ROUND('PU Wise OWE'!$E$129/10000,2)</f>
        <v>95.59</v>
      </c>
      <c r="D15" s="66">
        <f t="shared" si="7"/>
        <v>1.6500465202989038E-2</v>
      </c>
      <c r="E15" s="21"/>
      <c r="F15" s="22">
        <f>ROUND('PU Wise OWE'!$E$127/10000,2)</f>
        <v>99.13</v>
      </c>
      <c r="G15" s="24">
        <f t="shared" si="8"/>
        <v>1.1835739563583221E-2</v>
      </c>
      <c r="H15" s="23">
        <f>ROUND('PU Wise OWE'!$E$128/10000,2)</f>
        <v>99.13</v>
      </c>
      <c r="I15" s="23">
        <f>ROUND('PU Wise OWE'!$E$130/10000,2)</f>
        <v>96.06</v>
      </c>
      <c r="J15" s="24">
        <f t="shared" si="9"/>
        <v>1.4867391412015254E-2</v>
      </c>
      <c r="K15" s="22">
        <f t="shared" si="10"/>
        <v>3.0699999999999932</v>
      </c>
      <c r="L15" s="24">
        <f t="shared" si="11"/>
        <v>3.1959192171559368E-2</v>
      </c>
      <c r="M15" s="22">
        <f t="shared" si="4"/>
        <v>0.46999999999999886</v>
      </c>
      <c r="N15" s="52">
        <f t="shared" si="5"/>
        <v>4.9168323046343641E-3</v>
      </c>
      <c r="O15" s="52">
        <f t="shared" si="12"/>
        <v>0.96903056592353487</v>
      </c>
      <c r="P15" s="156" t="s">
        <v>269</v>
      </c>
      <c r="Q15" s="164">
        <f>F15</f>
        <v>99.13</v>
      </c>
      <c r="R15" s="68">
        <f t="shared" si="6"/>
        <v>0</v>
      </c>
    </row>
    <row r="16" spans="1:19" ht="15.75" x14ac:dyDescent="0.25">
      <c r="A16" s="23" t="s">
        <v>175</v>
      </c>
      <c r="B16" s="22">
        <v>264.85000000000002</v>
      </c>
      <c r="C16" s="70">
        <f>ROUND('PU Wise OWE'!$F$129/10000,2)</f>
        <v>176.89</v>
      </c>
      <c r="D16" s="66">
        <f t="shared" si="7"/>
        <v>3.0534232553161737E-2</v>
      </c>
      <c r="E16" s="21"/>
      <c r="F16" s="22">
        <f>ROUND('PU Wise OWE'!$F$127/10000,2)</f>
        <v>286.05</v>
      </c>
      <c r="G16" s="24">
        <f t="shared" si="8"/>
        <v>3.4153266439654807E-2</v>
      </c>
      <c r="H16" s="23">
        <f>ROUND('PU Wise OWE'!$F$128/10000,2)</f>
        <v>194.51</v>
      </c>
      <c r="I16" s="23">
        <f>ROUND('PU Wise OWE'!$F$130/10000,2)</f>
        <v>197.35</v>
      </c>
      <c r="J16" s="24">
        <f t="shared" si="9"/>
        <v>3.0544240007924321E-2</v>
      </c>
      <c r="K16" s="22">
        <f t="shared" si="10"/>
        <v>-2.8400000000000034</v>
      </c>
      <c r="L16" s="24">
        <f t="shared" si="11"/>
        <v>-1.4390676463136578E-2</v>
      </c>
      <c r="M16" s="22">
        <f t="shared" si="4"/>
        <v>20.460000000000008</v>
      </c>
      <c r="N16" s="52">
        <f t="shared" si="5"/>
        <v>0.11566510260613946</v>
      </c>
      <c r="O16" s="52">
        <f t="shared" si="12"/>
        <v>0.68991435063800033</v>
      </c>
      <c r="P16" s="156"/>
      <c r="Q16" s="164">
        <f>(I16/10)*12</f>
        <v>236.82</v>
      </c>
      <c r="R16" s="68">
        <f t="shared" si="6"/>
        <v>-49.230000000000018</v>
      </c>
    </row>
    <row r="17" spans="1:18" ht="15.75" x14ac:dyDescent="0.25">
      <c r="A17" s="23" t="s">
        <v>176</v>
      </c>
      <c r="B17" s="22">
        <v>134.78</v>
      </c>
      <c r="C17" s="70">
        <f>ROUND('PU Wise OWE'!$G$129/10000,2)</f>
        <v>89.91</v>
      </c>
      <c r="D17" s="66">
        <f t="shared" si="7"/>
        <v>1.5520000276187303E-2</v>
      </c>
      <c r="E17" s="21"/>
      <c r="F17" s="22">
        <f>ROUND('PU Wise OWE'!$G$127/10000,2)</f>
        <v>148.21</v>
      </c>
      <c r="G17" s="24">
        <f t="shared" si="8"/>
        <v>1.7695702216469985E-2</v>
      </c>
      <c r="H17" s="23">
        <f>ROUND('PU Wise OWE'!$G$128/10000,2)</f>
        <v>100.78</v>
      </c>
      <c r="I17" s="23">
        <f>ROUND('PU Wise OWE'!$G$130/10000,2)</f>
        <v>100.34</v>
      </c>
      <c r="J17" s="24">
        <f t="shared" si="9"/>
        <v>1.5529815264226636E-2</v>
      </c>
      <c r="K17" s="22">
        <f t="shared" si="10"/>
        <v>0.43999999999999773</v>
      </c>
      <c r="L17" s="24">
        <f t="shared" si="11"/>
        <v>4.3850906916483726E-3</v>
      </c>
      <c r="M17" s="22">
        <f t="shared" si="4"/>
        <v>10.430000000000007</v>
      </c>
      <c r="N17" s="52">
        <f t="shared" si="5"/>
        <v>0.11600489378267165</v>
      </c>
      <c r="O17" s="52">
        <f t="shared" si="12"/>
        <v>0.6770123473449835</v>
      </c>
      <c r="P17" s="156"/>
      <c r="Q17" s="164">
        <f>(I17/10)*12</f>
        <v>120.40800000000002</v>
      </c>
      <c r="R17" s="68">
        <f t="shared" si="6"/>
        <v>-27.801999999999992</v>
      </c>
    </row>
    <row r="18" spans="1:18" ht="15.75" x14ac:dyDescent="0.25">
      <c r="A18" s="20" t="s">
        <v>154</v>
      </c>
      <c r="B18" s="105">
        <v>247.05</v>
      </c>
      <c r="C18" s="70">
        <f>ROUND('PU Wise OWE'!$H$129/10000,2)</f>
        <v>184.38</v>
      </c>
      <c r="D18" s="66">
        <f t="shared" si="7"/>
        <v>3.1827134366849238E-2</v>
      </c>
      <c r="E18" s="21"/>
      <c r="F18" s="22">
        <f>ROUND('PU Wise OWE'!$H$127/10000,2)</f>
        <v>289.98</v>
      </c>
      <c r="G18" s="24">
        <f t="shared" si="8"/>
        <v>3.4622493277997206E-2</v>
      </c>
      <c r="H18" s="23">
        <f>ROUND('PU Wise OWE'!$H$128/10000,2)</f>
        <v>197.19</v>
      </c>
      <c r="I18" s="23">
        <f>ROUND('PU Wise OWE'!$H$130/10000,2)</f>
        <v>208.45</v>
      </c>
      <c r="J18" s="24">
        <f t="shared" si="9"/>
        <v>3.2262208409687486E-2</v>
      </c>
      <c r="K18" s="22">
        <f t="shared" si="10"/>
        <v>-11.259999999999991</v>
      </c>
      <c r="L18" s="24">
        <f t="shared" si="11"/>
        <v>-5.4017750059966375E-2</v>
      </c>
      <c r="M18" s="22">
        <f t="shared" si="4"/>
        <v>24.069999999999993</v>
      </c>
      <c r="N18" s="52">
        <f t="shared" si="5"/>
        <v>0.13054561232237766</v>
      </c>
      <c r="O18" s="52">
        <f t="shared" si="12"/>
        <v>0.71884267880543473</v>
      </c>
      <c r="P18" s="156"/>
      <c r="Q18" s="164">
        <f>(I18/10)*12</f>
        <v>250.14</v>
      </c>
      <c r="R18" s="68">
        <f t="shared" si="6"/>
        <v>-39.840000000000032</v>
      </c>
    </row>
    <row r="19" spans="1:18" ht="72" customHeight="1" x14ac:dyDescent="0.25">
      <c r="A19" s="56" t="s">
        <v>155</v>
      </c>
      <c r="B19" s="106">
        <v>188.24</v>
      </c>
      <c r="C19" s="70">
        <f>ROUND('PU Wise OWE'!$J$129/10000,2)</f>
        <v>118.6</v>
      </c>
      <c r="D19" s="66">
        <f t="shared" si="7"/>
        <v>2.0472383858923523E-2</v>
      </c>
      <c r="E19" s="21"/>
      <c r="F19" s="22">
        <f>ROUND('PU Wise OWE'!$J$127/10000,2)</f>
        <v>198.27</v>
      </c>
      <c r="G19" s="24">
        <f t="shared" si="8"/>
        <v>2.3672673088587164E-2</v>
      </c>
      <c r="H19" s="23">
        <f>ROUND('PU Wise OWE'!$J$128/10000,2)</f>
        <v>134.82</v>
      </c>
      <c r="I19" s="23">
        <f>ROUND('PU Wise OWE'!$J$130/10000,2)</f>
        <v>154.63</v>
      </c>
      <c r="J19" s="24">
        <f t="shared" si="9"/>
        <v>2.3932383240057451E-2</v>
      </c>
      <c r="K19" s="22">
        <f t="shared" si="10"/>
        <v>-19.810000000000002</v>
      </c>
      <c r="L19" s="24">
        <f t="shared" si="11"/>
        <v>-0.12811226799456771</v>
      </c>
      <c r="M19" s="22">
        <f t="shared" si="4"/>
        <v>36.03</v>
      </c>
      <c r="N19" s="52">
        <f t="shared" si="5"/>
        <v>0.30379426644182128</v>
      </c>
      <c r="O19" s="52">
        <f t="shared" si="12"/>
        <v>0.7798961012760377</v>
      </c>
      <c r="P19" s="157" t="s">
        <v>283</v>
      </c>
      <c r="Q19" s="164">
        <f>(I19-10.57)/10*2+I19</f>
        <v>183.44200000000001</v>
      </c>
      <c r="R19" s="168">
        <f t="shared" si="6"/>
        <v>-14.828000000000003</v>
      </c>
    </row>
    <row r="20" spans="1:18" ht="48" customHeight="1" x14ac:dyDescent="0.25">
      <c r="A20" s="20" t="s">
        <v>156</v>
      </c>
      <c r="B20" s="105">
        <v>12.03</v>
      </c>
      <c r="C20" s="70">
        <f>ROUND('PU Wise OWE'!$K$129/10000,2)</f>
        <v>5.58</v>
      </c>
      <c r="D20" s="66">
        <f t="shared" si="7"/>
        <v>9.6320322034395677E-4</v>
      </c>
      <c r="E20" s="21"/>
      <c r="F20" s="22">
        <f>ROUND('PU Wise OWE'!$K$127/10000,2)</f>
        <v>11.75</v>
      </c>
      <c r="G20" s="24">
        <f t="shared" si="8"/>
        <v>1.4029046693443243E-3</v>
      </c>
      <c r="H20" s="23">
        <f>ROUND('PU Wise OWE'!$K$128/10000,2)</f>
        <v>7.99</v>
      </c>
      <c r="I20" s="23">
        <f>ROUND('PU Wise OWE'!$K$130/10000,2)</f>
        <v>2.48</v>
      </c>
      <c r="J20" s="24">
        <f t="shared" si="9"/>
        <v>3.8383438165519291E-4</v>
      </c>
      <c r="K20" s="22">
        <f t="shared" si="10"/>
        <v>5.51</v>
      </c>
      <c r="L20" s="24">
        <f t="shared" si="11"/>
        <v>2.221774193548387</v>
      </c>
      <c r="M20" s="22">
        <f t="shared" si="4"/>
        <v>-3.1</v>
      </c>
      <c r="N20" s="52">
        <f t="shared" si="5"/>
        <v>-0.55555555555555558</v>
      </c>
      <c r="O20" s="52">
        <f t="shared" si="12"/>
        <v>0.21106382978723404</v>
      </c>
      <c r="P20" s="157" t="s">
        <v>282</v>
      </c>
      <c r="Q20" s="164">
        <f>(I20-1.36)/10*2+I20</f>
        <v>2.7039999999999997</v>
      </c>
      <c r="R20" s="68">
        <f t="shared" si="6"/>
        <v>-9.0459999999999994</v>
      </c>
    </row>
    <row r="21" spans="1:18" ht="60" x14ac:dyDescent="0.25">
      <c r="A21" s="20" t="s">
        <v>157</v>
      </c>
      <c r="B21" s="105">
        <v>48.93</v>
      </c>
      <c r="C21" s="70">
        <f>ROUND('PU Wise OWE'!$L$129/10000,2)</f>
        <v>35.880000000000003</v>
      </c>
      <c r="D21" s="66">
        <f t="shared" si="7"/>
        <v>6.1935002770503889E-3</v>
      </c>
      <c r="E21" s="21"/>
      <c r="F21" s="22">
        <f>ROUND('PU Wise OWE'!$L$127/10000,2)</f>
        <v>52.98</v>
      </c>
      <c r="G21" s="24">
        <f t="shared" si="8"/>
        <v>6.325607606967004E-3</v>
      </c>
      <c r="H21" s="23">
        <f>ROUND('PU Wise OWE'!$L$128/10000,2)</f>
        <v>36.03</v>
      </c>
      <c r="I21" s="23">
        <f>ROUND('PU Wise OWE'!$L$130/10000,2)</f>
        <v>26.94</v>
      </c>
      <c r="J21" s="24">
        <f t="shared" si="9"/>
        <v>4.1695557426576204E-3</v>
      </c>
      <c r="K21" s="22">
        <f t="shared" si="10"/>
        <v>9.09</v>
      </c>
      <c r="L21" s="24">
        <f t="shared" si="11"/>
        <v>0.33741648106904232</v>
      </c>
      <c r="M21" s="22">
        <f t="shared" si="4"/>
        <v>-8.9400000000000013</v>
      </c>
      <c r="N21" s="52">
        <f t="shared" si="5"/>
        <v>-0.24916387959866224</v>
      </c>
      <c r="O21" s="52">
        <f t="shared" si="12"/>
        <v>0.50849377123442818</v>
      </c>
      <c r="P21" s="157" t="s">
        <v>284</v>
      </c>
      <c r="Q21" s="164">
        <f>(I21-2.68)/10*2+I21</f>
        <v>31.792000000000002</v>
      </c>
      <c r="R21" s="68">
        <f t="shared" si="6"/>
        <v>-21.187999999999995</v>
      </c>
    </row>
    <row r="22" spans="1:18" ht="45" x14ac:dyDescent="0.25">
      <c r="A22" s="20" t="s">
        <v>179</v>
      </c>
      <c r="B22" s="105">
        <v>120.4</v>
      </c>
      <c r="C22" s="70">
        <f>ROUND('PU Wise OWE'!$M$129/10000,2)</f>
        <v>89.92</v>
      </c>
      <c r="D22" s="66">
        <f t="shared" si="7"/>
        <v>1.5521726446833081E-2</v>
      </c>
      <c r="E22" s="21"/>
      <c r="F22" s="22">
        <f>ROUND('PU Wise OWE'!$M$127/10000,2)</f>
        <v>149.94999999999999</v>
      </c>
      <c r="G22" s="24">
        <f t="shared" si="8"/>
        <v>1.7903451503675012E-2</v>
      </c>
      <c r="H22" s="23">
        <f>ROUND('PU Wise OWE'!$M$128/10000,2)</f>
        <v>101.96</v>
      </c>
      <c r="I22" s="23">
        <f>ROUND('PU Wise OWE'!$M$130/10000,2)</f>
        <v>96.97</v>
      </c>
      <c r="J22" s="24">
        <f t="shared" si="9"/>
        <v>1.5008233866574216E-2</v>
      </c>
      <c r="K22" s="22">
        <f t="shared" si="10"/>
        <v>4.9899999999999949</v>
      </c>
      <c r="L22" s="24">
        <f t="shared" si="11"/>
        <v>5.1459214189955603E-2</v>
      </c>
      <c r="M22" s="22">
        <f t="shared" si="4"/>
        <v>7.0499999999999972</v>
      </c>
      <c r="N22" s="52">
        <f t="shared" si="5"/>
        <v>7.8403024911032002E-2</v>
      </c>
      <c r="O22" s="52">
        <f t="shared" si="12"/>
        <v>0.64668222740913639</v>
      </c>
      <c r="P22" s="157" t="s">
        <v>270</v>
      </c>
      <c r="Q22" s="164">
        <f>(I22/10)*12</f>
        <v>116.36399999999999</v>
      </c>
      <c r="R22" s="68">
        <f t="shared" si="6"/>
        <v>-33.585999999999999</v>
      </c>
    </row>
    <row r="23" spans="1:18" ht="60" x14ac:dyDescent="0.25">
      <c r="A23" s="56" t="s">
        <v>158</v>
      </c>
      <c r="B23" s="106">
        <v>88.73</v>
      </c>
      <c r="C23" s="70">
        <f>ROUND('PU Wise OWE'!$P$129/10000,2)</f>
        <v>68.599999999999994</v>
      </c>
      <c r="D23" s="66">
        <f t="shared" si="7"/>
        <v>1.1841530630035024E-2</v>
      </c>
      <c r="E23" s="21"/>
      <c r="F23" s="22">
        <f>ROUND('PU Wise OWE'!$P$127/10000,2)</f>
        <v>92.29</v>
      </c>
      <c r="G23" s="24">
        <f t="shared" si="8"/>
        <v>1.1019069951811719E-2</v>
      </c>
      <c r="H23" s="23">
        <f>ROUND('PU Wise OWE'!$P$128/10000,2)</f>
        <v>62.76</v>
      </c>
      <c r="I23" s="23">
        <f>ROUND('PU Wise OWE'!$P$130/10000,2)</f>
        <v>74.92</v>
      </c>
      <c r="J23" s="24">
        <f t="shared" si="9"/>
        <v>1.1595512852260908E-2</v>
      </c>
      <c r="K23" s="22">
        <f t="shared" si="10"/>
        <v>-12.160000000000004</v>
      </c>
      <c r="L23" s="24">
        <f t="shared" si="11"/>
        <v>-0.16230646022423922</v>
      </c>
      <c r="M23" s="22">
        <f t="shared" si="4"/>
        <v>6.3200000000000074</v>
      </c>
      <c r="N23" s="52">
        <f t="shared" si="5"/>
        <v>9.2128279883382042E-2</v>
      </c>
      <c r="O23" s="52">
        <f t="shared" si="12"/>
        <v>0.81178892621085708</v>
      </c>
      <c r="P23" s="157" t="s">
        <v>291</v>
      </c>
      <c r="Q23" s="164">
        <f>(I23-11.45)/10*2+I23</f>
        <v>87.614000000000004</v>
      </c>
      <c r="R23" s="168">
        <f t="shared" si="6"/>
        <v>-4.6760000000000019</v>
      </c>
    </row>
    <row r="24" spans="1:18" ht="34.15" customHeight="1" x14ac:dyDescent="0.25">
      <c r="A24" s="56" t="s">
        <v>159</v>
      </c>
      <c r="B24" s="106">
        <v>81.78</v>
      </c>
      <c r="C24" s="70">
        <f>ROUND('PU Wise OWE'!$S$129/10000,2)</f>
        <v>79.25</v>
      </c>
      <c r="D24" s="66">
        <f t="shared" si="7"/>
        <v>1.3679902367788275E-2</v>
      </c>
      <c r="E24" s="21"/>
      <c r="F24" s="22">
        <f>ROUND('PU Wise OWE'!$S$127/10000,2)</f>
        <v>89.03</v>
      </c>
      <c r="G24" s="24">
        <f t="shared" si="8"/>
        <v>1.0629838528657462E-2</v>
      </c>
      <c r="H24" s="23">
        <f>ROUND('PU Wise OWE'!$S$128/10000,2)</f>
        <v>74.790000000000006</v>
      </c>
      <c r="I24" s="23">
        <f>ROUND('PU Wise OWE'!$S$130/10000,2)</f>
        <v>82.2</v>
      </c>
      <c r="J24" s="24">
        <f t="shared" si="9"/>
        <v>1.2722252488732605E-2</v>
      </c>
      <c r="K24" s="22">
        <f t="shared" si="10"/>
        <v>-7.4099999999999966</v>
      </c>
      <c r="L24" s="24">
        <f t="shared" si="11"/>
        <v>-9.0145985401459808E-2</v>
      </c>
      <c r="M24" s="22">
        <f t="shared" si="4"/>
        <v>2.9500000000000028</v>
      </c>
      <c r="N24" s="52">
        <f t="shared" si="5"/>
        <v>3.7223974763406976E-2</v>
      </c>
      <c r="O24" s="52">
        <f t="shared" si="12"/>
        <v>0.92328428619566438</v>
      </c>
      <c r="P24" s="157" t="s">
        <v>271</v>
      </c>
      <c r="Q24" s="164">
        <f>F24</f>
        <v>89.03</v>
      </c>
      <c r="R24" s="68">
        <f t="shared" si="6"/>
        <v>0</v>
      </c>
    </row>
    <row r="25" spans="1:18" ht="28.9" customHeight="1" x14ac:dyDescent="0.25">
      <c r="A25" s="56" t="s">
        <v>160</v>
      </c>
      <c r="B25" s="106">
        <v>90.5</v>
      </c>
      <c r="C25" s="70">
        <f>ROUND('PU Wise OWE'!$T$129/10000,2)</f>
        <v>61.13</v>
      </c>
      <c r="D25" s="66">
        <f t="shared" si="7"/>
        <v>1.0552081157639082E-2</v>
      </c>
      <c r="E25" s="21"/>
      <c r="F25" s="22">
        <f>ROUND('PU Wise OWE'!$T$127/10000,2)</f>
        <v>83.15</v>
      </c>
      <c r="G25" s="24">
        <f t="shared" si="8"/>
        <v>9.9277892132749422E-3</v>
      </c>
      <c r="H25" s="22">
        <f>ROUND('PU Wise OWE'!$T$128/10000,2)</f>
        <v>56.54</v>
      </c>
      <c r="I25" s="23">
        <f>ROUND('PU Wise OWE'!$T$130/10000,2)</f>
        <v>80.989999999999995</v>
      </c>
      <c r="J25" s="24">
        <f t="shared" si="9"/>
        <v>1.253497845574761E-2</v>
      </c>
      <c r="K25" s="22">
        <f t="shared" si="10"/>
        <v>-24.449999999999996</v>
      </c>
      <c r="L25" s="24">
        <f t="shared" si="11"/>
        <v>-0.30188912211384117</v>
      </c>
      <c r="M25" s="22">
        <f t="shared" si="4"/>
        <v>19.859999999999992</v>
      </c>
      <c r="N25" s="52">
        <f t="shared" si="5"/>
        <v>0.32488140029445428</v>
      </c>
      <c r="O25" s="52">
        <f t="shared" si="12"/>
        <v>0.97402285027059521</v>
      </c>
      <c r="P25" s="157" t="s">
        <v>285</v>
      </c>
      <c r="Q25" s="164">
        <f>(I25-4)/10*2+I25</f>
        <v>96.387999999999991</v>
      </c>
      <c r="R25" s="68">
        <f t="shared" si="6"/>
        <v>13.237999999999985</v>
      </c>
    </row>
    <row r="26" spans="1:18" ht="42.6" customHeight="1" x14ac:dyDescent="0.25">
      <c r="A26" s="56" t="s">
        <v>178</v>
      </c>
      <c r="B26" s="106">
        <v>41.07</v>
      </c>
      <c r="C26" s="70">
        <f>ROUND('PU Wise OWE'!$V$129/10000,2)</f>
        <v>31.62</v>
      </c>
      <c r="D26" s="66">
        <f t="shared" si="7"/>
        <v>5.4581515819490884E-3</v>
      </c>
      <c r="E26" s="22"/>
      <c r="F26" s="22">
        <f>ROUND('PU Wise OWE'!$V$127/10000,2)</f>
        <v>34.5</v>
      </c>
      <c r="G26" s="24">
        <f t="shared" si="8"/>
        <v>4.1191669014790794E-3</v>
      </c>
      <c r="H26" s="22">
        <f>ROUND('PU Wise OWE'!$V$128/10000,2)</f>
        <v>23.46</v>
      </c>
      <c r="I26" s="23">
        <f>ROUND('PU Wise OWE'!$V$130/10000,2)</f>
        <v>33.85</v>
      </c>
      <c r="J26" s="24">
        <f t="shared" si="9"/>
        <v>5.2390297657372098E-3</v>
      </c>
      <c r="K26" s="22">
        <f t="shared" si="10"/>
        <v>-10.39</v>
      </c>
      <c r="L26" s="24">
        <f t="shared" si="11"/>
        <v>-0.30694239290989661</v>
      </c>
      <c r="M26" s="22">
        <f t="shared" si="4"/>
        <v>2.2300000000000004</v>
      </c>
      <c r="N26" s="52">
        <f t="shared" si="5"/>
        <v>7.0524984187223291E-2</v>
      </c>
      <c r="O26" s="52">
        <f t="shared" si="12"/>
        <v>0.98115942028985514</v>
      </c>
      <c r="P26" s="157" t="s">
        <v>288</v>
      </c>
      <c r="Q26" s="164">
        <f>(I26-3.4)/10*2+I26</f>
        <v>39.940000000000005</v>
      </c>
      <c r="R26" s="68">
        <f t="shared" si="6"/>
        <v>5.4400000000000048</v>
      </c>
    </row>
    <row r="27" spans="1:18" ht="60" customHeight="1" x14ac:dyDescent="0.25">
      <c r="A27" s="56" t="s">
        <v>177</v>
      </c>
      <c r="B27" s="106">
        <v>169.78</v>
      </c>
      <c r="C27" s="70">
        <f>ROUND('PU Wise OWE'!$AC$129/10000,2)</f>
        <v>95.92</v>
      </c>
      <c r="D27" s="66">
        <f t="shared" si="7"/>
        <v>1.6557428834299701E-2</v>
      </c>
      <c r="E27" s="22"/>
      <c r="F27" s="22">
        <f>ROUND('PU Wise OWE'!$AC$127/10000,2)</f>
        <v>133.18</v>
      </c>
      <c r="G27" s="24">
        <f t="shared" si="8"/>
        <v>1.5901178201129965E-2</v>
      </c>
      <c r="H27" s="23">
        <f>ROUND('PU Wise OWE'!$AC$128/10000,2)</f>
        <v>90.56</v>
      </c>
      <c r="I27" s="23">
        <f>ROUND('PU Wise OWE'!$AC$130/10000,2)</f>
        <v>92.31</v>
      </c>
      <c r="J27" s="24">
        <f t="shared" si="9"/>
        <v>1.4286996681689862E-2</v>
      </c>
      <c r="K27" s="22">
        <f t="shared" si="10"/>
        <v>-1.75</v>
      </c>
      <c r="L27" s="24">
        <f t="shared" si="11"/>
        <v>-1.8957859386848661E-2</v>
      </c>
      <c r="M27" s="22">
        <f t="shared" si="4"/>
        <v>-3.6099999999999994</v>
      </c>
      <c r="N27" s="52">
        <f t="shared" si="5"/>
        <v>-3.7635529608006667E-2</v>
      </c>
      <c r="O27" s="52">
        <f t="shared" si="12"/>
        <v>0.69312209040396455</v>
      </c>
      <c r="P27" s="157" t="s">
        <v>287</v>
      </c>
      <c r="Q27" s="164">
        <f>(I27-9.35)/10*2+I27</f>
        <v>108.902</v>
      </c>
      <c r="R27" s="68">
        <f t="shared" si="6"/>
        <v>-24.278000000000006</v>
      </c>
    </row>
    <row r="28" spans="1:18" x14ac:dyDescent="0.25">
      <c r="A28" s="25" t="s">
        <v>149</v>
      </c>
      <c r="B28" s="26">
        <f>SUM(B13:B27)</f>
        <v>4551.0499999999993</v>
      </c>
      <c r="C28" s="74">
        <f>SUM(C13:C27)</f>
        <v>3108.99</v>
      </c>
      <c r="D28" s="54">
        <f>SUM(D13:D27)</f>
        <v>0.53666472760164119</v>
      </c>
      <c r="E28" s="26"/>
      <c r="F28" s="26">
        <f>F5</f>
        <v>4962.2700000000004</v>
      </c>
      <c r="G28" s="54">
        <f t="shared" ref="G28:I28" si="13">SUM(G13:G27)</f>
        <v>0.58908862536833728</v>
      </c>
      <c r="H28" s="26">
        <f>SUM(H13:H27)</f>
        <v>3364.5400000000004</v>
      </c>
      <c r="I28" s="26">
        <f t="shared" si="13"/>
        <v>3428.6999999999994</v>
      </c>
      <c r="J28" s="54">
        <f t="shared" si="9"/>
        <v>0.53066650983111274</v>
      </c>
      <c r="K28" s="26">
        <f t="shared" si="10"/>
        <v>-64.159999999998945</v>
      </c>
      <c r="L28" s="54">
        <f t="shared" si="11"/>
        <v>-1.8712631609647666E-2</v>
      </c>
      <c r="M28" s="26">
        <f t="shared" si="4"/>
        <v>319.70999999999958</v>
      </c>
      <c r="N28" s="55">
        <f t="shared" si="5"/>
        <v>0.10283403935039984</v>
      </c>
      <c r="Q28" s="74">
        <f>SUM(Q13:Q27)</f>
        <v>4080.1260000000007</v>
      </c>
      <c r="R28" s="74">
        <f>SUM(R13:R27)</f>
        <v>-853.77399999999989</v>
      </c>
    </row>
    <row r="29" spans="1:18" x14ac:dyDescent="0.25">
      <c r="I29" s="68"/>
      <c r="J29" s="68"/>
      <c r="K29" s="68"/>
      <c r="L29" s="68"/>
      <c r="Q29" s="165"/>
    </row>
    <row r="30" spans="1:18" x14ac:dyDescent="0.25">
      <c r="Q30" s="165"/>
    </row>
    <row r="31" spans="1:18" x14ac:dyDescent="0.25">
      <c r="A31" s="75" t="s">
        <v>180</v>
      </c>
      <c r="B31" s="75"/>
      <c r="C31" s="76"/>
      <c r="D31" s="77"/>
      <c r="M31" s="154" t="s">
        <v>150</v>
      </c>
      <c r="Q31" s="165"/>
    </row>
    <row r="32" spans="1:18" ht="15" customHeight="1" x14ac:dyDescent="0.25">
      <c r="A32" s="286"/>
      <c r="B32" s="285" t="s">
        <v>302</v>
      </c>
      <c r="C32" s="282" t="str">
        <f>'PU Wise OWE'!$B$7</f>
        <v>Actuals upto Nov' 20</v>
      </c>
      <c r="D32" s="285" t="s">
        <v>173</v>
      </c>
      <c r="E32" s="285"/>
      <c r="F32" s="316" t="str">
        <f>'PU Wise OWE'!$B$5</f>
        <v xml:space="preserve">OBG(SL) 2021-22 </v>
      </c>
      <c r="G32" s="285" t="s">
        <v>309</v>
      </c>
      <c r="H32" s="285" t="s">
        <v>316</v>
      </c>
      <c r="I32" s="282" t="str">
        <f>'PU Wise OWE'!B8</f>
        <v>Actuals upto Nov' 21</v>
      </c>
      <c r="J32" s="285" t="s">
        <v>205</v>
      </c>
      <c r="K32" s="284" t="s">
        <v>207</v>
      </c>
      <c r="L32" s="284"/>
      <c r="M32" s="284" t="s">
        <v>147</v>
      </c>
      <c r="N32" s="284"/>
      <c r="O32" s="286" t="s">
        <v>314</v>
      </c>
      <c r="P32" s="324" t="s">
        <v>268</v>
      </c>
      <c r="Q32" s="166"/>
    </row>
    <row r="33" spans="1:18" ht="17.25" customHeight="1" x14ac:dyDescent="0.25">
      <c r="A33" s="286"/>
      <c r="B33" s="283"/>
      <c r="C33" s="283"/>
      <c r="D33" s="283"/>
      <c r="E33" s="283"/>
      <c r="F33" s="317"/>
      <c r="G33" s="283"/>
      <c r="H33" s="283"/>
      <c r="I33" s="283"/>
      <c r="J33" s="283"/>
      <c r="K33" s="79" t="s">
        <v>145</v>
      </c>
      <c r="L33" s="80" t="s">
        <v>146</v>
      </c>
      <c r="M33" s="79" t="s">
        <v>145</v>
      </c>
      <c r="N33" s="80" t="s">
        <v>146</v>
      </c>
      <c r="O33" s="286"/>
      <c r="P33" s="324"/>
      <c r="Q33" s="166"/>
    </row>
    <row r="34" spans="1:18" ht="15" customHeight="1" x14ac:dyDescent="0.25">
      <c r="A34" s="84" t="s">
        <v>181</v>
      </c>
      <c r="B34" s="107">
        <v>10.44</v>
      </c>
      <c r="C34" s="70">
        <f>ROUND(('PU Wise OWE'!$AE$129+'PU Wise OWE'!$AF$129)/10000,2)</f>
        <v>6.9</v>
      </c>
      <c r="D34" s="85">
        <f>C34/$C$7</f>
        <v>1.1910577455866132E-3</v>
      </c>
      <c r="E34" s="21"/>
      <c r="F34" s="22">
        <f>ROUND(('PU Wise OWE'!$AE$127+'PU Wise OWE'!$AF$127)/10000,2)</f>
        <v>9.56</v>
      </c>
      <c r="G34" s="24">
        <f t="shared" ref="G34:G37" si="14">F34/$F$7</f>
        <v>1.1414271182069566E-3</v>
      </c>
      <c r="H34" s="23">
        <f>ROUND(('PU Wise OWE'!$AE$128+'PU Wise OWE'!$AF$128)/10000,2)</f>
        <v>6.5</v>
      </c>
      <c r="I34" s="23">
        <f>ROUND(('PU Wise OWE'!$AE$130+'PU Wise OWE'!$AF$130)/10000,2)</f>
        <v>5.0199999999999996</v>
      </c>
      <c r="J34" s="24">
        <f t="shared" ref="J34:J37" si="15">I34/$I$7</f>
        <v>7.7695507899559204E-4</v>
      </c>
      <c r="K34" s="22">
        <f t="shared" ref="K34" si="16">H34-I34</f>
        <v>1.4800000000000004</v>
      </c>
      <c r="L34" s="24">
        <f t="shared" ref="L34" si="17">K34/I34</f>
        <v>0.29482071713147423</v>
      </c>
      <c r="M34" s="22">
        <f>I34-C34</f>
        <v>-1.8800000000000008</v>
      </c>
      <c r="N34" s="52">
        <f>M34/C34</f>
        <v>-0.27246376811594214</v>
      </c>
      <c r="O34" s="52">
        <f t="shared" ref="O34:O37" si="18">I34/F34</f>
        <v>0.52510460251046021</v>
      </c>
      <c r="P34" s="325" t="s">
        <v>279</v>
      </c>
      <c r="Q34" s="164">
        <f>(I34/10)*12</f>
        <v>6.024</v>
      </c>
      <c r="R34" s="68">
        <f>Q34-F34</f>
        <v>-3.5360000000000005</v>
      </c>
    </row>
    <row r="35" spans="1:18" ht="16.5" customHeight="1" x14ac:dyDescent="0.25">
      <c r="A35" s="84" t="s">
        <v>182</v>
      </c>
      <c r="B35" s="107">
        <v>21.76</v>
      </c>
      <c r="C35" s="70">
        <f>ROUND('PU Wise OWE'!$AG$129/10000,2)</f>
        <v>14.44</v>
      </c>
      <c r="D35" s="85">
        <f t="shared" ref="D35:D37" si="19">C35/$C$7</f>
        <v>2.492590412502999E-3</v>
      </c>
      <c r="E35" s="21"/>
      <c r="F35" s="22">
        <f>ROUND('PU Wise OWE'!$AG$127/10000,2)</f>
        <v>7.15</v>
      </c>
      <c r="G35" s="24">
        <f t="shared" si="14"/>
        <v>8.5368241581378036E-4</v>
      </c>
      <c r="H35" s="23">
        <f>ROUND('PU Wise OWE'!$AG$128/10000,2)</f>
        <v>4.9000000000000004</v>
      </c>
      <c r="I35" s="23">
        <f>ROUND('PU Wise OWE'!$AG$130/10000,2)</f>
        <v>15.2</v>
      </c>
      <c r="J35" s="24">
        <f t="shared" si="15"/>
        <v>2.3525333069189243E-3</v>
      </c>
      <c r="K35" s="22">
        <f t="shared" ref="K35:K37" si="20">H35-I35</f>
        <v>-10.299999999999999</v>
      </c>
      <c r="L35" s="24">
        <f t="shared" ref="L35:L37" si="21">K35/I35</f>
        <v>-0.67763157894736836</v>
      </c>
      <c r="M35" s="22">
        <f>I35-C35</f>
        <v>0.75999999999999979</v>
      </c>
      <c r="N35" s="52">
        <f>M35/C35</f>
        <v>5.2631578947368411E-2</v>
      </c>
      <c r="O35" s="52">
        <f t="shared" si="18"/>
        <v>2.1258741258741258</v>
      </c>
      <c r="P35" s="326"/>
      <c r="Q35" s="164">
        <f>(I35/10)*12+6</f>
        <v>24.240000000000002</v>
      </c>
      <c r="R35" s="168">
        <f>Q35-F35</f>
        <v>17.090000000000003</v>
      </c>
    </row>
    <row r="36" spans="1:18" ht="15.75" customHeight="1" x14ac:dyDescent="0.25">
      <c r="A36" s="84" t="s">
        <v>183</v>
      </c>
      <c r="B36" s="107">
        <v>2.4700000000000002</v>
      </c>
      <c r="C36" s="70">
        <f>ROUND('PU Wise OWE'!$AJ$129/10000,2)</f>
        <v>1.77</v>
      </c>
      <c r="D36" s="85">
        <f t="shared" si="19"/>
        <v>3.0553220430265294E-4</v>
      </c>
      <c r="E36" s="21"/>
      <c r="F36" s="22">
        <f>ROUND('PU Wise OWE'!$AJ$127/10000,2)</f>
        <v>2.23</v>
      </c>
      <c r="G36" s="24">
        <f t="shared" si="14"/>
        <v>2.6625339682024196E-4</v>
      </c>
      <c r="H36" s="23">
        <f>ROUND('PU Wise OWE'!$AJ$128/10000,2)</f>
        <v>1.51</v>
      </c>
      <c r="I36" s="23">
        <f>ROUND('PU Wise OWE'!$AJ$130/10000,2)</f>
        <v>1.6</v>
      </c>
      <c r="J36" s="24">
        <f t="shared" si="15"/>
        <v>2.4763508493883413E-4</v>
      </c>
      <c r="K36" s="22">
        <f t="shared" si="20"/>
        <v>-9.000000000000008E-2</v>
      </c>
      <c r="L36" s="24">
        <f t="shared" si="21"/>
        <v>-5.625000000000005E-2</v>
      </c>
      <c r="M36" s="22">
        <f>I36-C36</f>
        <v>-0.16999999999999993</v>
      </c>
      <c r="N36" s="52">
        <f>M36/C36</f>
        <v>-9.6045197740112956E-2</v>
      </c>
      <c r="O36" s="52">
        <f t="shared" si="18"/>
        <v>0.71748878923766823</v>
      </c>
      <c r="P36" s="326"/>
      <c r="Q36" s="164">
        <f>(I36/10)*12</f>
        <v>1.92</v>
      </c>
      <c r="R36" s="68">
        <f>Q36-F36</f>
        <v>-0.31000000000000005</v>
      </c>
    </row>
    <row r="37" spans="1:18" x14ac:dyDescent="0.25">
      <c r="A37" s="25" t="s">
        <v>149</v>
      </c>
      <c r="B37" s="26">
        <v>34.619999999999997</v>
      </c>
      <c r="C37" s="74">
        <f>SUM(C34:C36)</f>
        <v>23.11</v>
      </c>
      <c r="D37" s="86">
        <f t="shared" si="19"/>
        <v>3.9891803623922657E-3</v>
      </c>
      <c r="E37" s="26"/>
      <c r="F37" s="74">
        <f t="shared" ref="F37:I37" si="22">SUM(F34:F36)</f>
        <v>18.940000000000001</v>
      </c>
      <c r="G37" s="54">
        <f t="shared" si="14"/>
        <v>2.2613629308409788E-3</v>
      </c>
      <c r="H37" s="74">
        <f t="shared" si="22"/>
        <v>12.91</v>
      </c>
      <c r="I37" s="74">
        <f t="shared" si="22"/>
        <v>21.82</v>
      </c>
      <c r="J37" s="54">
        <f t="shared" si="15"/>
        <v>3.3771234708533508E-3</v>
      </c>
      <c r="K37" s="26">
        <f t="shared" si="20"/>
        <v>-8.91</v>
      </c>
      <c r="L37" s="54">
        <f t="shared" si="21"/>
        <v>-0.40834097158570121</v>
      </c>
      <c r="M37" s="26">
        <f>I37-C37</f>
        <v>-1.2899999999999991</v>
      </c>
      <c r="N37" s="55">
        <f>M37/C37</f>
        <v>-5.5819991345737743E-2</v>
      </c>
      <c r="O37" s="52">
        <f t="shared" si="18"/>
        <v>1.1520591341077084</v>
      </c>
      <c r="P37" s="327"/>
      <c r="Q37" s="74">
        <f>SUM(Q34:Q36)</f>
        <v>32.184000000000005</v>
      </c>
      <c r="R37" s="74">
        <f>SUM(R34:R36)</f>
        <v>13.244000000000002</v>
      </c>
    </row>
    <row r="38" spans="1:18" x14ac:dyDescent="0.25">
      <c r="Q38" s="165"/>
    </row>
    <row r="39" spans="1:18" ht="15.75" thickBot="1" x14ac:dyDescent="0.3">
      <c r="A39" s="82"/>
      <c r="B39" s="82"/>
      <c r="C39" s="83"/>
      <c r="D39" s="82"/>
      <c r="M39" s="154" t="s">
        <v>150</v>
      </c>
      <c r="Q39" s="165"/>
    </row>
    <row r="40" spans="1:18" ht="15" customHeight="1" x14ac:dyDescent="0.25">
      <c r="A40" s="286" t="s">
        <v>164</v>
      </c>
      <c r="B40" s="285" t="s">
        <v>302</v>
      </c>
      <c r="C40" s="282" t="str">
        <f>'PU Wise OWE'!$B$7</f>
        <v>Actuals upto Nov' 20</v>
      </c>
      <c r="D40" s="285" t="s">
        <v>173</v>
      </c>
      <c r="E40" s="285"/>
      <c r="F40" s="316" t="str">
        <f>'PU Wise OWE'!$B$5</f>
        <v xml:space="preserve">OBG(SL) 2021-22 </v>
      </c>
      <c r="G40" s="285" t="s">
        <v>309</v>
      </c>
      <c r="H40" s="285" t="s">
        <v>316</v>
      </c>
      <c r="I40" s="282" t="str">
        <f>'PU Wise OWE'!B8</f>
        <v>Actuals upto Nov' 21</v>
      </c>
      <c r="J40" s="285" t="s">
        <v>205</v>
      </c>
      <c r="K40" s="284" t="s">
        <v>207</v>
      </c>
      <c r="L40" s="284"/>
      <c r="M40" s="284" t="s">
        <v>147</v>
      </c>
      <c r="N40" s="284"/>
      <c r="O40" s="286" t="s">
        <v>314</v>
      </c>
      <c r="P40" s="328" t="s">
        <v>268</v>
      </c>
      <c r="Q40" s="166"/>
    </row>
    <row r="41" spans="1:18" ht="30" x14ac:dyDescent="0.25">
      <c r="A41" s="286"/>
      <c r="B41" s="283"/>
      <c r="C41" s="283"/>
      <c r="D41" s="283"/>
      <c r="E41" s="283"/>
      <c r="F41" s="317"/>
      <c r="G41" s="283"/>
      <c r="H41" s="283"/>
      <c r="I41" s="283"/>
      <c r="J41" s="283"/>
      <c r="K41" s="79" t="s">
        <v>145</v>
      </c>
      <c r="L41" s="80" t="s">
        <v>146</v>
      </c>
      <c r="M41" s="79" t="s">
        <v>145</v>
      </c>
      <c r="N41" s="80" t="s">
        <v>146</v>
      </c>
      <c r="O41" s="286"/>
      <c r="P41" s="329"/>
      <c r="Q41" s="166"/>
    </row>
    <row r="42" spans="1:18" ht="15.75" x14ac:dyDescent="0.25">
      <c r="A42" s="27" t="s">
        <v>165</v>
      </c>
      <c r="B42" s="104">
        <v>273.47000000000003</v>
      </c>
      <c r="C42" s="70">
        <f>SUM(C43:C47)</f>
        <v>177.38</v>
      </c>
      <c r="D42" s="85">
        <f t="shared" ref="D42:D49" si="23">C42/$C$7</f>
        <v>3.0618814914804848E-2</v>
      </c>
      <c r="E42" s="97"/>
      <c r="F42" s="21">
        <f>SUM(F43:F47)</f>
        <v>306.45999999999998</v>
      </c>
      <c r="G42" s="24">
        <f t="shared" ref="G42:G49" si="24">F42/$F$7</f>
        <v>3.6590141699341411E-2</v>
      </c>
      <c r="H42" s="21">
        <f>SUM(H43:H47)</f>
        <v>182.46000000000004</v>
      </c>
      <c r="I42" s="21">
        <f>SUM(I43:I47)</f>
        <v>282.5</v>
      </c>
      <c r="J42" s="24">
        <f t="shared" ref="J42:J49" si="25">I42/$I$7</f>
        <v>4.3723069684512901E-2</v>
      </c>
      <c r="K42" s="22">
        <f>H42-I42</f>
        <v>-100.03999999999996</v>
      </c>
      <c r="L42" s="24">
        <f>K42/I42</f>
        <v>-0.35412389380530962</v>
      </c>
      <c r="M42" s="22">
        <f t="shared" ref="M42:M49" si="26">I42-C42</f>
        <v>105.12</v>
      </c>
      <c r="N42" s="52">
        <f t="shared" ref="N42:N49" si="27">M42/C42</f>
        <v>0.59262600067651372</v>
      </c>
      <c r="O42" s="52">
        <f t="shared" ref="O42:O49" si="28">I42/F42</f>
        <v>0.92181687659074596</v>
      </c>
      <c r="P42" s="158"/>
      <c r="Q42" s="164">
        <v>266.16000000000003</v>
      </c>
      <c r="R42" s="68">
        <f t="shared" ref="R42:R48" si="29">Q42-F42</f>
        <v>-40.299999999999955</v>
      </c>
    </row>
    <row r="43" spans="1:18" ht="15.75" x14ac:dyDescent="0.25">
      <c r="A43" s="57" t="s">
        <v>161</v>
      </c>
      <c r="B43" s="21">
        <v>19.690000000000001</v>
      </c>
      <c r="C43" s="70">
        <f>ROUND('PU Wise OWE'!$AK$85/10000,2)</f>
        <v>9.93</v>
      </c>
      <c r="D43" s="85">
        <f t="shared" si="23"/>
        <v>1.7140874512572564E-3</v>
      </c>
      <c r="E43" s="97"/>
      <c r="F43" s="21">
        <f>ROUND('PU Wise OWE'!$AK$83/10000,2)</f>
        <v>16.84</v>
      </c>
      <c r="G43" s="24">
        <f t="shared" si="24"/>
        <v>2.0106310324900785E-3</v>
      </c>
      <c r="H43" s="21">
        <f>ROUND('PU Wise OWE'!$AK$84/10000,2)</f>
        <v>10.73</v>
      </c>
      <c r="I43" s="21">
        <f>ROUND('PU Wise OWE'!$AK$86/10000,2)</f>
        <v>34.61</v>
      </c>
      <c r="J43" s="24">
        <f t="shared" si="25"/>
        <v>5.3566564310831557E-3</v>
      </c>
      <c r="K43" s="22">
        <f t="shared" ref="K43:K49" si="30">H43-I43</f>
        <v>-23.88</v>
      </c>
      <c r="L43" s="24">
        <f t="shared" ref="L43:L49" si="31">K43/I43</f>
        <v>-0.68997399595492626</v>
      </c>
      <c r="M43" s="22">
        <f t="shared" si="26"/>
        <v>24.68</v>
      </c>
      <c r="N43" s="52">
        <f t="shared" si="27"/>
        <v>2.4853977844914401</v>
      </c>
      <c r="O43" s="52">
        <f t="shared" si="28"/>
        <v>2.0552256532066506</v>
      </c>
      <c r="P43" s="158"/>
      <c r="Q43" s="164">
        <f>(I43/10)*12</f>
        <v>41.531999999999996</v>
      </c>
      <c r="R43" s="68">
        <f t="shared" si="29"/>
        <v>24.691999999999997</v>
      </c>
    </row>
    <row r="44" spans="1:18" ht="15.75" x14ac:dyDescent="0.25">
      <c r="A44" s="58" t="s">
        <v>168</v>
      </c>
      <c r="B44" s="108">
        <v>114.4</v>
      </c>
      <c r="C44" s="70">
        <f>ROUND('PU Wise OWE'!$AR$85/10000,2)</f>
        <v>76.97</v>
      </c>
      <c r="D44" s="85">
        <f t="shared" si="23"/>
        <v>1.3286335460550958E-2</v>
      </c>
      <c r="E44" s="97"/>
      <c r="F44" s="21">
        <f>ROUND('PU Wise OWE'!$AR$83/10000,2)</f>
        <v>114.54</v>
      </c>
      <c r="G44" s="24">
        <f t="shared" si="24"/>
        <v>1.3675634112910545E-2</v>
      </c>
      <c r="H44" s="21">
        <f>ROUND('PU Wise OWE'!$AR$84/10000,2)</f>
        <v>67.92</v>
      </c>
      <c r="I44" s="21">
        <f>ROUND('PU Wise OWE'!$AR$86/10000,2)</f>
        <v>27.46</v>
      </c>
      <c r="J44" s="24">
        <f t="shared" si="25"/>
        <v>4.250037145262741E-3</v>
      </c>
      <c r="K44" s="22">
        <f t="shared" si="30"/>
        <v>40.46</v>
      </c>
      <c r="L44" s="24">
        <f t="shared" si="31"/>
        <v>1.473415877640204</v>
      </c>
      <c r="M44" s="22">
        <f t="shared" si="26"/>
        <v>-49.51</v>
      </c>
      <c r="N44" s="52">
        <f t="shared" si="27"/>
        <v>-0.64323762504872029</v>
      </c>
      <c r="O44" s="52">
        <f t="shared" si="28"/>
        <v>0.2397415749956347</v>
      </c>
      <c r="P44" s="158"/>
      <c r="Q44" s="164">
        <f>(I44/10)*12</f>
        <v>32.951999999999998</v>
      </c>
      <c r="R44" s="68">
        <f t="shared" si="29"/>
        <v>-81.588000000000008</v>
      </c>
    </row>
    <row r="45" spans="1:18" ht="15.75" x14ac:dyDescent="0.25">
      <c r="A45" s="58" t="s">
        <v>169</v>
      </c>
      <c r="B45" s="108">
        <v>46.69</v>
      </c>
      <c r="C45" s="70">
        <f>ROUND('PU Wise OWE'!$AU$85/10000,2)</f>
        <v>29.06</v>
      </c>
      <c r="D45" s="85">
        <f t="shared" si="23"/>
        <v>5.016251896629997E-3</v>
      </c>
      <c r="E45" s="97"/>
      <c r="F45" s="21">
        <f>ROUND('PU Wise OWE'!$AU$83/10000,2)</f>
        <v>50.53</v>
      </c>
      <c r="G45" s="24">
        <f t="shared" si="24"/>
        <v>6.0330870588909532E-3</v>
      </c>
      <c r="H45" s="21">
        <f>ROUND('PU Wise OWE'!$AU$84/10000,2)</f>
        <v>29.96</v>
      </c>
      <c r="I45" s="21">
        <f>ROUND('PU Wise OWE'!$AU$86/10000,2)</f>
        <v>11.69</v>
      </c>
      <c r="J45" s="24">
        <f t="shared" si="25"/>
        <v>1.8092838393343569E-3</v>
      </c>
      <c r="K45" s="22">
        <f t="shared" si="30"/>
        <v>18.270000000000003</v>
      </c>
      <c r="L45" s="24">
        <f t="shared" si="31"/>
        <v>1.5628742514970064</v>
      </c>
      <c r="M45" s="22">
        <f t="shared" si="26"/>
        <v>-17.369999999999997</v>
      </c>
      <c r="N45" s="52">
        <f t="shared" si="27"/>
        <v>-0.59772883688919476</v>
      </c>
      <c r="O45" s="52">
        <f t="shared" si="28"/>
        <v>0.23134771422917078</v>
      </c>
      <c r="P45" s="158"/>
      <c r="Q45" s="164">
        <f>(I45/10)*12</f>
        <v>14.028</v>
      </c>
      <c r="R45" s="68">
        <f t="shared" si="29"/>
        <v>-36.502000000000002</v>
      </c>
    </row>
    <row r="46" spans="1:18" ht="15.75" x14ac:dyDescent="0.25">
      <c r="A46" s="57" t="s">
        <v>166</v>
      </c>
      <c r="B46" s="21">
        <v>54.55</v>
      </c>
      <c r="C46" s="70">
        <f>ROUND('PU Wise OWE'!$AZ$85/10000,2)</f>
        <v>26.53</v>
      </c>
      <c r="D46" s="85">
        <f t="shared" si="23"/>
        <v>4.5795307232482391E-3</v>
      </c>
      <c r="E46" s="97"/>
      <c r="F46" s="21">
        <f>ROUND('PU Wise OWE'!$AZ$83/10000,2)</f>
        <v>46.04</v>
      </c>
      <c r="G46" s="24">
        <f t="shared" si="24"/>
        <v>5.4969983809883133E-3</v>
      </c>
      <c r="H46" s="21">
        <f>ROUND('PU Wise OWE'!$AZ$84/10000,2)</f>
        <v>27.3</v>
      </c>
      <c r="I46" s="21">
        <f>ROUND('PU Wise OWE'!$AZ$86/10000,2)</f>
        <v>71.8</v>
      </c>
      <c r="J46" s="24">
        <f t="shared" si="25"/>
        <v>1.1112624436630181E-2</v>
      </c>
      <c r="K46" s="22">
        <f t="shared" si="30"/>
        <v>-44.5</v>
      </c>
      <c r="L46" s="24">
        <f t="shared" si="31"/>
        <v>-0.61977715877437334</v>
      </c>
      <c r="M46" s="22">
        <f t="shared" si="26"/>
        <v>45.269999999999996</v>
      </c>
      <c r="N46" s="52">
        <f t="shared" si="27"/>
        <v>1.7063701470033921</v>
      </c>
      <c r="O46" s="52">
        <f t="shared" si="28"/>
        <v>1.5595134665508252</v>
      </c>
      <c r="P46" s="158"/>
      <c r="Q46" s="164">
        <f>(I46/10)*12</f>
        <v>86.16</v>
      </c>
      <c r="R46" s="168">
        <f t="shared" si="29"/>
        <v>40.119999999999997</v>
      </c>
    </row>
    <row r="47" spans="1:18" ht="15.75" x14ac:dyDescent="0.25">
      <c r="A47" s="58" t="s">
        <v>167</v>
      </c>
      <c r="B47" s="108">
        <v>38.14</v>
      </c>
      <c r="C47" s="70">
        <f>ROUND('PU Wise OWE'!$BA$85/10000,2)</f>
        <v>34.89</v>
      </c>
      <c r="D47" s="85">
        <f t="shared" si="23"/>
        <v>6.0226093831183963E-3</v>
      </c>
      <c r="E47" s="97"/>
      <c r="F47" s="21">
        <f>ROUND('PU Wise OWE'!$BA$83/10000,2)</f>
        <v>78.510000000000005</v>
      </c>
      <c r="G47" s="24">
        <f t="shared" si="24"/>
        <v>9.3737911140615235E-3</v>
      </c>
      <c r="H47" s="21">
        <f>ROUND('PU Wise OWE'!$BA$84/10000,2)</f>
        <v>46.55</v>
      </c>
      <c r="I47" s="21">
        <f>ROUND('PU Wise OWE'!$BA$86/10000,2)</f>
        <v>136.94</v>
      </c>
      <c r="J47" s="24">
        <f t="shared" si="25"/>
        <v>2.1194467832202465E-2</v>
      </c>
      <c r="K47" s="22">
        <f t="shared" si="30"/>
        <v>-90.39</v>
      </c>
      <c r="L47" s="24">
        <f t="shared" si="31"/>
        <v>-0.66007010369504893</v>
      </c>
      <c r="M47" s="22">
        <f t="shared" si="26"/>
        <v>102.05</v>
      </c>
      <c r="N47" s="52">
        <f t="shared" si="27"/>
        <v>2.924906850100315</v>
      </c>
      <c r="O47" s="52">
        <f t="shared" si="28"/>
        <v>1.7442364030059863</v>
      </c>
      <c r="P47" s="158"/>
      <c r="Q47" s="164">
        <f>(I47/10)*12</f>
        <v>164.32799999999997</v>
      </c>
      <c r="R47" s="68">
        <f t="shared" si="29"/>
        <v>85.817999999999969</v>
      </c>
    </row>
    <row r="48" spans="1:18" ht="15.75" x14ac:dyDescent="0.25">
      <c r="A48" s="59" t="s">
        <v>170</v>
      </c>
      <c r="B48" s="103">
        <v>663.48</v>
      </c>
      <c r="C48" s="70">
        <f>ROUND('PU Wise OWE'!$AM$85/10000,2)-ROUND('PU Wise OWE'!$BJ$85/10000,2)</f>
        <v>403.79</v>
      </c>
      <c r="D48" s="85">
        <f t="shared" si="23"/>
        <v>6.9701044505857762E-2</v>
      </c>
      <c r="E48" s="97"/>
      <c r="F48" s="21">
        <f>ROUND('PU Wise OWE'!$AM$83/10000,2)-ROUND('PU Wise OWE'!$BJ$83/10000,2)</f>
        <v>637.38</v>
      </c>
      <c r="G48" s="24">
        <f t="shared" si="24"/>
        <v>7.6100713033760453E-2</v>
      </c>
      <c r="H48" s="21">
        <f>ROUND('PU Wise OWE'!$AM$84/10000,2)-ROUND('PU Wise OWE'!$BJ$84/10000,2)</f>
        <v>434.06</v>
      </c>
      <c r="I48" s="21">
        <f>ROUND('PU Wise OWE'!$AM$86/10000,2)-ROUND('PU Wise OWE'!$BJ$86/10000,2)</f>
        <v>644.27</v>
      </c>
      <c r="J48" s="24">
        <f t="shared" si="25"/>
        <v>9.9714910108464172E-2</v>
      </c>
      <c r="K48" s="22">
        <f t="shared" si="30"/>
        <v>-210.20999999999998</v>
      </c>
      <c r="L48" s="24">
        <f t="shared" si="31"/>
        <v>-0.3262762506402595</v>
      </c>
      <c r="M48" s="22">
        <f t="shared" si="26"/>
        <v>240.47999999999996</v>
      </c>
      <c r="N48" s="52">
        <f t="shared" si="27"/>
        <v>0.59555709651056232</v>
      </c>
      <c r="O48" s="52">
        <f t="shared" si="28"/>
        <v>1.0108098779378079</v>
      </c>
      <c r="P48" s="158"/>
      <c r="Q48" s="164">
        <v>670.28</v>
      </c>
      <c r="R48" s="68">
        <f t="shared" si="29"/>
        <v>32.899999999999977</v>
      </c>
    </row>
    <row r="49" spans="1:18" s="36" customFormat="1" ht="15.75" thickBot="1" x14ac:dyDescent="0.3">
      <c r="A49" s="60" t="s">
        <v>130</v>
      </c>
      <c r="B49" s="74">
        <f>B42+B48</f>
        <v>936.95</v>
      </c>
      <c r="C49" s="74">
        <f>C42+C48</f>
        <v>581.17000000000007</v>
      </c>
      <c r="D49" s="86">
        <f t="shared" si="23"/>
        <v>0.10031985942066261</v>
      </c>
      <c r="E49" s="98"/>
      <c r="F49" s="26">
        <f>F42+F48</f>
        <v>943.83999999999992</v>
      </c>
      <c r="G49" s="54">
        <f t="shared" si="24"/>
        <v>0.11269085473310186</v>
      </c>
      <c r="H49" s="26">
        <f>H42+H48</f>
        <v>616.52</v>
      </c>
      <c r="I49" s="26">
        <f>I42+I48</f>
        <v>926.77</v>
      </c>
      <c r="J49" s="54">
        <f t="shared" si="25"/>
        <v>0.14343797979297707</v>
      </c>
      <c r="K49" s="26">
        <f t="shared" si="30"/>
        <v>-310.25</v>
      </c>
      <c r="L49" s="54">
        <f t="shared" si="31"/>
        <v>-0.33476482838244659</v>
      </c>
      <c r="M49" s="26">
        <f t="shared" si="26"/>
        <v>345.59999999999991</v>
      </c>
      <c r="N49" s="55">
        <f t="shared" si="27"/>
        <v>0.59466249118158176</v>
      </c>
      <c r="O49" s="52">
        <f t="shared" si="28"/>
        <v>0.98191430750974751</v>
      </c>
      <c r="P49" s="159"/>
      <c r="Q49" s="74">
        <f>Q42+Q48</f>
        <v>936.44</v>
      </c>
      <c r="R49" s="74">
        <f>R42+R48</f>
        <v>-7.3999999999999773</v>
      </c>
    </row>
    <row r="50" spans="1:18" x14ac:dyDescent="0.25">
      <c r="Q50" s="165"/>
    </row>
    <row r="51" spans="1:18" x14ac:dyDescent="0.25">
      <c r="A51" s="75" t="s">
        <v>184</v>
      </c>
      <c r="B51" s="75"/>
      <c r="Q51" s="165"/>
    </row>
    <row r="52" spans="1:18" ht="30" customHeight="1" x14ac:dyDescent="0.25">
      <c r="A52" s="81" t="s">
        <v>185</v>
      </c>
      <c r="B52" s="109">
        <v>188.88</v>
      </c>
      <c r="C52" s="70">
        <f>ROUND('PU Wise OWE'!$AK$129/10000,2)-C43</f>
        <v>110.66</v>
      </c>
      <c r="D52" s="85">
        <f t="shared" ref="D52:D56" si="32">C52/$C$7</f>
        <v>1.910180436617603E-2</v>
      </c>
      <c r="E52" s="299"/>
      <c r="F52" s="22">
        <f>ROUND('PU Wise OWE'!$AK$127/10000,2)-F43</f>
        <v>121.82</v>
      </c>
      <c r="G52" s="24">
        <f t="shared" ref="G52:G54" si="33">F52/$F$7</f>
        <v>1.4544838027193665E-2</v>
      </c>
      <c r="H52" s="22">
        <f>ROUND('PU Wise OWE'!$AK$128/10000,2)-H43</f>
        <v>82.839999999999989</v>
      </c>
      <c r="I52" s="22">
        <f>ROUND('PU Wise OWE'!$AK$130/10000,2)-I43</f>
        <v>78.63</v>
      </c>
      <c r="J52" s="24">
        <f t="shared" ref="J52:J56" si="34">I52/$I$7</f>
        <v>1.2169716705462829E-2</v>
      </c>
      <c r="K52" s="22">
        <f>H52-I52</f>
        <v>4.2099999999999937</v>
      </c>
      <c r="L52" s="24">
        <f>K52/I52</f>
        <v>5.3541905125270177E-2</v>
      </c>
      <c r="M52" s="22">
        <f>I52-C52</f>
        <v>-32.03</v>
      </c>
      <c r="N52" s="52">
        <f>M52/C52</f>
        <v>-0.28944514729803</v>
      </c>
      <c r="O52" s="52">
        <f t="shared" ref="O52:O54" si="35">I52/F52</f>
        <v>0.64546051551469386</v>
      </c>
      <c r="P52" s="157" t="s">
        <v>272</v>
      </c>
      <c r="Q52" s="164">
        <f>(I52/10)*12</f>
        <v>94.355999999999995</v>
      </c>
      <c r="R52" s="168">
        <f>Q52-F52</f>
        <v>-27.463999999999999</v>
      </c>
    </row>
    <row r="53" spans="1:18" ht="15.75" x14ac:dyDescent="0.25">
      <c r="A53" s="20" t="s">
        <v>162</v>
      </c>
      <c r="B53" s="105">
        <v>121.46</v>
      </c>
      <c r="C53" s="70">
        <f>ROUND('PU Wise OWE'!$AL$129/10000,2)</f>
        <v>86.75</v>
      </c>
      <c r="D53" s="85">
        <f t="shared" si="32"/>
        <v>1.497453035212155E-2</v>
      </c>
      <c r="E53" s="300"/>
      <c r="F53" s="22">
        <f>ROUND('PU Wise OWE'!$AL$127/10000,2)</f>
        <v>109.76</v>
      </c>
      <c r="G53" s="24">
        <f t="shared" si="33"/>
        <v>1.3104920553807067E-2</v>
      </c>
      <c r="H53" s="23">
        <f>ROUND('PU Wise OWE'!$AL$128/10000,2)</f>
        <v>74.59</v>
      </c>
      <c r="I53" s="23">
        <f>ROUND('PU Wise OWE'!$AL$130/10000,2)</f>
        <v>60.22</v>
      </c>
      <c r="J53" s="24">
        <f t="shared" si="34"/>
        <v>9.3203655093853695E-3</v>
      </c>
      <c r="K53" s="22">
        <f t="shared" ref="K53:K54" si="36">H53-I53</f>
        <v>14.370000000000005</v>
      </c>
      <c r="L53" s="24">
        <f t="shared" ref="L53:L54" si="37">K53/I53</f>
        <v>0.23862504151444711</v>
      </c>
      <c r="M53" s="22">
        <f>I53-C53</f>
        <v>-26.53</v>
      </c>
      <c r="N53" s="52">
        <f>M53/C53</f>
        <v>-0.30582132564841502</v>
      </c>
      <c r="O53" s="52">
        <f t="shared" si="35"/>
        <v>0.54865160349854225</v>
      </c>
      <c r="P53" s="156" t="s">
        <v>273</v>
      </c>
      <c r="Q53" s="164">
        <f>(I53/10)*12</f>
        <v>72.26400000000001</v>
      </c>
      <c r="R53" s="68">
        <f>Q53-F53</f>
        <v>-37.495999999999995</v>
      </c>
    </row>
    <row r="54" spans="1:18" s="36" customFormat="1" x14ac:dyDescent="0.25">
      <c r="A54" s="25" t="s">
        <v>130</v>
      </c>
      <c r="B54" s="26">
        <f>SUM(B52:B53)</f>
        <v>310.33999999999997</v>
      </c>
      <c r="C54" s="74">
        <f>SUM(C52:C53)</f>
        <v>197.41</v>
      </c>
      <c r="D54" s="86">
        <f t="shared" si="32"/>
        <v>3.4076334718297581E-2</v>
      </c>
      <c r="E54" s="301"/>
      <c r="F54" s="74">
        <f t="shared" ref="F54:I54" si="38">SUM(F52:F53)</f>
        <v>231.57999999999998</v>
      </c>
      <c r="G54" s="54">
        <f t="shared" si="33"/>
        <v>2.764975858100073E-2</v>
      </c>
      <c r="H54" s="74">
        <f t="shared" si="38"/>
        <v>157.43</v>
      </c>
      <c r="I54" s="74">
        <f t="shared" si="38"/>
        <v>138.85</v>
      </c>
      <c r="J54" s="54">
        <f t="shared" si="34"/>
        <v>2.1490082214848199E-2</v>
      </c>
      <c r="K54" s="26">
        <f t="shared" si="36"/>
        <v>18.580000000000013</v>
      </c>
      <c r="L54" s="54">
        <f t="shared" si="37"/>
        <v>0.13381346777097597</v>
      </c>
      <c r="M54" s="26">
        <f>I54-C54</f>
        <v>-58.56</v>
      </c>
      <c r="N54" s="102">
        <f>M54/C54</f>
        <v>-0.2966415075224153</v>
      </c>
      <c r="O54" s="52">
        <f t="shared" si="35"/>
        <v>0.59957682010536317</v>
      </c>
      <c r="P54" s="155"/>
      <c r="Q54" s="74">
        <f>SUM(Q52:Q53)</f>
        <v>166.62</v>
      </c>
      <c r="R54" s="74">
        <f>SUM(R52:R53)</f>
        <v>-64.959999999999994</v>
      </c>
    </row>
    <row r="55" spans="1:18" x14ac:dyDescent="0.25">
      <c r="Q55" s="165"/>
    </row>
    <row r="56" spans="1:18" s="36" customFormat="1" ht="38.450000000000003" customHeight="1" x14ac:dyDescent="0.25">
      <c r="A56" s="78" t="s">
        <v>163</v>
      </c>
      <c r="B56" s="110">
        <v>348.19</v>
      </c>
      <c r="C56" s="71">
        <f>ROUND('PU Wise OWE'!$AO$129/10000,2)</f>
        <v>248.81</v>
      </c>
      <c r="D56" s="86">
        <f t="shared" si="32"/>
        <v>4.2948851837594962E-2</v>
      </c>
      <c r="E56" s="53"/>
      <c r="F56" s="26">
        <f>ROUND('PU Wise OWE'!$AO$127/10000,2)</f>
        <v>304.54000000000002</v>
      </c>
      <c r="G56" s="54">
        <f t="shared" ref="G56" si="39">F56/$F$7</f>
        <v>3.6360901106563447E-2</v>
      </c>
      <c r="H56" s="25">
        <f>ROUND('PU Wise OWE'!$AO$128/10000,2)</f>
        <v>207.09</v>
      </c>
      <c r="I56" s="25">
        <f>ROUND('PU Wise OWE'!$AO$130/10000,2)</f>
        <v>239.58</v>
      </c>
      <c r="J56" s="54">
        <f t="shared" si="34"/>
        <v>3.7080258531028677E-2</v>
      </c>
      <c r="K56" s="26">
        <f>H56-I56</f>
        <v>-32.490000000000009</v>
      </c>
      <c r="L56" s="54">
        <f>K56/I56</f>
        <v>-0.13561232156273481</v>
      </c>
      <c r="M56" s="26">
        <f>I56-C56</f>
        <v>-9.2299999999999898</v>
      </c>
      <c r="N56" s="55">
        <f>M56/C56</f>
        <v>-3.709657971946461E-2</v>
      </c>
      <c r="O56" s="52">
        <f t="shared" ref="O56" si="40">I56/F56</f>
        <v>0.78669468706902212</v>
      </c>
      <c r="P56" s="157" t="s">
        <v>286</v>
      </c>
      <c r="Q56" s="164">
        <f>(I56-26.18)/10*2+I56</f>
        <v>282.26</v>
      </c>
      <c r="R56" s="168">
        <f>Q56-F56</f>
        <v>-22.28000000000003</v>
      </c>
    </row>
    <row r="57" spans="1:18" s="36" customFormat="1" x14ac:dyDescent="0.25">
      <c r="A57" s="116"/>
      <c r="B57" s="117"/>
      <c r="C57" s="113"/>
      <c r="D57" s="114"/>
      <c r="E57" s="115"/>
      <c r="F57" s="91"/>
      <c r="G57" s="90"/>
      <c r="H57" s="90"/>
      <c r="I57" s="88"/>
      <c r="J57" s="90"/>
      <c r="K57" s="90"/>
      <c r="L57" s="90"/>
      <c r="M57" s="26"/>
      <c r="N57" s="55"/>
      <c r="O57" s="100"/>
      <c r="P57" s="160"/>
      <c r="Q57" s="167"/>
    </row>
    <row r="58" spans="1:18" x14ac:dyDescent="0.25">
      <c r="B58" s="285" t="s">
        <v>302</v>
      </c>
      <c r="C58" s="282" t="str">
        <f>'PU Wise OWE'!$B$7</f>
        <v>Actuals upto Nov' 20</v>
      </c>
      <c r="D58" s="285" t="s">
        <v>173</v>
      </c>
      <c r="E58" s="285"/>
      <c r="F58" s="316" t="str">
        <f>'PU Wise OWE'!$B$5</f>
        <v xml:space="preserve">OBG(SL) 2021-22 </v>
      </c>
      <c r="G58" s="285" t="s">
        <v>309</v>
      </c>
      <c r="H58" s="285" t="s">
        <v>316</v>
      </c>
      <c r="I58" s="282" t="str">
        <f>'PU Wise OWE'!B8</f>
        <v>Actuals upto Nov' 21</v>
      </c>
      <c r="J58" s="285" t="s">
        <v>205</v>
      </c>
      <c r="K58" s="284" t="s">
        <v>207</v>
      </c>
      <c r="L58" s="284"/>
      <c r="M58" s="284" t="s">
        <v>147</v>
      </c>
      <c r="N58" s="284"/>
      <c r="O58" s="286" t="s">
        <v>314</v>
      </c>
      <c r="P58" s="324" t="s">
        <v>268</v>
      </c>
      <c r="Q58" s="166"/>
    </row>
    <row r="59" spans="1:18" ht="30" x14ac:dyDescent="0.25">
      <c r="A59" s="75" t="s">
        <v>186</v>
      </c>
      <c r="B59" s="283"/>
      <c r="C59" s="283"/>
      <c r="D59" s="283"/>
      <c r="E59" s="283"/>
      <c r="F59" s="317"/>
      <c r="G59" s="283"/>
      <c r="H59" s="283"/>
      <c r="I59" s="283"/>
      <c r="J59" s="283"/>
      <c r="K59" s="79" t="s">
        <v>145</v>
      </c>
      <c r="L59" s="80" t="s">
        <v>146</v>
      </c>
      <c r="M59" s="79" t="s">
        <v>145</v>
      </c>
      <c r="N59" s="80" t="s">
        <v>146</v>
      </c>
      <c r="O59" s="286"/>
      <c r="P59" s="324"/>
      <c r="Q59" s="166"/>
    </row>
    <row r="60" spans="1:18" ht="15.75" x14ac:dyDescent="0.25">
      <c r="A60" s="23" t="s">
        <v>187</v>
      </c>
      <c r="B60" s="22">
        <v>80.099999999999994</v>
      </c>
      <c r="C60" s="70">
        <f>ROUND('PU Wise OWE'!$AM$63/10000,2)</f>
        <v>57.57</v>
      </c>
      <c r="D60" s="85">
        <f t="shared" ref="D60:D64" si="41">C60/$C$7</f>
        <v>9.9375644077422214E-3</v>
      </c>
      <c r="E60" s="296"/>
      <c r="F60" s="22">
        <f>ROUND('PU Wise OWE'!$AM$61/10000,2)</f>
        <v>67.81</v>
      </c>
      <c r="G60" s="24">
        <f t="shared" ref="G60:G64" si="42">F60/$F$7</f>
        <v>8.0962523938926494E-3</v>
      </c>
      <c r="H60" s="23">
        <f>ROUND('PU Wise OWE'!$AM$62/10000,2)</f>
        <v>46.11</v>
      </c>
      <c r="I60" s="23">
        <f>ROUND('PU Wise OWE'!$AM$64/10000,2)</f>
        <v>60.36</v>
      </c>
      <c r="J60" s="94">
        <f t="shared" ref="J60:J64" si="43">I60/$I$7</f>
        <v>9.3420335793175172E-3</v>
      </c>
      <c r="K60" s="22">
        <f>H60-I60</f>
        <v>-14.25</v>
      </c>
      <c r="L60" s="24">
        <f>K60/I60</f>
        <v>-0.2360834990059642</v>
      </c>
      <c r="M60" s="22">
        <f>I60-C60</f>
        <v>2.7899999999999991</v>
      </c>
      <c r="N60" s="52">
        <f>M60/C60</f>
        <v>4.8462741010943187E-2</v>
      </c>
      <c r="O60" s="52">
        <f t="shared" ref="O60:O64" si="44">I60/F60</f>
        <v>0.890134198495797</v>
      </c>
      <c r="P60" s="157"/>
      <c r="Q60" s="164">
        <f>(I60/10)*12</f>
        <v>72.431999999999988</v>
      </c>
      <c r="R60" s="68">
        <f>Q60-F60</f>
        <v>4.6219999999999857</v>
      </c>
    </row>
    <row r="61" spans="1:18" ht="46.15" customHeight="1" x14ac:dyDescent="0.25">
      <c r="A61" s="23" t="s">
        <v>188</v>
      </c>
      <c r="B61" s="22">
        <v>21.26</v>
      </c>
      <c r="C61" s="70">
        <f>ROUND('PU Wise OWE'!$AM$96/10000,2)</f>
        <v>10.89</v>
      </c>
      <c r="D61" s="85">
        <f t="shared" si="41"/>
        <v>1.8797998332519157E-3</v>
      </c>
      <c r="E61" s="297"/>
      <c r="F61" s="22">
        <f>ROUND('PU Wise OWE'!$AM$94/10000,2)</f>
        <v>16.309999999999999</v>
      </c>
      <c r="G61" s="24">
        <f t="shared" si="42"/>
        <v>1.9473510771919936E-3</v>
      </c>
      <c r="H61" s="23">
        <f>ROUND('PU Wise OWE'!$AM$95/10000,2)</f>
        <v>11.09</v>
      </c>
      <c r="I61" s="23">
        <f>ROUND('PU Wise OWE'!$AM$97/10000,2)</f>
        <v>6.99</v>
      </c>
      <c r="J61" s="94">
        <f t="shared" si="43"/>
        <v>1.0818557773265318E-3</v>
      </c>
      <c r="K61" s="22">
        <f t="shared" ref="K61:K64" si="45">H61-I61</f>
        <v>4.0999999999999996</v>
      </c>
      <c r="L61" s="24">
        <f t="shared" ref="L61:L64" si="46">K61/I61</f>
        <v>0.58655221745350494</v>
      </c>
      <c r="M61" s="22">
        <f>I61-C61</f>
        <v>-3.9000000000000004</v>
      </c>
      <c r="N61" s="52">
        <f>M61/C61</f>
        <v>-0.35812672176308541</v>
      </c>
      <c r="O61" s="52">
        <f t="shared" si="44"/>
        <v>0.4285714285714286</v>
      </c>
      <c r="P61" s="157" t="s">
        <v>277</v>
      </c>
      <c r="Q61" s="164">
        <f>(I61/10)*12</f>
        <v>8.3880000000000017</v>
      </c>
      <c r="R61" s="68">
        <f>Q61-F61</f>
        <v>-7.921999999999997</v>
      </c>
    </row>
    <row r="62" spans="1:18" ht="43.15" customHeight="1" x14ac:dyDescent="0.25">
      <c r="A62" s="23" t="s">
        <v>189</v>
      </c>
      <c r="B62" s="22">
        <v>9.89</v>
      </c>
      <c r="C62" s="70">
        <f>ROUND('PU Wise OWE'!$AN$18/10000,2)</f>
        <v>9.7100000000000009</v>
      </c>
      <c r="D62" s="85">
        <f t="shared" si="41"/>
        <v>1.6761116970501471E-3</v>
      </c>
      <c r="E62" s="297"/>
      <c r="F62" s="22">
        <f>ROUND('PU Wise OWE'!$AN$16/10000,2)</f>
        <v>10.1</v>
      </c>
      <c r="G62" s="24">
        <f>F62/$F$7</f>
        <v>1.2059010349257594E-3</v>
      </c>
      <c r="H62" s="23">
        <f>ROUND('PU Wise OWE'!$AN$17/10000,2)</f>
        <v>6.87</v>
      </c>
      <c r="I62" s="23">
        <f>ROUND('PU Wise OWE'!$AN$19/10000,2)</f>
        <v>9.8699999999999992</v>
      </c>
      <c r="J62" s="94">
        <f t="shared" si="43"/>
        <v>1.527598930216433E-3</v>
      </c>
      <c r="K62" s="22">
        <f t="shared" si="45"/>
        <v>-2.9999999999999991</v>
      </c>
      <c r="L62" s="24">
        <f t="shared" si="46"/>
        <v>-0.30395136778115495</v>
      </c>
      <c r="M62" s="22">
        <f>I62-C62</f>
        <v>0.15999999999999837</v>
      </c>
      <c r="N62" s="52">
        <f>M62/C62</f>
        <v>1.6477857878475628E-2</v>
      </c>
      <c r="O62" s="52">
        <f t="shared" si="44"/>
        <v>0.97722772277227721</v>
      </c>
      <c r="P62" s="157" t="s">
        <v>274</v>
      </c>
      <c r="Q62" s="164">
        <f>(I62/10)*12</f>
        <v>11.843999999999998</v>
      </c>
      <c r="R62" s="68">
        <f>Q62-F62</f>
        <v>1.743999999999998</v>
      </c>
    </row>
    <row r="63" spans="1:18" ht="15.75" x14ac:dyDescent="0.25">
      <c r="A63" s="23" t="s">
        <v>190</v>
      </c>
      <c r="B63" s="22">
        <v>1.64</v>
      </c>
      <c r="C63" s="70">
        <f>ROUND('PU Wise OWE'!$AN$63/10000,2)</f>
        <v>2.78</v>
      </c>
      <c r="D63" s="85">
        <f t="shared" si="41"/>
        <v>4.7987543952620064E-4</v>
      </c>
      <c r="E63" s="297"/>
      <c r="F63" s="22">
        <f>ROUND('PU Wise OWE'!$AN$61/10000,2)</f>
        <v>1.46</v>
      </c>
      <c r="G63" s="24">
        <f>F63/$F$7</f>
        <v>1.7431836742491178E-4</v>
      </c>
      <c r="H63" s="23">
        <f>ROUND('PU Wise OWE'!$AN$62/10000,2)</f>
        <v>1</v>
      </c>
      <c r="I63" s="23">
        <f>ROUND('PU Wise OWE'!$AN$64/10000,2)</f>
        <v>2.54</v>
      </c>
      <c r="J63" s="94">
        <f t="shared" si="43"/>
        <v>3.9312069734039919E-4</v>
      </c>
      <c r="K63" s="22">
        <f t="shared" si="45"/>
        <v>-1.54</v>
      </c>
      <c r="L63" s="24">
        <f t="shared" si="46"/>
        <v>-0.60629921259842523</v>
      </c>
      <c r="M63" s="22">
        <f>I63-C63</f>
        <v>-0.23999999999999977</v>
      </c>
      <c r="N63" s="52">
        <f>M63/C63</f>
        <v>-8.6330935251798482E-2</v>
      </c>
      <c r="O63" s="52">
        <f t="shared" si="44"/>
        <v>1.7397260273972603</v>
      </c>
      <c r="P63" s="156"/>
      <c r="Q63" s="164">
        <f>(I63/10)*12</f>
        <v>3.048</v>
      </c>
      <c r="R63" s="68">
        <f>Q63-F63</f>
        <v>1.5880000000000001</v>
      </c>
    </row>
    <row r="64" spans="1:18" s="36" customFormat="1" x14ac:dyDescent="0.25">
      <c r="A64" s="25" t="s">
        <v>130</v>
      </c>
      <c r="B64" s="26">
        <f>SUM(B60:B63)</f>
        <v>112.89</v>
      </c>
      <c r="C64" s="74">
        <f>SUM(C60:C63)</f>
        <v>80.950000000000017</v>
      </c>
      <c r="D64" s="86">
        <f t="shared" si="41"/>
        <v>1.3973351377570487E-2</v>
      </c>
      <c r="E64" s="298"/>
      <c r="F64" s="26">
        <f>SUM(F60:F63)</f>
        <v>95.679999999999993</v>
      </c>
      <c r="G64" s="54">
        <f t="shared" si="42"/>
        <v>1.1423822873435314E-2</v>
      </c>
      <c r="H64" s="26">
        <f>SUM(H60:H63)</f>
        <v>65.070000000000007</v>
      </c>
      <c r="I64" s="26">
        <f>SUM(I60:I63)</f>
        <v>79.760000000000005</v>
      </c>
      <c r="J64" s="54">
        <f t="shared" si="43"/>
        <v>1.2344608984200882E-2</v>
      </c>
      <c r="K64" s="26">
        <f t="shared" si="45"/>
        <v>-14.689999999999998</v>
      </c>
      <c r="L64" s="54">
        <f t="shared" si="46"/>
        <v>-0.18417753259779335</v>
      </c>
      <c r="M64" s="26">
        <f>I64-C64</f>
        <v>-1.1900000000000119</v>
      </c>
      <c r="N64" s="55">
        <f>M64/C64</f>
        <v>-1.4700432365657958E-2</v>
      </c>
      <c r="O64" s="52">
        <f t="shared" si="44"/>
        <v>0.83361204013377943</v>
      </c>
      <c r="P64" s="155"/>
      <c r="Q64" s="74">
        <f>SUM(Q60:Q63)</f>
        <v>95.711999999999989</v>
      </c>
      <c r="R64" s="74">
        <f>SUM(R60:R63)</f>
        <v>3.1999999999986706E-2</v>
      </c>
    </row>
    <row r="65" spans="1:18" x14ac:dyDescent="0.25">
      <c r="Q65" s="165"/>
    </row>
    <row r="66" spans="1:18" x14ac:dyDescent="0.25">
      <c r="A66" s="75" t="s">
        <v>191</v>
      </c>
      <c r="B66" s="75"/>
      <c r="Q66" s="165"/>
    </row>
    <row r="67" spans="1:18" ht="27.6" customHeight="1" x14ac:dyDescent="0.25">
      <c r="A67" s="23" t="s">
        <v>192</v>
      </c>
      <c r="B67" s="22">
        <v>1117.51</v>
      </c>
      <c r="C67" s="70">
        <f>ROUND('PU Wise OWE'!$AP$74/10000,2)</f>
        <v>1280.32</v>
      </c>
      <c r="D67" s="85">
        <f t="shared" ref="D67:D69" si="47">C67/$C$7</f>
        <v>0.2210050801202105</v>
      </c>
      <c r="E67" s="23"/>
      <c r="F67" s="22">
        <f>ROUND('PU Wise OWE'!$AP$72/10000,2)</f>
        <v>1543.31</v>
      </c>
      <c r="G67" s="24">
        <f t="shared" ref="G67:G69" si="48">F67/$F$7</f>
        <v>0.1842652600209182</v>
      </c>
      <c r="H67" s="23">
        <f>ROUND('PU Wise OWE'!$AP$73/10000,2)</f>
        <v>1265.93</v>
      </c>
      <c r="I67" s="23">
        <f>ROUND('PU Wise OWE'!$AP$75/10000,2)</f>
        <v>1235.0899999999999</v>
      </c>
      <c r="J67" s="94">
        <f t="shared" ref="J67:J69" si="49">I67/$I$7</f>
        <v>0.19115726066069039</v>
      </c>
      <c r="K67" s="22">
        <f>H67-I67</f>
        <v>30.840000000000146</v>
      </c>
      <c r="L67" s="24">
        <f>K67/I67</f>
        <v>2.4969840254556466E-2</v>
      </c>
      <c r="M67" s="22">
        <f>I67-C67</f>
        <v>-45.230000000000018</v>
      </c>
      <c r="N67" s="52">
        <f>M67/C67</f>
        <v>-3.5327105723569126E-2</v>
      </c>
      <c r="O67" s="52">
        <f t="shared" ref="O67:O68" si="50">I67/F67</f>
        <v>0.80028639741853547</v>
      </c>
      <c r="P67" s="157" t="s">
        <v>278</v>
      </c>
      <c r="Q67" s="164">
        <f>(I67-256.76-544.78)/10*2+I67</f>
        <v>1321.8</v>
      </c>
      <c r="R67" s="68">
        <f>Q67-F67</f>
        <v>-221.51</v>
      </c>
    </row>
    <row r="68" spans="1:18" ht="15.75" x14ac:dyDescent="0.25">
      <c r="A68" s="87" t="s">
        <v>193</v>
      </c>
      <c r="B68" s="111">
        <v>38.520000000000003</v>
      </c>
      <c r="C68" s="70">
        <f>ROUND('PU Wise OWE'!$AP$129/10000,2)-C67</f>
        <v>23.289999999999964</v>
      </c>
      <c r="D68" s="85">
        <f t="shared" si="47"/>
        <v>4.0202514340162577E-3</v>
      </c>
      <c r="E68" s="23"/>
      <c r="F68" s="22">
        <f>ROUND('PU Wise OWE'!$AP$127/10000,2)-F67</f>
        <v>35.230000000000018</v>
      </c>
      <c r="G68" s="24">
        <f t="shared" si="48"/>
        <v>4.2063260851915377E-3</v>
      </c>
      <c r="H68" s="23">
        <f>ROUND('PU Wise OWE'!$AP$128/10000,2)-H67</f>
        <v>23.950000000000045</v>
      </c>
      <c r="I68" s="23">
        <f>ROUND('PU Wise OWE'!$AP$130/10000,2)-I67</f>
        <v>127.54000000000019</v>
      </c>
      <c r="J68" s="94">
        <f t="shared" si="49"/>
        <v>1.9739611708186847E-2</v>
      </c>
      <c r="K68" s="22">
        <f t="shared" ref="K68:K69" si="51">H68-I68</f>
        <v>-103.59000000000015</v>
      </c>
      <c r="L68" s="24">
        <f t="shared" ref="L68:L69" si="52">K68/I68</f>
        <v>-0.81221577544299817</v>
      </c>
      <c r="M68" s="22">
        <f>I68-C68</f>
        <v>104.25000000000023</v>
      </c>
      <c r="N68" s="52">
        <f>M68/C68</f>
        <v>4.4761700300558349</v>
      </c>
      <c r="O68" s="52">
        <f t="shared" si="50"/>
        <v>3.6202100482543322</v>
      </c>
      <c r="P68" s="156"/>
      <c r="Q68" s="164">
        <f>(I68/10)*12</f>
        <v>153.04800000000023</v>
      </c>
      <c r="R68" s="68">
        <f>Q68-F68</f>
        <v>117.81800000000021</v>
      </c>
    </row>
    <row r="69" spans="1:18" s="36" customFormat="1" x14ac:dyDescent="0.25">
      <c r="A69" s="25" t="s">
        <v>130</v>
      </c>
      <c r="B69" s="26">
        <f>SUM(B67:B68)</f>
        <v>1156.03</v>
      </c>
      <c r="C69" s="74">
        <f>SUM(C67:C68)</f>
        <v>1303.6099999999999</v>
      </c>
      <c r="D69" s="86">
        <f t="shared" si="47"/>
        <v>0.22502533155422677</v>
      </c>
      <c r="E69" s="88"/>
      <c r="F69" s="89">
        <f>SUM(F67:F68)</f>
        <v>1578.54</v>
      </c>
      <c r="G69" s="90">
        <f t="shared" si="48"/>
        <v>0.18847158610610976</v>
      </c>
      <c r="H69" s="89">
        <f>SUM(H67:H68)</f>
        <v>1289.8800000000001</v>
      </c>
      <c r="I69" s="89">
        <f>SUM(I67:I68)</f>
        <v>1362.63</v>
      </c>
      <c r="J69" s="54">
        <f t="shared" si="49"/>
        <v>0.21089687236887725</v>
      </c>
      <c r="K69" s="22">
        <f t="shared" si="51"/>
        <v>-72.75</v>
      </c>
      <c r="L69" s="24">
        <f t="shared" si="52"/>
        <v>-5.338940137821712E-2</v>
      </c>
      <c r="M69" s="91">
        <f>I69-C69</f>
        <v>59.020000000000209</v>
      </c>
      <c r="N69" s="101">
        <f>M69/C69</f>
        <v>4.5274276815919036E-2</v>
      </c>
      <c r="P69" s="161"/>
      <c r="Q69" s="74">
        <f>SUM(Q67:Q68)</f>
        <v>1474.8480000000002</v>
      </c>
      <c r="R69" s="74">
        <f>SUM(R67:R68)</f>
        <v>-103.69199999999978</v>
      </c>
    </row>
    <row r="70" spans="1:18" x14ac:dyDescent="0.25">
      <c r="E70" s="31"/>
      <c r="F70" s="34"/>
      <c r="G70" s="34"/>
      <c r="H70" s="34"/>
      <c r="I70" s="31"/>
      <c r="J70" s="31"/>
      <c r="K70" s="31"/>
      <c r="L70" s="31"/>
      <c r="M70" s="34"/>
      <c r="N70" s="92"/>
      <c r="Q70" s="165"/>
    </row>
    <row r="71" spans="1:18" x14ac:dyDescent="0.25">
      <c r="A71" s="75" t="s">
        <v>195</v>
      </c>
      <c r="B71" s="75"/>
      <c r="E71" s="31"/>
      <c r="F71" s="34"/>
      <c r="G71" s="34"/>
      <c r="H71" s="34"/>
      <c r="I71" s="31"/>
      <c r="J71" s="31"/>
      <c r="K71" s="31"/>
      <c r="L71" s="31"/>
      <c r="M71" s="34"/>
      <c r="N71" s="92"/>
      <c r="Q71" s="165"/>
    </row>
    <row r="72" spans="1:18" ht="38.450000000000003" customHeight="1" x14ac:dyDescent="0.25">
      <c r="A72" s="23" t="s">
        <v>194</v>
      </c>
      <c r="B72" s="22">
        <v>12.31</v>
      </c>
      <c r="C72" s="70">
        <f>ROUND('PU Wise OWE'!$AQ$30/10000,2)+ROUND('PU Wise OWE'!$BB$30/10000,2)</f>
        <v>16.850000000000001</v>
      </c>
      <c r="D72" s="85">
        <f t="shared" ref="D72:D74" si="53">C72/$C$7</f>
        <v>2.9085975381354253E-3</v>
      </c>
      <c r="E72" s="23"/>
      <c r="F72" s="70">
        <f>ROUND('PU Wise OWE'!$AQ$28/10000,2)+ROUND('PU Wise OWE'!$BB$28/10000,2)</f>
        <v>11.17</v>
      </c>
      <c r="G72" s="24">
        <f t="shared" ref="G72:G74" si="54">F72/$F$7</f>
        <v>1.3336549069426469E-3</v>
      </c>
      <c r="H72" s="70">
        <f>ROUND('PU Wise OWE'!$AQ$29/10000,2)+ROUND('PU Wise OWE'!$BB$29/10000,2)</f>
        <v>7.6</v>
      </c>
      <c r="I72" s="70">
        <f>ROUND('PU Wise OWE'!$AQ$31/10000,2)+ROUND('PU Wise OWE'!$BB$31/10000,2)</f>
        <v>18.71</v>
      </c>
      <c r="J72" s="94">
        <f t="shared" ref="J72:J74" si="55">I72/$I$7</f>
        <v>2.8957827745034917E-3</v>
      </c>
      <c r="K72" s="22">
        <f>H72-I72</f>
        <v>-11.110000000000001</v>
      </c>
      <c r="L72" s="24">
        <f>K72/I72</f>
        <v>-0.59380010689470875</v>
      </c>
      <c r="M72" s="22">
        <f>I72-C72</f>
        <v>1.8599999999999994</v>
      </c>
      <c r="N72" s="52">
        <f>M72/C72</f>
        <v>0.11038575667655783</v>
      </c>
      <c r="O72" s="52">
        <f t="shared" ref="O72:O73" si="56">I72/F72</f>
        <v>1.6750223813786931</v>
      </c>
      <c r="P72" s="157" t="s">
        <v>289</v>
      </c>
      <c r="Q72" s="164">
        <f>(I72/10)*12</f>
        <v>22.451999999999998</v>
      </c>
      <c r="R72" s="68">
        <f>Q72-F72</f>
        <v>11.281999999999998</v>
      </c>
    </row>
    <row r="73" spans="1:18" ht="52.9" customHeight="1" x14ac:dyDescent="0.25">
      <c r="A73" s="23" t="s">
        <v>196</v>
      </c>
      <c r="B73" s="22">
        <v>114.52</v>
      </c>
      <c r="C73" s="70">
        <f>ROUND('PU Wise OWE'!$AQ$41/10000,2)+ROUND('PU Wise OWE'!$BB$41/10000,2)</f>
        <v>57.89</v>
      </c>
      <c r="D73" s="85">
        <f t="shared" si="53"/>
        <v>9.9928018684071074E-3</v>
      </c>
      <c r="E73" s="23"/>
      <c r="F73" s="70">
        <f>ROUND('PU Wise OWE'!$AQ$39/10000,2)+ROUND('PU Wise OWE'!$BB$39/10000,2)</f>
        <v>79.58</v>
      </c>
      <c r="G73" s="24">
        <f t="shared" si="54"/>
        <v>9.5015449860784106E-3</v>
      </c>
      <c r="H73" s="70">
        <f>ROUND('PU Wise OWE'!$AQ$40/10000,2)+ROUND('PU Wise OWE'!$BB$40/10000,2)</f>
        <v>54.12</v>
      </c>
      <c r="I73" s="70">
        <f>ROUND('PU Wise OWE'!$AQ$42/10000,2)+ROUND('PU Wise OWE'!$BB$42/10000,2)</f>
        <v>96.4</v>
      </c>
      <c r="J73" s="94">
        <f t="shared" si="55"/>
        <v>1.4920013867564757E-2</v>
      </c>
      <c r="K73" s="22">
        <f t="shared" ref="K73:K74" si="57">H73-I73</f>
        <v>-42.280000000000008</v>
      </c>
      <c r="L73" s="24">
        <f t="shared" ref="L73:L74" si="58">K73/I73</f>
        <v>-0.43858921161825731</v>
      </c>
      <c r="M73" s="22">
        <f>I73-C73</f>
        <v>38.510000000000005</v>
      </c>
      <c r="N73" s="52">
        <f>M73/C73</f>
        <v>0.66522715494904139</v>
      </c>
      <c r="O73" s="52">
        <f t="shared" si="56"/>
        <v>1.2113596381000253</v>
      </c>
      <c r="P73" s="157" t="s">
        <v>275</v>
      </c>
      <c r="Q73" s="164">
        <f>(I73/10)*12</f>
        <v>115.68</v>
      </c>
      <c r="R73" s="68">
        <f>Q73-F73</f>
        <v>36.100000000000009</v>
      </c>
    </row>
    <row r="74" spans="1:18" s="36" customFormat="1" x14ac:dyDescent="0.25">
      <c r="A74" s="25" t="s">
        <v>130</v>
      </c>
      <c r="B74" s="26">
        <v>126.83</v>
      </c>
      <c r="C74" s="74">
        <f>SUM(C72:C73)</f>
        <v>74.740000000000009</v>
      </c>
      <c r="D74" s="86">
        <f t="shared" si="53"/>
        <v>1.2901399406542533E-2</v>
      </c>
      <c r="E74" s="25"/>
      <c r="F74" s="74">
        <f>SUM(F72:F73)</f>
        <v>90.75</v>
      </c>
      <c r="G74" s="54">
        <f t="shared" si="54"/>
        <v>1.0835199893021057E-2</v>
      </c>
      <c r="H74" s="74">
        <f t="shared" ref="H74:I74" si="59">SUM(H72:H73)</f>
        <v>61.72</v>
      </c>
      <c r="I74" s="74">
        <f t="shared" si="59"/>
        <v>115.11000000000001</v>
      </c>
      <c r="J74" s="54">
        <f t="shared" si="55"/>
        <v>1.7815796642068251E-2</v>
      </c>
      <c r="K74" s="26">
        <f t="shared" si="57"/>
        <v>-53.390000000000015</v>
      </c>
      <c r="L74" s="54">
        <f t="shared" si="58"/>
        <v>-0.46381721831291817</v>
      </c>
      <c r="M74" s="26">
        <f>I74-C74</f>
        <v>40.370000000000005</v>
      </c>
      <c r="N74" s="55">
        <f>M74/C74</f>
        <v>0.54013914905004012</v>
      </c>
      <c r="P74" s="161"/>
      <c r="Q74" s="74">
        <f>SUM(Q72:Q73)</f>
        <v>138.13200000000001</v>
      </c>
      <c r="R74" s="74">
        <f>SUM(R72:R73)</f>
        <v>47.382000000000005</v>
      </c>
    </row>
    <row r="75" spans="1:18" x14ac:dyDescent="0.25">
      <c r="D75" s="31"/>
      <c r="E75" s="31"/>
      <c r="F75" s="34"/>
      <c r="G75" s="34"/>
      <c r="H75" s="34"/>
      <c r="I75" s="31"/>
      <c r="J75" s="31"/>
      <c r="K75" s="31"/>
      <c r="L75" s="31"/>
      <c r="M75" s="34"/>
      <c r="N75" s="92"/>
      <c r="Q75" s="165"/>
    </row>
    <row r="76" spans="1:18" x14ac:dyDescent="0.25">
      <c r="A76" s="75" t="s">
        <v>197</v>
      </c>
      <c r="B76" s="75"/>
      <c r="D76" s="31"/>
      <c r="E76" s="31"/>
      <c r="F76" s="34"/>
      <c r="G76" s="34"/>
      <c r="H76" s="34"/>
      <c r="I76" s="31"/>
      <c r="J76" s="31"/>
      <c r="K76" s="31"/>
      <c r="L76" s="31"/>
      <c r="M76" s="34"/>
      <c r="N76" s="92"/>
      <c r="Q76" s="165"/>
    </row>
    <row r="77" spans="1:18" ht="15.75" x14ac:dyDescent="0.25">
      <c r="A77" s="23" t="s">
        <v>199</v>
      </c>
      <c r="B77" s="22">
        <v>2</v>
      </c>
      <c r="C77" s="70">
        <f>ROUND('PU Wise OWE'!$AW$129/10000,2)</f>
        <v>1.23</v>
      </c>
      <c r="D77" s="85">
        <f t="shared" ref="D77:D83" si="60">C77/$C$7</f>
        <v>2.1231898943065714E-4</v>
      </c>
      <c r="E77" s="23"/>
      <c r="F77" s="22">
        <f>ROUND('PU Wise OWE'!$AW$127/10000,2)</f>
        <v>2.65</v>
      </c>
      <c r="G77" s="24">
        <f t="shared" ref="G77:G83" si="61">F77/$F$7</f>
        <v>3.1639977649042207E-4</v>
      </c>
      <c r="H77" s="23">
        <f>ROUND('PU Wise OWE'!$AW$128/10000,2)</f>
        <v>1.8</v>
      </c>
      <c r="I77" s="23">
        <f>ROUND('PU Wise OWE'!$AW$130/10000,2)</f>
        <v>0.99</v>
      </c>
      <c r="J77" s="94">
        <f t="shared" ref="J77:J85" si="62">I77/$I$7</f>
        <v>1.5322420880590362E-4</v>
      </c>
      <c r="K77" s="22">
        <f>H77-I77</f>
        <v>0.81</v>
      </c>
      <c r="L77" s="24">
        <f>K77/I77</f>
        <v>0.81818181818181823</v>
      </c>
      <c r="M77" s="22">
        <f t="shared" ref="M77:M83" si="63">I77-C77</f>
        <v>-0.24</v>
      </c>
      <c r="N77" s="52">
        <f t="shared" ref="N77:N83" si="64">M77/C77</f>
        <v>-0.1951219512195122</v>
      </c>
      <c r="O77" s="52">
        <f t="shared" ref="O77:O82" si="65">I77/F77</f>
        <v>0.37358490566037739</v>
      </c>
      <c r="P77" s="156"/>
      <c r="Q77" s="164">
        <f t="shared" ref="Q77:Q82" si="66">(I77/10)*12</f>
        <v>1.1880000000000002</v>
      </c>
      <c r="R77" s="68">
        <f t="shared" ref="R77:R82" si="67">Q77-F77</f>
        <v>-1.4619999999999997</v>
      </c>
    </row>
    <row r="78" spans="1:18" ht="15.75" x14ac:dyDescent="0.25">
      <c r="A78" s="23" t="s">
        <v>198</v>
      </c>
      <c r="B78" s="22">
        <v>1.66</v>
      </c>
      <c r="C78" s="70">
        <f>ROUND('PU Wise OWE'!$AX$129/10000,2)</f>
        <v>1.0900000000000001</v>
      </c>
      <c r="D78" s="85">
        <f t="shared" si="60"/>
        <v>1.8815260038976934E-4</v>
      </c>
      <c r="E78" s="23"/>
      <c r="F78" s="22">
        <f>ROUND('PU Wise OWE'!$AW$127/10000,2)</f>
        <v>2.65</v>
      </c>
      <c r="G78" s="24">
        <f t="shared" si="61"/>
        <v>3.1639977649042207E-4</v>
      </c>
      <c r="H78" s="23">
        <f>ROUND('PU Wise OWE'!$AX$128/10000,2)</f>
        <v>1.23</v>
      </c>
      <c r="I78" s="23">
        <f>ROUND('PU Wise OWE'!$AX$130/10000,2)</f>
        <v>1.3</v>
      </c>
      <c r="J78" s="94">
        <f t="shared" si="62"/>
        <v>2.0120350651280273E-4</v>
      </c>
      <c r="K78" s="22">
        <f t="shared" ref="K78:K83" si="68">H78-I78</f>
        <v>-7.0000000000000062E-2</v>
      </c>
      <c r="L78" s="24">
        <f t="shared" ref="L78:L83" si="69">K78/I78</f>
        <v>-5.3846153846153891E-2</v>
      </c>
      <c r="M78" s="22">
        <f t="shared" si="63"/>
        <v>0.20999999999999996</v>
      </c>
      <c r="N78" s="52">
        <f t="shared" si="64"/>
        <v>0.19266055045871555</v>
      </c>
      <c r="O78" s="52">
        <f t="shared" si="65"/>
        <v>0.49056603773584911</v>
      </c>
      <c r="P78" s="156"/>
      <c r="Q78" s="164">
        <f t="shared" si="66"/>
        <v>1.56</v>
      </c>
      <c r="R78" s="68">
        <f t="shared" si="67"/>
        <v>-1.0899999999999999</v>
      </c>
    </row>
    <row r="79" spans="1:18" ht="34.15" customHeight="1" x14ac:dyDescent="0.25">
      <c r="A79" s="23" t="s">
        <v>200</v>
      </c>
      <c r="B79" s="22">
        <v>16.940000000000001</v>
      </c>
      <c r="C79" s="70">
        <f>ROUND('PU Wise OWE'!$BC$129/10000,2)</f>
        <v>12.39</v>
      </c>
      <c r="D79" s="85">
        <f t="shared" si="60"/>
        <v>2.1387254301185707E-3</v>
      </c>
      <c r="E79" s="23"/>
      <c r="F79" s="22">
        <f>ROUND('PU Wise OWE'!$BC$127/10000,2)</f>
        <v>14.88</v>
      </c>
      <c r="G79" s="24">
        <f t="shared" si="61"/>
        <v>1.7766145940292378E-3</v>
      </c>
      <c r="H79" s="23">
        <f>ROUND('PU Wise OWE'!$BC$128/10000,2)</f>
        <v>10.119999999999999</v>
      </c>
      <c r="I79" s="23">
        <f>ROUND('PU Wise OWE'!$BC$130/10000,2)</f>
        <v>12.06</v>
      </c>
      <c r="J79" s="94">
        <f t="shared" si="62"/>
        <v>1.8665494527264623E-3</v>
      </c>
      <c r="K79" s="22">
        <f t="shared" si="68"/>
        <v>-1.9400000000000013</v>
      </c>
      <c r="L79" s="24">
        <f t="shared" si="69"/>
        <v>-0.16086235489220574</v>
      </c>
      <c r="M79" s="22">
        <f t="shared" si="63"/>
        <v>-0.33000000000000007</v>
      </c>
      <c r="N79" s="52">
        <f t="shared" si="64"/>
        <v>-2.663438256658596E-2</v>
      </c>
      <c r="O79" s="52">
        <f t="shared" si="65"/>
        <v>0.81048387096774188</v>
      </c>
      <c r="P79" s="157" t="s">
        <v>276</v>
      </c>
      <c r="Q79" s="164">
        <f t="shared" si="66"/>
        <v>14.472</v>
      </c>
      <c r="R79" s="68">
        <f t="shared" si="67"/>
        <v>-0.40800000000000125</v>
      </c>
    </row>
    <row r="80" spans="1:18" ht="52.9" customHeight="1" x14ac:dyDescent="0.25">
      <c r="A80" s="23" t="s">
        <v>201</v>
      </c>
      <c r="B80" s="22">
        <v>16.95</v>
      </c>
      <c r="C80" s="70">
        <f>ROUND('PU Wise OWE'!$BD$129/10000,2)</f>
        <v>12.39</v>
      </c>
      <c r="D80" s="85">
        <f t="shared" si="60"/>
        <v>2.1387254301185707E-3</v>
      </c>
      <c r="E80" s="23"/>
      <c r="F80" s="22">
        <f>ROUND('PU Wise OWE'!$BD$127/10000,2)</f>
        <v>14.88</v>
      </c>
      <c r="G80" s="24">
        <f t="shared" si="61"/>
        <v>1.7766145940292378E-3</v>
      </c>
      <c r="H80" s="23">
        <f>ROUND('PU Wise OWE'!$BD$128/10000,2)</f>
        <v>10.119999999999999</v>
      </c>
      <c r="I80" s="23">
        <f>ROUND('PU Wise OWE'!$BD$130/10000,2)</f>
        <v>11.97</v>
      </c>
      <c r="J80" s="94">
        <f t="shared" si="62"/>
        <v>1.8526199791986529E-3</v>
      </c>
      <c r="K80" s="22">
        <f t="shared" si="68"/>
        <v>-1.8500000000000014</v>
      </c>
      <c r="L80" s="24">
        <f t="shared" si="69"/>
        <v>-0.1545530492898915</v>
      </c>
      <c r="M80" s="22">
        <f t="shared" si="63"/>
        <v>-0.41999999999999993</v>
      </c>
      <c r="N80" s="52">
        <f t="shared" si="64"/>
        <v>-3.3898305084745756E-2</v>
      </c>
      <c r="O80" s="52">
        <f t="shared" si="65"/>
        <v>0.80443548387096775</v>
      </c>
      <c r="P80" s="157" t="s">
        <v>276</v>
      </c>
      <c r="Q80" s="164">
        <f t="shared" si="66"/>
        <v>14.364000000000001</v>
      </c>
      <c r="R80" s="68">
        <f t="shared" si="67"/>
        <v>-0.51600000000000001</v>
      </c>
    </row>
    <row r="81" spans="1:18" ht="43.9" customHeight="1" x14ac:dyDescent="0.25">
      <c r="A81" s="23" t="s">
        <v>202</v>
      </c>
      <c r="B81" s="22">
        <v>17.329999999999998</v>
      </c>
      <c r="C81" s="70">
        <f>ROUND('PU Wise OWE'!$BF$129/10000,2)</f>
        <v>11.3</v>
      </c>
      <c r="D81" s="85">
        <f t="shared" si="60"/>
        <v>1.9505728297288015E-3</v>
      </c>
      <c r="E81" s="23"/>
      <c r="F81" s="22">
        <f>ROUND('PU Wise OWE'!$BF$127/10000,2)</f>
        <v>12.96</v>
      </c>
      <c r="G81" s="24">
        <f t="shared" si="61"/>
        <v>1.5473740012512717E-3</v>
      </c>
      <c r="H81" s="23">
        <f>ROUND('PU Wise OWE'!$BF$128/10000,2)</f>
        <v>8.81</v>
      </c>
      <c r="I81" s="23">
        <f>ROUND('PU Wise OWE'!$BF$130/10000,2)</f>
        <v>11.46</v>
      </c>
      <c r="J81" s="94">
        <f t="shared" si="62"/>
        <v>1.7736862958743996E-3</v>
      </c>
      <c r="K81" s="22">
        <f t="shared" si="68"/>
        <v>-2.6500000000000004</v>
      </c>
      <c r="L81" s="24">
        <f t="shared" si="69"/>
        <v>-0.23123909249563701</v>
      </c>
      <c r="M81" s="22">
        <f t="shared" si="63"/>
        <v>0.16000000000000014</v>
      </c>
      <c r="N81" s="52">
        <f t="shared" si="64"/>
        <v>1.4159292035398242E-2</v>
      </c>
      <c r="O81" s="52">
        <f t="shared" si="65"/>
        <v>0.8842592592592593</v>
      </c>
      <c r="P81" s="157" t="s">
        <v>276</v>
      </c>
      <c r="Q81" s="164">
        <f t="shared" si="66"/>
        <v>13.752000000000002</v>
      </c>
      <c r="R81" s="68">
        <f t="shared" si="67"/>
        <v>0.79200000000000159</v>
      </c>
    </row>
    <row r="82" spans="1:18" ht="15.75" x14ac:dyDescent="0.25">
      <c r="A82" s="23" t="s">
        <v>203</v>
      </c>
      <c r="B82" s="22">
        <v>166.71</v>
      </c>
      <c r="C82" s="70">
        <f>ROUND('PU Wise OWE'!$BG$129/10000,2)-ROUND('PU Wise OWE'!$BG$118/10000,2)</f>
        <v>121.86999999999989</v>
      </c>
      <c r="D82" s="85">
        <f t="shared" si="60"/>
        <v>2.1036841660092814E-2</v>
      </c>
      <c r="E82" s="23"/>
      <c r="F82" s="22">
        <f>ROUND('PU Wise OWE'!$BG$127/10000,2)-ROUND('PU Wise OWE'!$BG$116/10000,2)</f>
        <v>136.69999999999982</v>
      </c>
      <c r="G82" s="24">
        <f t="shared" si="61"/>
        <v>1.6321452621222882E-2</v>
      </c>
      <c r="H82" s="23">
        <f>ROUND('PU Wise OWE'!$BG$128/10000,2)-ROUND('PU Wise OWE'!$BG$117/10000,2)</f>
        <v>91.12</v>
      </c>
      <c r="I82" s="23">
        <f>ROUND('PU Wise OWE'!$BG$130/10000,2)-ROUND('PU Wise OWE'!$BG$119/10000,2)</f>
        <v>130.76000000000022</v>
      </c>
      <c r="J82" s="94">
        <f t="shared" si="62"/>
        <v>2.0237977316626254E-2</v>
      </c>
      <c r="K82" s="22">
        <f t="shared" si="68"/>
        <v>-39.640000000000214</v>
      </c>
      <c r="L82" s="24">
        <f t="shared" si="69"/>
        <v>-0.30315081064545846</v>
      </c>
      <c r="M82" s="22">
        <f t="shared" si="63"/>
        <v>8.8900000000003274</v>
      </c>
      <c r="N82" s="52">
        <f t="shared" si="64"/>
        <v>7.2946582423897066E-2</v>
      </c>
      <c r="O82" s="52">
        <f t="shared" si="65"/>
        <v>0.95654718361375557</v>
      </c>
      <c r="P82" s="157"/>
      <c r="Q82" s="164">
        <f t="shared" si="66"/>
        <v>156.91200000000026</v>
      </c>
      <c r="R82" s="168">
        <f t="shared" si="67"/>
        <v>20.212000000000444</v>
      </c>
    </row>
    <row r="83" spans="1:18" s="36" customFormat="1" x14ac:dyDescent="0.25">
      <c r="A83" s="25" t="s">
        <v>130</v>
      </c>
      <c r="B83" s="26">
        <f>SUM(B77:B82)</f>
        <v>221.59</v>
      </c>
      <c r="C83" s="74">
        <f>SUM(C77:C82)</f>
        <v>160.2699999999999</v>
      </c>
      <c r="D83" s="86">
        <f t="shared" si="60"/>
        <v>2.7665336939879184E-2</v>
      </c>
      <c r="E83" s="25"/>
      <c r="F83" s="74">
        <f>SUM(F77:F82)</f>
        <v>184.71999999999983</v>
      </c>
      <c r="G83" s="54">
        <f t="shared" si="61"/>
        <v>2.2054855363513474E-2</v>
      </c>
      <c r="H83" s="74">
        <f>SUM(H77:H82)</f>
        <v>123.2</v>
      </c>
      <c r="I83" s="74">
        <f>SUM(I77:I82)</f>
        <v>168.54000000000022</v>
      </c>
      <c r="J83" s="54">
        <f t="shared" si="62"/>
        <v>2.6085260759744475E-2</v>
      </c>
      <c r="K83" s="26">
        <f t="shared" si="68"/>
        <v>-45.340000000000217</v>
      </c>
      <c r="L83" s="54">
        <f t="shared" si="69"/>
        <v>-0.26901625726830519</v>
      </c>
      <c r="M83" s="26">
        <f t="shared" si="63"/>
        <v>8.2700000000003229</v>
      </c>
      <c r="N83" s="55">
        <f t="shared" si="64"/>
        <v>5.1600424284022763E-2</v>
      </c>
      <c r="O83" s="25"/>
      <c r="P83" s="155"/>
      <c r="Q83" s="74">
        <f>SUM(Q77:Q82)</f>
        <v>202.24800000000027</v>
      </c>
      <c r="R83" s="74">
        <f>SUM(R77:R82)</f>
        <v>17.528000000000446</v>
      </c>
    </row>
    <row r="84" spans="1:18" x14ac:dyDescent="0.25">
      <c r="Q84" s="165"/>
    </row>
    <row r="85" spans="1:18" s="36" customFormat="1" ht="30" x14ac:dyDescent="0.25">
      <c r="A85" s="93" t="s">
        <v>204</v>
      </c>
      <c r="B85" s="112">
        <v>5247.44</v>
      </c>
      <c r="C85" s="74">
        <f>C37+C49+C54+C56+C64+C69+C74+C83</f>
        <v>2670.07</v>
      </c>
      <c r="D85" s="86">
        <f t="shared" ref="D85" si="70">C85/$C$7</f>
        <v>0.46089964561716645</v>
      </c>
      <c r="E85" s="25"/>
      <c r="F85" s="74">
        <f>F37+F49+F54+F56+F64+F69+F74+F83</f>
        <v>3448.5899999999997</v>
      </c>
      <c r="G85" s="54">
        <f t="shared" ref="G85" si="71">F85/$F$7</f>
        <v>0.41174834158758661</v>
      </c>
      <c r="H85" s="74">
        <f>H37+H49+H54+H56+H64+H69+H74+H83</f>
        <v>2533.8199999999997</v>
      </c>
      <c r="I85" s="74">
        <f>I37+I49+I54+I56+I64+I69+I74+I83</f>
        <v>3053.0600000000004</v>
      </c>
      <c r="J85" s="54">
        <f t="shared" si="62"/>
        <v>0.47252798276459818</v>
      </c>
      <c r="K85" s="26">
        <f t="shared" ref="K85" si="72">H85-I85</f>
        <v>-519.24000000000069</v>
      </c>
      <c r="L85" s="54">
        <f t="shared" ref="L85" si="73">K85/I85</f>
        <v>-0.17007199334438255</v>
      </c>
      <c r="M85" s="26">
        <f>I85-C85</f>
        <v>382.99000000000024</v>
      </c>
      <c r="N85" s="55">
        <f>M85/C85</f>
        <v>0.14343818701382369</v>
      </c>
      <c r="O85" s="52">
        <f t="shared" ref="O85" si="74">I85/F85</f>
        <v>0.88530674855520686</v>
      </c>
      <c r="P85" s="155"/>
      <c r="Q85" s="74">
        <f>Q37+Q49+Q54+Q56+Q64+Q69+Q74+Q83</f>
        <v>3328.4440000000004</v>
      </c>
      <c r="R85" s="168">
        <f>Q85-F85</f>
        <v>-120.14599999999928</v>
      </c>
    </row>
    <row r="86" spans="1:18" x14ac:dyDescent="0.25">
      <c r="Q86" s="165"/>
    </row>
    <row r="87" spans="1:18" s="147" customFormat="1" x14ac:dyDescent="0.25">
      <c r="A87" s="77"/>
      <c r="B87" s="285" t="s">
        <v>302</v>
      </c>
      <c r="C87" s="282" t="s">
        <v>311</v>
      </c>
      <c r="D87" s="285" t="s">
        <v>173</v>
      </c>
      <c r="E87" s="285"/>
      <c r="F87" s="316" t="s">
        <v>313</v>
      </c>
      <c r="G87" s="285" t="s">
        <v>315</v>
      </c>
      <c r="H87" s="152"/>
      <c r="I87" s="282" t="s">
        <v>312</v>
      </c>
      <c r="J87" s="285" t="s">
        <v>205</v>
      </c>
      <c r="K87" s="152"/>
      <c r="L87" s="152"/>
      <c r="M87" s="284" t="s">
        <v>147</v>
      </c>
      <c r="N87" s="284"/>
      <c r="O87" s="286" t="s">
        <v>314</v>
      </c>
      <c r="Q87" s="165"/>
    </row>
    <row r="88" spans="1:18" s="147" customFormat="1" x14ac:dyDescent="0.25">
      <c r="A88" s="133" t="s">
        <v>254</v>
      </c>
      <c r="B88" s="283"/>
      <c r="C88" s="283"/>
      <c r="D88" s="283"/>
      <c r="E88" s="283"/>
      <c r="F88" s="317"/>
      <c r="G88" s="283"/>
      <c r="H88" s="153"/>
      <c r="I88" s="330"/>
      <c r="J88" s="283"/>
      <c r="K88" s="153"/>
      <c r="L88" s="153"/>
      <c r="M88" s="79" t="s">
        <v>145</v>
      </c>
      <c r="N88" s="80" t="s">
        <v>146</v>
      </c>
      <c r="O88" s="286"/>
      <c r="Q88" s="165"/>
    </row>
    <row r="89" spans="1:18" s="147" customFormat="1" ht="15.75" x14ac:dyDescent="0.25">
      <c r="A89" s="23" t="s">
        <v>255</v>
      </c>
      <c r="B89" s="23">
        <v>0</v>
      </c>
      <c r="C89" s="148">
        <v>0</v>
      </c>
      <c r="D89" s="85">
        <f t="shared" ref="D89:D102" si="75">C89/$C$7</f>
        <v>0</v>
      </c>
      <c r="E89" s="23"/>
      <c r="F89" s="22">
        <v>0.69</v>
      </c>
      <c r="G89" s="24">
        <f t="shared" ref="G89:G102" si="76">F89/$F$7</f>
        <v>8.2383338029581581E-5</v>
      </c>
      <c r="H89" s="24"/>
      <c r="I89" s="23">
        <v>0</v>
      </c>
      <c r="J89" s="94">
        <f t="shared" ref="J89:J102" si="77">I89/$I$7</f>
        <v>0</v>
      </c>
      <c r="K89" s="94"/>
      <c r="L89" s="94"/>
      <c r="M89" s="22">
        <f>I89-C89</f>
        <v>0</v>
      </c>
      <c r="N89" s="52">
        <v>0</v>
      </c>
      <c r="O89" s="52">
        <f t="shared" ref="O89:O102" si="78">I89/F89</f>
        <v>0</v>
      </c>
      <c r="Q89" s="164"/>
    </row>
    <row r="90" spans="1:18" s="147" customFormat="1" ht="15.75" x14ac:dyDescent="0.25">
      <c r="A90" s="23" t="s">
        <v>256</v>
      </c>
      <c r="B90" s="23">
        <v>33.630000000000003</v>
      </c>
      <c r="C90" s="149">
        <v>1.86</v>
      </c>
      <c r="D90" s="85">
        <f t="shared" si="75"/>
        <v>3.2106774011465226E-4</v>
      </c>
      <c r="E90" s="23"/>
      <c r="F90" s="22">
        <v>33.28</v>
      </c>
      <c r="G90" s="24">
        <f t="shared" si="76"/>
        <v>3.9735036081514135E-3</v>
      </c>
      <c r="H90" s="24"/>
      <c r="I90" s="22">
        <v>2.77</v>
      </c>
      <c r="J90" s="94">
        <f t="shared" si="77"/>
        <v>4.2871824080035662E-4</v>
      </c>
      <c r="K90" s="94"/>
      <c r="L90" s="94"/>
      <c r="M90" s="22">
        <f t="shared" ref="M90:M102" si="79">I90-C90</f>
        <v>0.90999999999999992</v>
      </c>
      <c r="N90" s="52">
        <f t="shared" ref="N90:N102" si="80">M90/C90</f>
        <v>0.48924731182795694</v>
      </c>
      <c r="O90" s="52">
        <f t="shared" si="78"/>
        <v>8.3233173076923073E-2</v>
      </c>
      <c r="Q90" s="164"/>
    </row>
    <row r="91" spans="1:18" s="147" customFormat="1" ht="15.75" x14ac:dyDescent="0.25">
      <c r="A91" s="23" t="s">
        <v>266</v>
      </c>
      <c r="B91" s="23">
        <v>7.44</v>
      </c>
      <c r="C91" s="149">
        <v>0.04</v>
      </c>
      <c r="D91" s="85">
        <f t="shared" si="75"/>
        <v>6.9046825831108014E-6</v>
      </c>
      <c r="E91" s="23"/>
      <c r="F91" s="22">
        <v>0.53</v>
      </c>
      <c r="G91" s="24">
        <f t="shared" si="76"/>
        <v>6.3279955298084414E-5</v>
      </c>
      <c r="H91" s="24"/>
      <c r="I91" s="22">
        <v>0</v>
      </c>
      <c r="J91" s="94">
        <f t="shared" si="77"/>
        <v>0</v>
      </c>
      <c r="K91" s="94"/>
      <c r="L91" s="94"/>
      <c r="M91" s="22">
        <f t="shared" si="79"/>
        <v>-0.04</v>
      </c>
      <c r="N91" s="52">
        <f t="shared" si="80"/>
        <v>-1</v>
      </c>
      <c r="O91" s="52">
        <f t="shared" si="78"/>
        <v>0</v>
      </c>
      <c r="Q91" s="164"/>
    </row>
    <row r="92" spans="1:18" s="147" customFormat="1" ht="15.75" x14ac:dyDescent="0.25">
      <c r="A92" s="150" t="s">
        <v>257</v>
      </c>
      <c r="B92" s="25">
        <f>SUM(B89:B91)</f>
        <v>41.07</v>
      </c>
      <c r="C92" s="25">
        <f>SUM(C89:C91)</f>
        <v>1.9000000000000001</v>
      </c>
      <c r="D92" s="86">
        <f t="shared" si="75"/>
        <v>3.2797242269776307E-4</v>
      </c>
      <c r="E92" s="25">
        <f t="shared" ref="E92:F92" si="81">SUM(E89:E90)</f>
        <v>0</v>
      </c>
      <c r="F92" s="26">
        <f t="shared" si="81"/>
        <v>33.97</v>
      </c>
      <c r="G92" s="54">
        <f t="shared" si="76"/>
        <v>4.0558869461809954E-3</v>
      </c>
      <c r="H92" s="54"/>
      <c r="I92" s="26">
        <f>SUM(I89:I91)</f>
        <v>2.77</v>
      </c>
      <c r="J92" s="54">
        <f t="shared" si="77"/>
        <v>4.2871824080035662E-4</v>
      </c>
      <c r="K92" s="54"/>
      <c r="L92" s="54"/>
      <c r="M92" s="26">
        <f t="shared" si="79"/>
        <v>0.86999999999999988</v>
      </c>
      <c r="N92" s="55">
        <f t="shared" si="80"/>
        <v>0.45789473684210519</v>
      </c>
      <c r="O92" s="55">
        <f t="shared" si="78"/>
        <v>8.1542537533117465E-2</v>
      </c>
      <c r="Q92" s="164"/>
    </row>
    <row r="93" spans="1:18" s="147" customFormat="1" ht="15.75" x14ac:dyDescent="0.25">
      <c r="A93" s="23" t="s">
        <v>258</v>
      </c>
      <c r="B93" s="25">
        <v>0</v>
      </c>
      <c r="C93" s="148">
        <v>0</v>
      </c>
      <c r="D93" s="85">
        <f t="shared" si="75"/>
        <v>0</v>
      </c>
      <c r="E93" s="23"/>
      <c r="F93" s="22">
        <v>0</v>
      </c>
      <c r="G93" s="24">
        <f t="shared" si="76"/>
        <v>0</v>
      </c>
      <c r="H93" s="24"/>
      <c r="I93" s="22">
        <v>0</v>
      </c>
      <c r="J93" s="94">
        <f t="shared" si="77"/>
        <v>0</v>
      </c>
      <c r="K93" s="94"/>
      <c r="L93" s="94"/>
      <c r="M93" s="22">
        <f t="shared" si="79"/>
        <v>0</v>
      </c>
      <c r="N93" s="52">
        <v>0</v>
      </c>
      <c r="O93" s="52">
        <v>0</v>
      </c>
      <c r="Q93" s="164"/>
    </row>
    <row r="94" spans="1:18" s="147" customFormat="1" ht="15.75" x14ac:dyDescent="0.25">
      <c r="A94" s="23" t="s">
        <v>259</v>
      </c>
      <c r="B94" s="25">
        <v>13.17</v>
      </c>
      <c r="C94" s="149">
        <v>0.17</v>
      </c>
      <c r="D94" s="85">
        <f t="shared" si="75"/>
        <v>2.9344900978220906E-5</v>
      </c>
      <c r="E94" s="23"/>
      <c r="F94" s="22">
        <v>14.55</v>
      </c>
      <c r="G94" s="24">
        <f t="shared" si="76"/>
        <v>1.7372138671455249E-3</v>
      </c>
      <c r="H94" s="24"/>
      <c r="I94" s="22">
        <v>3.38</v>
      </c>
      <c r="J94" s="94">
        <f t="shared" si="77"/>
        <v>5.2312911693328705E-4</v>
      </c>
      <c r="K94" s="94"/>
      <c r="L94" s="94"/>
      <c r="M94" s="22">
        <f t="shared" si="79"/>
        <v>3.21</v>
      </c>
      <c r="N94" s="52">
        <f t="shared" si="80"/>
        <v>18.882352941176467</v>
      </c>
      <c r="O94" s="52">
        <f t="shared" si="78"/>
        <v>0.23230240549828177</v>
      </c>
      <c r="Q94" s="164"/>
    </row>
    <row r="95" spans="1:18" s="147" customFormat="1" ht="15.75" x14ac:dyDescent="0.25">
      <c r="A95" s="23" t="s">
        <v>267</v>
      </c>
      <c r="B95" s="25">
        <v>-0.3</v>
      </c>
      <c r="C95" s="149">
        <v>0</v>
      </c>
      <c r="D95" s="85">
        <f t="shared" si="75"/>
        <v>0</v>
      </c>
      <c r="E95" s="23"/>
      <c r="F95" s="22">
        <v>0.05</v>
      </c>
      <c r="G95" s="24">
        <f t="shared" si="76"/>
        <v>5.9698071035928697E-6</v>
      </c>
      <c r="H95" s="24"/>
      <c r="I95" s="22">
        <v>0</v>
      </c>
      <c r="J95" s="94">
        <f t="shared" si="77"/>
        <v>0</v>
      </c>
      <c r="K95" s="94"/>
      <c r="L95" s="94"/>
      <c r="M95" s="22">
        <f t="shared" si="79"/>
        <v>0</v>
      </c>
      <c r="N95" s="52">
        <v>0</v>
      </c>
      <c r="O95" s="52">
        <f t="shared" si="78"/>
        <v>0</v>
      </c>
      <c r="Q95" s="164"/>
    </row>
    <row r="96" spans="1:18" s="147" customFormat="1" ht="15.75" x14ac:dyDescent="0.25">
      <c r="A96" s="150" t="s">
        <v>260</v>
      </c>
      <c r="B96" s="25">
        <f>SUM(B93:B95)</f>
        <v>12.87</v>
      </c>
      <c r="C96" s="25">
        <f>SUM(C93:C95)</f>
        <v>0.17</v>
      </c>
      <c r="D96" s="86">
        <f t="shared" si="75"/>
        <v>2.9344900978220906E-5</v>
      </c>
      <c r="E96" s="25">
        <f t="shared" ref="E96" si="82">SUM(E93:E94)</f>
        <v>0</v>
      </c>
      <c r="F96" s="26">
        <f>SUM(F93:F95)</f>
        <v>14.600000000000001</v>
      </c>
      <c r="G96" s="54">
        <f t="shared" si="76"/>
        <v>1.7431836742491178E-3</v>
      </c>
      <c r="H96" s="54"/>
      <c r="I96" s="26">
        <f>SUM(I93:I95)</f>
        <v>3.38</v>
      </c>
      <c r="J96" s="54">
        <f t="shared" si="77"/>
        <v>5.2312911693328705E-4</v>
      </c>
      <c r="K96" s="54"/>
      <c r="L96" s="54"/>
      <c r="M96" s="26">
        <f t="shared" si="79"/>
        <v>3.21</v>
      </c>
      <c r="N96" s="55">
        <f t="shared" si="80"/>
        <v>18.882352941176467</v>
      </c>
      <c r="O96" s="55">
        <f t="shared" si="78"/>
        <v>0.23150684931506846</v>
      </c>
      <c r="Q96" s="164"/>
    </row>
    <row r="97" spans="1:17" s="147" customFormat="1" ht="15.75" x14ac:dyDescent="0.25">
      <c r="A97" s="23" t="s">
        <v>261</v>
      </c>
      <c r="B97" s="26">
        <v>24.12</v>
      </c>
      <c r="C97" s="149">
        <v>1.61</v>
      </c>
      <c r="D97" s="85">
        <f t="shared" si="75"/>
        <v>2.7791347397020978E-4</v>
      </c>
      <c r="E97" s="23"/>
      <c r="F97" s="22">
        <v>17.600000000000001</v>
      </c>
      <c r="G97" s="24">
        <f t="shared" si="76"/>
        <v>2.1013721004646902E-3</v>
      </c>
      <c r="H97" s="24"/>
      <c r="I97" s="22">
        <v>0.15</v>
      </c>
      <c r="J97" s="94">
        <f t="shared" si="77"/>
        <v>2.32157892130157E-5</v>
      </c>
      <c r="K97" s="94"/>
      <c r="L97" s="94"/>
      <c r="M97" s="22">
        <f t="shared" si="79"/>
        <v>-1.4600000000000002</v>
      </c>
      <c r="N97" s="52">
        <f t="shared" si="80"/>
        <v>-0.90683229813664601</v>
      </c>
      <c r="O97" s="52">
        <f t="shared" si="78"/>
        <v>8.5227272727272721E-3</v>
      </c>
      <c r="Q97" s="164"/>
    </row>
    <row r="98" spans="1:17" s="147" customFormat="1" ht="15.75" x14ac:dyDescent="0.25">
      <c r="A98" s="23" t="s">
        <v>262</v>
      </c>
      <c r="B98" s="25">
        <v>145.66</v>
      </c>
      <c r="C98" s="149">
        <v>4.3499999999999996</v>
      </c>
      <c r="D98" s="85">
        <f t="shared" si="75"/>
        <v>7.5088423091329961E-4</v>
      </c>
      <c r="E98" s="23"/>
      <c r="F98" s="22">
        <v>11.56</v>
      </c>
      <c r="G98" s="24">
        <f t="shared" si="76"/>
        <v>1.3802194023506715E-3</v>
      </c>
      <c r="H98" s="24"/>
      <c r="I98" s="22">
        <v>6.27</v>
      </c>
      <c r="J98" s="94">
        <f t="shared" si="77"/>
        <v>9.7041998910405618E-4</v>
      </c>
      <c r="K98" s="94"/>
      <c r="L98" s="94"/>
      <c r="M98" s="22">
        <f t="shared" si="79"/>
        <v>1.92</v>
      </c>
      <c r="N98" s="52">
        <f t="shared" si="80"/>
        <v>0.44137931034482758</v>
      </c>
      <c r="O98" s="52">
        <f t="shared" si="78"/>
        <v>0.54238754325259508</v>
      </c>
      <c r="Q98" s="164"/>
    </row>
    <row r="99" spans="1:17" s="147" customFormat="1" ht="15.75" x14ac:dyDescent="0.25">
      <c r="A99" s="150" t="s">
        <v>263</v>
      </c>
      <c r="B99" s="25">
        <f t="shared" ref="B99:I102" si="83">SUM(B97:B98)</f>
        <v>169.78</v>
      </c>
      <c r="C99" s="26">
        <f t="shared" si="83"/>
        <v>5.96</v>
      </c>
      <c r="D99" s="86">
        <f t="shared" si="75"/>
        <v>1.0287977048835093E-3</v>
      </c>
      <c r="E99" s="25">
        <f t="shared" si="83"/>
        <v>0</v>
      </c>
      <c r="F99" s="26">
        <f t="shared" si="83"/>
        <v>29.160000000000004</v>
      </c>
      <c r="G99" s="54">
        <f t="shared" si="76"/>
        <v>3.4815915028153619E-3</v>
      </c>
      <c r="H99" s="54"/>
      <c r="I99" s="26">
        <f t="shared" si="83"/>
        <v>6.42</v>
      </c>
      <c r="J99" s="54">
        <f t="shared" si="77"/>
        <v>9.9363577831707191E-4</v>
      </c>
      <c r="K99" s="54"/>
      <c r="L99" s="54"/>
      <c r="M99" s="26">
        <f t="shared" si="79"/>
        <v>0.45999999999999996</v>
      </c>
      <c r="N99" s="55">
        <f t="shared" si="80"/>
        <v>7.7181208053691275E-2</v>
      </c>
      <c r="O99" s="55">
        <f t="shared" si="78"/>
        <v>0.22016460905349791</v>
      </c>
      <c r="Q99" s="164"/>
    </row>
    <row r="100" spans="1:17" s="147" customFormat="1" ht="15.75" x14ac:dyDescent="0.25">
      <c r="A100" s="23" t="s">
        <v>264</v>
      </c>
      <c r="B100" s="26">
        <v>12.31</v>
      </c>
      <c r="C100" s="149">
        <v>4.28</v>
      </c>
      <c r="D100" s="85">
        <f t="shared" si="75"/>
        <v>7.3880103639285572E-4</v>
      </c>
      <c r="E100" s="23"/>
      <c r="F100" s="22">
        <v>13.17</v>
      </c>
      <c r="G100" s="24">
        <f t="shared" si="76"/>
        <v>1.5724471910863616E-3</v>
      </c>
      <c r="H100" s="24"/>
      <c r="I100" s="22">
        <v>1.93</v>
      </c>
      <c r="J100" s="94">
        <f t="shared" si="77"/>
        <v>2.9870982120746865E-4</v>
      </c>
      <c r="K100" s="94"/>
      <c r="L100" s="94"/>
      <c r="M100" s="22">
        <f t="shared" si="79"/>
        <v>-2.3500000000000005</v>
      </c>
      <c r="N100" s="52">
        <f t="shared" si="80"/>
        <v>-0.54906542056074781</v>
      </c>
      <c r="O100" s="52">
        <f t="shared" si="78"/>
        <v>0.14654517843583903</v>
      </c>
      <c r="Q100" s="164"/>
    </row>
    <row r="101" spans="1:17" s="147" customFormat="1" ht="15.75" x14ac:dyDescent="0.25">
      <c r="A101" s="23" t="s">
        <v>265</v>
      </c>
      <c r="B101" s="25">
        <v>101.34</v>
      </c>
      <c r="C101" s="149">
        <v>1.64</v>
      </c>
      <c r="D101" s="85">
        <f t="shared" si="75"/>
        <v>2.8309198590754285E-4</v>
      </c>
      <c r="E101" s="23"/>
      <c r="F101" s="22">
        <v>65.03</v>
      </c>
      <c r="G101" s="24">
        <f t="shared" si="76"/>
        <v>7.7643311189328854E-3</v>
      </c>
      <c r="H101" s="24"/>
      <c r="I101" s="22">
        <v>5.95</v>
      </c>
      <c r="J101" s="94">
        <f t="shared" si="77"/>
        <v>9.2089297211628946E-4</v>
      </c>
      <c r="K101" s="94"/>
      <c r="L101" s="94"/>
      <c r="M101" s="22">
        <f t="shared" si="79"/>
        <v>4.3100000000000005</v>
      </c>
      <c r="N101" s="52">
        <f t="shared" si="80"/>
        <v>2.6280487804878052</v>
      </c>
      <c r="O101" s="52">
        <f t="shared" si="78"/>
        <v>9.1496232508073191E-2</v>
      </c>
      <c r="Q101" s="164"/>
    </row>
    <row r="102" spans="1:17" s="147" customFormat="1" ht="15.75" x14ac:dyDescent="0.25">
      <c r="A102" s="150" t="s">
        <v>295</v>
      </c>
      <c r="B102" s="25">
        <f t="shared" si="83"/>
        <v>113.65</v>
      </c>
      <c r="C102" s="26">
        <f t="shared" si="83"/>
        <v>5.92</v>
      </c>
      <c r="D102" s="86">
        <f t="shared" si="75"/>
        <v>1.0218930223003986E-3</v>
      </c>
      <c r="E102" s="25">
        <f t="shared" si="83"/>
        <v>0</v>
      </c>
      <c r="F102" s="26">
        <f t="shared" si="83"/>
        <v>78.2</v>
      </c>
      <c r="G102" s="54">
        <f t="shared" si="76"/>
        <v>9.3367783100192468E-3</v>
      </c>
      <c r="H102" s="54"/>
      <c r="I102" s="26">
        <f t="shared" si="83"/>
        <v>7.88</v>
      </c>
      <c r="J102" s="54">
        <f t="shared" si="77"/>
        <v>1.2196027933237582E-3</v>
      </c>
      <c r="K102" s="54"/>
      <c r="L102" s="54"/>
      <c r="M102" s="26">
        <f t="shared" si="79"/>
        <v>1.96</v>
      </c>
      <c r="N102" s="55">
        <f t="shared" si="80"/>
        <v>0.33108108108108109</v>
      </c>
      <c r="O102" s="55">
        <f t="shared" si="78"/>
        <v>0.10076726342710997</v>
      </c>
      <c r="Q102" s="164"/>
    </row>
    <row r="103" spans="1:17" x14ac:dyDescent="0.25">
      <c r="Q103" s="165"/>
    </row>
    <row r="104" spans="1:17" x14ac:dyDescent="0.25">
      <c r="A104" s="77"/>
      <c r="B104" s="285" t="s">
        <v>302</v>
      </c>
      <c r="C104" s="282" t="str">
        <f>'PU Wise OWE'!$B$7</f>
        <v>Actuals upto Nov' 20</v>
      </c>
      <c r="D104" s="285" t="s">
        <v>173</v>
      </c>
      <c r="E104" s="285"/>
      <c r="F104" s="316" t="str">
        <f>'PU Wise OWE'!$B$5</f>
        <v xml:space="preserve">OBG(SL) 2021-22 </v>
      </c>
      <c r="G104" s="285" t="s">
        <v>315</v>
      </c>
      <c r="H104" s="152"/>
      <c r="I104" s="282" t="str">
        <f>I40</f>
        <v>Actuals upto Nov' 21</v>
      </c>
      <c r="J104" s="285" t="s">
        <v>205</v>
      </c>
      <c r="K104" s="152"/>
      <c r="L104" s="152"/>
      <c r="M104" s="284" t="s">
        <v>147</v>
      </c>
      <c r="N104" s="284"/>
      <c r="O104" s="286" t="s">
        <v>314</v>
      </c>
      <c r="Q104" s="165"/>
    </row>
    <row r="105" spans="1:17" x14ac:dyDescent="0.25">
      <c r="A105" s="133" t="s">
        <v>191</v>
      </c>
      <c r="B105" s="283"/>
      <c r="C105" s="283"/>
      <c r="D105" s="283"/>
      <c r="E105" s="283"/>
      <c r="F105" s="317"/>
      <c r="G105" s="283"/>
      <c r="H105" s="153"/>
      <c r="I105" s="283"/>
      <c r="J105" s="283"/>
      <c r="K105" s="153"/>
      <c r="L105" s="153"/>
      <c r="M105" s="79" t="s">
        <v>145</v>
      </c>
      <c r="N105" s="80" t="s">
        <v>146</v>
      </c>
      <c r="O105" s="286"/>
      <c r="Q105" s="165"/>
    </row>
    <row r="106" spans="1:17" ht="15.75" x14ac:dyDescent="0.25">
      <c r="A106" s="23" t="s">
        <v>218</v>
      </c>
      <c r="B106" s="23">
        <v>305.92</v>
      </c>
      <c r="C106" s="109">
        <v>19.18</v>
      </c>
      <c r="D106" s="85">
        <f t="shared" ref="D106:D109" si="84">C106/$C$7</f>
        <v>3.3107952986016292E-3</v>
      </c>
      <c r="E106" s="23"/>
      <c r="F106" s="20">
        <v>115.89</v>
      </c>
      <c r="G106" s="24">
        <f t="shared" ref="G106:G109" si="85">F106/$F$7</f>
        <v>1.3836818904707553E-2</v>
      </c>
      <c r="H106" s="24"/>
      <c r="I106" s="105">
        <v>28.26</v>
      </c>
      <c r="J106" s="94">
        <f t="shared" ref="J106:J109" si="86">I106/$I$7</f>
        <v>4.3738546877321585E-3</v>
      </c>
      <c r="K106" s="94"/>
      <c r="L106" s="94"/>
      <c r="M106" s="22">
        <f>I106-C106</f>
        <v>9.0800000000000018</v>
      </c>
      <c r="N106" s="52">
        <f>M106/C106</f>
        <v>0.47340980187695525</v>
      </c>
      <c r="O106" s="52">
        <f t="shared" ref="O106:O109" si="87">I106/F106</f>
        <v>0.24385192855293814</v>
      </c>
      <c r="Q106" s="164"/>
    </row>
    <row r="107" spans="1:17" ht="15.75" x14ac:dyDescent="0.25">
      <c r="A107" s="23" t="s">
        <v>217</v>
      </c>
      <c r="B107" s="23">
        <v>266.58999999999997</v>
      </c>
      <c r="C107" s="81">
        <v>27.95</v>
      </c>
      <c r="D107" s="85">
        <f t="shared" si="84"/>
        <v>4.8246469549486724E-3</v>
      </c>
      <c r="E107" s="23"/>
      <c r="F107" s="105">
        <v>750</v>
      </c>
      <c r="G107" s="24">
        <f t="shared" si="85"/>
        <v>8.954710655389303E-2</v>
      </c>
      <c r="H107" s="24"/>
      <c r="I107" s="105">
        <v>40.58</v>
      </c>
      <c r="J107" s="94">
        <f t="shared" si="86"/>
        <v>6.2806448417611809E-3</v>
      </c>
      <c r="K107" s="94"/>
      <c r="L107" s="94"/>
      <c r="M107" s="22">
        <f t="shared" ref="M107:M109" si="88">I107-C107</f>
        <v>12.629999999999999</v>
      </c>
      <c r="N107" s="52">
        <f t="shared" ref="N107:N109" si="89">M107/C107</f>
        <v>0.45187835420393557</v>
      </c>
      <c r="O107" s="52">
        <f t="shared" si="87"/>
        <v>5.4106666666666664E-2</v>
      </c>
      <c r="Q107" s="164"/>
    </row>
    <row r="108" spans="1:17" ht="15.75" x14ac:dyDescent="0.25">
      <c r="A108" s="87" t="s">
        <v>216</v>
      </c>
      <c r="B108" s="23">
        <v>544.78</v>
      </c>
      <c r="C108" s="81">
        <v>165.44</v>
      </c>
      <c r="D108" s="85">
        <f t="shared" si="84"/>
        <v>2.8557767163746271E-2</v>
      </c>
      <c r="E108" s="23"/>
      <c r="F108" s="105">
        <v>676.5</v>
      </c>
      <c r="G108" s="24">
        <f t="shared" si="85"/>
        <v>8.0771490111611513E-2</v>
      </c>
      <c r="H108" s="24"/>
      <c r="I108" s="20">
        <v>301.26</v>
      </c>
      <c r="J108" s="94">
        <f t="shared" si="86"/>
        <v>4.6626591055420732E-2</v>
      </c>
      <c r="K108" s="94"/>
      <c r="L108" s="94"/>
      <c r="M108" s="22">
        <f t="shared" si="88"/>
        <v>135.82</v>
      </c>
      <c r="N108" s="52">
        <f t="shared" si="89"/>
        <v>0.82096228239845259</v>
      </c>
      <c r="O108" s="52">
        <f t="shared" si="87"/>
        <v>0.44532150776053214</v>
      </c>
      <c r="Q108" s="164"/>
    </row>
    <row r="109" spans="1:17" ht="15.75" x14ac:dyDescent="0.25">
      <c r="A109" s="25" t="s">
        <v>130</v>
      </c>
      <c r="B109" s="25">
        <f>SUM(B106:B108)</f>
        <v>1117.29</v>
      </c>
      <c r="C109" s="139">
        <f>+C106+C107+C108</f>
        <v>212.57</v>
      </c>
      <c r="D109" s="86">
        <f t="shared" si="84"/>
        <v>3.6693209417296577E-2</v>
      </c>
      <c r="E109" s="25"/>
      <c r="F109" s="139">
        <f>+F106+F107+F108</f>
        <v>1542.3899999999999</v>
      </c>
      <c r="G109" s="54">
        <f t="shared" si="85"/>
        <v>0.18415541557021209</v>
      </c>
      <c r="H109" s="54"/>
      <c r="I109" s="104">
        <f>SUM(I106:I108)</f>
        <v>370.1</v>
      </c>
      <c r="J109" s="54">
        <f t="shared" si="86"/>
        <v>5.7281090584914075E-2</v>
      </c>
      <c r="K109" s="54"/>
      <c r="L109" s="54"/>
      <c r="M109" s="26">
        <f t="shared" si="88"/>
        <v>157.53000000000003</v>
      </c>
      <c r="N109" s="55">
        <f t="shared" si="89"/>
        <v>0.74107352871995125</v>
      </c>
      <c r="O109" s="55">
        <f t="shared" si="87"/>
        <v>0.23995228184830039</v>
      </c>
      <c r="Q109" s="164"/>
    </row>
    <row r="110" spans="1:17" x14ac:dyDescent="0.25">
      <c r="C110" s="137"/>
      <c r="Q110" s="165"/>
    </row>
    <row r="111" spans="1:17" x14ac:dyDescent="0.25">
      <c r="A111" s="133" t="s">
        <v>219</v>
      </c>
      <c r="B111" s="23"/>
      <c r="C111" s="81"/>
      <c r="D111" s="23"/>
      <c r="E111" s="23"/>
      <c r="F111" s="23"/>
      <c r="G111" s="23"/>
      <c r="H111" s="23"/>
      <c r="I111" s="23"/>
      <c r="J111" s="23"/>
      <c r="K111" s="23"/>
      <c r="L111" s="23"/>
      <c r="M111" s="23"/>
      <c r="N111" s="23"/>
      <c r="O111" s="23"/>
      <c r="Q111" s="165"/>
    </row>
    <row r="112" spans="1:17" ht="15.75" x14ac:dyDescent="0.25">
      <c r="A112" s="23" t="s">
        <v>220</v>
      </c>
      <c r="B112" s="22">
        <v>28.69</v>
      </c>
      <c r="C112" s="109">
        <v>5.63</v>
      </c>
      <c r="D112" s="85">
        <f t="shared" ref="D112:D115" si="90">C112/$C$7</f>
        <v>9.7183407357284528E-4</v>
      </c>
      <c r="E112" s="23"/>
      <c r="F112" s="22">
        <v>27.91</v>
      </c>
      <c r="G112" s="24">
        <f t="shared" ref="G112:G115" si="91">F112/$F$7</f>
        <v>3.3323463252255396E-3</v>
      </c>
      <c r="H112" s="24"/>
      <c r="I112" s="23">
        <v>0.22</v>
      </c>
      <c r="J112" s="94">
        <f t="shared" ref="J112:J115" si="92">I112/$I$7</f>
        <v>3.4049824179089693E-5</v>
      </c>
      <c r="K112" s="94"/>
      <c r="L112" s="94"/>
      <c r="M112" s="22">
        <f>I112-C112</f>
        <v>-5.41</v>
      </c>
      <c r="N112" s="52">
        <f>M112/C112</f>
        <v>-0.96092362344582594</v>
      </c>
      <c r="O112" s="52">
        <f t="shared" ref="O112:O115" si="93">I112/F112</f>
        <v>7.8824793980652088E-3</v>
      </c>
      <c r="Q112" s="164"/>
    </row>
    <row r="113" spans="1:17" ht="15.75" x14ac:dyDescent="0.25">
      <c r="A113" s="23" t="s">
        <v>221</v>
      </c>
      <c r="B113" s="22">
        <v>38.6</v>
      </c>
      <c r="C113" s="81">
        <v>2.54</v>
      </c>
      <c r="D113" s="85">
        <f t="shared" si="90"/>
        <v>4.3844734402753585E-4</v>
      </c>
      <c r="E113" s="23"/>
      <c r="F113" s="23">
        <v>33.72</v>
      </c>
      <c r="G113" s="24">
        <f t="shared" si="91"/>
        <v>4.0260379106630308E-3</v>
      </c>
      <c r="H113" s="24"/>
      <c r="I113" s="22">
        <v>0.11</v>
      </c>
      <c r="J113" s="94">
        <f t="shared" si="92"/>
        <v>1.7024912089544847E-5</v>
      </c>
      <c r="K113" s="94"/>
      <c r="L113" s="94"/>
      <c r="M113" s="22">
        <f t="shared" ref="M113:M115" si="94">I113-C113</f>
        <v>-2.4300000000000002</v>
      </c>
      <c r="N113" s="52">
        <f t="shared" ref="N113:N115" si="95">M113/C113</f>
        <v>-0.95669291338582685</v>
      </c>
      <c r="O113" s="52">
        <f t="shared" si="93"/>
        <v>3.2621589561091344E-3</v>
      </c>
      <c r="Q113" s="164"/>
    </row>
    <row r="114" spans="1:17" ht="15.75" x14ac:dyDescent="0.25">
      <c r="A114" s="87" t="s">
        <v>222</v>
      </c>
      <c r="B114" s="23">
        <v>33.32</v>
      </c>
      <c r="C114" s="81">
        <v>2.81</v>
      </c>
      <c r="D114" s="85">
        <f t="shared" si="90"/>
        <v>4.8505395146353377E-4</v>
      </c>
      <c r="E114" s="23"/>
      <c r="F114" s="23">
        <v>33.19</v>
      </c>
      <c r="G114" s="24">
        <f t="shared" si="91"/>
        <v>3.9627579553649459E-3</v>
      </c>
      <c r="H114" s="24"/>
      <c r="I114" s="22">
        <v>3.03</v>
      </c>
      <c r="J114" s="94">
        <f t="shared" si="92"/>
        <v>4.6895894210291711E-4</v>
      </c>
      <c r="K114" s="94"/>
      <c r="L114" s="94"/>
      <c r="M114" s="22">
        <f t="shared" si="94"/>
        <v>0.21999999999999975</v>
      </c>
      <c r="N114" s="52">
        <f t="shared" si="95"/>
        <v>7.8291814946619132E-2</v>
      </c>
      <c r="O114" s="52">
        <f t="shared" si="93"/>
        <v>9.1292557999397408E-2</v>
      </c>
      <c r="Q114" s="164"/>
    </row>
    <row r="115" spans="1:17" ht="15.75" x14ac:dyDescent="0.25">
      <c r="A115" s="25" t="s">
        <v>130</v>
      </c>
      <c r="B115" s="26">
        <f>SUM(B112:B114)</f>
        <v>100.61000000000001</v>
      </c>
      <c r="C115" s="146">
        <f>SUM(C112:C114)</f>
        <v>10.98</v>
      </c>
      <c r="D115" s="86">
        <f t="shared" si="90"/>
        <v>1.895335369063915E-3</v>
      </c>
      <c r="E115" s="25"/>
      <c r="F115" s="25">
        <f>SUM(F112:F114)</f>
        <v>94.82</v>
      </c>
      <c r="G115" s="54">
        <f t="shared" si="91"/>
        <v>1.1321142191253516E-2</v>
      </c>
      <c r="H115" s="54"/>
      <c r="I115" s="25">
        <f>SUM(I112:I114)</f>
        <v>3.36</v>
      </c>
      <c r="J115" s="54">
        <f t="shared" si="92"/>
        <v>5.2003367837155168E-4</v>
      </c>
      <c r="K115" s="54"/>
      <c r="L115" s="54"/>
      <c r="M115" s="26">
        <f t="shared" si="94"/>
        <v>-7.620000000000001</v>
      </c>
      <c r="N115" s="55">
        <f t="shared" si="95"/>
        <v>-0.69398907103825147</v>
      </c>
      <c r="O115" s="55">
        <f t="shared" si="93"/>
        <v>3.543556211769669E-2</v>
      </c>
      <c r="Q115" s="164"/>
    </row>
    <row r="118" spans="1:17" x14ac:dyDescent="0.25">
      <c r="B118" s="34"/>
      <c r="C118" s="138"/>
      <c r="D118" s="31"/>
      <c r="E118" s="31"/>
      <c r="F118" s="31"/>
    </row>
    <row r="119" spans="1:17" x14ac:dyDescent="0.25">
      <c r="B119" s="31"/>
      <c r="C119" s="138"/>
      <c r="D119" s="31"/>
      <c r="E119" s="31"/>
      <c r="F119" s="31"/>
    </row>
    <row r="120" spans="1:17" x14ac:dyDescent="0.25">
      <c r="B120" s="31"/>
      <c r="C120" s="138"/>
      <c r="D120" s="31"/>
      <c r="E120" s="31"/>
      <c r="F120" s="31"/>
    </row>
    <row r="121" spans="1:17" x14ac:dyDescent="0.25">
      <c r="B121" s="31"/>
      <c r="C121" s="138"/>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topLeftCell="A37" workbookViewId="0">
      <selection activeCell="H30" sqref="H30"/>
    </sheetView>
  </sheetViews>
  <sheetFormatPr defaultRowHeight="15" x14ac:dyDescent="0.25"/>
  <cols>
    <col min="1" max="1" width="14.7109375" style="260" customWidth="1"/>
    <col min="2" max="13" width="10.85546875" style="260" customWidth="1"/>
    <col min="14" max="14" width="10.140625" style="260" customWidth="1"/>
    <col min="15" max="256" width="9.140625" style="260"/>
    <col min="257" max="257" width="14.7109375" style="260" customWidth="1"/>
    <col min="258" max="269" width="10.85546875" style="260" customWidth="1"/>
    <col min="270" max="270" width="10.140625" style="260" customWidth="1"/>
    <col min="271" max="512" width="9.140625" style="260"/>
    <col min="513" max="513" width="14.7109375" style="260" customWidth="1"/>
    <col min="514" max="525" width="10.85546875" style="260" customWidth="1"/>
    <col min="526" max="526" width="10.140625" style="260" customWidth="1"/>
    <col min="527" max="768" width="9.140625" style="260"/>
    <col min="769" max="769" width="14.7109375" style="260" customWidth="1"/>
    <col min="770" max="781" width="10.85546875" style="260" customWidth="1"/>
    <col min="782" max="782" width="10.140625" style="260" customWidth="1"/>
    <col min="783" max="1024" width="9.140625" style="260"/>
    <col min="1025" max="1025" width="14.7109375" style="260" customWidth="1"/>
    <col min="1026" max="1037" width="10.85546875" style="260" customWidth="1"/>
    <col min="1038" max="1038" width="10.140625" style="260" customWidth="1"/>
    <col min="1039" max="1280" width="9.140625" style="260"/>
    <col min="1281" max="1281" width="14.7109375" style="260" customWidth="1"/>
    <col min="1282" max="1293" width="10.85546875" style="260" customWidth="1"/>
    <col min="1294" max="1294" width="10.140625" style="260" customWidth="1"/>
    <col min="1295" max="1536" width="9.140625" style="260"/>
    <col min="1537" max="1537" width="14.7109375" style="260" customWidth="1"/>
    <col min="1538" max="1549" width="10.85546875" style="260" customWidth="1"/>
    <col min="1550" max="1550" width="10.140625" style="260" customWidth="1"/>
    <col min="1551" max="1792" width="9.140625" style="260"/>
    <col min="1793" max="1793" width="14.7109375" style="260" customWidth="1"/>
    <col min="1794" max="1805" width="10.85546875" style="260" customWidth="1"/>
    <col min="1806" max="1806" width="10.140625" style="260" customWidth="1"/>
    <col min="1807" max="2048" width="9.140625" style="260"/>
    <col min="2049" max="2049" width="14.7109375" style="260" customWidth="1"/>
    <col min="2050" max="2061" width="10.85546875" style="260" customWidth="1"/>
    <col min="2062" max="2062" width="10.140625" style="260" customWidth="1"/>
    <col min="2063" max="2304" width="9.140625" style="260"/>
    <col min="2305" max="2305" width="14.7109375" style="260" customWidth="1"/>
    <col min="2306" max="2317" width="10.85546875" style="260" customWidth="1"/>
    <col min="2318" max="2318" width="10.140625" style="260" customWidth="1"/>
    <col min="2319" max="2560" width="9.140625" style="260"/>
    <col min="2561" max="2561" width="14.7109375" style="260" customWidth="1"/>
    <col min="2562" max="2573" width="10.85546875" style="260" customWidth="1"/>
    <col min="2574" max="2574" width="10.140625" style="260" customWidth="1"/>
    <col min="2575" max="2816" width="9.140625" style="260"/>
    <col min="2817" max="2817" width="14.7109375" style="260" customWidth="1"/>
    <col min="2818" max="2829" width="10.85546875" style="260" customWidth="1"/>
    <col min="2830" max="2830" width="10.140625" style="260" customWidth="1"/>
    <col min="2831" max="3072" width="9.140625" style="260"/>
    <col min="3073" max="3073" width="14.7109375" style="260" customWidth="1"/>
    <col min="3074" max="3085" width="10.85546875" style="260" customWidth="1"/>
    <col min="3086" max="3086" width="10.140625" style="260" customWidth="1"/>
    <col min="3087" max="3328" width="9.140625" style="260"/>
    <col min="3329" max="3329" width="14.7109375" style="260" customWidth="1"/>
    <col min="3330" max="3341" width="10.85546875" style="260" customWidth="1"/>
    <col min="3342" max="3342" width="10.140625" style="260" customWidth="1"/>
    <col min="3343" max="3584" width="9.140625" style="260"/>
    <col min="3585" max="3585" width="14.7109375" style="260" customWidth="1"/>
    <col min="3586" max="3597" width="10.85546875" style="260" customWidth="1"/>
    <col min="3598" max="3598" width="10.140625" style="260" customWidth="1"/>
    <col min="3599" max="3840" width="9.140625" style="260"/>
    <col min="3841" max="3841" width="14.7109375" style="260" customWidth="1"/>
    <col min="3842" max="3853" width="10.85546875" style="260" customWidth="1"/>
    <col min="3854" max="3854" width="10.140625" style="260" customWidth="1"/>
    <col min="3855" max="4096" width="9.140625" style="260"/>
    <col min="4097" max="4097" width="14.7109375" style="260" customWidth="1"/>
    <col min="4098" max="4109" width="10.85546875" style="260" customWidth="1"/>
    <col min="4110" max="4110" width="10.140625" style="260" customWidth="1"/>
    <col min="4111" max="4352" width="9.140625" style="260"/>
    <col min="4353" max="4353" width="14.7109375" style="260" customWidth="1"/>
    <col min="4354" max="4365" width="10.85546875" style="260" customWidth="1"/>
    <col min="4366" max="4366" width="10.140625" style="260" customWidth="1"/>
    <col min="4367" max="4608" width="9.140625" style="260"/>
    <col min="4609" max="4609" width="14.7109375" style="260" customWidth="1"/>
    <col min="4610" max="4621" width="10.85546875" style="260" customWidth="1"/>
    <col min="4622" max="4622" width="10.140625" style="260" customWidth="1"/>
    <col min="4623" max="4864" width="9.140625" style="260"/>
    <col min="4865" max="4865" width="14.7109375" style="260" customWidth="1"/>
    <col min="4866" max="4877" width="10.85546875" style="260" customWidth="1"/>
    <col min="4878" max="4878" width="10.140625" style="260" customWidth="1"/>
    <col min="4879" max="5120" width="9.140625" style="260"/>
    <col min="5121" max="5121" width="14.7109375" style="260" customWidth="1"/>
    <col min="5122" max="5133" width="10.85546875" style="260" customWidth="1"/>
    <col min="5134" max="5134" width="10.140625" style="260" customWidth="1"/>
    <col min="5135" max="5376" width="9.140625" style="260"/>
    <col min="5377" max="5377" width="14.7109375" style="260" customWidth="1"/>
    <col min="5378" max="5389" width="10.85546875" style="260" customWidth="1"/>
    <col min="5390" max="5390" width="10.140625" style="260" customWidth="1"/>
    <col min="5391" max="5632" width="9.140625" style="260"/>
    <col min="5633" max="5633" width="14.7109375" style="260" customWidth="1"/>
    <col min="5634" max="5645" width="10.85546875" style="260" customWidth="1"/>
    <col min="5646" max="5646" width="10.140625" style="260" customWidth="1"/>
    <col min="5647" max="5888" width="9.140625" style="260"/>
    <col min="5889" max="5889" width="14.7109375" style="260" customWidth="1"/>
    <col min="5890" max="5901" width="10.85546875" style="260" customWidth="1"/>
    <col min="5902" max="5902" width="10.140625" style="260" customWidth="1"/>
    <col min="5903" max="6144" width="9.140625" style="260"/>
    <col min="6145" max="6145" width="14.7109375" style="260" customWidth="1"/>
    <col min="6146" max="6157" width="10.85546875" style="260" customWidth="1"/>
    <col min="6158" max="6158" width="10.140625" style="260" customWidth="1"/>
    <col min="6159" max="6400" width="9.140625" style="260"/>
    <col min="6401" max="6401" width="14.7109375" style="260" customWidth="1"/>
    <col min="6402" max="6413" width="10.85546875" style="260" customWidth="1"/>
    <col min="6414" max="6414" width="10.140625" style="260" customWidth="1"/>
    <col min="6415" max="6656" width="9.140625" style="260"/>
    <col min="6657" max="6657" width="14.7109375" style="260" customWidth="1"/>
    <col min="6658" max="6669" width="10.85546875" style="260" customWidth="1"/>
    <col min="6670" max="6670" width="10.140625" style="260" customWidth="1"/>
    <col min="6671" max="6912" width="9.140625" style="260"/>
    <col min="6913" max="6913" width="14.7109375" style="260" customWidth="1"/>
    <col min="6914" max="6925" width="10.85546875" style="260" customWidth="1"/>
    <col min="6926" max="6926" width="10.140625" style="260" customWidth="1"/>
    <col min="6927" max="7168" width="9.140625" style="260"/>
    <col min="7169" max="7169" width="14.7109375" style="260" customWidth="1"/>
    <col min="7170" max="7181" width="10.85546875" style="260" customWidth="1"/>
    <col min="7182" max="7182" width="10.140625" style="260" customWidth="1"/>
    <col min="7183" max="7424" width="9.140625" style="260"/>
    <col min="7425" max="7425" width="14.7109375" style="260" customWidth="1"/>
    <col min="7426" max="7437" width="10.85546875" style="260" customWidth="1"/>
    <col min="7438" max="7438" width="10.140625" style="260" customWidth="1"/>
    <col min="7439" max="7680" width="9.140625" style="260"/>
    <col min="7681" max="7681" width="14.7109375" style="260" customWidth="1"/>
    <col min="7682" max="7693" width="10.85546875" style="260" customWidth="1"/>
    <col min="7694" max="7694" width="10.140625" style="260" customWidth="1"/>
    <col min="7695" max="7936" width="9.140625" style="260"/>
    <col min="7937" max="7937" width="14.7109375" style="260" customWidth="1"/>
    <col min="7938" max="7949" width="10.85546875" style="260" customWidth="1"/>
    <col min="7950" max="7950" width="10.140625" style="260" customWidth="1"/>
    <col min="7951" max="8192" width="9.140625" style="260"/>
    <col min="8193" max="8193" width="14.7109375" style="260" customWidth="1"/>
    <col min="8194" max="8205" width="10.85546875" style="260" customWidth="1"/>
    <col min="8206" max="8206" width="10.140625" style="260" customWidth="1"/>
    <col min="8207" max="8448" width="9.140625" style="260"/>
    <col min="8449" max="8449" width="14.7109375" style="260" customWidth="1"/>
    <col min="8450" max="8461" width="10.85546875" style="260" customWidth="1"/>
    <col min="8462" max="8462" width="10.140625" style="260" customWidth="1"/>
    <col min="8463" max="8704" width="9.140625" style="260"/>
    <col min="8705" max="8705" width="14.7109375" style="260" customWidth="1"/>
    <col min="8706" max="8717" width="10.85546875" style="260" customWidth="1"/>
    <col min="8718" max="8718" width="10.140625" style="260" customWidth="1"/>
    <col min="8719" max="8960" width="9.140625" style="260"/>
    <col min="8961" max="8961" width="14.7109375" style="260" customWidth="1"/>
    <col min="8962" max="8973" width="10.85546875" style="260" customWidth="1"/>
    <col min="8974" max="8974" width="10.140625" style="260" customWidth="1"/>
    <col min="8975" max="9216" width="9.140625" style="260"/>
    <col min="9217" max="9217" width="14.7109375" style="260" customWidth="1"/>
    <col min="9218" max="9229" width="10.85546875" style="260" customWidth="1"/>
    <col min="9230" max="9230" width="10.140625" style="260" customWidth="1"/>
    <col min="9231" max="9472" width="9.140625" style="260"/>
    <col min="9473" max="9473" width="14.7109375" style="260" customWidth="1"/>
    <col min="9474" max="9485" width="10.85546875" style="260" customWidth="1"/>
    <col min="9486" max="9486" width="10.140625" style="260" customWidth="1"/>
    <col min="9487" max="9728" width="9.140625" style="260"/>
    <col min="9729" max="9729" width="14.7109375" style="260" customWidth="1"/>
    <col min="9730" max="9741" width="10.85546875" style="260" customWidth="1"/>
    <col min="9742" max="9742" width="10.140625" style="260" customWidth="1"/>
    <col min="9743" max="9984" width="9.140625" style="260"/>
    <col min="9985" max="9985" width="14.7109375" style="260" customWidth="1"/>
    <col min="9986" max="9997" width="10.85546875" style="260" customWidth="1"/>
    <col min="9998" max="9998" width="10.140625" style="260" customWidth="1"/>
    <col min="9999" max="10240" width="9.140625" style="260"/>
    <col min="10241" max="10241" width="14.7109375" style="260" customWidth="1"/>
    <col min="10242" max="10253" width="10.85546875" style="260" customWidth="1"/>
    <col min="10254" max="10254" width="10.140625" style="260" customWidth="1"/>
    <col min="10255" max="10496" width="9.140625" style="260"/>
    <col min="10497" max="10497" width="14.7109375" style="260" customWidth="1"/>
    <col min="10498" max="10509" width="10.85546875" style="260" customWidth="1"/>
    <col min="10510" max="10510" width="10.140625" style="260" customWidth="1"/>
    <col min="10511" max="10752" width="9.140625" style="260"/>
    <col min="10753" max="10753" width="14.7109375" style="260" customWidth="1"/>
    <col min="10754" max="10765" width="10.85546875" style="260" customWidth="1"/>
    <col min="10766" max="10766" width="10.140625" style="260" customWidth="1"/>
    <col min="10767" max="11008" width="9.140625" style="260"/>
    <col min="11009" max="11009" width="14.7109375" style="260" customWidth="1"/>
    <col min="11010" max="11021" width="10.85546875" style="260" customWidth="1"/>
    <col min="11022" max="11022" width="10.140625" style="260" customWidth="1"/>
    <col min="11023" max="11264" width="9.140625" style="260"/>
    <col min="11265" max="11265" width="14.7109375" style="260" customWidth="1"/>
    <col min="11266" max="11277" width="10.85546875" style="260" customWidth="1"/>
    <col min="11278" max="11278" width="10.140625" style="260" customWidth="1"/>
    <col min="11279" max="11520" width="9.140625" style="260"/>
    <col min="11521" max="11521" width="14.7109375" style="260" customWidth="1"/>
    <col min="11522" max="11533" width="10.85546875" style="260" customWidth="1"/>
    <col min="11534" max="11534" width="10.140625" style="260" customWidth="1"/>
    <col min="11535" max="11776" width="9.140625" style="260"/>
    <col min="11777" max="11777" width="14.7109375" style="260" customWidth="1"/>
    <col min="11778" max="11789" width="10.85546875" style="260" customWidth="1"/>
    <col min="11790" max="11790" width="10.140625" style="260" customWidth="1"/>
    <col min="11791" max="12032" width="9.140625" style="260"/>
    <col min="12033" max="12033" width="14.7109375" style="260" customWidth="1"/>
    <col min="12034" max="12045" width="10.85546875" style="260" customWidth="1"/>
    <col min="12046" max="12046" width="10.140625" style="260" customWidth="1"/>
    <col min="12047" max="12288" width="9.140625" style="260"/>
    <col min="12289" max="12289" width="14.7109375" style="260" customWidth="1"/>
    <col min="12290" max="12301" width="10.85546875" style="260" customWidth="1"/>
    <col min="12302" max="12302" width="10.140625" style="260" customWidth="1"/>
    <col min="12303" max="12544" width="9.140625" style="260"/>
    <col min="12545" max="12545" width="14.7109375" style="260" customWidth="1"/>
    <col min="12546" max="12557" width="10.85546875" style="260" customWidth="1"/>
    <col min="12558" max="12558" width="10.140625" style="260" customWidth="1"/>
    <col min="12559" max="12800" width="9.140625" style="260"/>
    <col min="12801" max="12801" width="14.7109375" style="260" customWidth="1"/>
    <col min="12802" max="12813" width="10.85546875" style="260" customWidth="1"/>
    <col min="12814" max="12814" width="10.140625" style="260" customWidth="1"/>
    <col min="12815" max="13056" width="9.140625" style="260"/>
    <col min="13057" max="13057" width="14.7109375" style="260" customWidth="1"/>
    <col min="13058" max="13069" width="10.85546875" style="260" customWidth="1"/>
    <col min="13070" max="13070" width="10.140625" style="260" customWidth="1"/>
    <col min="13071" max="13312" width="9.140625" style="260"/>
    <col min="13313" max="13313" width="14.7109375" style="260" customWidth="1"/>
    <col min="13314" max="13325" width="10.85546875" style="260" customWidth="1"/>
    <col min="13326" max="13326" width="10.140625" style="260" customWidth="1"/>
    <col min="13327" max="13568" width="9.140625" style="260"/>
    <col min="13569" max="13569" width="14.7109375" style="260" customWidth="1"/>
    <col min="13570" max="13581" width="10.85546875" style="260" customWidth="1"/>
    <col min="13582" max="13582" width="10.140625" style="260" customWidth="1"/>
    <col min="13583" max="13824" width="9.140625" style="260"/>
    <col min="13825" max="13825" width="14.7109375" style="260" customWidth="1"/>
    <col min="13826" max="13837" width="10.85546875" style="260" customWidth="1"/>
    <col min="13838" max="13838" width="10.140625" style="260" customWidth="1"/>
    <col min="13839" max="14080" width="9.140625" style="260"/>
    <col min="14081" max="14081" width="14.7109375" style="260" customWidth="1"/>
    <col min="14082" max="14093" width="10.85546875" style="260" customWidth="1"/>
    <col min="14094" max="14094" width="10.140625" style="260" customWidth="1"/>
    <col min="14095" max="14336" width="9.140625" style="260"/>
    <col min="14337" max="14337" width="14.7109375" style="260" customWidth="1"/>
    <col min="14338" max="14349" width="10.85546875" style="260" customWidth="1"/>
    <col min="14350" max="14350" width="10.140625" style="260" customWidth="1"/>
    <col min="14351" max="14592" width="9.140625" style="260"/>
    <col min="14593" max="14593" width="14.7109375" style="260" customWidth="1"/>
    <col min="14594" max="14605" width="10.85546875" style="260" customWidth="1"/>
    <col min="14606" max="14606" width="10.140625" style="260" customWidth="1"/>
    <col min="14607" max="14848" width="9.140625" style="260"/>
    <col min="14849" max="14849" width="14.7109375" style="260" customWidth="1"/>
    <col min="14850" max="14861" width="10.85546875" style="260" customWidth="1"/>
    <col min="14862" max="14862" width="10.140625" style="260" customWidth="1"/>
    <col min="14863" max="15104" width="9.140625" style="260"/>
    <col min="15105" max="15105" width="14.7109375" style="260" customWidth="1"/>
    <col min="15106" max="15117" width="10.85546875" style="260" customWidth="1"/>
    <col min="15118" max="15118" width="10.140625" style="260" customWidth="1"/>
    <col min="15119" max="15360" width="9.140625" style="260"/>
    <col min="15361" max="15361" width="14.7109375" style="260" customWidth="1"/>
    <col min="15362" max="15373" width="10.85546875" style="260" customWidth="1"/>
    <col min="15374" max="15374" width="10.140625" style="260" customWidth="1"/>
    <col min="15375" max="15616" width="9.140625" style="260"/>
    <col min="15617" max="15617" width="14.7109375" style="260" customWidth="1"/>
    <col min="15618" max="15629" width="10.85546875" style="260" customWidth="1"/>
    <col min="15630" max="15630" width="10.140625" style="260" customWidth="1"/>
    <col min="15631" max="15872" width="9.140625" style="260"/>
    <col min="15873" max="15873" width="14.7109375" style="260" customWidth="1"/>
    <col min="15874" max="15885" width="10.85546875" style="260" customWidth="1"/>
    <col min="15886" max="15886" width="10.140625" style="260" customWidth="1"/>
    <col min="15887" max="16128" width="9.140625" style="260"/>
    <col min="16129" max="16129" width="14.7109375" style="260" customWidth="1"/>
    <col min="16130" max="16141" width="10.85546875" style="260" customWidth="1"/>
    <col min="16142" max="16142" width="10.140625" style="260" customWidth="1"/>
    <col min="16143" max="16384" width="9.140625" style="260"/>
  </cols>
  <sheetData>
    <row r="1" spans="1:14" x14ac:dyDescent="0.25">
      <c r="A1" s="264" t="s">
        <v>328</v>
      </c>
      <c r="B1" s="265"/>
      <c r="C1" s="265"/>
      <c r="D1" s="265"/>
      <c r="E1" s="265"/>
      <c r="F1" s="265"/>
      <c r="G1" s="265"/>
      <c r="H1" s="265"/>
      <c r="I1" s="265"/>
      <c r="J1" s="265"/>
      <c r="K1" s="265"/>
      <c r="L1" s="265"/>
      <c r="M1" s="265"/>
      <c r="N1" s="265"/>
    </row>
    <row r="2" spans="1:14" x14ac:dyDescent="0.25">
      <c r="A2" s="264" t="s">
        <v>329</v>
      </c>
      <c r="B2" s="265"/>
      <c r="C2" s="265"/>
      <c r="D2" s="265"/>
      <c r="E2" s="265"/>
      <c r="F2" s="265"/>
      <c r="G2" s="265"/>
      <c r="H2" s="265"/>
      <c r="I2" s="265"/>
      <c r="J2" s="265"/>
      <c r="K2" s="265"/>
      <c r="L2" s="265"/>
      <c r="M2" s="265"/>
      <c r="N2" s="265"/>
    </row>
    <row r="3" spans="1:14" x14ac:dyDescent="0.25">
      <c r="A3" s="259" t="s">
        <v>0</v>
      </c>
      <c r="B3" s="259" t="s">
        <v>1</v>
      </c>
      <c r="C3" s="259" t="s">
        <v>2</v>
      </c>
      <c r="D3" s="259" t="s">
        <v>3</v>
      </c>
      <c r="E3" s="259" t="s">
        <v>4</v>
      </c>
      <c r="F3" s="259" t="s">
        <v>5</v>
      </c>
      <c r="G3" s="259" t="s">
        <v>6</v>
      </c>
      <c r="H3" s="259" t="s">
        <v>7</v>
      </c>
      <c r="I3" s="259" t="s">
        <v>8</v>
      </c>
      <c r="J3" s="259" t="s">
        <v>9</v>
      </c>
      <c r="K3" s="259" t="s">
        <v>10</v>
      </c>
      <c r="L3" s="259" t="s">
        <v>11</v>
      </c>
      <c r="M3" s="259" t="s">
        <v>12</v>
      </c>
      <c r="N3" s="259" t="s">
        <v>13</v>
      </c>
    </row>
    <row r="4" spans="1:14" x14ac:dyDescent="0.25">
      <c r="A4" s="259" t="s">
        <v>14</v>
      </c>
      <c r="B4" s="29">
        <v>1785127</v>
      </c>
      <c r="C4" s="29">
        <v>3167533</v>
      </c>
      <c r="D4" s="29">
        <v>672981</v>
      </c>
      <c r="E4" s="29">
        <v>1031415</v>
      </c>
      <c r="F4" s="29">
        <v>1614692</v>
      </c>
      <c r="G4" s="29">
        <v>3060422</v>
      </c>
      <c r="H4" s="29">
        <v>3838000</v>
      </c>
      <c r="I4" s="29">
        <v>10226</v>
      </c>
      <c r="J4" s="29">
        <v>570177</v>
      </c>
      <c r="K4" s="29">
        <v>1064148</v>
      </c>
      <c r="L4" s="28" t="s">
        <v>15</v>
      </c>
      <c r="M4" s="28" t="s">
        <v>15</v>
      </c>
      <c r="N4" s="29">
        <v>16814722</v>
      </c>
    </row>
    <row r="5" spans="1:14" x14ac:dyDescent="0.25">
      <c r="A5" s="259" t="s">
        <v>16</v>
      </c>
      <c r="B5" s="29">
        <v>295228</v>
      </c>
      <c r="C5" s="29">
        <v>505293</v>
      </c>
      <c r="D5" s="29">
        <v>111369</v>
      </c>
      <c r="E5" s="29">
        <v>172595</v>
      </c>
      <c r="F5" s="29">
        <v>268290</v>
      </c>
      <c r="G5" s="29">
        <v>630725</v>
      </c>
      <c r="H5" s="29">
        <v>682479</v>
      </c>
      <c r="I5" s="29">
        <v>1737</v>
      </c>
      <c r="J5" s="29">
        <v>96920</v>
      </c>
      <c r="K5" s="29">
        <v>177892</v>
      </c>
      <c r="L5" s="28" t="s">
        <v>15</v>
      </c>
      <c r="M5" s="28" t="s">
        <v>15</v>
      </c>
      <c r="N5" s="29">
        <v>2942529</v>
      </c>
    </row>
    <row r="6" spans="1:14" x14ac:dyDescent="0.25">
      <c r="A6" s="259" t="s">
        <v>17</v>
      </c>
      <c r="B6" s="29">
        <v>68252</v>
      </c>
      <c r="C6" s="29">
        <v>251053</v>
      </c>
      <c r="D6" s="29">
        <v>39773</v>
      </c>
      <c r="E6" s="29">
        <v>61185</v>
      </c>
      <c r="F6" s="29">
        <v>111759</v>
      </c>
      <c r="G6" s="29">
        <v>156108</v>
      </c>
      <c r="H6" s="29">
        <v>216759</v>
      </c>
      <c r="I6" s="29">
        <v>545</v>
      </c>
      <c r="J6" s="29">
        <v>27240</v>
      </c>
      <c r="K6" s="29">
        <v>23227</v>
      </c>
      <c r="L6" s="28" t="s">
        <v>15</v>
      </c>
      <c r="M6" s="28" t="s">
        <v>15</v>
      </c>
      <c r="N6" s="29">
        <v>955900</v>
      </c>
    </row>
    <row r="7" spans="1:14" x14ac:dyDescent="0.25">
      <c r="A7" s="259" t="s">
        <v>18</v>
      </c>
      <c r="B7" s="29">
        <v>184773</v>
      </c>
      <c r="C7" s="29">
        <v>233666</v>
      </c>
      <c r="D7" s="29">
        <v>68914</v>
      </c>
      <c r="E7" s="29">
        <v>115211</v>
      </c>
      <c r="F7" s="29">
        <v>130455</v>
      </c>
      <c r="G7" s="29">
        <v>475842</v>
      </c>
      <c r="H7" s="29">
        <v>425181</v>
      </c>
      <c r="I7" s="29">
        <v>1156</v>
      </c>
      <c r="J7" s="29">
        <v>47026</v>
      </c>
      <c r="K7" s="29">
        <v>86637</v>
      </c>
      <c r="L7" s="28" t="s">
        <v>15</v>
      </c>
      <c r="M7" s="28" t="s">
        <v>15</v>
      </c>
      <c r="N7" s="29">
        <v>1768861</v>
      </c>
    </row>
    <row r="8" spans="1:14" x14ac:dyDescent="0.25">
      <c r="A8" s="259" t="s">
        <v>19</v>
      </c>
      <c r="B8" s="29">
        <v>71109</v>
      </c>
      <c r="C8" s="29">
        <v>173672</v>
      </c>
      <c r="D8" s="29">
        <v>44855</v>
      </c>
      <c r="E8" s="29">
        <v>59914</v>
      </c>
      <c r="F8" s="29">
        <v>88352</v>
      </c>
      <c r="G8" s="29">
        <v>163053</v>
      </c>
      <c r="H8" s="29">
        <v>206860</v>
      </c>
      <c r="I8" s="29">
        <v>452</v>
      </c>
      <c r="J8" s="29">
        <v>36693</v>
      </c>
      <c r="K8" s="29">
        <v>54158</v>
      </c>
      <c r="L8" s="28" t="s">
        <v>15</v>
      </c>
      <c r="M8" s="28" t="s">
        <v>15</v>
      </c>
      <c r="N8" s="29">
        <v>899119</v>
      </c>
    </row>
    <row r="9" spans="1:14" x14ac:dyDescent="0.25">
      <c r="A9" s="259" t="s">
        <v>20</v>
      </c>
      <c r="B9" s="28" t="s">
        <v>15</v>
      </c>
      <c r="C9" s="28" t="s">
        <v>15</v>
      </c>
      <c r="D9" s="28" t="s">
        <v>15</v>
      </c>
      <c r="E9" s="28" t="s">
        <v>15</v>
      </c>
      <c r="F9" s="28" t="s">
        <v>15</v>
      </c>
      <c r="G9" s="28" t="s">
        <v>15</v>
      </c>
      <c r="H9" s="28" t="s">
        <v>15</v>
      </c>
      <c r="I9" s="28" t="s">
        <v>15</v>
      </c>
      <c r="J9" s="28" t="s">
        <v>15</v>
      </c>
      <c r="K9" s="28" t="s">
        <v>15</v>
      </c>
      <c r="L9" s="29">
        <v>1843764</v>
      </c>
      <c r="M9" s="28" t="s">
        <v>15</v>
      </c>
      <c r="N9" s="29">
        <v>1843764</v>
      </c>
    </row>
    <row r="10" spans="1:14" x14ac:dyDescent="0.25">
      <c r="A10" s="259"/>
      <c r="B10" s="28"/>
      <c r="C10" s="28"/>
      <c r="D10" s="28"/>
      <c r="E10" s="28"/>
      <c r="F10" s="28"/>
      <c r="G10" s="28"/>
      <c r="H10" s="28"/>
      <c r="I10" s="28"/>
      <c r="J10" s="28"/>
      <c r="K10" s="28"/>
      <c r="L10" s="29"/>
      <c r="M10" s="28"/>
      <c r="N10" s="29"/>
    </row>
    <row r="11" spans="1:14" x14ac:dyDescent="0.25">
      <c r="A11" s="259" t="s">
        <v>21</v>
      </c>
      <c r="B11" s="29">
        <v>1762</v>
      </c>
      <c r="C11" s="29">
        <v>156</v>
      </c>
      <c r="D11" s="29">
        <v>0</v>
      </c>
      <c r="E11" s="28" t="s">
        <v>15</v>
      </c>
      <c r="F11" s="29">
        <v>2748</v>
      </c>
      <c r="G11" s="29">
        <v>824968</v>
      </c>
      <c r="H11" s="29">
        <v>355823</v>
      </c>
      <c r="I11" s="29">
        <v>580</v>
      </c>
      <c r="J11" s="28" t="s">
        <v>15</v>
      </c>
      <c r="K11" s="28" t="s">
        <v>15</v>
      </c>
      <c r="L11" s="28" t="s">
        <v>15</v>
      </c>
      <c r="M11" s="28" t="s">
        <v>15</v>
      </c>
      <c r="N11" s="29">
        <v>1186038</v>
      </c>
    </row>
    <row r="12" spans="1:14" x14ac:dyDescent="0.25">
      <c r="A12" s="259" t="s">
        <v>22</v>
      </c>
      <c r="B12" s="28" t="s">
        <v>15</v>
      </c>
      <c r="C12" s="29">
        <v>98</v>
      </c>
      <c r="D12" s="29">
        <v>776</v>
      </c>
      <c r="E12" s="29">
        <v>813</v>
      </c>
      <c r="F12" s="29">
        <v>447</v>
      </c>
      <c r="G12" s="29">
        <v>22943</v>
      </c>
      <c r="H12" s="29">
        <v>30537</v>
      </c>
      <c r="I12" s="28" t="s">
        <v>15</v>
      </c>
      <c r="J12" s="29">
        <v>150</v>
      </c>
      <c r="K12" s="28" t="s">
        <v>15</v>
      </c>
      <c r="L12" s="28" t="s">
        <v>15</v>
      </c>
      <c r="M12" s="28" t="s">
        <v>15</v>
      </c>
      <c r="N12" s="29">
        <v>55764</v>
      </c>
    </row>
    <row r="13" spans="1:14" x14ac:dyDescent="0.25">
      <c r="A13" s="259" t="s">
        <v>23</v>
      </c>
      <c r="B13" s="29">
        <v>4337</v>
      </c>
      <c r="C13" s="29">
        <v>56991</v>
      </c>
      <c r="D13" s="29">
        <v>5748</v>
      </c>
      <c r="E13" s="29">
        <v>26773</v>
      </c>
      <c r="F13" s="29">
        <v>22952</v>
      </c>
      <c r="G13" s="29">
        <v>92944</v>
      </c>
      <c r="H13" s="29">
        <v>145982</v>
      </c>
      <c r="I13" s="29">
        <v>280</v>
      </c>
      <c r="J13" s="29">
        <v>1784</v>
      </c>
      <c r="K13" s="29">
        <v>961</v>
      </c>
      <c r="L13" s="28" t="s">
        <v>15</v>
      </c>
      <c r="M13" s="28" t="s">
        <v>15</v>
      </c>
      <c r="N13" s="29">
        <v>358751</v>
      </c>
    </row>
    <row r="14" spans="1:14" x14ac:dyDescent="0.25">
      <c r="A14" s="259" t="s">
        <v>24</v>
      </c>
      <c r="B14" s="29">
        <v>7441</v>
      </c>
      <c r="C14" s="29">
        <v>321564</v>
      </c>
      <c r="D14" s="29">
        <v>9631</v>
      </c>
      <c r="E14" s="29">
        <v>24202</v>
      </c>
      <c r="F14" s="29">
        <v>41981</v>
      </c>
      <c r="G14" s="29">
        <v>171780</v>
      </c>
      <c r="H14" s="29">
        <v>156869</v>
      </c>
      <c r="I14" s="29">
        <v>188</v>
      </c>
      <c r="J14" s="29">
        <v>54722</v>
      </c>
      <c r="K14" s="29">
        <v>110827</v>
      </c>
      <c r="L14" s="28" t="s">
        <v>15</v>
      </c>
      <c r="M14" s="28" t="s">
        <v>15</v>
      </c>
      <c r="N14" s="29">
        <v>899206</v>
      </c>
    </row>
    <row r="15" spans="1:14" x14ac:dyDescent="0.25">
      <c r="A15" s="259" t="s">
        <v>25</v>
      </c>
      <c r="B15" s="29">
        <v>10126</v>
      </c>
      <c r="C15" s="29">
        <v>274</v>
      </c>
      <c r="D15" s="29">
        <v>145</v>
      </c>
      <c r="E15" s="29">
        <v>73</v>
      </c>
      <c r="F15" s="29">
        <v>73</v>
      </c>
      <c r="G15" s="29">
        <v>725</v>
      </c>
      <c r="H15" s="29">
        <v>177</v>
      </c>
      <c r="I15" s="28" t="s">
        <v>15</v>
      </c>
      <c r="J15" s="29">
        <v>5733</v>
      </c>
      <c r="K15" s="29">
        <v>112</v>
      </c>
      <c r="L15" s="28" t="s">
        <v>15</v>
      </c>
      <c r="M15" s="28" t="s">
        <v>15</v>
      </c>
      <c r="N15" s="29">
        <v>17438</v>
      </c>
    </row>
    <row r="16" spans="1:14" x14ac:dyDescent="0.25">
      <c r="A16" s="259" t="s">
        <v>26</v>
      </c>
      <c r="B16" s="29">
        <v>10516</v>
      </c>
      <c r="C16" s="29">
        <v>29236</v>
      </c>
      <c r="D16" s="29">
        <v>901</v>
      </c>
      <c r="E16" s="29">
        <v>1858</v>
      </c>
      <c r="F16" s="29">
        <v>5278</v>
      </c>
      <c r="G16" s="29">
        <v>3772</v>
      </c>
      <c r="H16" s="29">
        <v>8672</v>
      </c>
      <c r="I16" s="28" t="s">
        <v>15</v>
      </c>
      <c r="J16" s="29">
        <v>1314</v>
      </c>
      <c r="K16" s="29">
        <v>4430</v>
      </c>
      <c r="L16" s="28" t="s">
        <v>15</v>
      </c>
      <c r="M16" s="28" t="s">
        <v>15</v>
      </c>
      <c r="N16" s="29">
        <v>65978</v>
      </c>
    </row>
    <row r="17" spans="1:14" x14ac:dyDescent="0.25">
      <c r="A17" s="259" t="s">
        <v>27</v>
      </c>
      <c r="B17" s="29">
        <v>39299</v>
      </c>
      <c r="C17" s="29">
        <v>234103</v>
      </c>
      <c r="D17" s="29">
        <v>7177</v>
      </c>
      <c r="E17" s="29">
        <v>16803</v>
      </c>
      <c r="F17" s="29">
        <v>146605</v>
      </c>
      <c r="G17" s="29">
        <v>8146</v>
      </c>
      <c r="H17" s="29">
        <v>107956</v>
      </c>
      <c r="I17" s="29">
        <v>113</v>
      </c>
      <c r="J17" s="29">
        <v>7484</v>
      </c>
      <c r="K17" s="29">
        <v>118271</v>
      </c>
      <c r="L17" s="28" t="s">
        <v>15</v>
      </c>
      <c r="M17" s="28" t="s">
        <v>15</v>
      </c>
      <c r="N17" s="29">
        <v>685958</v>
      </c>
    </row>
    <row r="18" spans="1:14" x14ac:dyDescent="0.25">
      <c r="A18" s="259"/>
      <c r="B18" s="29"/>
      <c r="C18" s="29"/>
      <c r="D18" s="29"/>
      <c r="E18" s="29"/>
      <c r="F18" s="29"/>
      <c r="G18" s="29"/>
      <c r="H18" s="29"/>
      <c r="I18" s="29"/>
      <c r="J18" s="29"/>
      <c r="K18" s="29"/>
      <c r="L18" s="28"/>
      <c r="M18" s="28"/>
      <c r="N18" s="29"/>
    </row>
    <row r="19" spans="1:14" x14ac:dyDescent="0.25">
      <c r="A19" s="259" t="s">
        <v>28</v>
      </c>
      <c r="B19" s="29">
        <v>14382</v>
      </c>
      <c r="C19" s="29">
        <v>1658</v>
      </c>
      <c r="D19" s="29">
        <v>821</v>
      </c>
      <c r="E19" s="29">
        <v>305</v>
      </c>
      <c r="F19" s="29">
        <v>1963</v>
      </c>
      <c r="G19" s="29">
        <v>1820</v>
      </c>
      <c r="H19" s="29">
        <v>7716</v>
      </c>
      <c r="I19" s="28" t="s">
        <v>15</v>
      </c>
      <c r="J19" s="29">
        <v>710</v>
      </c>
      <c r="K19" s="29">
        <v>3446</v>
      </c>
      <c r="L19" s="28" t="s">
        <v>15</v>
      </c>
      <c r="M19" s="28" t="s">
        <v>15</v>
      </c>
      <c r="N19" s="29">
        <v>32822</v>
      </c>
    </row>
    <row r="20" spans="1:14" x14ac:dyDescent="0.25">
      <c r="A20" s="259" t="s">
        <v>29</v>
      </c>
      <c r="B20" s="29">
        <v>6443</v>
      </c>
      <c r="C20" s="29">
        <v>699</v>
      </c>
      <c r="D20" s="29">
        <v>474</v>
      </c>
      <c r="E20" s="29">
        <v>181</v>
      </c>
      <c r="F20" s="29">
        <v>25026</v>
      </c>
      <c r="G20" s="29">
        <v>1617</v>
      </c>
      <c r="H20" s="29">
        <v>1101</v>
      </c>
      <c r="I20" s="29">
        <v>0</v>
      </c>
      <c r="J20" s="29">
        <v>205</v>
      </c>
      <c r="K20" s="29">
        <v>436</v>
      </c>
      <c r="L20" s="28" t="s">
        <v>15</v>
      </c>
      <c r="M20" s="28" t="s">
        <v>15</v>
      </c>
      <c r="N20" s="29">
        <v>36182</v>
      </c>
    </row>
    <row r="21" spans="1:14" x14ac:dyDescent="0.25">
      <c r="A21" s="259" t="s">
        <v>30</v>
      </c>
      <c r="B21" s="29">
        <v>7765</v>
      </c>
      <c r="C21" s="29">
        <v>2779</v>
      </c>
      <c r="D21" s="29">
        <v>1077</v>
      </c>
      <c r="E21" s="29">
        <v>1652</v>
      </c>
      <c r="F21" s="29">
        <v>2682</v>
      </c>
      <c r="G21" s="29">
        <v>9049</v>
      </c>
      <c r="H21" s="29">
        <v>5546</v>
      </c>
      <c r="I21" s="29">
        <v>56</v>
      </c>
      <c r="J21" s="29">
        <v>729</v>
      </c>
      <c r="K21" s="29">
        <v>1894</v>
      </c>
      <c r="L21" s="28" t="s">
        <v>15</v>
      </c>
      <c r="M21" s="28" t="s">
        <v>15</v>
      </c>
      <c r="N21" s="29">
        <v>33229</v>
      </c>
    </row>
    <row r="22" spans="1:14" x14ac:dyDescent="0.25">
      <c r="A22" s="259" t="s">
        <v>31</v>
      </c>
      <c r="B22" s="29">
        <v>77013</v>
      </c>
      <c r="C22" s="29">
        <v>35570</v>
      </c>
      <c r="D22" s="29">
        <v>585</v>
      </c>
      <c r="E22" s="29">
        <v>3886</v>
      </c>
      <c r="F22" s="29">
        <v>4444</v>
      </c>
      <c r="G22" s="29">
        <v>3707</v>
      </c>
      <c r="H22" s="29">
        <v>8724</v>
      </c>
      <c r="I22" s="28" t="s">
        <v>15</v>
      </c>
      <c r="J22" s="29">
        <v>2683</v>
      </c>
      <c r="K22" s="29">
        <v>7782</v>
      </c>
      <c r="L22" s="28" t="s">
        <v>15</v>
      </c>
      <c r="M22" s="28" t="s">
        <v>15</v>
      </c>
      <c r="N22" s="29">
        <v>144395</v>
      </c>
    </row>
    <row r="23" spans="1:14" x14ac:dyDescent="0.25">
      <c r="A23" s="259" t="s">
        <v>32</v>
      </c>
      <c r="B23" s="28" t="s">
        <v>15</v>
      </c>
      <c r="C23" s="28" t="s">
        <v>15</v>
      </c>
      <c r="D23" s="28" t="s">
        <v>15</v>
      </c>
      <c r="E23" s="28" t="s">
        <v>15</v>
      </c>
      <c r="F23" s="29">
        <v>18</v>
      </c>
      <c r="G23" s="28" t="s">
        <v>15</v>
      </c>
      <c r="H23" s="28" t="s">
        <v>15</v>
      </c>
      <c r="I23" s="28" t="s">
        <v>15</v>
      </c>
      <c r="J23" s="28" t="s">
        <v>15</v>
      </c>
      <c r="K23" s="28" t="s">
        <v>15</v>
      </c>
      <c r="L23" s="28" t="s">
        <v>15</v>
      </c>
      <c r="M23" s="28" t="s">
        <v>15</v>
      </c>
      <c r="N23" s="29">
        <v>18</v>
      </c>
    </row>
    <row r="24" spans="1:14" x14ac:dyDescent="0.25">
      <c r="A24" s="259" t="s">
        <v>330</v>
      </c>
      <c r="B24" s="28" t="s">
        <v>15</v>
      </c>
      <c r="C24" s="28" t="s">
        <v>15</v>
      </c>
      <c r="D24" s="28" t="s">
        <v>15</v>
      </c>
      <c r="E24" s="28" t="s">
        <v>15</v>
      </c>
      <c r="F24" s="29">
        <v>24</v>
      </c>
      <c r="G24" s="28" t="s">
        <v>15</v>
      </c>
      <c r="H24" s="28" t="s">
        <v>15</v>
      </c>
      <c r="I24" s="28" t="s">
        <v>15</v>
      </c>
      <c r="J24" s="28" t="s">
        <v>15</v>
      </c>
      <c r="K24" s="28" t="s">
        <v>15</v>
      </c>
      <c r="L24" s="28" t="s">
        <v>15</v>
      </c>
      <c r="M24" s="28" t="s">
        <v>15</v>
      </c>
      <c r="N24" s="29">
        <v>24</v>
      </c>
    </row>
    <row r="25" spans="1:14" x14ac:dyDescent="0.25">
      <c r="A25" s="259" t="s">
        <v>33</v>
      </c>
      <c r="B25" s="29">
        <v>5017</v>
      </c>
      <c r="C25" s="29">
        <v>445</v>
      </c>
      <c r="D25" s="29">
        <v>246</v>
      </c>
      <c r="E25" s="28" t="s">
        <v>15</v>
      </c>
      <c r="F25" s="29">
        <v>0</v>
      </c>
      <c r="G25" s="29">
        <v>557</v>
      </c>
      <c r="H25" s="29">
        <v>10925</v>
      </c>
      <c r="I25" s="28" t="s">
        <v>15</v>
      </c>
      <c r="J25" s="29">
        <v>164</v>
      </c>
      <c r="K25" s="29">
        <v>350</v>
      </c>
      <c r="L25" s="28" t="s">
        <v>15</v>
      </c>
      <c r="M25" s="28" t="s">
        <v>15</v>
      </c>
      <c r="N25" s="29">
        <v>17705</v>
      </c>
    </row>
    <row r="26" spans="1:14" x14ac:dyDescent="0.25">
      <c r="A26" s="259" t="s">
        <v>35</v>
      </c>
      <c r="B26" s="28" t="s">
        <v>15</v>
      </c>
      <c r="C26" s="29">
        <v>0</v>
      </c>
      <c r="D26" s="28" t="s">
        <v>15</v>
      </c>
      <c r="E26" s="28" t="s">
        <v>15</v>
      </c>
      <c r="F26" s="28" t="s">
        <v>15</v>
      </c>
      <c r="G26" s="29">
        <v>0</v>
      </c>
      <c r="H26" s="29">
        <v>0</v>
      </c>
      <c r="I26" s="28" t="s">
        <v>15</v>
      </c>
      <c r="J26" s="29">
        <v>792541</v>
      </c>
      <c r="K26" s="29">
        <v>0</v>
      </c>
      <c r="L26" s="28" t="s">
        <v>15</v>
      </c>
      <c r="M26" s="28" t="s">
        <v>15</v>
      </c>
      <c r="N26" s="29">
        <v>792541</v>
      </c>
    </row>
    <row r="27" spans="1:14" x14ac:dyDescent="0.25">
      <c r="A27" s="259" t="s">
        <v>36</v>
      </c>
      <c r="B27" s="28" t="s">
        <v>15</v>
      </c>
      <c r="C27" s="28" t="s">
        <v>15</v>
      </c>
      <c r="D27" s="28" t="s">
        <v>15</v>
      </c>
      <c r="E27" s="28" t="s">
        <v>15</v>
      </c>
      <c r="F27" s="28" t="s">
        <v>15</v>
      </c>
      <c r="G27" s="28" t="s">
        <v>15</v>
      </c>
      <c r="H27" s="28" t="s">
        <v>15</v>
      </c>
      <c r="I27" s="28" t="s">
        <v>15</v>
      </c>
      <c r="J27" s="29">
        <v>611343</v>
      </c>
      <c r="K27" s="28" t="s">
        <v>15</v>
      </c>
      <c r="L27" s="28" t="s">
        <v>15</v>
      </c>
      <c r="M27" s="28" t="s">
        <v>15</v>
      </c>
      <c r="N27" s="29">
        <v>611343</v>
      </c>
    </row>
    <row r="28" spans="1:14" x14ac:dyDescent="0.25">
      <c r="A28" s="259" t="s">
        <v>37</v>
      </c>
      <c r="B28" s="29">
        <v>9785</v>
      </c>
      <c r="C28" s="29">
        <v>202322</v>
      </c>
      <c r="D28" s="29">
        <v>354813</v>
      </c>
      <c r="E28" s="29">
        <v>172336</v>
      </c>
      <c r="F28" s="29">
        <v>247416</v>
      </c>
      <c r="G28" s="29">
        <v>73663</v>
      </c>
      <c r="H28" s="29">
        <v>13221</v>
      </c>
      <c r="I28" s="29">
        <v>99334</v>
      </c>
      <c r="J28" s="29">
        <v>28911</v>
      </c>
      <c r="K28" s="29">
        <v>4136</v>
      </c>
      <c r="L28" s="28" t="s">
        <v>15</v>
      </c>
      <c r="M28" s="28" t="s">
        <v>15</v>
      </c>
      <c r="N28" s="29">
        <v>1205937</v>
      </c>
    </row>
    <row r="29" spans="1:14" x14ac:dyDescent="0.25">
      <c r="A29" s="259" t="s">
        <v>38</v>
      </c>
      <c r="B29" s="29">
        <v>10691</v>
      </c>
      <c r="C29" s="29">
        <v>188384</v>
      </c>
      <c r="D29" s="29">
        <v>64658</v>
      </c>
      <c r="E29" s="29">
        <v>19398</v>
      </c>
      <c r="F29" s="29">
        <v>270717</v>
      </c>
      <c r="G29" s="29">
        <v>49311</v>
      </c>
      <c r="H29" s="29">
        <v>61681</v>
      </c>
      <c r="I29" s="29">
        <v>0</v>
      </c>
      <c r="J29" s="29">
        <v>178705</v>
      </c>
      <c r="K29" s="29">
        <v>23934</v>
      </c>
      <c r="L29" s="28" t="s">
        <v>15</v>
      </c>
      <c r="M29" s="29">
        <v>0</v>
      </c>
      <c r="N29" s="29">
        <v>867480</v>
      </c>
    </row>
    <row r="30" spans="1:14" x14ac:dyDescent="0.25">
      <c r="A30" s="259" t="s">
        <v>39</v>
      </c>
      <c r="B30" s="29">
        <v>924</v>
      </c>
      <c r="C30" s="28" t="s">
        <v>15</v>
      </c>
      <c r="D30" s="28" t="s">
        <v>15</v>
      </c>
      <c r="E30" s="29">
        <v>1505</v>
      </c>
      <c r="F30" s="28" t="s">
        <v>15</v>
      </c>
      <c r="G30" s="28" t="s">
        <v>15</v>
      </c>
      <c r="H30" s="29">
        <v>6</v>
      </c>
      <c r="I30" s="28" t="s">
        <v>15</v>
      </c>
      <c r="J30" s="29">
        <v>0</v>
      </c>
      <c r="K30" s="28" t="s">
        <v>15</v>
      </c>
      <c r="L30" s="28" t="s">
        <v>15</v>
      </c>
      <c r="M30" s="28" t="s">
        <v>15</v>
      </c>
      <c r="N30" s="29">
        <v>2435</v>
      </c>
    </row>
    <row r="31" spans="1:14" x14ac:dyDescent="0.25">
      <c r="A31" s="259" t="s">
        <v>40</v>
      </c>
      <c r="B31" s="29">
        <v>825</v>
      </c>
      <c r="C31" s="29">
        <v>0</v>
      </c>
      <c r="D31" s="28" t="s">
        <v>15</v>
      </c>
      <c r="E31" s="29">
        <v>275</v>
      </c>
      <c r="F31" s="28" t="s">
        <v>15</v>
      </c>
      <c r="G31" s="29">
        <v>575749</v>
      </c>
      <c r="H31" s="28" t="s">
        <v>15</v>
      </c>
      <c r="I31" s="29">
        <v>4057899</v>
      </c>
      <c r="J31" s="29">
        <v>108930</v>
      </c>
      <c r="K31" s="29">
        <v>185</v>
      </c>
      <c r="L31" s="28" t="s">
        <v>15</v>
      </c>
      <c r="M31" s="28" t="s">
        <v>15</v>
      </c>
      <c r="N31" s="29">
        <v>4743864</v>
      </c>
    </row>
    <row r="32" spans="1:14" x14ac:dyDescent="0.25">
      <c r="A32" s="259" t="s">
        <v>41</v>
      </c>
      <c r="B32" s="29">
        <v>-1</v>
      </c>
      <c r="C32" s="29">
        <v>97063</v>
      </c>
      <c r="D32" s="29">
        <v>160</v>
      </c>
      <c r="E32" s="28" t="s">
        <v>15</v>
      </c>
      <c r="F32" s="29">
        <v>4362</v>
      </c>
      <c r="G32" s="29">
        <v>27804</v>
      </c>
      <c r="H32" s="29">
        <v>0</v>
      </c>
      <c r="I32" s="28" t="s">
        <v>15</v>
      </c>
      <c r="J32" s="29">
        <v>2</v>
      </c>
      <c r="K32" s="29">
        <v>47</v>
      </c>
      <c r="L32" s="28" t="s">
        <v>15</v>
      </c>
      <c r="M32" s="28" t="s">
        <v>15</v>
      </c>
      <c r="N32" s="29">
        <v>129437</v>
      </c>
    </row>
    <row r="33" spans="1:14" x14ac:dyDescent="0.25">
      <c r="A33" s="259" t="s">
        <v>43</v>
      </c>
      <c r="B33" s="29">
        <v>51433</v>
      </c>
      <c r="C33" s="29">
        <v>808750</v>
      </c>
      <c r="D33" s="29">
        <v>65966</v>
      </c>
      <c r="E33" s="29">
        <v>99123</v>
      </c>
      <c r="F33" s="29">
        <v>452015</v>
      </c>
      <c r="G33" s="29">
        <v>373954</v>
      </c>
      <c r="H33" s="29">
        <v>303220</v>
      </c>
      <c r="I33" s="28" t="s">
        <v>15</v>
      </c>
      <c r="J33" s="29">
        <v>285568</v>
      </c>
      <c r="K33" s="29">
        <v>48029</v>
      </c>
      <c r="L33" s="28" t="s">
        <v>15</v>
      </c>
      <c r="M33" s="28" t="s">
        <v>15</v>
      </c>
      <c r="N33" s="29">
        <v>2488057</v>
      </c>
    </row>
    <row r="34" spans="1:14" x14ac:dyDescent="0.25">
      <c r="A34" s="259" t="s">
        <v>44</v>
      </c>
      <c r="B34" s="28" t="s">
        <v>15</v>
      </c>
      <c r="C34" s="29">
        <v>135063</v>
      </c>
      <c r="D34" s="29">
        <v>107770</v>
      </c>
      <c r="E34" s="29">
        <v>-107159</v>
      </c>
      <c r="F34" s="29">
        <v>-9303</v>
      </c>
      <c r="G34" s="29">
        <v>787</v>
      </c>
      <c r="H34" s="29">
        <v>12803209</v>
      </c>
      <c r="I34" s="28" t="s">
        <v>15</v>
      </c>
      <c r="J34" s="28" t="s">
        <v>15</v>
      </c>
      <c r="K34" s="29">
        <v>105723</v>
      </c>
      <c r="L34" s="28" t="s">
        <v>15</v>
      </c>
      <c r="M34" s="28" t="s">
        <v>15</v>
      </c>
      <c r="N34" s="29">
        <v>13036090</v>
      </c>
    </row>
    <row r="35" spans="1:14" x14ac:dyDescent="0.25">
      <c r="A35" s="259" t="s">
        <v>45</v>
      </c>
      <c r="B35" s="28" t="s">
        <v>15</v>
      </c>
      <c r="C35" s="28" t="s">
        <v>15</v>
      </c>
      <c r="D35" s="28" t="s">
        <v>15</v>
      </c>
      <c r="E35" s="29">
        <v>243992</v>
      </c>
      <c r="F35" s="29">
        <v>72198</v>
      </c>
      <c r="G35" s="28" t="s">
        <v>15</v>
      </c>
      <c r="H35" s="28" t="s">
        <v>15</v>
      </c>
      <c r="I35" s="28" t="s">
        <v>15</v>
      </c>
      <c r="J35" s="28" t="s">
        <v>15</v>
      </c>
      <c r="K35" s="28" t="s">
        <v>15</v>
      </c>
      <c r="L35" s="28" t="s">
        <v>15</v>
      </c>
      <c r="M35" s="28" t="s">
        <v>15</v>
      </c>
      <c r="N35" s="29">
        <v>316189</v>
      </c>
    </row>
    <row r="36" spans="1:14" x14ac:dyDescent="0.25">
      <c r="A36" s="259" t="s">
        <v>46</v>
      </c>
      <c r="B36" s="28" t="s">
        <v>15</v>
      </c>
      <c r="C36" s="28" t="s">
        <v>15</v>
      </c>
      <c r="D36" s="28" t="s">
        <v>15</v>
      </c>
      <c r="E36" s="29">
        <v>95856</v>
      </c>
      <c r="F36" s="29">
        <v>-3029</v>
      </c>
      <c r="G36" s="28" t="s">
        <v>15</v>
      </c>
      <c r="H36" s="28" t="s">
        <v>15</v>
      </c>
      <c r="I36" s="28" t="s">
        <v>15</v>
      </c>
      <c r="J36" s="28" t="s">
        <v>15</v>
      </c>
      <c r="K36" s="28" t="s">
        <v>15</v>
      </c>
      <c r="L36" s="28" t="s">
        <v>15</v>
      </c>
      <c r="M36" s="28" t="s">
        <v>15</v>
      </c>
      <c r="N36" s="29">
        <v>92827</v>
      </c>
    </row>
    <row r="37" spans="1:14" x14ac:dyDescent="0.25">
      <c r="A37" s="259" t="s">
        <v>47</v>
      </c>
      <c r="B37" s="28" t="s">
        <v>15</v>
      </c>
      <c r="C37" s="28" t="s">
        <v>15</v>
      </c>
      <c r="D37" s="28" t="s">
        <v>15</v>
      </c>
      <c r="E37" s="28" t="s">
        <v>15</v>
      </c>
      <c r="F37" s="28" t="s">
        <v>15</v>
      </c>
      <c r="G37" s="28" t="s">
        <v>15</v>
      </c>
      <c r="H37" s="28" t="s">
        <v>15</v>
      </c>
      <c r="I37" s="29">
        <v>769732</v>
      </c>
      <c r="J37" s="28" t="s">
        <v>15</v>
      </c>
      <c r="K37" s="28" t="s">
        <v>15</v>
      </c>
      <c r="L37" s="28" t="s">
        <v>15</v>
      </c>
      <c r="M37" s="28" t="s">
        <v>15</v>
      </c>
      <c r="N37" s="29">
        <v>769732</v>
      </c>
    </row>
    <row r="38" spans="1:14" x14ac:dyDescent="0.25">
      <c r="A38" s="259" t="s">
        <v>322</v>
      </c>
      <c r="B38" s="29">
        <v>0</v>
      </c>
      <c r="C38" s="28" t="s">
        <v>15</v>
      </c>
      <c r="D38" s="28" t="s">
        <v>15</v>
      </c>
      <c r="E38" s="28" t="s">
        <v>15</v>
      </c>
      <c r="F38" s="28" t="s">
        <v>15</v>
      </c>
      <c r="G38" s="28" t="s">
        <v>15</v>
      </c>
      <c r="H38" s="28" t="s">
        <v>15</v>
      </c>
      <c r="I38" s="28" t="s">
        <v>15</v>
      </c>
      <c r="J38" s="28" t="s">
        <v>15</v>
      </c>
      <c r="K38" s="28" t="s">
        <v>15</v>
      </c>
      <c r="L38" s="28" t="s">
        <v>15</v>
      </c>
      <c r="M38" s="28" t="s">
        <v>15</v>
      </c>
      <c r="N38" s="29">
        <v>0</v>
      </c>
    </row>
    <row r="39" spans="1:14" x14ac:dyDescent="0.25">
      <c r="A39" s="259" t="s">
        <v>48</v>
      </c>
      <c r="B39" s="29">
        <v>442</v>
      </c>
      <c r="C39" s="28" t="s">
        <v>15</v>
      </c>
      <c r="D39" s="28" t="s">
        <v>15</v>
      </c>
      <c r="E39" s="28" t="s">
        <v>15</v>
      </c>
      <c r="F39" s="28" t="s">
        <v>15</v>
      </c>
      <c r="G39" s="28" t="s">
        <v>15</v>
      </c>
      <c r="H39" s="28" t="s">
        <v>15</v>
      </c>
      <c r="I39" s="28" t="s">
        <v>15</v>
      </c>
      <c r="J39" s="28" t="s">
        <v>15</v>
      </c>
      <c r="K39" s="28" t="s">
        <v>15</v>
      </c>
      <c r="L39" s="28" t="s">
        <v>15</v>
      </c>
      <c r="M39" s="28" t="s">
        <v>15</v>
      </c>
      <c r="N39" s="29">
        <v>442</v>
      </c>
    </row>
    <row r="40" spans="1:14" x14ac:dyDescent="0.25">
      <c r="A40" s="259"/>
      <c r="B40" s="29"/>
      <c r="C40" s="28"/>
      <c r="D40" s="28"/>
      <c r="E40" s="28"/>
      <c r="F40" s="28"/>
      <c r="G40" s="28"/>
      <c r="H40" s="28"/>
      <c r="I40" s="28"/>
      <c r="J40" s="28"/>
      <c r="K40" s="28"/>
      <c r="L40" s="28"/>
      <c r="M40" s="28"/>
      <c r="N40" s="29"/>
    </row>
    <row r="41" spans="1:14" x14ac:dyDescent="0.25">
      <c r="A41" s="259" t="s">
        <v>49</v>
      </c>
      <c r="B41" s="28" t="s">
        <v>15</v>
      </c>
      <c r="C41" s="28" t="s">
        <v>15</v>
      </c>
      <c r="D41" s="28" t="s">
        <v>15</v>
      </c>
      <c r="E41" s="28" t="s">
        <v>15</v>
      </c>
      <c r="F41" s="28" t="s">
        <v>15</v>
      </c>
      <c r="G41" s="28" t="s">
        <v>15</v>
      </c>
      <c r="H41" s="28" t="s">
        <v>15</v>
      </c>
      <c r="I41" s="29">
        <v>290591</v>
      </c>
      <c r="J41" s="28" t="s">
        <v>15</v>
      </c>
      <c r="K41" s="28" t="s">
        <v>15</v>
      </c>
      <c r="L41" s="28" t="s">
        <v>15</v>
      </c>
      <c r="M41" s="28" t="s">
        <v>15</v>
      </c>
      <c r="N41" s="29">
        <v>290591</v>
      </c>
    </row>
    <row r="42" spans="1:14" x14ac:dyDescent="0.25">
      <c r="A42" s="259" t="s">
        <v>50</v>
      </c>
      <c r="B42" s="29">
        <v>4297</v>
      </c>
      <c r="C42" s="29">
        <v>9194</v>
      </c>
      <c r="D42" s="29">
        <v>370</v>
      </c>
      <c r="E42" s="29">
        <v>23</v>
      </c>
      <c r="F42" s="29">
        <v>3978</v>
      </c>
      <c r="G42" s="29">
        <v>719</v>
      </c>
      <c r="H42" s="29">
        <v>1208</v>
      </c>
      <c r="I42" s="29">
        <v>98</v>
      </c>
      <c r="J42" s="29">
        <v>73</v>
      </c>
      <c r="K42" s="29">
        <v>1320</v>
      </c>
      <c r="L42" s="28" t="s">
        <v>15</v>
      </c>
      <c r="M42" s="28" t="s">
        <v>15</v>
      </c>
      <c r="N42" s="29">
        <v>21281</v>
      </c>
    </row>
    <row r="43" spans="1:14" x14ac:dyDescent="0.25">
      <c r="A43" s="259" t="s">
        <v>51</v>
      </c>
      <c r="B43" s="29">
        <v>1378</v>
      </c>
      <c r="C43" s="29">
        <v>241</v>
      </c>
      <c r="D43" s="29">
        <v>1</v>
      </c>
      <c r="E43" s="29">
        <v>3</v>
      </c>
      <c r="F43" s="29">
        <v>184</v>
      </c>
      <c r="G43" s="29">
        <v>135</v>
      </c>
      <c r="H43" s="29">
        <v>241</v>
      </c>
      <c r="I43" s="28" t="s">
        <v>15</v>
      </c>
      <c r="J43" s="29">
        <v>5</v>
      </c>
      <c r="K43" s="29">
        <v>310</v>
      </c>
      <c r="L43" s="28" t="s">
        <v>15</v>
      </c>
      <c r="M43" s="28" t="s">
        <v>15</v>
      </c>
      <c r="N43" s="29">
        <v>2498</v>
      </c>
    </row>
    <row r="44" spans="1:14" x14ac:dyDescent="0.25">
      <c r="A44" s="259" t="s">
        <v>52</v>
      </c>
      <c r="B44" s="29">
        <v>515</v>
      </c>
      <c r="C44" s="29">
        <v>636</v>
      </c>
      <c r="D44" s="29">
        <v>1</v>
      </c>
      <c r="E44" s="29">
        <v>90</v>
      </c>
      <c r="F44" s="29">
        <v>625</v>
      </c>
      <c r="G44" s="29">
        <v>722</v>
      </c>
      <c r="H44" s="29">
        <v>380</v>
      </c>
      <c r="I44" s="28" t="s">
        <v>15</v>
      </c>
      <c r="J44" s="29">
        <v>20</v>
      </c>
      <c r="K44" s="29">
        <v>238</v>
      </c>
      <c r="L44" s="28" t="s">
        <v>15</v>
      </c>
      <c r="M44" s="28" t="s">
        <v>15</v>
      </c>
      <c r="N44" s="29">
        <v>3227</v>
      </c>
    </row>
    <row r="45" spans="1:14" x14ac:dyDescent="0.25">
      <c r="A45" s="259" t="s">
        <v>53</v>
      </c>
      <c r="B45" s="29">
        <v>9640</v>
      </c>
      <c r="C45" s="29">
        <v>497</v>
      </c>
      <c r="D45" s="28" t="s">
        <v>15</v>
      </c>
      <c r="E45" s="28" t="s">
        <v>15</v>
      </c>
      <c r="F45" s="28" t="s">
        <v>15</v>
      </c>
      <c r="G45" s="28" t="s">
        <v>15</v>
      </c>
      <c r="H45" s="29">
        <v>366</v>
      </c>
      <c r="I45" s="28" t="s">
        <v>15</v>
      </c>
      <c r="J45" s="29">
        <v>468</v>
      </c>
      <c r="K45" s="29">
        <v>1362</v>
      </c>
      <c r="L45" s="28" t="s">
        <v>15</v>
      </c>
      <c r="M45" s="28" t="s">
        <v>15</v>
      </c>
      <c r="N45" s="29">
        <v>12334</v>
      </c>
    </row>
    <row r="46" spans="1:14" x14ac:dyDescent="0.25">
      <c r="A46" s="259" t="s">
        <v>54</v>
      </c>
      <c r="B46" s="29">
        <v>8381</v>
      </c>
      <c r="C46" s="29">
        <v>1135</v>
      </c>
      <c r="D46" s="29">
        <v>7</v>
      </c>
      <c r="E46" s="29">
        <v>0</v>
      </c>
      <c r="F46" s="29">
        <v>-840</v>
      </c>
      <c r="G46" s="28" t="s">
        <v>15</v>
      </c>
      <c r="H46" s="29">
        <v>996</v>
      </c>
      <c r="I46" s="28" t="s">
        <v>15</v>
      </c>
      <c r="J46" s="29">
        <v>52</v>
      </c>
      <c r="K46" s="29">
        <v>1132</v>
      </c>
      <c r="L46" s="28" t="s">
        <v>15</v>
      </c>
      <c r="M46" s="28" t="s">
        <v>15</v>
      </c>
      <c r="N46" s="29">
        <v>10862</v>
      </c>
    </row>
    <row r="47" spans="1:14" x14ac:dyDescent="0.25">
      <c r="A47" s="259" t="s">
        <v>55</v>
      </c>
      <c r="B47" s="29">
        <v>5502</v>
      </c>
      <c r="C47" s="29">
        <v>133</v>
      </c>
      <c r="D47" s="28" t="s">
        <v>15</v>
      </c>
      <c r="E47" s="29">
        <v>75</v>
      </c>
      <c r="F47" s="28" t="s">
        <v>15</v>
      </c>
      <c r="G47" s="28" t="s">
        <v>15</v>
      </c>
      <c r="H47" s="28" t="s">
        <v>15</v>
      </c>
      <c r="I47" s="28" t="s">
        <v>15</v>
      </c>
      <c r="J47" s="29">
        <v>1630</v>
      </c>
      <c r="K47" s="29">
        <v>371</v>
      </c>
      <c r="L47" s="28" t="s">
        <v>15</v>
      </c>
      <c r="M47" s="28" t="s">
        <v>15</v>
      </c>
      <c r="N47" s="29">
        <v>7711</v>
      </c>
    </row>
    <row r="48" spans="1:14" x14ac:dyDescent="0.25">
      <c r="A48" s="259" t="s">
        <v>56</v>
      </c>
      <c r="B48" s="28" t="s">
        <v>15</v>
      </c>
      <c r="C48" s="28" t="s">
        <v>15</v>
      </c>
      <c r="D48" s="28" t="s">
        <v>15</v>
      </c>
      <c r="E48" s="28" t="s">
        <v>15</v>
      </c>
      <c r="F48" s="28" t="s">
        <v>15</v>
      </c>
      <c r="G48" s="29">
        <v>0</v>
      </c>
      <c r="H48" s="28" t="s">
        <v>15</v>
      </c>
      <c r="I48" s="28" t="s">
        <v>15</v>
      </c>
      <c r="J48" s="28" t="s">
        <v>15</v>
      </c>
      <c r="K48" s="28" t="s">
        <v>15</v>
      </c>
      <c r="L48" s="28" t="s">
        <v>15</v>
      </c>
      <c r="M48" s="28" t="s">
        <v>15</v>
      </c>
      <c r="N48" s="29">
        <v>0</v>
      </c>
    </row>
    <row r="49" spans="1:14" x14ac:dyDescent="0.25">
      <c r="A49" s="259" t="s">
        <v>57</v>
      </c>
      <c r="B49" s="28" t="s">
        <v>15</v>
      </c>
      <c r="C49" s="28" t="s">
        <v>15</v>
      </c>
      <c r="D49" s="28" t="s">
        <v>15</v>
      </c>
      <c r="E49" s="28" t="s">
        <v>15</v>
      </c>
      <c r="F49" s="28" t="s">
        <v>15</v>
      </c>
      <c r="G49" s="28" t="s">
        <v>15</v>
      </c>
      <c r="H49" s="28" t="s">
        <v>15</v>
      </c>
      <c r="I49" s="29">
        <v>265313</v>
      </c>
      <c r="J49" s="28" t="s">
        <v>15</v>
      </c>
      <c r="K49" s="28" t="s">
        <v>15</v>
      </c>
      <c r="L49" s="28" t="s">
        <v>15</v>
      </c>
      <c r="M49" s="28" t="s">
        <v>15</v>
      </c>
      <c r="N49" s="29">
        <v>265313</v>
      </c>
    </row>
    <row r="50" spans="1:14" x14ac:dyDescent="0.25">
      <c r="A50" s="259" t="s">
        <v>58</v>
      </c>
      <c r="B50" s="28" t="s">
        <v>15</v>
      </c>
      <c r="C50" s="28" t="s">
        <v>15</v>
      </c>
      <c r="D50" s="28" t="s">
        <v>15</v>
      </c>
      <c r="E50" s="28" t="s">
        <v>15</v>
      </c>
      <c r="F50" s="28" t="s">
        <v>15</v>
      </c>
      <c r="G50" s="28" t="s">
        <v>15</v>
      </c>
      <c r="H50" s="28" t="s">
        <v>15</v>
      </c>
      <c r="I50" s="29">
        <v>348905</v>
      </c>
      <c r="J50" s="28" t="s">
        <v>15</v>
      </c>
      <c r="K50" s="28" t="s">
        <v>15</v>
      </c>
      <c r="L50" s="28" t="s">
        <v>15</v>
      </c>
      <c r="M50" s="28" t="s">
        <v>15</v>
      </c>
      <c r="N50" s="29">
        <v>348905</v>
      </c>
    </row>
    <row r="51" spans="1:14" x14ac:dyDescent="0.25">
      <c r="A51" s="259" t="s">
        <v>59</v>
      </c>
      <c r="B51" s="28" t="s">
        <v>15</v>
      </c>
      <c r="C51" s="29">
        <v>0</v>
      </c>
      <c r="D51" s="29">
        <v>120809</v>
      </c>
      <c r="E51" s="29">
        <v>838416</v>
      </c>
      <c r="F51" s="28" t="s">
        <v>15</v>
      </c>
      <c r="G51" s="28" t="s">
        <v>15</v>
      </c>
      <c r="H51" s="29">
        <v>0</v>
      </c>
      <c r="I51" s="28" t="s">
        <v>15</v>
      </c>
      <c r="J51" s="28" t="s">
        <v>15</v>
      </c>
      <c r="K51" s="28" t="s">
        <v>15</v>
      </c>
      <c r="L51" s="28" t="s">
        <v>15</v>
      </c>
      <c r="M51" s="28" t="s">
        <v>15</v>
      </c>
      <c r="N51" s="29">
        <v>959225</v>
      </c>
    </row>
    <row r="52" spans="1:14" x14ac:dyDescent="0.25">
      <c r="A52" s="259" t="s">
        <v>60</v>
      </c>
      <c r="B52" s="29">
        <v>0</v>
      </c>
      <c r="C52" s="28" t="s">
        <v>15</v>
      </c>
      <c r="D52" s="29">
        <v>168493</v>
      </c>
      <c r="E52" s="29">
        <v>482970</v>
      </c>
      <c r="F52" s="28" t="s">
        <v>15</v>
      </c>
      <c r="G52" s="28" t="s">
        <v>15</v>
      </c>
      <c r="H52" s="28" t="s">
        <v>15</v>
      </c>
      <c r="I52" s="28" t="s">
        <v>15</v>
      </c>
      <c r="J52" s="28" t="s">
        <v>15</v>
      </c>
      <c r="K52" s="28" t="s">
        <v>15</v>
      </c>
      <c r="L52" s="28" t="s">
        <v>15</v>
      </c>
      <c r="M52" s="28" t="s">
        <v>15</v>
      </c>
      <c r="N52" s="29">
        <v>651463</v>
      </c>
    </row>
    <row r="53" spans="1:14" x14ac:dyDescent="0.25">
      <c r="A53" s="259" t="s">
        <v>61</v>
      </c>
      <c r="B53" s="29">
        <v>6150</v>
      </c>
      <c r="C53" s="29">
        <v>34538</v>
      </c>
      <c r="D53" s="29">
        <v>2800</v>
      </c>
      <c r="E53" s="29">
        <v>2388</v>
      </c>
      <c r="F53" s="29">
        <v>20576</v>
      </c>
      <c r="G53" s="29">
        <v>17560</v>
      </c>
      <c r="H53" s="29">
        <v>11326</v>
      </c>
      <c r="I53" s="28" t="s">
        <v>15</v>
      </c>
      <c r="J53" s="29">
        <v>24549</v>
      </c>
      <c r="K53" s="29">
        <v>4012</v>
      </c>
      <c r="L53" s="28" t="s">
        <v>15</v>
      </c>
      <c r="M53" s="28" t="s">
        <v>15</v>
      </c>
      <c r="N53" s="29">
        <v>123900</v>
      </c>
    </row>
    <row r="54" spans="1:14" x14ac:dyDescent="0.25">
      <c r="A54" s="259" t="s">
        <v>62</v>
      </c>
      <c r="B54" s="29">
        <v>6151</v>
      </c>
      <c r="C54" s="29">
        <v>34619</v>
      </c>
      <c r="D54" s="29">
        <v>2800</v>
      </c>
      <c r="E54" s="29">
        <v>2388</v>
      </c>
      <c r="F54" s="29">
        <v>20559</v>
      </c>
      <c r="G54" s="29">
        <v>17560</v>
      </c>
      <c r="H54" s="29">
        <v>11326</v>
      </c>
      <c r="I54" s="28" t="s">
        <v>15</v>
      </c>
      <c r="J54" s="29">
        <v>24505</v>
      </c>
      <c r="K54" s="29">
        <v>4012</v>
      </c>
      <c r="L54" s="28" t="s">
        <v>15</v>
      </c>
      <c r="M54" s="28" t="s">
        <v>15</v>
      </c>
      <c r="N54" s="29">
        <v>123921</v>
      </c>
    </row>
    <row r="55" spans="1:14" x14ac:dyDescent="0.25">
      <c r="A55" s="259" t="s">
        <v>321</v>
      </c>
      <c r="B55" s="29">
        <v>0</v>
      </c>
      <c r="C55" s="28" t="s">
        <v>15</v>
      </c>
      <c r="D55" s="29">
        <v>0</v>
      </c>
      <c r="E55" s="28" t="s">
        <v>15</v>
      </c>
      <c r="F55" s="28" t="s">
        <v>15</v>
      </c>
      <c r="G55" s="28" t="s">
        <v>15</v>
      </c>
      <c r="H55" s="28" t="s">
        <v>15</v>
      </c>
      <c r="I55" s="28" t="s">
        <v>15</v>
      </c>
      <c r="J55" s="29">
        <v>8</v>
      </c>
      <c r="K55" s="28" t="s">
        <v>15</v>
      </c>
      <c r="L55" s="28" t="s">
        <v>15</v>
      </c>
      <c r="M55" s="28" t="s">
        <v>15</v>
      </c>
      <c r="N55" s="29">
        <v>8</v>
      </c>
    </row>
    <row r="56" spans="1:14" x14ac:dyDescent="0.25">
      <c r="A56" s="259" t="s">
        <v>63</v>
      </c>
      <c r="B56" s="29">
        <v>1860</v>
      </c>
      <c r="C56" s="29">
        <v>8202</v>
      </c>
      <c r="D56" s="29">
        <v>9462</v>
      </c>
      <c r="E56" s="29">
        <v>9261</v>
      </c>
      <c r="F56" s="29">
        <v>43398</v>
      </c>
      <c r="G56" s="29">
        <v>23928</v>
      </c>
      <c r="H56" s="29">
        <v>12814</v>
      </c>
      <c r="I56" s="29">
        <v>0</v>
      </c>
      <c r="J56" s="29">
        <v>2787</v>
      </c>
      <c r="K56" s="29">
        <v>1268</v>
      </c>
      <c r="L56" s="28" t="s">
        <v>15</v>
      </c>
      <c r="M56" s="28" t="s">
        <v>15</v>
      </c>
      <c r="N56" s="29">
        <v>112980</v>
      </c>
    </row>
    <row r="57" spans="1:14" x14ac:dyDescent="0.25">
      <c r="A57" s="259"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59" t="s">
        <v>65</v>
      </c>
      <c r="B58" s="29">
        <v>27629</v>
      </c>
      <c r="C58" s="29">
        <v>12856</v>
      </c>
      <c r="D58" s="29">
        <v>87</v>
      </c>
      <c r="E58" s="29">
        <v>75</v>
      </c>
      <c r="F58" s="29">
        <v>282958</v>
      </c>
      <c r="G58" s="29">
        <v>599</v>
      </c>
      <c r="H58" s="29">
        <v>3357</v>
      </c>
      <c r="I58" s="29">
        <v>50735</v>
      </c>
      <c r="J58" s="29">
        <v>-62910</v>
      </c>
      <c r="K58" s="29">
        <v>903240</v>
      </c>
      <c r="L58" s="29">
        <v>46493333</v>
      </c>
      <c r="M58" s="29">
        <v>19526667</v>
      </c>
      <c r="N58" s="29">
        <v>67238626</v>
      </c>
    </row>
    <row r="59" spans="1:14" x14ac:dyDescent="0.25">
      <c r="A59" s="259" t="s">
        <v>66</v>
      </c>
      <c r="B59" s="29">
        <v>2734196</v>
      </c>
      <c r="C59" s="29">
        <v>6548423</v>
      </c>
      <c r="D59" s="29">
        <v>1863670</v>
      </c>
      <c r="E59" s="29">
        <v>3377881</v>
      </c>
      <c r="F59" s="29">
        <v>3873606</v>
      </c>
      <c r="G59" s="29">
        <v>6790670</v>
      </c>
      <c r="H59" s="29">
        <v>19432683</v>
      </c>
      <c r="I59" s="29">
        <v>5897940</v>
      </c>
      <c r="J59" s="29">
        <v>2850923</v>
      </c>
      <c r="K59" s="29">
        <v>2753891</v>
      </c>
      <c r="L59" s="29">
        <v>48337097</v>
      </c>
      <c r="M59" s="29">
        <v>19526667</v>
      </c>
      <c r="N59" s="29">
        <v>123987647</v>
      </c>
    </row>
    <row r="60" spans="1:14" x14ac:dyDescent="0.25">
      <c r="A60" s="259" t="s">
        <v>67</v>
      </c>
      <c r="B60" s="29">
        <v>1007</v>
      </c>
      <c r="C60" s="29">
        <v>3365</v>
      </c>
      <c r="D60" s="29">
        <v>-9889</v>
      </c>
      <c r="E60" s="29">
        <v>2110</v>
      </c>
      <c r="F60" s="29">
        <v>14268</v>
      </c>
      <c r="G60" s="29">
        <v>11654</v>
      </c>
      <c r="H60" s="29">
        <v>42</v>
      </c>
      <c r="I60" s="29">
        <v>19950</v>
      </c>
      <c r="J60" s="29">
        <v>11</v>
      </c>
      <c r="K60" s="29">
        <v>0</v>
      </c>
      <c r="L60" s="29">
        <v>46486728</v>
      </c>
      <c r="M60" s="29">
        <v>0</v>
      </c>
      <c r="N60" s="29">
        <v>46529245</v>
      </c>
    </row>
    <row r="61" spans="1:14" x14ac:dyDescent="0.25">
      <c r="A61" s="259" t="s">
        <v>68</v>
      </c>
      <c r="B61" s="29">
        <v>2733189</v>
      </c>
      <c r="C61" s="29">
        <v>6545058</v>
      </c>
      <c r="D61" s="29">
        <v>1873559</v>
      </c>
      <c r="E61" s="29">
        <v>3375771</v>
      </c>
      <c r="F61" s="29">
        <v>3859338</v>
      </c>
      <c r="G61" s="29">
        <v>6779016</v>
      </c>
      <c r="H61" s="29">
        <v>19432641</v>
      </c>
      <c r="I61" s="29">
        <v>5877990</v>
      </c>
      <c r="J61" s="29">
        <v>2850911</v>
      </c>
      <c r="K61" s="29">
        <v>2753891</v>
      </c>
      <c r="L61" s="29">
        <v>1850369</v>
      </c>
      <c r="M61" s="29">
        <v>19526667</v>
      </c>
      <c r="N61" s="29">
        <v>77458401</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workbookViewId="0">
      <selection activeCell="J13" sqref="J13"/>
    </sheetView>
  </sheetViews>
  <sheetFormatPr defaultRowHeight="15" x14ac:dyDescent="0.25"/>
  <cols>
    <col min="1" max="1" width="14.7109375" style="263" customWidth="1"/>
    <col min="2" max="13" width="10.85546875" style="263" customWidth="1"/>
    <col min="14" max="14" width="10.140625" style="263" customWidth="1"/>
    <col min="15" max="256" width="9.140625" style="263"/>
    <col min="257" max="257" width="14.7109375" style="263" customWidth="1"/>
    <col min="258" max="269" width="10.85546875" style="263" customWidth="1"/>
    <col min="270" max="270" width="10.140625" style="263" customWidth="1"/>
    <col min="271" max="512" width="9.140625" style="263"/>
    <col min="513" max="513" width="14.7109375" style="263" customWidth="1"/>
    <col min="514" max="525" width="10.85546875" style="263" customWidth="1"/>
    <col min="526" max="526" width="10.140625" style="263" customWidth="1"/>
    <col min="527" max="768" width="9.140625" style="263"/>
    <col min="769" max="769" width="14.7109375" style="263" customWidth="1"/>
    <col min="770" max="781" width="10.85546875" style="263" customWidth="1"/>
    <col min="782" max="782" width="10.140625" style="263" customWidth="1"/>
    <col min="783" max="1024" width="9.140625" style="263"/>
    <col min="1025" max="1025" width="14.7109375" style="263" customWidth="1"/>
    <col min="1026" max="1037" width="10.85546875" style="263" customWidth="1"/>
    <col min="1038" max="1038" width="10.140625" style="263" customWidth="1"/>
    <col min="1039" max="1280" width="9.140625" style="263"/>
    <col min="1281" max="1281" width="14.7109375" style="263" customWidth="1"/>
    <col min="1282" max="1293" width="10.85546875" style="263" customWidth="1"/>
    <col min="1294" max="1294" width="10.140625" style="263" customWidth="1"/>
    <col min="1295" max="1536" width="9.140625" style="263"/>
    <col min="1537" max="1537" width="14.7109375" style="263" customWidth="1"/>
    <col min="1538" max="1549" width="10.85546875" style="263" customWidth="1"/>
    <col min="1550" max="1550" width="10.140625" style="263" customWidth="1"/>
    <col min="1551" max="1792" width="9.140625" style="263"/>
    <col min="1793" max="1793" width="14.7109375" style="263" customWidth="1"/>
    <col min="1794" max="1805" width="10.85546875" style="263" customWidth="1"/>
    <col min="1806" max="1806" width="10.140625" style="263" customWidth="1"/>
    <col min="1807" max="2048" width="9.140625" style="263"/>
    <col min="2049" max="2049" width="14.7109375" style="263" customWidth="1"/>
    <col min="2050" max="2061" width="10.85546875" style="263" customWidth="1"/>
    <col min="2062" max="2062" width="10.140625" style="263" customWidth="1"/>
    <col min="2063" max="2304" width="9.140625" style="263"/>
    <col min="2305" max="2305" width="14.7109375" style="263" customWidth="1"/>
    <col min="2306" max="2317" width="10.85546875" style="263" customWidth="1"/>
    <col min="2318" max="2318" width="10.140625" style="263" customWidth="1"/>
    <col min="2319" max="2560" width="9.140625" style="263"/>
    <col min="2561" max="2561" width="14.7109375" style="263" customWidth="1"/>
    <col min="2562" max="2573" width="10.85546875" style="263" customWidth="1"/>
    <col min="2574" max="2574" width="10.140625" style="263" customWidth="1"/>
    <col min="2575" max="2816" width="9.140625" style="263"/>
    <col min="2817" max="2817" width="14.7109375" style="263" customWidth="1"/>
    <col min="2818" max="2829" width="10.85546875" style="263" customWidth="1"/>
    <col min="2830" max="2830" width="10.140625" style="263" customWidth="1"/>
    <col min="2831" max="3072" width="9.140625" style="263"/>
    <col min="3073" max="3073" width="14.7109375" style="263" customWidth="1"/>
    <col min="3074" max="3085" width="10.85546875" style="263" customWidth="1"/>
    <col min="3086" max="3086" width="10.140625" style="263" customWidth="1"/>
    <col min="3087" max="3328" width="9.140625" style="263"/>
    <col min="3329" max="3329" width="14.7109375" style="263" customWidth="1"/>
    <col min="3330" max="3341" width="10.85546875" style="263" customWidth="1"/>
    <col min="3342" max="3342" width="10.140625" style="263" customWidth="1"/>
    <col min="3343" max="3584" width="9.140625" style="263"/>
    <col min="3585" max="3585" width="14.7109375" style="263" customWidth="1"/>
    <col min="3586" max="3597" width="10.85546875" style="263" customWidth="1"/>
    <col min="3598" max="3598" width="10.140625" style="263" customWidth="1"/>
    <col min="3599" max="3840" width="9.140625" style="263"/>
    <col min="3841" max="3841" width="14.7109375" style="263" customWidth="1"/>
    <col min="3842" max="3853" width="10.85546875" style="263" customWidth="1"/>
    <col min="3854" max="3854" width="10.140625" style="263" customWidth="1"/>
    <col min="3855" max="4096" width="9.140625" style="263"/>
    <col min="4097" max="4097" width="14.7109375" style="263" customWidth="1"/>
    <col min="4098" max="4109" width="10.85546875" style="263" customWidth="1"/>
    <col min="4110" max="4110" width="10.140625" style="263" customWidth="1"/>
    <col min="4111" max="4352" width="9.140625" style="263"/>
    <col min="4353" max="4353" width="14.7109375" style="263" customWidth="1"/>
    <col min="4354" max="4365" width="10.85546875" style="263" customWidth="1"/>
    <col min="4366" max="4366" width="10.140625" style="263" customWidth="1"/>
    <col min="4367" max="4608" width="9.140625" style="263"/>
    <col min="4609" max="4609" width="14.7109375" style="263" customWidth="1"/>
    <col min="4610" max="4621" width="10.85546875" style="263" customWidth="1"/>
    <col min="4622" max="4622" width="10.140625" style="263" customWidth="1"/>
    <col min="4623" max="4864" width="9.140625" style="263"/>
    <col min="4865" max="4865" width="14.7109375" style="263" customWidth="1"/>
    <col min="4866" max="4877" width="10.85546875" style="263" customWidth="1"/>
    <col min="4878" max="4878" width="10.140625" style="263" customWidth="1"/>
    <col min="4879" max="5120" width="9.140625" style="263"/>
    <col min="5121" max="5121" width="14.7109375" style="263" customWidth="1"/>
    <col min="5122" max="5133" width="10.85546875" style="263" customWidth="1"/>
    <col min="5134" max="5134" width="10.140625" style="263" customWidth="1"/>
    <col min="5135" max="5376" width="9.140625" style="263"/>
    <col min="5377" max="5377" width="14.7109375" style="263" customWidth="1"/>
    <col min="5378" max="5389" width="10.85546875" style="263" customWidth="1"/>
    <col min="5390" max="5390" width="10.140625" style="263" customWidth="1"/>
    <col min="5391" max="5632" width="9.140625" style="263"/>
    <col min="5633" max="5633" width="14.7109375" style="263" customWidth="1"/>
    <col min="5634" max="5645" width="10.85546875" style="263" customWidth="1"/>
    <col min="5646" max="5646" width="10.140625" style="263" customWidth="1"/>
    <col min="5647" max="5888" width="9.140625" style="263"/>
    <col min="5889" max="5889" width="14.7109375" style="263" customWidth="1"/>
    <col min="5890" max="5901" width="10.85546875" style="263" customWidth="1"/>
    <col min="5902" max="5902" width="10.140625" style="263" customWidth="1"/>
    <col min="5903" max="6144" width="9.140625" style="263"/>
    <col min="6145" max="6145" width="14.7109375" style="263" customWidth="1"/>
    <col min="6146" max="6157" width="10.85546875" style="263" customWidth="1"/>
    <col min="6158" max="6158" width="10.140625" style="263" customWidth="1"/>
    <col min="6159" max="6400" width="9.140625" style="263"/>
    <col min="6401" max="6401" width="14.7109375" style="263" customWidth="1"/>
    <col min="6402" max="6413" width="10.85546875" style="263" customWidth="1"/>
    <col min="6414" max="6414" width="10.140625" style="263" customWidth="1"/>
    <col min="6415" max="6656" width="9.140625" style="263"/>
    <col min="6657" max="6657" width="14.7109375" style="263" customWidth="1"/>
    <col min="6658" max="6669" width="10.85546875" style="263" customWidth="1"/>
    <col min="6670" max="6670" width="10.140625" style="263" customWidth="1"/>
    <col min="6671" max="6912" width="9.140625" style="263"/>
    <col min="6913" max="6913" width="14.7109375" style="263" customWidth="1"/>
    <col min="6914" max="6925" width="10.85546875" style="263" customWidth="1"/>
    <col min="6926" max="6926" width="10.140625" style="263" customWidth="1"/>
    <col min="6927" max="7168" width="9.140625" style="263"/>
    <col min="7169" max="7169" width="14.7109375" style="263" customWidth="1"/>
    <col min="7170" max="7181" width="10.85546875" style="263" customWidth="1"/>
    <col min="7182" max="7182" width="10.140625" style="263" customWidth="1"/>
    <col min="7183" max="7424" width="9.140625" style="263"/>
    <col min="7425" max="7425" width="14.7109375" style="263" customWidth="1"/>
    <col min="7426" max="7437" width="10.85546875" style="263" customWidth="1"/>
    <col min="7438" max="7438" width="10.140625" style="263" customWidth="1"/>
    <col min="7439" max="7680" width="9.140625" style="263"/>
    <col min="7681" max="7681" width="14.7109375" style="263" customWidth="1"/>
    <col min="7682" max="7693" width="10.85546875" style="263" customWidth="1"/>
    <col min="7694" max="7694" width="10.140625" style="263" customWidth="1"/>
    <col min="7695" max="7936" width="9.140625" style="263"/>
    <col min="7937" max="7937" width="14.7109375" style="263" customWidth="1"/>
    <col min="7938" max="7949" width="10.85546875" style="263" customWidth="1"/>
    <col min="7950" max="7950" width="10.140625" style="263" customWidth="1"/>
    <col min="7951" max="8192" width="9.140625" style="263"/>
    <col min="8193" max="8193" width="14.7109375" style="263" customWidth="1"/>
    <col min="8194" max="8205" width="10.85546875" style="263" customWidth="1"/>
    <col min="8206" max="8206" width="10.140625" style="263" customWidth="1"/>
    <col min="8207" max="8448" width="9.140625" style="263"/>
    <col min="8449" max="8449" width="14.7109375" style="263" customWidth="1"/>
    <col min="8450" max="8461" width="10.85546875" style="263" customWidth="1"/>
    <col min="8462" max="8462" width="10.140625" style="263" customWidth="1"/>
    <col min="8463" max="8704" width="9.140625" style="263"/>
    <col min="8705" max="8705" width="14.7109375" style="263" customWidth="1"/>
    <col min="8706" max="8717" width="10.85546875" style="263" customWidth="1"/>
    <col min="8718" max="8718" width="10.140625" style="263" customWidth="1"/>
    <col min="8719" max="8960" width="9.140625" style="263"/>
    <col min="8961" max="8961" width="14.7109375" style="263" customWidth="1"/>
    <col min="8962" max="8973" width="10.85546875" style="263" customWidth="1"/>
    <col min="8974" max="8974" width="10.140625" style="263" customWidth="1"/>
    <col min="8975" max="9216" width="9.140625" style="263"/>
    <col min="9217" max="9217" width="14.7109375" style="263" customWidth="1"/>
    <col min="9218" max="9229" width="10.85546875" style="263" customWidth="1"/>
    <col min="9230" max="9230" width="10.140625" style="263" customWidth="1"/>
    <col min="9231" max="9472" width="9.140625" style="263"/>
    <col min="9473" max="9473" width="14.7109375" style="263" customWidth="1"/>
    <col min="9474" max="9485" width="10.85546875" style="263" customWidth="1"/>
    <col min="9486" max="9486" width="10.140625" style="263" customWidth="1"/>
    <col min="9487" max="9728" width="9.140625" style="263"/>
    <col min="9729" max="9729" width="14.7109375" style="263" customWidth="1"/>
    <col min="9730" max="9741" width="10.85546875" style="263" customWidth="1"/>
    <col min="9742" max="9742" width="10.140625" style="263" customWidth="1"/>
    <col min="9743" max="9984" width="9.140625" style="263"/>
    <col min="9985" max="9985" width="14.7109375" style="263" customWidth="1"/>
    <col min="9986" max="9997" width="10.85546875" style="263" customWidth="1"/>
    <col min="9998" max="9998" width="10.140625" style="263" customWidth="1"/>
    <col min="9999" max="10240" width="9.140625" style="263"/>
    <col min="10241" max="10241" width="14.7109375" style="263" customWidth="1"/>
    <col min="10242" max="10253" width="10.85546875" style="263" customWidth="1"/>
    <col min="10254" max="10254" width="10.140625" style="263" customWidth="1"/>
    <col min="10255" max="10496" width="9.140625" style="263"/>
    <col min="10497" max="10497" width="14.7109375" style="263" customWidth="1"/>
    <col min="10498" max="10509" width="10.85546875" style="263" customWidth="1"/>
    <col min="10510" max="10510" width="10.140625" style="263" customWidth="1"/>
    <col min="10511" max="10752" width="9.140625" style="263"/>
    <col min="10753" max="10753" width="14.7109375" style="263" customWidth="1"/>
    <col min="10754" max="10765" width="10.85546875" style="263" customWidth="1"/>
    <col min="10766" max="10766" width="10.140625" style="263" customWidth="1"/>
    <col min="10767" max="11008" width="9.140625" style="263"/>
    <col min="11009" max="11009" width="14.7109375" style="263" customWidth="1"/>
    <col min="11010" max="11021" width="10.85546875" style="263" customWidth="1"/>
    <col min="11022" max="11022" width="10.140625" style="263" customWidth="1"/>
    <col min="11023" max="11264" width="9.140625" style="263"/>
    <col min="11265" max="11265" width="14.7109375" style="263" customWidth="1"/>
    <col min="11266" max="11277" width="10.85546875" style="263" customWidth="1"/>
    <col min="11278" max="11278" width="10.140625" style="263" customWidth="1"/>
    <col min="11279" max="11520" width="9.140625" style="263"/>
    <col min="11521" max="11521" width="14.7109375" style="263" customWidth="1"/>
    <col min="11522" max="11533" width="10.85546875" style="263" customWidth="1"/>
    <col min="11534" max="11534" width="10.140625" style="263" customWidth="1"/>
    <col min="11535" max="11776" width="9.140625" style="263"/>
    <col min="11777" max="11777" width="14.7109375" style="263" customWidth="1"/>
    <col min="11778" max="11789" width="10.85546875" style="263" customWidth="1"/>
    <col min="11790" max="11790" width="10.140625" style="263" customWidth="1"/>
    <col min="11791" max="12032" width="9.140625" style="263"/>
    <col min="12033" max="12033" width="14.7109375" style="263" customWidth="1"/>
    <col min="12034" max="12045" width="10.85546875" style="263" customWidth="1"/>
    <col min="12046" max="12046" width="10.140625" style="263" customWidth="1"/>
    <col min="12047" max="12288" width="9.140625" style="263"/>
    <col min="12289" max="12289" width="14.7109375" style="263" customWidth="1"/>
    <col min="12290" max="12301" width="10.85546875" style="263" customWidth="1"/>
    <col min="12302" max="12302" width="10.140625" style="263" customWidth="1"/>
    <col min="12303" max="12544" width="9.140625" style="263"/>
    <col min="12545" max="12545" width="14.7109375" style="263" customWidth="1"/>
    <col min="12546" max="12557" width="10.85546875" style="263" customWidth="1"/>
    <col min="12558" max="12558" width="10.140625" style="263" customWidth="1"/>
    <col min="12559" max="12800" width="9.140625" style="263"/>
    <col min="12801" max="12801" width="14.7109375" style="263" customWidth="1"/>
    <col min="12802" max="12813" width="10.85546875" style="263" customWidth="1"/>
    <col min="12814" max="12814" width="10.140625" style="263" customWidth="1"/>
    <col min="12815" max="13056" width="9.140625" style="263"/>
    <col min="13057" max="13057" width="14.7109375" style="263" customWidth="1"/>
    <col min="13058" max="13069" width="10.85546875" style="263" customWidth="1"/>
    <col min="13070" max="13070" width="10.140625" style="263" customWidth="1"/>
    <col min="13071" max="13312" width="9.140625" style="263"/>
    <col min="13313" max="13313" width="14.7109375" style="263" customWidth="1"/>
    <col min="13314" max="13325" width="10.85546875" style="263" customWidth="1"/>
    <col min="13326" max="13326" width="10.140625" style="263" customWidth="1"/>
    <col min="13327" max="13568" width="9.140625" style="263"/>
    <col min="13569" max="13569" width="14.7109375" style="263" customWidth="1"/>
    <col min="13570" max="13581" width="10.85546875" style="263" customWidth="1"/>
    <col min="13582" max="13582" width="10.140625" style="263" customWidth="1"/>
    <col min="13583" max="13824" width="9.140625" style="263"/>
    <col min="13825" max="13825" width="14.7109375" style="263" customWidth="1"/>
    <col min="13826" max="13837" width="10.85546875" style="263" customWidth="1"/>
    <col min="13838" max="13838" width="10.140625" style="263" customWidth="1"/>
    <col min="13839" max="14080" width="9.140625" style="263"/>
    <col min="14081" max="14081" width="14.7109375" style="263" customWidth="1"/>
    <col min="14082" max="14093" width="10.85546875" style="263" customWidth="1"/>
    <col min="14094" max="14094" width="10.140625" style="263" customWidth="1"/>
    <col min="14095" max="14336" width="9.140625" style="263"/>
    <col min="14337" max="14337" width="14.7109375" style="263" customWidth="1"/>
    <col min="14338" max="14349" width="10.85546875" style="263" customWidth="1"/>
    <col min="14350" max="14350" width="10.140625" style="263" customWidth="1"/>
    <col min="14351" max="14592" width="9.140625" style="263"/>
    <col min="14593" max="14593" width="14.7109375" style="263" customWidth="1"/>
    <col min="14594" max="14605" width="10.85546875" style="263" customWidth="1"/>
    <col min="14606" max="14606" width="10.140625" style="263" customWidth="1"/>
    <col min="14607" max="14848" width="9.140625" style="263"/>
    <col min="14849" max="14849" width="14.7109375" style="263" customWidth="1"/>
    <col min="14850" max="14861" width="10.85546875" style="263" customWidth="1"/>
    <col min="14862" max="14862" width="10.140625" style="263" customWidth="1"/>
    <col min="14863" max="15104" width="9.140625" style="263"/>
    <col min="15105" max="15105" width="14.7109375" style="263" customWidth="1"/>
    <col min="15106" max="15117" width="10.85546875" style="263" customWidth="1"/>
    <col min="15118" max="15118" width="10.140625" style="263" customWidth="1"/>
    <col min="15119" max="15360" width="9.140625" style="263"/>
    <col min="15361" max="15361" width="14.7109375" style="263" customWidth="1"/>
    <col min="15362" max="15373" width="10.85546875" style="263" customWidth="1"/>
    <col min="15374" max="15374" width="10.140625" style="263" customWidth="1"/>
    <col min="15375" max="15616" width="9.140625" style="263"/>
    <col min="15617" max="15617" width="14.7109375" style="263" customWidth="1"/>
    <col min="15618" max="15629" width="10.85546875" style="263" customWidth="1"/>
    <col min="15630" max="15630" width="10.140625" style="263" customWidth="1"/>
    <col min="15631" max="15872" width="9.140625" style="263"/>
    <col min="15873" max="15873" width="14.7109375" style="263" customWidth="1"/>
    <col min="15874" max="15885" width="10.85546875" style="263" customWidth="1"/>
    <col min="15886" max="15886" width="10.140625" style="263" customWidth="1"/>
    <col min="15887" max="16128" width="9.140625" style="263"/>
    <col min="16129" max="16129" width="14.7109375" style="263" customWidth="1"/>
    <col min="16130" max="16141" width="10.85546875" style="263" customWidth="1"/>
    <col min="16142" max="16142" width="10.140625" style="263" customWidth="1"/>
    <col min="16143" max="16384" width="9.140625" style="263"/>
  </cols>
  <sheetData>
    <row r="1" spans="1:14" x14ac:dyDescent="0.25">
      <c r="A1" s="264" t="s">
        <v>334</v>
      </c>
      <c r="B1" s="265"/>
      <c r="C1" s="265"/>
      <c r="D1" s="265"/>
      <c r="E1" s="265"/>
      <c r="F1" s="265"/>
      <c r="G1" s="265"/>
      <c r="H1" s="265"/>
      <c r="I1" s="265"/>
      <c r="J1" s="265"/>
      <c r="K1" s="265"/>
      <c r="L1" s="265"/>
      <c r="M1" s="265"/>
      <c r="N1" s="265"/>
    </row>
    <row r="2" spans="1:14" x14ac:dyDescent="0.25">
      <c r="A2" s="264" t="s">
        <v>335</v>
      </c>
      <c r="B2" s="265"/>
      <c r="C2" s="265"/>
      <c r="D2" s="265"/>
      <c r="E2" s="265"/>
      <c r="F2" s="265"/>
      <c r="G2" s="265"/>
      <c r="H2" s="265"/>
      <c r="I2" s="265"/>
      <c r="J2" s="265"/>
      <c r="K2" s="265"/>
      <c r="L2" s="265"/>
      <c r="M2" s="265"/>
      <c r="N2" s="265"/>
    </row>
    <row r="3" spans="1:14" x14ac:dyDescent="0.25">
      <c r="A3" s="262" t="s">
        <v>0</v>
      </c>
      <c r="B3" s="262" t="s">
        <v>1</v>
      </c>
      <c r="C3" s="262" t="s">
        <v>2</v>
      </c>
      <c r="D3" s="262" t="s">
        <v>3</v>
      </c>
      <c r="E3" s="262" t="s">
        <v>4</v>
      </c>
      <c r="F3" s="262" t="s">
        <v>5</v>
      </c>
      <c r="G3" s="262" t="s">
        <v>6</v>
      </c>
      <c r="H3" s="262" t="s">
        <v>7</v>
      </c>
      <c r="I3" s="262" t="s">
        <v>8</v>
      </c>
      <c r="J3" s="262" t="s">
        <v>9</v>
      </c>
      <c r="K3" s="262" t="s">
        <v>10</v>
      </c>
      <c r="L3" s="262" t="s">
        <v>11</v>
      </c>
      <c r="M3" s="262" t="s">
        <v>12</v>
      </c>
      <c r="N3" s="262" t="s">
        <v>13</v>
      </c>
    </row>
    <row r="4" spans="1:14" x14ac:dyDescent="0.25">
      <c r="A4" s="262" t="s">
        <v>14</v>
      </c>
      <c r="B4" s="29">
        <v>1759224</v>
      </c>
      <c r="C4" s="29">
        <v>3246044</v>
      </c>
      <c r="D4" s="29">
        <v>682966</v>
      </c>
      <c r="E4" s="29">
        <v>1063893</v>
      </c>
      <c r="F4" s="29">
        <v>1606123</v>
      </c>
      <c r="G4" s="29">
        <v>3361261</v>
      </c>
      <c r="H4" s="29">
        <v>3792391</v>
      </c>
      <c r="I4" s="29">
        <v>9422</v>
      </c>
      <c r="J4" s="29">
        <v>574414</v>
      </c>
      <c r="K4" s="29">
        <v>1114457</v>
      </c>
      <c r="L4" s="29">
        <v>0</v>
      </c>
      <c r="M4" s="28" t="s">
        <v>15</v>
      </c>
      <c r="N4" s="29">
        <v>17210194</v>
      </c>
    </row>
    <row r="5" spans="1:14" x14ac:dyDescent="0.25">
      <c r="A5" s="262" t="s">
        <v>16</v>
      </c>
      <c r="B5" s="29">
        <v>441447</v>
      </c>
      <c r="C5" s="29">
        <v>782629</v>
      </c>
      <c r="D5" s="29">
        <v>174431</v>
      </c>
      <c r="E5" s="29">
        <v>270602</v>
      </c>
      <c r="F5" s="29">
        <v>412844</v>
      </c>
      <c r="G5" s="29">
        <v>1066626</v>
      </c>
      <c r="H5" s="29">
        <v>1026291</v>
      </c>
      <c r="I5" s="29">
        <v>2395</v>
      </c>
      <c r="J5" s="29">
        <v>143698</v>
      </c>
      <c r="K5" s="29">
        <v>280887</v>
      </c>
      <c r="L5" s="28" t="s">
        <v>15</v>
      </c>
      <c r="M5" s="28" t="s">
        <v>15</v>
      </c>
      <c r="N5" s="29">
        <v>4601849</v>
      </c>
    </row>
    <row r="6" spans="1:14" x14ac:dyDescent="0.25">
      <c r="A6" s="262" t="s">
        <v>17</v>
      </c>
      <c r="B6" s="29">
        <v>66512</v>
      </c>
      <c r="C6" s="29">
        <v>254117</v>
      </c>
      <c r="D6" s="29">
        <v>38498</v>
      </c>
      <c r="E6" s="29">
        <v>63328</v>
      </c>
      <c r="F6" s="29">
        <v>112535</v>
      </c>
      <c r="G6" s="29">
        <v>163016</v>
      </c>
      <c r="H6" s="29">
        <v>211439</v>
      </c>
      <c r="I6" s="29">
        <v>479</v>
      </c>
      <c r="J6" s="29">
        <v>27313</v>
      </c>
      <c r="K6" s="29">
        <v>23389</v>
      </c>
      <c r="L6" s="28" t="s">
        <v>15</v>
      </c>
      <c r="M6" s="28" t="s">
        <v>15</v>
      </c>
      <c r="N6" s="29">
        <v>960626</v>
      </c>
    </row>
    <row r="7" spans="1:14" x14ac:dyDescent="0.25">
      <c r="A7" s="262" t="s">
        <v>18</v>
      </c>
      <c r="B7" s="29">
        <v>192749</v>
      </c>
      <c r="C7" s="29">
        <v>248979</v>
      </c>
      <c r="D7" s="29">
        <v>82759</v>
      </c>
      <c r="E7" s="29">
        <v>126731</v>
      </c>
      <c r="F7" s="29">
        <v>140721</v>
      </c>
      <c r="G7" s="29">
        <v>565855</v>
      </c>
      <c r="H7" s="29">
        <v>455561</v>
      </c>
      <c r="I7" s="29">
        <v>1039</v>
      </c>
      <c r="J7" s="29">
        <v>50748</v>
      </c>
      <c r="K7" s="29">
        <v>108308</v>
      </c>
      <c r="L7" s="28" t="s">
        <v>15</v>
      </c>
      <c r="M7" s="28" t="s">
        <v>15</v>
      </c>
      <c r="N7" s="29">
        <v>1973451</v>
      </c>
    </row>
    <row r="8" spans="1:14" x14ac:dyDescent="0.25">
      <c r="A8" s="262" t="s">
        <v>19</v>
      </c>
      <c r="B8" s="29">
        <v>77257</v>
      </c>
      <c r="C8" s="29">
        <v>195736</v>
      </c>
      <c r="D8" s="29">
        <v>53472</v>
      </c>
      <c r="E8" s="29">
        <v>67379</v>
      </c>
      <c r="F8" s="29">
        <v>98117</v>
      </c>
      <c r="G8" s="29">
        <v>189981</v>
      </c>
      <c r="H8" s="29">
        <v>220707</v>
      </c>
      <c r="I8" s="29">
        <v>462</v>
      </c>
      <c r="J8" s="29">
        <v>35625</v>
      </c>
      <c r="K8" s="29">
        <v>64676</v>
      </c>
      <c r="L8" s="28" t="s">
        <v>15</v>
      </c>
      <c r="M8" s="28" t="s">
        <v>15</v>
      </c>
      <c r="N8" s="29">
        <v>1003413</v>
      </c>
    </row>
    <row r="9" spans="1:14" x14ac:dyDescent="0.25">
      <c r="A9" s="262" t="s">
        <v>20</v>
      </c>
      <c r="B9" s="28" t="s">
        <v>15</v>
      </c>
      <c r="C9" s="28" t="s">
        <v>15</v>
      </c>
      <c r="D9" s="28" t="s">
        <v>15</v>
      </c>
      <c r="E9" s="28" t="s">
        <v>15</v>
      </c>
      <c r="F9" s="28" t="s">
        <v>15</v>
      </c>
      <c r="G9" s="28" t="s">
        <v>15</v>
      </c>
      <c r="H9" s="28" t="s">
        <v>15</v>
      </c>
      <c r="I9" s="28" t="s">
        <v>15</v>
      </c>
      <c r="J9" s="28" t="s">
        <v>15</v>
      </c>
      <c r="K9" s="28" t="s">
        <v>15</v>
      </c>
      <c r="L9" s="29">
        <v>2084539</v>
      </c>
      <c r="M9" s="28" t="s">
        <v>15</v>
      </c>
      <c r="N9" s="29">
        <v>2084539</v>
      </c>
    </row>
    <row r="10" spans="1:14" x14ac:dyDescent="0.25">
      <c r="A10" s="262"/>
      <c r="B10" s="28"/>
      <c r="C10" s="28"/>
      <c r="D10" s="28"/>
      <c r="E10" s="28"/>
      <c r="F10" s="28"/>
      <c r="G10" s="28"/>
      <c r="H10" s="28"/>
      <c r="I10" s="28"/>
      <c r="J10" s="28"/>
      <c r="K10" s="28"/>
      <c r="L10" s="29"/>
      <c r="M10" s="28"/>
      <c r="N10" s="29"/>
    </row>
    <row r="11" spans="1:14" x14ac:dyDescent="0.25">
      <c r="A11" s="262" t="s">
        <v>21</v>
      </c>
      <c r="B11" s="29">
        <v>1617</v>
      </c>
      <c r="C11" s="28" t="s">
        <v>15</v>
      </c>
      <c r="D11" s="29">
        <v>7</v>
      </c>
      <c r="E11" s="28" t="s">
        <v>15</v>
      </c>
      <c r="F11" s="29">
        <v>1680</v>
      </c>
      <c r="G11" s="29">
        <v>1101377</v>
      </c>
      <c r="H11" s="29">
        <v>441306</v>
      </c>
      <c r="I11" s="29">
        <v>282</v>
      </c>
      <c r="J11" s="28" t="s">
        <v>15</v>
      </c>
      <c r="K11" s="29">
        <v>33</v>
      </c>
      <c r="L11" s="28" t="s">
        <v>15</v>
      </c>
      <c r="M11" s="28" t="s">
        <v>15</v>
      </c>
      <c r="N11" s="29">
        <v>1546301</v>
      </c>
    </row>
    <row r="12" spans="1:14" x14ac:dyDescent="0.25">
      <c r="A12" s="262" t="s">
        <v>22</v>
      </c>
      <c r="B12" s="28" t="s">
        <v>15</v>
      </c>
      <c r="C12" s="29">
        <v>9</v>
      </c>
      <c r="D12" s="29">
        <v>2240</v>
      </c>
      <c r="E12" s="29">
        <v>903</v>
      </c>
      <c r="F12" s="29">
        <v>729</v>
      </c>
      <c r="G12" s="29">
        <v>6003</v>
      </c>
      <c r="H12" s="29">
        <v>13923</v>
      </c>
      <c r="I12" s="28" t="s">
        <v>15</v>
      </c>
      <c r="J12" s="29">
        <v>1017</v>
      </c>
      <c r="K12" s="28" t="s">
        <v>15</v>
      </c>
      <c r="L12" s="28" t="s">
        <v>15</v>
      </c>
      <c r="M12" s="28" t="s">
        <v>15</v>
      </c>
      <c r="N12" s="29">
        <v>24823</v>
      </c>
    </row>
    <row r="13" spans="1:14" x14ac:dyDescent="0.25">
      <c r="A13" s="262" t="s">
        <v>23</v>
      </c>
      <c r="B13" s="29">
        <v>930</v>
      </c>
      <c r="C13" s="29">
        <v>47312</v>
      </c>
      <c r="D13" s="29">
        <v>4673</v>
      </c>
      <c r="E13" s="29">
        <v>21189</v>
      </c>
      <c r="F13" s="29">
        <v>19751</v>
      </c>
      <c r="G13" s="29">
        <v>66304</v>
      </c>
      <c r="H13" s="29">
        <v>107312</v>
      </c>
      <c r="I13" s="29">
        <v>220</v>
      </c>
      <c r="J13" s="29">
        <v>1406</v>
      </c>
      <c r="K13" s="29">
        <v>350</v>
      </c>
      <c r="L13" s="28" t="s">
        <v>15</v>
      </c>
      <c r="M13" s="28" t="s">
        <v>15</v>
      </c>
      <c r="N13" s="29">
        <v>269447</v>
      </c>
    </row>
    <row r="14" spans="1:14" x14ac:dyDescent="0.25">
      <c r="A14" s="262" t="s">
        <v>24</v>
      </c>
      <c r="B14" s="29">
        <v>7383</v>
      </c>
      <c r="C14" s="29">
        <v>344246</v>
      </c>
      <c r="D14" s="29">
        <v>10021</v>
      </c>
      <c r="E14" s="29">
        <v>26290</v>
      </c>
      <c r="F14" s="29">
        <v>38574</v>
      </c>
      <c r="G14" s="29">
        <v>211775</v>
      </c>
      <c r="H14" s="29">
        <v>166281</v>
      </c>
      <c r="I14" s="29">
        <v>179</v>
      </c>
      <c r="J14" s="29">
        <v>51501</v>
      </c>
      <c r="K14" s="29">
        <v>113468</v>
      </c>
      <c r="L14" s="28" t="s">
        <v>15</v>
      </c>
      <c r="M14" s="28" t="s">
        <v>15</v>
      </c>
      <c r="N14" s="29">
        <v>969718</v>
      </c>
    </row>
    <row r="15" spans="1:14" x14ac:dyDescent="0.25">
      <c r="A15" s="262" t="s">
        <v>25</v>
      </c>
      <c r="B15" s="29">
        <v>8861</v>
      </c>
      <c r="C15" s="29">
        <v>577</v>
      </c>
      <c r="D15" s="29">
        <v>101</v>
      </c>
      <c r="E15" s="29">
        <v>107</v>
      </c>
      <c r="F15" s="29">
        <v>69</v>
      </c>
      <c r="G15" s="29">
        <v>569</v>
      </c>
      <c r="H15" s="29">
        <v>448</v>
      </c>
      <c r="I15" s="28" t="s">
        <v>15</v>
      </c>
      <c r="J15" s="29">
        <v>7821</v>
      </c>
      <c r="K15" s="29">
        <v>373</v>
      </c>
      <c r="L15" s="28" t="s">
        <v>15</v>
      </c>
      <c r="M15" s="28" t="s">
        <v>15</v>
      </c>
      <c r="N15" s="29">
        <v>18927</v>
      </c>
    </row>
    <row r="16" spans="1:14" x14ac:dyDescent="0.25">
      <c r="A16" s="262" t="s">
        <v>26</v>
      </c>
      <c r="B16" s="29">
        <v>10654</v>
      </c>
      <c r="C16" s="29">
        <v>3513</v>
      </c>
      <c r="D16" s="29">
        <v>1261</v>
      </c>
      <c r="E16" s="29">
        <v>1485</v>
      </c>
      <c r="F16" s="29">
        <v>3772</v>
      </c>
      <c r="G16" s="29">
        <v>5270</v>
      </c>
      <c r="H16" s="29">
        <v>10332</v>
      </c>
      <c r="I16" s="28" t="s">
        <v>15</v>
      </c>
      <c r="J16" s="29">
        <v>977</v>
      </c>
      <c r="K16" s="29">
        <v>16809</v>
      </c>
      <c r="L16" s="28" t="s">
        <v>15</v>
      </c>
      <c r="M16" s="28" t="s">
        <v>15</v>
      </c>
      <c r="N16" s="29">
        <v>54073</v>
      </c>
    </row>
    <row r="17" spans="1:14" x14ac:dyDescent="0.25">
      <c r="A17" s="262" t="s">
        <v>27</v>
      </c>
      <c r="B17" s="29">
        <v>50657</v>
      </c>
      <c r="C17" s="29">
        <v>213418</v>
      </c>
      <c r="D17" s="29">
        <v>6434</v>
      </c>
      <c r="E17" s="29">
        <v>23946</v>
      </c>
      <c r="F17" s="29">
        <v>150034</v>
      </c>
      <c r="G17" s="29">
        <v>10002</v>
      </c>
      <c r="H17" s="29">
        <v>153990</v>
      </c>
      <c r="I17" s="29">
        <v>61</v>
      </c>
      <c r="J17" s="29">
        <v>7188</v>
      </c>
      <c r="K17" s="29">
        <v>133431</v>
      </c>
      <c r="L17" s="28" t="s">
        <v>15</v>
      </c>
      <c r="M17" s="28" t="s">
        <v>15</v>
      </c>
      <c r="N17" s="29">
        <v>749161</v>
      </c>
    </row>
    <row r="18" spans="1:14" x14ac:dyDescent="0.25">
      <c r="A18" s="262"/>
      <c r="B18" s="29"/>
      <c r="C18" s="29"/>
      <c r="D18" s="29"/>
      <c r="E18" s="29"/>
      <c r="F18" s="29"/>
      <c r="G18" s="29"/>
      <c r="H18" s="29"/>
      <c r="I18" s="29"/>
      <c r="J18" s="29"/>
      <c r="K18" s="29"/>
      <c r="L18" s="28"/>
      <c r="M18" s="28"/>
      <c r="N18" s="29"/>
    </row>
    <row r="19" spans="1:14" x14ac:dyDescent="0.25">
      <c r="A19" s="262" t="s">
        <v>28</v>
      </c>
      <c r="B19" s="29">
        <v>10037</v>
      </c>
      <c r="C19" s="29">
        <v>2292</v>
      </c>
      <c r="D19" s="29">
        <v>623</v>
      </c>
      <c r="E19" s="29">
        <v>339</v>
      </c>
      <c r="F19" s="29">
        <v>2211</v>
      </c>
      <c r="G19" s="29">
        <v>2594</v>
      </c>
      <c r="H19" s="29">
        <v>9712</v>
      </c>
      <c r="I19" s="28" t="s">
        <v>15</v>
      </c>
      <c r="J19" s="29">
        <v>661</v>
      </c>
      <c r="K19" s="29">
        <v>3075</v>
      </c>
      <c r="L19" s="28" t="s">
        <v>15</v>
      </c>
      <c r="M19" s="28" t="s">
        <v>15</v>
      </c>
      <c r="N19" s="29">
        <v>31543</v>
      </c>
    </row>
    <row r="20" spans="1:14" x14ac:dyDescent="0.25">
      <c r="A20" s="262" t="s">
        <v>29</v>
      </c>
      <c r="B20" s="29">
        <v>5164</v>
      </c>
      <c r="C20" s="29">
        <v>567</v>
      </c>
      <c r="D20" s="29">
        <v>546</v>
      </c>
      <c r="E20" s="29">
        <v>157</v>
      </c>
      <c r="F20" s="29">
        <v>8924</v>
      </c>
      <c r="G20" s="29">
        <v>1439</v>
      </c>
      <c r="H20" s="29">
        <v>1313</v>
      </c>
      <c r="I20" s="29">
        <v>1</v>
      </c>
      <c r="J20" s="29">
        <v>175</v>
      </c>
      <c r="K20" s="29">
        <v>419</v>
      </c>
      <c r="L20" s="28" t="s">
        <v>15</v>
      </c>
      <c r="M20" s="28" t="s">
        <v>15</v>
      </c>
      <c r="N20" s="29">
        <v>18706</v>
      </c>
    </row>
    <row r="21" spans="1:14" x14ac:dyDescent="0.25">
      <c r="A21" s="262" t="s">
        <v>30</v>
      </c>
      <c r="B21" s="29">
        <v>10169</v>
      </c>
      <c r="C21" s="29">
        <v>4691</v>
      </c>
      <c r="D21" s="29">
        <v>1577</v>
      </c>
      <c r="E21" s="29">
        <v>3168</v>
      </c>
      <c r="F21" s="29">
        <v>4885</v>
      </c>
      <c r="G21" s="29">
        <v>7352</v>
      </c>
      <c r="H21" s="29">
        <v>8214</v>
      </c>
      <c r="I21" s="28" t="s">
        <v>15</v>
      </c>
      <c r="J21" s="29">
        <v>1356</v>
      </c>
      <c r="K21" s="29">
        <v>2259</v>
      </c>
      <c r="L21" s="28" t="s">
        <v>15</v>
      </c>
      <c r="M21" s="28" t="s">
        <v>15</v>
      </c>
      <c r="N21" s="29">
        <v>43669</v>
      </c>
    </row>
    <row r="22" spans="1:14" x14ac:dyDescent="0.25">
      <c r="A22" s="262" t="s">
        <v>31</v>
      </c>
      <c r="B22" s="29">
        <v>96367</v>
      </c>
      <c r="C22" s="29">
        <v>37911</v>
      </c>
      <c r="D22" s="29">
        <v>452</v>
      </c>
      <c r="E22" s="28" t="s">
        <v>15</v>
      </c>
      <c r="F22" s="29">
        <v>2503</v>
      </c>
      <c r="G22" s="29">
        <v>3863</v>
      </c>
      <c r="H22" s="29">
        <v>7335</v>
      </c>
      <c r="I22" s="28" t="s">
        <v>15</v>
      </c>
      <c r="J22" s="29">
        <v>3373</v>
      </c>
      <c r="K22" s="29">
        <v>193</v>
      </c>
      <c r="L22" s="28" t="s">
        <v>15</v>
      </c>
      <c r="M22" s="28" t="s">
        <v>15</v>
      </c>
      <c r="N22" s="29">
        <v>151997</v>
      </c>
    </row>
    <row r="23" spans="1:14" x14ac:dyDescent="0.25">
      <c r="A23" s="262" t="s">
        <v>32</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x14ac:dyDescent="0.25">
      <c r="A24" s="262"/>
      <c r="B24" s="29"/>
      <c r="C24" s="28"/>
      <c r="D24" s="28"/>
      <c r="E24" s="28"/>
      <c r="F24" s="28"/>
      <c r="G24" s="28"/>
      <c r="H24" s="28"/>
      <c r="I24" s="28"/>
      <c r="J24" s="28"/>
      <c r="K24" s="28"/>
      <c r="L24" s="28"/>
      <c r="M24" s="28"/>
      <c r="N24" s="29"/>
    </row>
    <row r="25" spans="1:14" x14ac:dyDescent="0.25">
      <c r="A25" s="262" t="s">
        <v>33</v>
      </c>
      <c r="B25" s="29">
        <v>3599</v>
      </c>
      <c r="C25" s="29">
        <v>76</v>
      </c>
      <c r="D25" s="29">
        <v>87</v>
      </c>
      <c r="E25" s="28" t="s">
        <v>15</v>
      </c>
      <c r="F25" s="29">
        <v>222</v>
      </c>
      <c r="G25" s="29">
        <v>17</v>
      </c>
      <c r="H25" s="29">
        <v>11770</v>
      </c>
      <c r="I25" s="28" t="s">
        <v>15</v>
      </c>
      <c r="J25" s="29">
        <v>117</v>
      </c>
      <c r="K25" s="29">
        <v>62</v>
      </c>
      <c r="L25" s="28" t="s">
        <v>15</v>
      </c>
      <c r="M25" s="28" t="s">
        <v>15</v>
      </c>
      <c r="N25" s="29">
        <v>15951</v>
      </c>
    </row>
    <row r="26" spans="1:14" x14ac:dyDescent="0.25">
      <c r="A26" s="262" t="s">
        <v>35</v>
      </c>
      <c r="B26" s="28" t="s">
        <v>15</v>
      </c>
      <c r="C26" s="29">
        <v>0</v>
      </c>
      <c r="D26" s="28" t="s">
        <v>15</v>
      </c>
      <c r="E26" s="28" t="s">
        <v>15</v>
      </c>
      <c r="F26" s="28" t="s">
        <v>15</v>
      </c>
      <c r="G26" s="28" t="s">
        <v>15</v>
      </c>
      <c r="H26" s="28" t="s">
        <v>15</v>
      </c>
      <c r="I26" s="28" t="s">
        <v>15</v>
      </c>
      <c r="J26" s="29">
        <v>822026</v>
      </c>
      <c r="K26" s="28" t="s">
        <v>15</v>
      </c>
      <c r="L26" s="28" t="s">
        <v>15</v>
      </c>
      <c r="M26" s="28" t="s">
        <v>15</v>
      </c>
      <c r="N26" s="29">
        <v>822026</v>
      </c>
    </row>
    <row r="27" spans="1:14" x14ac:dyDescent="0.25">
      <c r="A27" s="262" t="s">
        <v>36</v>
      </c>
      <c r="B27" s="28" t="s">
        <v>15</v>
      </c>
      <c r="C27" s="28" t="s">
        <v>15</v>
      </c>
      <c r="D27" s="28" t="s">
        <v>15</v>
      </c>
      <c r="E27" s="28" t="s">
        <v>15</v>
      </c>
      <c r="F27" s="28" t="s">
        <v>15</v>
      </c>
      <c r="G27" s="28" t="s">
        <v>15</v>
      </c>
      <c r="H27" s="28" t="s">
        <v>15</v>
      </c>
      <c r="I27" s="28" t="s">
        <v>15</v>
      </c>
      <c r="J27" s="29">
        <v>809903</v>
      </c>
      <c r="K27" s="28" t="s">
        <v>15</v>
      </c>
      <c r="L27" s="28" t="s">
        <v>15</v>
      </c>
      <c r="M27" s="28" t="s">
        <v>15</v>
      </c>
      <c r="N27" s="29">
        <v>809903</v>
      </c>
    </row>
    <row r="28" spans="1:14" x14ac:dyDescent="0.25">
      <c r="A28" s="262" t="s">
        <v>37</v>
      </c>
      <c r="B28" s="29">
        <v>722</v>
      </c>
      <c r="C28" s="29">
        <v>80009</v>
      </c>
      <c r="D28" s="29">
        <v>274296</v>
      </c>
      <c r="E28" s="29">
        <v>149142</v>
      </c>
      <c r="F28" s="29">
        <v>159931</v>
      </c>
      <c r="G28" s="29">
        <v>102759</v>
      </c>
      <c r="H28" s="29">
        <v>13030</v>
      </c>
      <c r="I28" s="29">
        <v>346138</v>
      </c>
      <c r="J28" s="29">
        <v>968</v>
      </c>
      <c r="K28" s="29">
        <v>5418</v>
      </c>
      <c r="L28" s="28" t="s">
        <v>15</v>
      </c>
      <c r="M28" s="28" t="s">
        <v>15</v>
      </c>
      <c r="N28" s="29">
        <v>1132413</v>
      </c>
    </row>
    <row r="29" spans="1:14" x14ac:dyDescent="0.25">
      <c r="A29" s="262" t="s">
        <v>38</v>
      </c>
      <c r="B29" s="29">
        <v>3602</v>
      </c>
      <c r="C29" s="29">
        <v>153773</v>
      </c>
      <c r="D29" s="29">
        <v>28783</v>
      </c>
      <c r="E29" s="29">
        <v>13089</v>
      </c>
      <c r="F29" s="29">
        <v>168792</v>
      </c>
      <c r="G29" s="29">
        <v>14072</v>
      </c>
      <c r="H29" s="29">
        <v>15131</v>
      </c>
      <c r="I29" s="28" t="s">
        <v>15</v>
      </c>
      <c r="J29" s="29">
        <v>192414</v>
      </c>
      <c r="K29" s="29">
        <v>12535</v>
      </c>
      <c r="L29" s="28" t="s">
        <v>15</v>
      </c>
      <c r="M29" s="28" t="s">
        <v>15</v>
      </c>
      <c r="N29" s="29">
        <v>602192</v>
      </c>
    </row>
    <row r="30" spans="1:14" x14ac:dyDescent="0.25">
      <c r="A30" s="262"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262" t="s">
        <v>40</v>
      </c>
      <c r="B31" s="29">
        <v>251</v>
      </c>
      <c r="C31" s="28" t="s">
        <v>15</v>
      </c>
      <c r="D31" s="28" t="s">
        <v>15</v>
      </c>
      <c r="E31" s="29">
        <v>82</v>
      </c>
      <c r="F31" s="28" t="s">
        <v>15</v>
      </c>
      <c r="G31" s="29">
        <v>603599</v>
      </c>
      <c r="H31" s="28" t="s">
        <v>15</v>
      </c>
      <c r="I31" s="29">
        <v>6626810</v>
      </c>
      <c r="J31" s="29">
        <v>69879</v>
      </c>
      <c r="K31" s="29">
        <v>42</v>
      </c>
      <c r="L31" s="28" t="s">
        <v>15</v>
      </c>
      <c r="M31" s="28" t="s">
        <v>15</v>
      </c>
      <c r="N31" s="29">
        <v>7300663</v>
      </c>
    </row>
    <row r="32" spans="1:14" x14ac:dyDescent="0.25">
      <c r="A32" s="262" t="s">
        <v>41</v>
      </c>
      <c r="B32" s="28" t="s">
        <v>15</v>
      </c>
      <c r="C32" s="29">
        <v>98665</v>
      </c>
      <c r="D32" s="29">
        <v>170</v>
      </c>
      <c r="E32" s="28" t="s">
        <v>15</v>
      </c>
      <c r="F32" s="29">
        <v>2358</v>
      </c>
      <c r="G32" s="29">
        <v>25431</v>
      </c>
      <c r="H32" s="28" t="s">
        <v>15</v>
      </c>
      <c r="I32" s="28" t="s">
        <v>15</v>
      </c>
      <c r="J32" s="29">
        <v>21</v>
      </c>
      <c r="K32" s="29">
        <v>155</v>
      </c>
      <c r="L32" s="28" t="s">
        <v>15</v>
      </c>
      <c r="M32" s="28" t="s">
        <v>15</v>
      </c>
      <c r="N32" s="29">
        <v>126800</v>
      </c>
    </row>
    <row r="33" spans="1:14" x14ac:dyDescent="0.25">
      <c r="A33" s="262" t="s">
        <v>43</v>
      </c>
      <c r="B33" s="29">
        <v>49547</v>
      </c>
      <c r="C33" s="29">
        <v>644062</v>
      </c>
      <c r="D33" s="29">
        <v>75565</v>
      </c>
      <c r="E33" s="29">
        <v>88647</v>
      </c>
      <c r="F33" s="29">
        <v>522155</v>
      </c>
      <c r="G33" s="29">
        <v>453889</v>
      </c>
      <c r="H33" s="29">
        <v>246086</v>
      </c>
      <c r="I33" s="28" t="s">
        <v>15</v>
      </c>
      <c r="J33" s="29">
        <v>252978</v>
      </c>
      <c r="K33" s="29">
        <v>62839</v>
      </c>
      <c r="L33" s="28" t="s">
        <v>15</v>
      </c>
      <c r="M33" s="28" t="s">
        <v>15</v>
      </c>
      <c r="N33" s="29">
        <v>2395769</v>
      </c>
    </row>
    <row r="34" spans="1:14" x14ac:dyDescent="0.25">
      <c r="A34" s="262" t="s">
        <v>44</v>
      </c>
      <c r="B34" s="28" t="s">
        <v>15</v>
      </c>
      <c r="C34" s="29">
        <v>382017</v>
      </c>
      <c r="D34" s="29">
        <v>59455</v>
      </c>
      <c r="E34" s="29">
        <v>-128151</v>
      </c>
      <c r="F34" s="29">
        <v>36110</v>
      </c>
      <c r="G34" s="29">
        <v>-4258</v>
      </c>
      <c r="H34" s="29">
        <v>12350923</v>
      </c>
      <c r="I34" s="29">
        <v>792986</v>
      </c>
      <c r="J34" s="29">
        <v>676</v>
      </c>
      <c r="K34" s="29">
        <v>136522</v>
      </c>
      <c r="L34" s="28" t="s">
        <v>15</v>
      </c>
      <c r="M34" s="28" t="s">
        <v>15</v>
      </c>
      <c r="N34" s="29">
        <v>13626281</v>
      </c>
    </row>
    <row r="35" spans="1:14" x14ac:dyDescent="0.25">
      <c r="A35" s="262" t="s">
        <v>45</v>
      </c>
      <c r="B35" s="28" t="s">
        <v>15</v>
      </c>
      <c r="C35" s="28" t="s">
        <v>15</v>
      </c>
      <c r="D35" s="28" t="s">
        <v>15</v>
      </c>
      <c r="E35" s="29">
        <v>331200</v>
      </c>
      <c r="F35" s="29">
        <v>7252</v>
      </c>
      <c r="G35" s="28" t="s">
        <v>15</v>
      </c>
      <c r="H35" s="28" t="s">
        <v>15</v>
      </c>
      <c r="I35" s="28" t="s">
        <v>15</v>
      </c>
      <c r="J35" s="28" t="s">
        <v>15</v>
      </c>
      <c r="K35" s="28" t="s">
        <v>15</v>
      </c>
      <c r="L35" s="28" t="s">
        <v>15</v>
      </c>
      <c r="M35" s="28" t="s">
        <v>15</v>
      </c>
      <c r="N35" s="29">
        <v>338452</v>
      </c>
    </row>
    <row r="36" spans="1:14" x14ac:dyDescent="0.25">
      <c r="A36" s="262" t="s">
        <v>46</v>
      </c>
      <c r="B36" s="28" t="s">
        <v>15</v>
      </c>
      <c r="C36" s="28" t="s">
        <v>15</v>
      </c>
      <c r="D36" s="28" t="s">
        <v>15</v>
      </c>
      <c r="E36" s="29">
        <v>255359</v>
      </c>
      <c r="F36" s="29">
        <v>14772</v>
      </c>
      <c r="G36" s="28" t="s">
        <v>15</v>
      </c>
      <c r="H36" s="28" t="s">
        <v>15</v>
      </c>
      <c r="I36" s="28" t="s">
        <v>15</v>
      </c>
      <c r="J36" s="28" t="s">
        <v>15</v>
      </c>
      <c r="K36" s="28" t="s">
        <v>15</v>
      </c>
      <c r="L36" s="28" t="s">
        <v>15</v>
      </c>
      <c r="M36" s="28" t="s">
        <v>15</v>
      </c>
      <c r="N36" s="29">
        <v>270131</v>
      </c>
    </row>
    <row r="37" spans="1:14" x14ac:dyDescent="0.25">
      <c r="A37" s="262" t="s">
        <v>47</v>
      </c>
      <c r="B37" s="28" t="s">
        <v>15</v>
      </c>
      <c r="C37" s="28" t="s">
        <v>15</v>
      </c>
      <c r="D37" s="28" t="s">
        <v>15</v>
      </c>
      <c r="E37" s="28" t="s">
        <v>15</v>
      </c>
      <c r="F37" s="28" t="s">
        <v>15</v>
      </c>
      <c r="G37" s="28" t="s">
        <v>15</v>
      </c>
      <c r="H37" s="28" t="s">
        <v>15</v>
      </c>
      <c r="I37" s="29">
        <v>274642</v>
      </c>
      <c r="J37" s="28" t="s">
        <v>15</v>
      </c>
      <c r="K37" s="28" t="s">
        <v>15</v>
      </c>
      <c r="L37" s="28" t="s">
        <v>15</v>
      </c>
      <c r="M37" s="28" t="s">
        <v>15</v>
      </c>
      <c r="N37" s="29">
        <v>274642</v>
      </c>
    </row>
    <row r="38" spans="1:14" x14ac:dyDescent="0.25">
      <c r="A38" s="262"/>
      <c r="B38" s="28"/>
      <c r="C38" s="28"/>
      <c r="D38" s="28"/>
      <c r="E38" s="28"/>
      <c r="F38" s="28"/>
      <c r="G38" s="28"/>
      <c r="H38" s="28"/>
      <c r="I38" s="29"/>
      <c r="J38" s="28"/>
      <c r="K38" s="28"/>
      <c r="L38" s="28"/>
      <c r="M38" s="28"/>
      <c r="N38" s="29"/>
    </row>
    <row r="39" spans="1:14" x14ac:dyDescent="0.25">
      <c r="A39" s="262"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262"/>
      <c r="B40" s="29"/>
      <c r="C40" s="28"/>
      <c r="D40" s="28"/>
      <c r="E40" s="28"/>
      <c r="F40" s="28"/>
      <c r="G40" s="28"/>
      <c r="H40" s="28"/>
      <c r="I40" s="28"/>
      <c r="J40" s="28"/>
      <c r="K40" s="28"/>
      <c r="L40" s="28"/>
      <c r="M40" s="28"/>
      <c r="N40" s="29"/>
    </row>
    <row r="41" spans="1:14" x14ac:dyDescent="0.25">
      <c r="A41" s="262" t="s">
        <v>49</v>
      </c>
      <c r="B41" s="28" t="s">
        <v>15</v>
      </c>
      <c r="C41" s="28" t="s">
        <v>15</v>
      </c>
      <c r="D41" s="28" t="s">
        <v>15</v>
      </c>
      <c r="E41" s="28" t="s">
        <v>15</v>
      </c>
      <c r="F41" s="28" t="s">
        <v>15</v>
      </c>
      <c r="G41" s="28" t="s">
        <v>15</v>
      </c>
      <c r="H41" s="28" t="s">
        <v>15</v>
      </c>
      <c r="I41" s="29">
        <v>116933</v>
      </c>
      <c r="J41" s="28" t="s">
        <v>15</v>
      </c>
      <c r="K41" s="28" t="s">
        <v>15</v>
      </c>
      <c r="L41" s="28" t="s">
        <v>15</v>
      </c>
      <c r="M41" s="28" t="s">
        <v>15</v>
      </c>
      <c r="N41" s="29">
        <v>116933</v>
      </c>
    </row>
    <row r="42" spans="1:14" x14ac:dyDescent="0.25">
      <c r="A42" s="262" t="s">
        <v>50</v>
      </c>
      <c r="B42" s="29">
        <v>10625</v>
      </c>
      <c r="C42" s="29">
        <v>28640</v>
      </c>
      <c r="D42" s="29">
        <v>582</v>
      </c>
      <c r="E42" s="29">
        <v>15535</v>
      </c>
      <c r="F42" s="29">
        <v>18658</v>
      </c>
      <c r="G42" s="29">
        <v>6681</v>
      </c>
      <c r="H42" s="29">
        <v>24751</v>
      </c>
      <c r="I42" s="29">
        <v>2</v>
      </c>
      <c r="J42" s="29">
        <v>2869</v>
      </c>
      <c r="K42" s="29">
        <v>2798</v>
      </c>
      <c r="L42" s="28" t="s">
        <v>15</v>
      </c>
      <c r="M42" s="28" t="s">
        <v>15</v>
      </c>
      <c r="N42" s="29">
        <v>111141</v>
      </c>
    </row>
    <row r="43" spans="1:14" x14ac:dyDescent="0.25">
      <c r="A43" s="262" t="s">
        <v>51</v>
      </c>
      <c r="B43" s="29">
        <v>1395</v>
      </c>
      <c r="C43" s="29">
        <v>2571</v>
      </c>
      <c r="D43" s="29">
        <v>38</v>
      </c>
      <c r="E43" s="29">
        <v>1449</v>
      </c>
      <c r="F43" s="29">
        <v>1957</v>
      </c>
      <c r="G43" s="29">
        <v>863</v>
      </c>
      <c r="H43" s="29">
        <v>3254</v>
      </c>
      <c r="I43" s="29">
        <v>0</v>
      </c>
      <c r="J43" s="29">
        <v>342</v>
      </c>
      <c r="K43" s="29">
        <v>437</v>
      </c>
      <c r="L43" s="28" t="s">
        <v>15</v>
      </c>
      <c r="M43" s="28" t="s">
        <v>15</v>
      </c>
      <c r="N43" s="29">
        <v>12307</v>
      </c>
    </row>
    <row r="44" spans="1:14" x14ac:dyDescent="0.25">
      <c r="A44" s="262" t="s">
        <v>52</v>
      </c>
      <c r="B44" s="29">
        <v>4066</v>
      </c>
      <c r="C44" s="29">
        <v>1380</v>
      </c>
      <c r="D44" s="29">
        <v>56</v>
      </c>
      <c r="E44" s="29">
        <v>964</v>
      </c>
      <c r="F44" s="29">
        <v>1450</v>
      </c>
      <c r="G44" s="29">
        <v>1114</v>
      </c>
      <c r="H44" s="29">
        <v>5706</v>
      </c>
      <c r="I44" s="29">
        <v>0</v>
      </c>
      <c r="J44" s="29">
        <v>1059</v>
      </c>
      <c r="K44" s="29">
        <v>1303</v>
      </c>
      <c r="L44" s="28" t="s">
        <v>15</v>
      </c>
      <c r="M44" s="28" t="s">
        <v>15</v>
      </c>
      <c r="N44" s="29">
        <v>17098</v>
      </c>
    </row>
    <row r="45" spans="1:14" x14ac:dyDescent="0.25">
      <c r="A45" s="262" t="s">
        <v>53</v>
      </c>
      <c r="B45" s="29">
        <v>6820</v>
      </c>
      <c r="C45" s="29">
        <v>212</v>
      </c>
      <c r="D45" s="29">
        <v>114</v>
      </c>
      <c r="E45" s="28" t="s">
        <v>15</v>
      </c>
      <c r="F45" s="29">
        <v>12</v>
      </c>
      <c r="G45" s="29">
        <v>196</v>
      </c>
      <c r="H45" s="29">
        <v>72</v>
      </c>
      <c r="I45" s="28" t="s">
        <v>15</v>
      </c>
      <c r="J45" s="29">
        <v>310</v>
      </c>
      <c r="K45" s="29">
        <v>2127</v>
      </c>
      <c r="L45" s="28" t="s">
        <v>15</v>
      </c>
      <c r="M45" s="28" t="s">
        <v>15</v>
      </c>
      <c r="N45" s="29">
        <v>9861</v>
      </c>
    </row>
    <row r="46" spans="1:14" x14ac:dyDescent="0.25">
      <c r="A46" s="262" t="s">
        <v>54</v>
      </c>
      <c r="B46" s="29">
        <v>8316</v>
      </c>
      <c r="C46" s="29">
        <v>1013</v>
      </c>
      <c r="D46" s="28" t="s">
        <v>15</v>
      </c>
      <c r="E46" s="28" t="s">
        <v>15</v>
      </c>
      <c r="F46" s="28" t="s">
        <v>15</v>
      </c>
      <c r="G46" s="28" t="s">
        <v>15</v>
      </c>
      <c r="H46" s="29">
        <v>2333</v>
      </c>
      <c r="I46" s="28" t="s">
        <v>15</v>
      </c>
      <c r="J46" s="29">
        <v>292</v>
      </c>
      <c r="K46" s="29">
        <v>1089</v>
      </c>
      <c r="L46" s="28" t="s">
        <v>15</v>
      </c>
      <c r="M46" s="28" t="s">
        <v>15</v>
      </c>
      <c r="N46" s="29">
        <v>13043</v>
      </c>
    </row>
    <row r="47" spans="1:14" x14ac:dyDescent="0.25">
      <c r="A47" s="262" t="s">
        <v>55</v>
      </c>
      <c r="B47" s="29">
        <v>4424</v>
      </c>
      <c r="C47" s="29">
        <v>120</v>
      </c>
      <c r="D47" s="29">
        <v>153</v>
      </c>
      <c r="E47" s="29">
        <v>186</v>
      </c>
      <c r="F47" s="28" t="s">
        <v>15</v>
      </c>
      <c r="G47" s="28" t="s">
        <v>15</v>
      </c>
      <c r="H47" s="28" t="s">
        <v>15</v>
      </c>
      <c r="I47" s="28" t="s">
        <v>15</v>
      </c>
      <c r="J47" s="29">
        <v>652</v>
      </c>
      <c r="K47" s="28" t="s">
        <v>15</v>
      </c>
      <c r="L47" s="28" t="s">
        <v>15</v>
      </c>
      <c r="M47" s="28" t="s">
        <v>15</v>
      </c>
      <c r="N47" s="29">
        <v>5536</v>
      </c>
    </row>
    <row r="48" spans="1:14" x14ac:dyDescent="0.25">
      <c r="A48" s="262" t="s">
        <v>56</v>
      </c>
      <c r="B48" s="29">
        <v>2200</v>
      </c>
      <c r="C48" s="28" t="s">
        <v>15</v>
      </c>
      <c r="D48" s="28" t="s">
        <v>15</v>
      </c>
      <c r="E48" s="29">
        <v>54</v>
      </c>
      <c r="F48" s="29">
        <v>40</v>
      </c>
      <c r="G48" s="29">
        <v>151</v>
      </c>
      <c r="H48" s="29">
        <v>30</v>
      </c>
      <c r="I48" s="28" t="s">
        <v>15</v>
      </c>
      <c r="J48" s="29">
        <v>74</v>
      </c>
      <c r="K48" s="28" t="s">
        <v>15</v>
      </c>
      <c r="L48" s="28" t="s">
        <v>15</v>
      </c>
      <c r="M48" s="28" t="s">
        <v>15</v>
      </c>
      <c r="N48" s="29">
        <v>2548</v>
      </c>
    </row>
    <row r="49" spans="1:14" x14ac:dyDescent="0.25">
      <c r="A49" s="262" t="s">
        <v>57</v>
      </c>
      <c r="B49" s="28" t="s">
        <v>15</v>
      </c>
      <c r="C49" s="28" t="s">
        <v>15</v>
      </c>
      <c r="D49" s="28" t="s">
        <v>15</v>
      </c>
      <c r="E49" s="28" t="s">
        <v>15</v>
      </c>
      <c r="F49" s="28" t="s">
        <v>15</v>
      </c>
      <c r="G49" s="28" t="s">
        <v>15</v>
      </c>
      <c r="H49" s="28" t="s">
        <v>15</v>
      </c>
      <c r="I49" s="29">
        <v>718024</v>
      </c>
      <c r="J49" s="28" t="s">
        <v>15</v>
      </c>
      <c r="K49" s="28" t="s">
        <v>15</v>
      </c>
      <c r="L49" s="28" t="s">
        <v>15</v>
      </c>
      <c r="M49" s="28" t="s">
        <v>15</v>
      </c>
      <c r="N49" s="29">
        <v>718024</v>
      </c>
    </row>
    <row r="50" spans="1:14" x14ac:dyDescent="0.25">
      <c r="A50" s="262" t="s">
        <v>58</v>
      </c>
      <c r="B50" s="28" t="s">
        <v>15</v>
      </c>
      <c r="C50" s="28" t="s">
        <v>15</v>
      </c>
      <c r="D50" s="28" t="s">
        <v>15</v>
      </c>
      <c r="E50" s="28" t="s">
        <v>15</v>
      </c>
      <c r="F50" s="28" t="s">
        <v>15</v>
      </c>
      <c r="G50" s="28" t="s">
        <v>15</v>
      </c>
      <c r="H50" s="28" t="s">
        <v>15</v>
      </c>
      <c r="I50" s="29">
        <v>1369367</v>
      </c>
      <c r="J50" s="28" t="s">
        <v>15</v>
      </c>
      <c r="K50" s="28" t="s">
        <v>15</v>
      </c>
      <c r="L50" s="28" t="s">
        <v>15</v>
      </c>
      <c r="M50" s="28" t="s">
        <v>15</v>
      </c>
      <c r="N50" s="29">
        <v>1369367</v>
      </c>
    </row>
    <row r="51" spans="1:14" x14ac:dyDescent="0.25">
      <c r="A51" s="262" t="s">
        <v>59</v>
      </c>
      <c r="B51" s="28" t="s">
        <v>15</v>
      </c>
      <c r="C51" s="28" t="s">
        <v>15</v>
      </c>
      <c r="D51" s="29">
        <v>129976</v>
      </c>
      <c r="E51" s="29">
        <v>793102</v>
      </c>
      <c r="F51" s="28" t="s">
        <v>15</v>
      </c>
      <c r="G51" s="28" t="s">
        <v>15</v>
      </c>
      <c r="H51" s="28" t="s">
        <v>15</v>
      </c>
      <c r="I51" s="28" t="s">
        <v>15</v>
      </c>
      <c r="J51" s="28" t="s">
        <v>15</v>
      </c>
      <c r="K51" s="28" t="s">
        <v>15</v>
      </c>
      <c r="L51" s="28" t="s">
        <v>15</v>
      </c>
      <c r="M51" s="28" t="s">
        <v>15</v>
      </c>
      <c r="N51" s="29">
        <v>923078</v>
      </c>
    </row>
    <row r="52" spans="1:14" x14ac:dyDescent="0.25">
      <c r="A52" s="262" t="s">
        <v>60</v>
      </c>
      <c r="B52" s="29">
        <v>0</v>
      </c>
      <c r="C52" s="28" t="s">
        <v>15</v>
      </c>
      <c r="D52" s="29">
        <v>187094</v>
      </c>
      <c r="E52" s="29">
        <v>708613</v>
      </c>
      <c r="F52" s="28" t="s">
        <v>15</v>
      </c>
      <c r="G52" s="28" t="s">
        <v>15</v>
      </c>
      <c r="H52" s="28" t="s">
        <v>15</v>
      </c>
      <c r="I52" s="28" t="s">
        <v>15</v>
      </c>
      <c r="J52" s="28" t="s">
        <v>15</v>
      </c>
      <c r="K52" s="28" t="s">
        <v>15</v>
      </c>
      <c r="L52" s="28" t="s">
        <v>15</v>
      </c>
      <c r="M52" s="28" t="s">
        <v>15</v>
      </c>
      <c r="N52" s="29">
        <v>895707</v>
      </c>
    </row>
    <row r="53" spans="1:14" x14ac:dyDescent="0.25">
      <c r="A53" s="262" t="s">
        <v>61</v>
      </c>
      <c r="B53" s="29">
        <v>5316</v>
      </c>
      <c r="C53" s="29">
        <v>30432</v>
      </c>
      <c r="D53" s="29">
        <v>2562</v>
      </c>
      <c r="E53" s="29">
        <v>1714</v>
      </c>
      <c r="F53" s="29">
        <v>17934</v>
      </c>
      <c r="G53" s="29">
        <v>22741</v>
      </c>
      <c r="H53" s="29">
        <v>13949</v>
      </c>
      <c r="I53" s="28" t="s">
        <v>15</v>
      </c>
      <c r="J53" s="29">
        <v>24049</v>
      </c>
      <c r="K53" s="29">
        <v>1935</v>
      </c>
      <c r="L53" s="28" t="s">
        <v>15</v>
      </c>
      <c r="M53" s="28" t="s">
        <v>15</v>
      </c>
      <c r="N53" s="29">
        <v>120632</v>
      </c>
    </row>
    <row r="54" spans="1:14" x14ac:dyDescent="0.25">
      <c r="A54" s="262" t="s">
        <v>62</v>
      </c>
      <c r="B54" s="29">
        <v>5315</v>
      </c>
      <c r="C54" s="29">
        <v>29743</v>
      </c>
      <c r="D54" s="29">
        <v>2562</v>
      </c>
      <c r="E54" s="29">
        <v>1714</v>
      </c>
      <c r="F54" s="29">
        <v>17934</v>
      </c>
      <c r="G54" s="29">
        <v>22741</v>
      </c>
      <c r="H54" s="29">
        <v>13949</v>
      </c>
      <c r="I54" s="28" t="s">
        <v>15</v>
      </c>
      <c r="J54" s="29">
        <v>23792</v>
      </c>
      <c r="K54" s="29">
        <v>1935</v>
      </c>
      <c r="L54" s="28" t="s">
        <v>15</v>
      </c>
      <c r="M54" s="28" t="s">
        <v>15</v>
      </c>
      <c r="N54" s="29">
        <v>119684</v>
      </c>
    </row>
    <row r="55" spans="1:14" x14ac:dyDescent="0.25">
      <c r="A55" s="262" t="s">
        <v>321</v>
      </c>
      <c r="B55" s="29">
        <v>1</v>
      </c>
      <c r="C55" s="28" t="s">
        <v>15</v>
      </c>
      <c r="D55" s="28" t="s">
        <v>15</v>
      </c>
      <c r="E55" s="28" t="s">
        <v>15</v>
      </c>
      <c r="F55" s="28" t="s">
        <v>15</v>
      </c>
      <c r="G55" s="28" t="s">
        <v>15</v>
      </c>
      <c r="H55" s="28" t="s">
        <v>15</v>
      </c>
      <c r="I55" s="28" t="s">
        <v>15</v>
      </c>
      <c r="J55" s="29">
        <v>2</v>
      </c>
      <c r="K55" s="28" t="s">
        <v>15</v>
      </c>
      <c r="L55" s="28" t="s">
        <v>15</v>
      </c>
      <c r="M55" s="28" t="s">
        <v>15</v>
      </c>
      <c r="N55" s="29">
        <v>3</v>
      </c>
    </row>
    <row r="56" spans="1:14" x14ac:dyDescent="0.25">
      <c r="A56" s="262" t="s">
        <v>63</v>
      </c>
      <c r="B56" s="29">
        <v>1774</v>
      </c>
      <c r="C56" s="29">
        <v>7339</v>
      </c>
      <c r="D56" s="29">
        <v>5410</v>
      </c>
      <c r="E56" s="29">
        <v>10573</v>
      </c>
      <c r="F56" s="29">
        <v>49383</v>
      </c>
      <c r="G56" s="29">
        <v>26554</v>
      </c>
      <c r="H56" s="29">
        <v>7354</v>
      </c>
      <c r="I56" s="28" t="s">
        <v>15</v>
      </c>
      <c r="J56" s="29">
        <v>3289</v>
      </c>
      <c r="K56" s="29">
        <v>2909</v>
      </c>
      <c r="L56" s="28" t="s">
        <v>15</v>
      </c>
      <c r="M56" s="28" t="s">
        <v>15</v>
      </c>
      <c r="N56" s="29">
        <v>114586</v>
      </c>
    </row>
    <row r="57" spans="1:14" x14ac:dyDescent="0.25">
      <c r="A57" s="262"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62" t="s">
        <v>65</v>
      </c>
      <c r="B58" s="29">
        <v>13844</v>
      </c>
      <c r="C58" s="29">
        <v>9838</v>
      </c>
      <c r="D58" s="29">
        <v>219</v>
      </c>
      <c r="E58" s="29">
        <v>6</v>
      </c>
      <c r="F58" s="29">
        <v>354909</v>
      </c>
      <c r="G58" s="29">
        <v>84</v>
      </c>
      <c r="H58" s="29">
        <v>6455</v>
      </c>
      <c r="I58" s="29">
        <v>2683</v>
      </c>
      <c r="J58" s="29">
        <v>-29475</v>
      </c>
      <c r="K58" s="29">
        <v>948964</v>
      </c>
      <c r="L58" s="29">
        <v>48996636</v>
      </c>
      <c r="M58" s="29">
        <v>19146667</v>
      </c>
      <c r="N58" s="29">
        <v>69450829</v>
      </c>
    </row>
    <row r="59" spans="1:14" x14ac:dyDescent="0.25">
      <c r="A59" s="262" t="s">
        <v>66</v>
      </c>
      <c r="B59" s="29">
        <v>2860885</v>
      </c>
      <c r="C59" s="29">
        <v>6851929</v>
      </c>
      <c r="D59" s="29">
        <v>1827183</v>
      </c>
      <c r="E59" s="29">
        <v>3912794</v>
      </c>
      <c r="F59" s="29">
        <v>3977338</v>
      </c>
      <c r="G59" s="29">
        <v>8039920</v>
      </c>
      <c r="H59" s="29">
        <v>19341350</v>
      </c>
      <c r="I59" s="29">
        <v>10262125</v>
      </c>
      <c r="J59" s="29">
        <v>3083513</v>
      </c>
      <c r="K59" s="29">
        <v>3043197</v>
      </c>
      <c r="L59" s="29">
        <v>51081175</v>
      </c>
      <c r="M59" s="29">
        <v>19146667</v>
      </c>
      <c r="N59" s="29">
        <v>133428076</v>
      </c>
    </row>
    <row r="60" spans="1:14" x14ac:dyDescent="0.25">
      <c r="A60" s="262" t="s">
        <v>67</v>
      </c>
      <c r="B60" s="29">
        <v>6993</v>
      </c>
      <c r="C60" s="29">
        <v>353462</v>
      </c>
      <c r="D60" s="29">
        <v>33665</v>
      </c>
      <c r="E60" s="29">
        <v>47295</v>
      </c>
      <c r="F60" s="29">
        <v>48367</v>
      </c>
      <c r="G60" s="29">
        <v>15900</v>
      </c>
      <c r="H60" s="29">
        <v>176</v>
      </c>
      <c r="I60" s="29">
        <v>184133</v>
      </c>
      <c r="J60" s="29">
        <v>0</v>
      </c>
      <c r="K60" s="29">
        <v>0</v>
      </c>
      <c r="L60" s="29">
        <v>48980260</v>
      </c>
      <c r="M60" s="29">
        <v>0</v>
      </c>
      <c r="N60" s="29">
        <v>49670251</v>
      </c>
    </row>
    <row r="61" spans="1:14" x14ac:dyDescent="0.25">
      <c r="A61" s="262" t="s">
        <v>68</v>
      </c>
      <c r="B61" s="29">
        <v>2853892</v>
      </c>
      <c r="C61" s="29">
        <v>6498468</v>
      </c>
      <c r="D61" s="29">
        <v>1793518</v>
      </c>
      <c r="E61" s="29">
        <v>3865499</v>
      </c>
      <c r="F61" s="29">
        <v>3928972</v>
      </c>
      <c r="G61" s="29">
        <v>8024020</v>
      </c>
      <c r="H61" s="29">
        <v>19341174</v>
      </c>
      <c r="I61" s="29">
        <v>10077992</v>
      </c>
      <c r="J61" s="29">
        <v>3083513</v>
      </c>
      <c r="K61" s="29">
        <v>3043197</v>
      </c>
      <c r="L61" s="29">
        <v>2100915</v>
      </c>
      <c r="M61" s="29">
        <v>19146667</v>
      </c>
      <c r="N61" s="29">
        <v>83757826</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6"/>
  <sheetViews>
    <sheetView view="pageBreakPreview" zoomScaleSheetLayoutView="100" workbookViewId="0">
      <pane xSplit="2" ySplit="4" topLeftCell="AV102" activePane="bottomRight" state="frozen"/>
      <selection pane="topRight" activeCell="C1" sqref="C1"/>
      <selection pane="bottomLeft" activeCell="A6" sqref="A6"/>
      <selection pane="bottomRight" activeCell="BG113" sqref="BG113"/>
    </sheetView>
  </sheetViews>
  <sheetFormatPr defaultRowHeight="15" x14ac:dyDescent="0.25"/>
  <cols>
    <col min="1" max="1" width="10.5703125" style="130"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8" customWidth="1"/>
    <col min="23" max="23" width="12" bestFit="1" customWidth="1"/>
    <col min="24" max="24" width="10.140625" customWidth="1"/>
    <col min="25" max="25" width="13.7109375" bestFit="1" customWidth="1"/>
    <col min="26" max="26" width="11.85546875" customWidth="1"/>
    <col min="27" max="27" width="10.28515625" customWidth="1"/>
    <col min="28" max="28" width="10.28515625" style="183" customWidth="1"/>
    <col min="29" max="29" width="12.7109375" style="41" customWidth="1"/>
    <col min="30" max="30" width="14.85546875" style="228" customWidth="1"/>
    <col min="31" max="31" width="9.5703125" bestFit="1" customWidth="1"/>
    <col min="32" max="32" width="12.28515625"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2.85546875" customWidth="1"/>
    <col min="40" max="40" width="12.7109375" customWidth="1"/>
    <col min="41" max="41" width="11" style="178"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8" customWidth="1"/>
    <col min="61" max="61" width="16.28515625" style="228" customWidth="1"/>
    <col min="62" max="62" width="13.28515625" customWidth="1"/>
    <col min="63" max="63" width="13.5703125" style="51" customWidth="1"/>
    <col min="64" max="64" width="11.28515625" customWidth="1"/>
    <col min="65" max="65" width="11.42578125" customWidth="1"/>
  </cols>
  <sheetData>
    <row r="1" spans="1:67" ht="15.75" x14ac:dyDescent="0.25">
      <c r="A1" s="119"/>
      <c r="B1" s="190"/>
      <c r="C1" s="266" t="s">
        <v>324</v>
      </c>
      <c r="D1" s="266"/>
      <c r="E1" s="266"/>
      <c r="F1" s="266"/>
      <c r="G1" s="266"/>
      <c r="H1" s="266"/>
      <c r="I1" s="266"/>
      <c r="J1" s="266"/>
      <c r="K1" s="266"/>
      <c r="L1" s="1"/>
      <c r="M1" s="1"/>
      <c r="N1" s="1"/>
      <c r="O1" s="1"/>
      <c r="P1" s="1"/>
      <c r="Q1" s="1"/>
      <c r="R1" s="1"/>
      <c r="S1" s="1"/>
      <c r="T1" s="1"/>
      <c r="U1" s="1"/>
      <c r="V1" s="176"/>
      <c r="W1" s="1"/>
      <c r="X1" s="1"/>
      <c r="Y1" s="1"/>
      <c r="Z1" s="1"/>
      <c r="AA1" s="1"/>
      <c r="AB1" s="1"/>
      <c r="AC1" s="2"/>
      <c r="AD1" s="219"/>
      <c r="AE1" s="1"/>
      <c r="AF1" s="1"/>
      <c r="AG1" s="1"/>
      <c r="AH1" s="1"/>
      <c r="AI1" s="1"/>
      <c r="AJ1" s="1"/>
      <c r="AK1" s="1"/>
      <c r="AL1" s="1"/>
      <c r="AM1" s="1"/>
      <c r="AN1" s="1"/>
      <c r="AO1" s="176"/>
      <c r="AP1" s="1"/>
      <c r="AQ1" s="2"/>
      <c r="AR1" s="1"/>
      <c r="AS1" s="1"/>
      <c r="AT1" s="1"/>
      <c r="AU1" s="1"/>
      <c r="AV1" s="1"/>
      <c r="AW1" s="2"/>
      <c r="AX1" s="1"/>
      <c r="AY1" s="1"/>
      <c r="AZ1" s="1"/>
      <c r="BA1" s="1"/>
      <c r="BB1" s="2"/>
      <c r="BD1" s="1"/>
      <c r="BE1" s="1"/>
      <c r="BF1" s="1"/>
      <c r="BG1" s="1"/>
      <c r="BH1" s="176"/>
      <c r="BI1" s="219"/>
      <c r="BJ1" s="1"/>
      <c r="BK1" s="46"/>
    </row>
    <row r="2" spans="1:67" ht="15.75" x14ac:dyDescent="0.25">
      <c r="A2" s="119"/>
      <c r="B2" s="1"/>
      <c r="C2" s="1"/>
      <c r="D2" s="1"/>
      <c r="E2" s="1"/>
      <c r="F2" s="1"/>
      <c r="G2" s="1"/>
      <c r="H2" s="1"/>
      <c r="I2" s="1"/>
      <c r="J2" s="1"/>
      <c r="K2" s="1"/>
      <c r="L2" s="1"/>
      <c r="M2" s="267" t="s">
        <v>69</v>
      </c>
      <c r="N2" s="267"/>
      <c r="O2" s="267"/>
      <c r="P2" s="1"/>
      <c r="Q2" s="1"/>
      <c r="R2" s="1"/>
      <c r="S2" s="1"/>
      <c r="T2" s="1"/>
      <c r="U2" s="1"/>
      <c r="V2" s="176"/>
      <c r="W2" s="1"/>
      <c r="X2" s="1"/>
      <c r="Y2" s="1"/>
      <c r="Z2" s="1"/>
      <c r="AA2" s="1"/>
      <c r="AB2" s="1"/>
      <c r="AC2" s="2"/>
      <c r="AD2" s="219"/>
      <c r="AE2" s="1"/>
      <c r="AF2" s="1"/>
      <c r="AG2" s="1"/>
      <c r="AH2" s="1"/>
      <c r="AI2" s="1"/>
      <c r="AJ2" s="1"/>
      <c r="AK2" s="1"/>
      <c r="AL2" s="1"/>
      <c r="AM2" s="1"/>
      <c r="AN2" s="1"/>
      <c r="AO2" s="176"/>
      <c r="AP2" s="1"/>
      <c r="AQ2" s="267" t="s">
        <v>69</v>
      </c>
      <c r="AR2" s="267"/>
      <c r="AS2" s="267"/>
      <c r="AT2" s="1"/>
      <c r="AU2" s="1"/>
      <c r="AV2" s="1"/>
      <c r="AW2" s="2"/>
      <c r="AX2" s="1"/>
      <c r="AY2" s="1"/>
      <c r="AZ2" s="1"/>
      <c r="BA2" s="1"/>
      <c r="BB2" s="2"/>
      <c r="BC2" s="1"/>
      <c r="BD2" s="1"/>
      <c r="BE2" s="1"/>
      <c r="BF2" s="1"/>
      <c r="BG2" s="1"/>
      <c r="BH2" s="176"/>
      <c r="BI2" s="267" t="s">
        <v>69</v>
      </c>
      <c r="BJ2" s="267"/>
      <c r="BK2" s="267"/>
    </row>
    <row r="3" spans="1:67" ht="37.5" customHeight="1" x14ac:dyDescent="0.25">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305</v>
      </c>
      <c r="AC3" s="4" t="s">
        <v>119</v>
      </c>
      <c r="AD3" s="220" t="s">
        <v>94</v>
      </c>
      <c r="AE3" s="3" t="s">
        <v>95</v>
      </c>
      <c r="AF3" s="3" t="s">
        <v>96</v>
      </c>
      <c r="AG3" s="3" t="s">
        <v>97</v>
      </c>
      <c r="AH3" s="3" t="s">
        <v>98</v>
      </c>
      <c r="AI3" s="3" t="s">
        <v>99</v>
      </c>
      <c r="AJ3" s="3" t="s">
        <v>100</v>
      </c>
      <c r="AK3" s="3" t="s">
        <v>101</v>
      </c>
      <c r="AL3" s="3" t="s">
        <v>102</v>
      </c>
      <c r="AM3" s="3" t="s">
        <v>104</v>
      </c>
      <c r="AN3" s="3"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4" t="s">
        <v>120</v>
      </c>
      <c r="BC3" s="3" t="s">
        <v>121</v>
      </c>
      <c r="BD3" s="3" t="s">
        <v>122</v>
      </c>
      <c r="BE3" s="3" t="s">
        <v>123</v>
      </c>
      <c r="BF3" s="3" t="s">
        <v>124</v>
      </c>
      <c r="BG3" s="3" t="s">
        <v>125</v>
      </c>
      <c r="BH3" s="39" t="s">
        <v>144</v>
      </c>
      <c r="BI3" s="220" t="s">
        <v>126</v>
      </c>
      <c r="BJ3" s="3" t="s">
        <v>127</v>
      </c>
      <c r="BK3" s="47" t="s">
        <v>128</v>
      </c>
    </row>
    <row r="4" spans="1:67" s="130" customFormat="1" ht="15.75" x14ac:dyDescent="0.25">
      <c r="A4" s="128" t="s">
        <v>208</v>
      </c>
      <c r="B4" s="128" t="s">
        <v>129</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34">
        <v>63</v>
      </c>
      <c r="AD4" s="221"/>
      <c r="AE4" s="128">
        <v>18</v>
      </c>
      <c r="AF4" s="128">
        <v>19</v>
      </c>
      <c r="AG4" s="128">
        <v>21</v>
      </c>
      <c r="AH4" s="128">
        <v>22</v>
      </c>
      <c r="AI4" s="128">
        <v>23</v>
      </c>
      <c r="AJ4" s="128">
        <v>24</v>
      </c>
      <c r="AK4" s="128">
        <v>27</v>
      </c>
      <c r="AL4" s="128">
        <v>28</v>
      </c>
      <c r="AM4" s="129">
        <v>30</v>
      </c>
      <c r="AN4" s="128">
        <v>31</v>
      </c>
      <c r="AO4" s="129">
        <v>32</v>
      </c>
      <c r="AP4" s="128">
        <v>33</v>
      </c>
      <c r="AQ4" s="134">
        <v>35</v>
      </c>
      <c r="AR4" s="128">
        <v>36</v>
      </c>
      <c r="AS4" s="128">
        <v>37</v>
      </c>
      <c r="AT4" s="128">
        <v>38</v>
      </c>
      <c r="AU4" s="129">
        <v>41</v>
      </c>
      <c r="AV4" s="129">
        <v>48</v>
      </c>
      <c r="AW4" s="129">
        <v>50</v>
      </c>
      <c r="AX4" s="128">
        <v>51</v>
      </c>
      <c r="AY4" s="128">
        <v>52</v>
      </c>
      <c r="AZ4" s="128">
        <v>60</v>
      </c>
      <c r="BA4" s="128">
        <v>61</v>
      </c>
      <c r="BB4" s="134">
        <v>64</v>
      </c>
      <c r="BC4" s="128">
        <v>72</v>
      </c>
      <c r="BD4" s="128">
        <v>73</v>
      </c>
      <c r="BE4" s="128">
        <v>74</v>
      </c>
      <c r="BF4" s="128">
        <v>75</v>
      </c>
      <c r="BG4" s="128">
        <v>99</v>
      </c>
      <c r="BH4" s="129"/>
      <c r="BI4" s="221" t="s">
        <v>130</v>
      </c>
      <c r="BJ4" s="128">
        <v>98</v>
      </c>
      <c r="BK4" s="135"/>
    </row>
    <row r="5" spans="1:67" ht="15.75" x14ac:dyDescent="0.25">
      <c r="A5" s="8" t="s">
        <v>131</v>
      </c>
      <c r="B5" s="11" t="s">
        <v>300</v>
      </c>
      <c r="C5" s="127">
        <v>2657920</v>
      </c>
      <c r="D5" s="120">
        <v>756706</v>
      </c>
      <c r="E5" s="120">
        <v>72518</v>
      </c>
      <c r="F5" s="120">
        <v>283742</v>
      </c>
      <c r="G5" s="120">
        <v>117806</v>
      </c>
      <c r="H5" s="120">
        <v>0</v>
      </c>
      <c r="I5" s="120">
        <v>0</v>
      </c>
      <c r="J5" s="120">
        <v>3825</v>
      </c>
      <c r="K5" s="120">
        <v>6</v>
      </c>
      <c r="L5" s="120">
        <v>9201</v>
      </c>
      <c r="M5" s="120">
        <v>14513</v>
      </c>
      <c r="N5" s="120">
        <v>10309</v>
      </c>
      <c r="O5" s="120">
        <v>16164</v>
      </c>
      <c r="P5" s="120">
        <v>63417</v>
      </c>
      <c r="Q5" s="120">
        <v>0</v>
      </c>
      <c r="R5" s="120">
        <v>20273</v>
      </c>
      <c r="S5" s="120">
        <v>0</v>
      </c>
      <c r="T5" s="120">
        <v>0</v>
      </c>
      <c r="U5" s="120"/>
      <c r="V5" s="189">
        <v>0</v>
      </c>
      <c r="W5" s="120">
        <v>1004</v>
      </c>
      <c r="X5" s="120">
        <v>406</v>
      </c>
      <c r="Y5" s="120">
        <v>3715</v>
      </c>
      <c r="Z5" s="120">
        <v>157</v>
      </c>
      <c r="AA5" s="120">
        <v>165</v>
      </c>
      <c r="AB5" s="120">
        <v>4844</v>
      </c>
      <c r="AC5" s="151">
        <v>0</v>
      </c>
      <c r="AD5" s="229">
        <f t="shared" ref="AD5:AD6" si="0">SUM(C5:AC5)</f>
        <v>4036691</v>
      </c>
      <c r="AE5" s="120">
        <v>25030</v>
      </c>
      <c r="AF5" s="120">
        <v>11866</v>
      </c>
      <c r="AG5" s="120">
        <v>35768</v>
      </c>
      <c r="AH5" s="120">
        <v>0</v>
      </c>
      <c r="AI5" s="120">
        <v>0</v>
      </c>
      <c r="AJ5" s="120">
        <v>7219</v>
      </c>
      <c r="AK5" s="120">
        <v>13871</v>
      </c>
      <c r="AL5" s="120">
        <v>17753</v>
      </c>
      <c r="AM5" s="120">
        <v>1348</v>
      </c>
      <c r="AN5" s="120">
        <v>19</v>
      </c>
      <c r="AO5" s="189">
        <v>70995</v>
      </c>
      <c r="AP5" s="120">
        <v>2</v>
      </c>
      <c r="AQ5" s="151">
        <v>0</v>
      </c>
      <c r="AR5" s="120">
        <v>0</v>
      </c>
      <c r="AS5" s="120"/>
      <c r="AT5" s="120"/>
      <c r="AU5" s="120">
        <v>0</v>
      </c>
      <c r="AV5" s="120"/>
      <c r="AW5" s="120">
        <v>15265</v>
      </c>
      <c r="AX5" s="120">
        <v>10723</v>
      </c>
      <c r="AY5" s="120">
        <v>4239</v>
      </c>
      <c r="AZ5" s="120">
        <v>0</v>
      </c>
      <c r="BA5" s="120">
        <v>0</v>
      </c>
      <c r="BB5" s="151">
        <v>0</v>
      </c>
      <c r="BC5" s="120">
        <v>8666</v>
      </c>
      <c r="BD5" s="120">
        <v>8666</v>
      </c>
      <c r="BE5" s="120">
        <v>14</v>
      </c>
      <c r="BF5" s="120">
        <v>2068</v>
      </c>
      <c r="BG5" s="120">
        <v>56958</v>
      </c>
      <c r="BH5" s="9">
        <f>SUM(AE5:BG5)</f>
        <v>290470</v>
      </c>
      <c r="BI5" s="222">
        <f>AD5+BH5</f>
        <v>4327161</v>
      </c>
      <c r="BJ5" s="95">
        <v>1439</v>
      </c>
      <c r="BK5" s="49">
        <f t="shared" ref="BK5:BK6" si="1">BI5-BJ5</f>
        <v>4325722</v>
      </c>
      <c r="BL5">
        <v>1</v>
      </c>
      <c r="BM5" s="30"/>
    </row>
    <row r="6" spans="1:67" s="41" customFormat="1" ht="15.75" x14ac:dyDescent="0.25">
      <c r="A6" s="134" t="s">
        <v>131</v>
      </c>
      <c r="B6" s="216" t="s">
        <v>325</v>
      </c>
      <c r="C6" s="10">
        <v>1807386</v>
      </c>
      <c r="D6" s="10">
        <v>478044</v>
      </c>
      <c r="E6" s="10">
        <v>72518</v>
      </c>
      <c r="F6" s="10">
        <v>192942</v>
      </c>
      <c r="G6" s="10">
        <v>80103</v>
      </c>
      <c r="H6" s="10">
        <v>0</v>
      </c>
      <c r="I6" s="10">
        <v>0</v>
      </c>
      <c r="J6" s="10">
        <v>2602</v>
      </c>
      <c r="K6" s="10">
        <v>1.08</v>
      </c>
      <c r="L6" s="10">
        <v>6256</v>
      </c>
      <c r="M6" s="10">
        <v>9870</v>
      </c>
      <c r="N6" s="10">
        <v>7013</v>
      </c>
      <c r="O6" s="10">
        <v>10990</v>
      </c>
      <c r="P6" s="10">
        <v>43123</v>
      </c>
      <c r="Q6" s="10">
        <v>0</v>
      </c>
      <c r="R6" s="10">
        <v>13786</v>
      </c>
      <c r="S6" s="10">
        <v>0</v>
      </c>
      <c r="T6" s="10">
        <v>0</v>
      </c>
      <c r="U6" s="10"/>
      <c r="V6" s="10">
        <v>0</v>
      </c>
      <c r="W6" s="10">
        <v>681</v>
      </c>
      <c r="X6" s="10">
        <v>274</v>
      </c>
      <c r="Y6" s="10">
        <v>2527</v>
      </c>
      <c r="Z6" s="10">
        <v>109</v>
      </c>
      <c r="AA6" s="10">
        <v>111</v>
      </c>
      <c r="AB6" s="10">
        <v>3297</v>
      </c>
      <c r="AC6" s="10">
        <v>0</v>
      </c>
      <c r="AD6" s="229">
        <f t="shared" si="0"/>
        <v>2731633.08</v>
      </c>
      <c r="AE6" s="10">
        <v>17020</v>
      </c>
      <c r="AF6" s="10">
        <v>8069</v>
      </c>
      <c r="AG6" s="10">
        <v>24319</v>
      </c>
      <c r="AH6" s="10">
        <v>0</v>
      </c>
      <c r="AI6" s="10">
        <v>0</v>
      </c>
      <c r="AJ6" s="10">
        <v>4913</v>
      </c>
      <c r="AK6" s="10">
        <v>9434</v>
      </c>
      <c r="AL6" s="10">
        <v>12070</v>
      </c>
      <c r="AM6" s="10">
        <v>918</v>
      </c>
      <c r="AN6" s="10">
        <v>13</v>
      </c>
      <c r="AO6" s="10">
        <v>48276</v>
      </c>
      <c r="AP6" s="10">
        <v>0.36</v>
      </c>
      <c r="AQ6" s="10">
        <v>0</v>
      </c>
      <c r="AR6" s="10">
        <v>0</v>
      </c>
      <c r="AS6" s="10"/>
      <c r="AT6" s="10"/>
      <c r="AU6" s="10">
        <v>0</v>
      </c>
      <c r="AV6" s="10"/>
      <c r="AW6" s="10">
        <v>10380</v>
      </c>
      <c r="AX6" s="10">
        <v>7292</v>
      </c>
      <c r="AY6" s="10">
        <v>2882</v>
      </c>
      <c r="AZ6" s="10">
        <v>0</v>
      </c>
      <c r="BA6" s="10">
        <v>0</v>
      </c>
      <c r="BB6" s="10">
        <v>0</v>
      </c>
      <c r="BC6" s="10">
        <v>5893</v>
      </c>
      <c r="BD6" s="10">
        <v>5893</v>
      </c>
      <c r="BE6" s="10">
        <v>9</v>
      </c>
      <c r="BF6" s="10">
        <v>1404</v>
      </c>
      <c r="BG6" s="10">
        <v>38743</v>
      </c>
      <c r="BH6" s="10">
        <f>SUM(AE6:BG6)</f>
        <v>197528.36</v>
      </c>
      <c r="BI6" s="222">
        <f>AD6+BH6</f>
        <v>2929161.44</v>
      </c>
      <c r="BJ6" s="10">
        <v>960</v>
      </c>
      <c r="BK6" s="10">
        <f t="shared" si="1"/>
        <v>2928201.44</v>
      </c>
      <c r="BL6" s="41">
        <v>0</v>
      </c>
      <c r="BM6" s="217"/>
    </row>
    <row r="7" spans="1:67" ht="15.75" x14ac:dyDescent="0.25">
      <c r="A7" s="128"/>
      <c r="B7" s="12" t="s">
        <v>326</v>
      </c>
      <c r="C7" s="9">
        <f>IF('Upto Month COPPY'!$B$4="",0,'Upto Month COPPY'!$B$4)</f>
        <v>1785127</v>
      </c>
      <c r="D7" s="9">
        <f>IF('Upto Month COPPY'!$B$5="",0,'Upto Month COPPY'!$B$5)</f>
        <v>295228</v>
      </c>
      <c r="E7" s="9">
        <f>IF('Upto Month COPPY'!$B$6="",0,'Upto Month COPPY'!$B$6)</f>
        <v>68252</v>
      </c>
      <c r="F7" s="9">
        <f>IF('Upto Month COPPY'!$B$7="",0,'Upto Month COPPY'!$B$7)</f>
        <v>184773</v>
      </c>
      <c r="G7" s="9">
        <f>IF('Upto Month COPPY'!$B$8="",0,'Upto Month COPPY'!$B$8)</f>
        <v>71109</v>
      </c>
      <c r="H7" s="9">
        <f>IF('Upto Month COPPY'!$B$9="",0,'Upto Month COPPY'!$B$9)</f>
        <v>0</v>
      </c>
      <c r="I7" s="9">
        <f>IF('Upto Month COPPY'!$B$10="",0,'Upto Month COPPY'!$B$10)</f>
        <v>0</v>
      </c>
      <c r="J7" s="9">
        <f>IF('Upto Month COPPY'!$B$11="",0,'Upto Month COPPY'!$B$11)</f>
        <v>1762</v>
      </c>
      <c r="K7" s="9">
        <f>IF('Upto Month COPPY'!$B$12="",0,'Upto Month COPPY'!$B$12)</f>
        <v>0</v>
      </c>
      <c r="L7" s="9">
        <f>IF('Upto Month COPPY'!$B$13="",0,'Upto Month COPPY'!$B$13)</f>
        <v>4337</v>
      </c>
      <c r="M7" s="9">
        <f>IF('Upto Month COPPY'!$B$14="",0,'Upto Month COPPY'!$B$14)</f>
        <v>7441</v>
      </c>
      <c r="N7" s="9">
        <f>IF('Upto Month COPPY'!$B$15="",0,'Upto Month COPPY'!$B$15)</f>
        <v>10126</v>
      </c>
      <c r="O7" s="9">
        <f>IF('Upto Month COPPY'!$B$16="",0,'Upto Month COPPY'!$B$16)</f>
        <v>10516</v>
      </c>
      <c r="P7" s="9">
        <f>IF('Upto Month COPPY'!$B$17="",0,'Upto Month COPPY'!$B$17)</f>
        <v>39299</v>
      </c>
      <c r="Q7" s="9">
        <f>IF('Upto Month COPPY'!$B$18="",0,'Upto Month COPPY'!$B$18)</f>
        <v>0</v>
      </c>
      <c r="R7" s="9">
        <f>IF('Upto Month COPPY'!$B$21="",0,'Upto Month COPPY'!$B$21)</f>
        <v>7765</v>
      </c>
      <c r="S7" s="9">
        <f>IF('Upto Month COPPY'!$B$26="",0,'Upto Month COPPY'!$B$26)</f>
        <v>0</v>
      </c>
      <c r="T7" s="9">
        <f>IF('Upto Month COPPY'!$B$27="",0,'Upto Month COPPY'!$B$27)</f>
        <v>0</v>
      </c>
      <c r="U7" s="9">
        <f>IF('Upto Month COPPY'!$B$30="",0,'Upto Month COPPY'!$B$30)</f>
        <v>924</v>
      </c>
      <c r="V7" s="9">
        <f>IF('Upto Month COPPY'!$B$35="",0,'Upto Month COPPY'!$B$35)</f>
        <v>0</v>
      </c>
      <c r="W7" s="9">
        <f>IF('Upto Month COPPY'!$B$39="",0,'Upto Month COPPY'!$B$39)</f>
        <v>442</v>
      </c>
      <c r="X7" s="9">
        <f>IF('Upto Month COPPY'!$B$40="",0,'Upto Month COPPY'!$B$40)</f>
        <v>0</v>
      </c>
      <c r="Y7" s="9">
        <f>IF('Upto Month COPPY'!$B$42="",0,'Upto Month COPPY'!$B$42)</f>
        <v>4297</v>
      </c>
      <c r="Z7" s="9">
        <f>IF('Upto Month COPPY'!$B$43="",0,'Upto Month COPPY'!$B$43)</f>
        <v>1378</v>
      </c>
      <c r="AA7" s="9">
        <f>IF('Upto Month COPPY'!$B$44="",0,'Upto Month COPPY'!$B$44)</f>
        <v>515</v>
      </c>
      <c r="AB7" s="9">
        <f>IF('Upto Month COPPY'!$B$48="",0,'Upto Month COPPY'!$B$48)</f>
        <v>0</v>
      </c>
      <c r="AC7" s="10">
        <f>IF('Upto Month COPPY'!$B$51="",0,'Upto Month COPPY'!$B$51)</f>
        <v>0</v>
      </c>
      <c r="AD7" s="229">
        <f t="shared" ref="AD7:AD8" si="2">SUM(C7:AC7)</f>
        <v>2493291</v>
      </c>
      <c r="AE7" s="9">
        <f>IF('Upto Month COPPY'!$B$19="",0,'Upto Month COPPY'!$B$19)</f>
        <v>14382</v>
      </c>
      <c r="AF7" s="9">
        <f>IF('Upto Month COPPY'!$B$20="",0,'Upto Month COPPY'!$B$20)</f>
        <v>6443</v>
      </c>
      <c r="AG7" s="9">
        <f>IF('Upto Month COPPY'!$B$22="",0,'Upto Month COPPY'!$B$22)</f>
        <v>77013</v>
      </c>
      <c r="AH7" s="9">
        <f>IF('Upto Month COPPY'!$B$23="",0,'Upto Month COPPY'!$B$23)</f>
        <v>0</v>
      </c>
      <c r="AI7" s="9">
        <f>IF('Upto Month COPPY'!$B$24="",0,'Upto Month COPPY'!$B$24)</f>
        <v>0</v>
      </c>
      <c r="AJ7" s="9">
        <f>IF('Upto Month COPPY'!$B$25="",0,'Upto Month COPPY'!$B$25)</f>
        <v>5017</v>
      </c>
      <c r="AK7" s="9">
        <f>IF('Upto Month COPPY'!$B$28="",0,'Upto Month COPPY'!$B$28)</f>
        <v>9785</v>
      </c>
      <c r="AL7" s="9">
        <f>IF('Upto Month COPPY'!$B$29="",0,'Upto Month COPPY'!$B$29)</f>
        <v>10691</v>
      </c>
      <c r="AM7" s="9">
        <f>IF('Upto Month COPPY'!$B$31="",0,'Upto Month COPPY'!$B$31)</f>
        <v>825</v>
      </c>
      <c r="AN7" s="9">
        <f>IF('Upto Month COPPY'!$B$32="",0,'Upto Month COPPY'!$B$32)</f>
        <v>-1</v>
      </c>
      <c r="AO7" s="9">
        <f>IF('Upto Month COPPY'!$B$33="",0,'Upto Month COPPY'!$B$33)</f>
        <v>51433</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9640</v>
      </c>
      <c r="AX7" s="9">
        <f>IF('Upto Month COPPY'!$B$46="",0,'Upto Month COPPY'!$B$46)</f>
        <v>8381</v>
      </c>
      <c r="AY7" s="9">
        <f>IF('Upto Month COPPY'!$B$47="",0,'Upto Month COPPY'!$B$47)</f>
        <v>5502</v>
      </c>
      <c r="AZ7" s="9">
        <f>IF('Upto Month COPPY'!$B$49="",0,'Upto Month COPPY'!$B$49)</f>
        <v>0</v>
      </c>
      <c r="BA7" s="9">
        <f>IF('Upto Month COPPY'!$B$50="",0,'Upto Month COPPY'!$B$50)</f>
        <v>0</v>
      </c>
      <c r="BB7" s="10">
        <f>IF('Upto Month COPPY'!$B$52="",0,'Upto Month COPPY'!$B$52)</f>
        <v>0</v>
      </c>
      <c r="BC7" s="9">
        <f>IF('Upto Month COPPY'!$B$53="",0,'Upto Month COPPY'!$B$53)</f>
        <v>6150</v>
      </c>
      <c r="BD7" s="9">
        <f>IF('Upto Month COPPY'!$B$54="",0,'Upto Month COPPY'!$B$54)</f>
        <v>6151</v>
      </c>
      <c r="BE7" s="9">
        <f>IF('Upto Month COPPY'!$B$55="",0,'Upto Month COPPY'!$B$55)</f>
        <v>0</v>
      </c>
      <c r="BF7" s="9">
        <f>IF('Upto Month COPPY'!$B$56="",0,'Upto Month COPPY'!$B$56)</f>
        <v>1860</v>
      </c>
      <c r="BG7" s="9">
        <f>IF('Upto Month COPPY'!$B$58="",0,'Upto Month COPPY'!$B$58)</f>
        <v>27629</v>
      </c>
      <c r="BH7" s="9">
        <f>SUM(AE7:BG7)</f>
        <v>240901</v>
      </c>
      <c r="BI7" s="222">
        <f>AD7+BH7</f>
        <v>2734192</v>
      </c>
      <c r="BJ7" s="9">
        <f>IF('Upto Month COPPY'!$B$60="",0,'Upto Month COPPY'!$B$60)</f>
        <v>1007</v>
      </c>
      <c r="BK7" s="49">
        <f t="shared" ref="BK7" si="3">BI7-BJ7</f>
        <v>2733185</v>
      </c>
      <c r="BL7">
        <f>'Upto Month COPPY'!$B$61</f>
        <v>2733189</v>
      </c>
      <c r="BM7" s="30">
        <f t="shared" ref="BM7:BM11" si="4">BK7-AD7</f>
        <v>239894</v>
      </c>
    </row>
    <row r="8" spans="1:67" ht="15.75" x14ac:dyDescent="0.25">
      <c r="A8" s="128"/>
      <c r="B8" s="182" t="s">
        <v>327</v>
      </c>
      <c r="C8" s="9">
        <f>IF('Upto Month Current'!$B$4="",0,'Upto Month Current'!$B$4)</f>
        <v>1759224</v>
      </c>
      <c r="D8" s="9">
        <f>IF('Upto Month Current'!$B$5="",0,'Upto Month Current'!$B$5)</f>
        <v>441447</v>
      </c>
      <c r="E8" s="9">
        <f>IF('Upto Month Current'!$B$6="",0,'Upto Month Current'!$B$6)</f>
        <v>66512</v>
      </c>
      <c r="F8" s="9">
        <f>IF('Upto Month Current'!$B$7="",0,'Upto Month Current'!$B$7)</f>
        <v>192749</v>
      </c>
      <c r="G8" s="9">
        <f>IF('Upto Month Current'!$B$8="",0,'Upto Month Current'!$B$8)</f>
        <v>77257</v>
      </c>
      <c r="H8" s="9">
        <f>IF('Upto Month Current'!$B$9="",0,'Upto Month Current'!$B$9)</f>
        <v>0</v>
      </c>
      <c r="I8" s="9">
        <f>IF('Upto Month Current'!$B$10="",0,'Upto Month Current'!$B$10)</f>
        <v>0</v>
      </c>
      <c r="J8" s="9">
        <f>IF('Upto Month Current'!$B$11="",0,'Upto Month Current'!$B$11)</f>
        <v>1617</v>
      </c>
      <c r="K8" s="9">
        <f>IF('Upto Month Current'!$B$12="",0,'Upto Month Current'!$B$12)</f>
        <v>0</v>
      </c>
      <c r="L8" s="9">
        <f>IF('Upto Month Current'!$B$13="",0,'Upto Month Current'!$B$13)</f>
        <v>930</v>
      </c>
      <c r="M8" s="9">
        <f>IF('Upto Month Current'!$B$14="",0,'Upto Month Current'!$B$14)</f>
        <v>7383</v>
      </c>
      <c r="N8" s="9">
        <f>IF('Upto Month Current'!$B$15="",0,'Upto Month Current'!$B$15)</f>
        <v>8861</v>
      </c>
      <c r="O8" s="9">
        <f>IF('Upto Month Current'!$B$16="",0,'Upto Month Current'!$B$16)</f>
        <v>10654</v>
      </c>
      <c r="P8" s="9">
        <f>IF('Upto Month Current'!$B$17="",0,'Upto Month Current'!$B$17)</f>
        <v>50657</v>
      </c>
      <c r="Q8" s="9">
        <f>IF('Upto Month Current'!$B$18="",0,'Upto Month Current'!$B$18)</f>
        <v>0</v>
      </c>
      <c r="R8" s="9">
        <f>IF('Upto Month Current'!$B$21="",0,'Upto Month Current'!$B$21)</f>
        <v>10169</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10625</v>
      </c>
      <c r="Z8" s="9">
        <f>IF('Upto Month Current'!$B$43="",0,'Upto Month Current'!$B$43)</f>
        <v>1395</v>
      </c>
      <c r="AA8" s="9">
        <f>IF('Upto Month Current'!$B$44="",0,'Upto Month Current'!$B$44)</f>
        <v>4066</v>
      </c>
      <c r="AB8" s="9">
        <f>IF('Upto Month Current'!$B$48="",0,'Upto Month Current'!$B$48)</f>
        <v>2200</v>
      </c>
      <c r="AC8" s="10">
        <f>IF('Upto Month Current'!$B$51="",0,'Upto Month Current'!$B$51)</f>
        <v>0</v>
      </c>
      <c r="AD8" s="229">
        <f t="shared" si="2"/>
        <v>2645746</v>
      </c>
      <c r="AE8" s="9">
        <f>IF('Upto Month Current'!$B$19="",0,'Upto Month Current'!$B$19)</f>
        <v>10037</v>
      </c>
      <c r="AF8" s="9">
        <f>IF('Upto Month Current'!$B$20="",0,'Upto Month Current'!$B$20)</f>
        <v>5164</v>
      </c>
      <c r="AG8" s="9">
        <f>IF('Upto Month Current'!$B$22="",0,'Upto Month Current'!$B$22)</f>
        <v>96367</v>
      </c>
      <c r="AH8" s="9">
        <f>IF('Upto Month Current'!$B$23="",0,'Upto Month Current'!$B$23)</f>
        <v>41</v>
      </c>
      <c r="AI8" s="9">
        <f>IF('Upto Month Current'!$B$24="",0,'Upto Month Current'!$B$24)</f>
        <v>0</v>
      </c>
      <c r="AJ8" s="9">
        <f>IF('Upto Month Current'!$B$25="",0,'Upto Month Current'!$B$25)</f>
        <v>3599</v>
      </c>
      <c r="AK8" s="9">
        <f>IF('Upto Month Current'!$B$28="",0,'Upto Month Current'!$B$28)</f>
        <v>722</v>
      </c>
      <c r="AL8" s="9">
        <f>IF('Upto Month Current'!$B$29="",0,'Upto Month Current'!$B$29)</f>
        <v>3602</v>
      </c>
      <c r="AM8" s="9">
        <f>IF('Upto Month Current'!$B$31="",0,'Upto Month Current'!$B$31)</f>
        <v>251</v>
      </c>
      <c r="AN8" s="9">
        <f>IF('Upto Month Current'!$B$32="",0,'Upto Month Current'!$B$32)</f>
        <v>0</v>
      </c>
      <c r="AO8" s="9">
        <f>IF('Upto Month Current'!$B$33="",0,'Upto Month Current'!$B$33)</f>
        <v>49547</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6820</v>
      </c>
      <c r="AX8" s="9">
        <f>IF('Upto Month Current'!$B$46="",0,'Upto Month Current'!$B$46)</f>
        <v>8316</v>
      </c>
      <c r="AY8" s="9">
        <f>IF('Upto Month Current'!$B$47="",0,'Upto Month Current'!$B$47)</f>
        <v>4424</v>
      </c>
      <c r="AZ8" s="9">
        <f>IF('Upto Month Current'!$B$49="",0,'Upto Month Current'!$B$49)</f>
        <v>0</v>
      </c>
      <c r="BA8" s="9">
        <f>IF('Upto Month Current'!$B$50="",0,'Upto Month Current'!$B$50)</f>
        <v>0</v>
      </c>
      <c r="BB8" s="10">
        <f>IF('Upto Month Current'!$B$52="",0,'Upto Month Current'!$B$52)</f>
        <v>0</v>
      </c>
      <c r="BC8" s="9">
        <f>IF('Upto Month Current'!$B$53="",0,'Upto Month Current'!$B$53)</f>
        <v>5316</v>
      </c>
      <c r="BD8" s="9">
        <f>IF('Upto Month Current'!$B$54="",0,'Upto Month Current'!$B$54)</f>
        <v>5315</v>
      </c>
      <c r="BE8" s="9">
        <f>IF('Upto Month Current'!$B$55="",0,'Upto Month Current'!$B$55)</f>
        <v>1</v>
      </c>
      <c r="BF8" s="9">
        <f>IF('Upto Month Current'!$B$56="",0,'Upto Month Current'!$B$56)</f>
        <v>1774</v>
      </c>
      <c r="BG8" s="9">
        <f>IF('Upto Month Current'!$B$58="",0,'Upto Month Current'!$B$58)</f>
        <v>13844</v>
      </c>
      <c r="BH8" s="9">
        <f>SUM(AE8:BG8)</f>
        <v>215140</v>
      </c>
      <c r="BI8" s="222">
        <f>AD8+BH8</f>
        <v>2860886</v>
      </c>
      <c r="BJ8" s="9">
        <f>IF('Upto Month Current'!$B$60="",0,'Upto Month Current'!$B$60)</f>
        <v>6993</v>
      </c>
      <c r="BK8" s="49">
        <f t="shared" ref="BK8" si="5">BI8-BJ8</f>
        <v>2853893</v>
      </c>
      <c r="BL8">
        <f>'Upto Month Current'!$B$61</f>
        <v>2853892</v>
      </c>
      <c r="BM8" s="30">
        <f t="shared" si="4"/>
        <v>208147</v>
      </c>
    </row>
    <row r="9" spans="1:67" ht="15.75" x14ac:dyDescent="0.25">
      <c r="A9" s="128"/>
      <c r="B9" s="5" t="s">
        <v>132</v>
      </c>
      <c r="C9" s="11">
        <f>C8-C6</f>
        <v>-48162</v>
      </c>
      <c r="D9" s="11">
        <f t="shared" ref="D9:BK9" si="6">D8-D6</f>
        <v>-36597</v>
      </c>
      <c r="E9" s="11">
        <f t="shared" si="6"/>
        <v>-6006</v>
      </c>
      <c r="F9" s="11">
        <f t="shared" si="6"/>
        <v>-193</v>
      </c>
      <c r="G9" s="11">
        <f t="shared" si="6"/>
        <v>-2846</v>
      </c>
      <c r="H9" s="11">
        <f t="shared" si="6"/>
        <v>0</v>
      </c>
      <c r="I9" s="11">
        <f t="shared" si="6"/>
        <v>0</v>
      </c>
      <c r="J9" s="11">
        <f t="shared" si="6"/>
        <v>-985</v>
      </c>
      <c r="K9" s="11">
        <f t="shared" si="6"/>
        <v>-1.08</v>
      </c>
      <c r="L9" s="11">
        <f t="shared" si="6"/>
        <v>-5326</v>
      </c>
      <c r="M9" s="11">
        <f t="shared" si="6"/>
        <v>-2487</v>
      </c>
      <c r="N9" s="11">
        <f t="shared" si="6"/>
        <v>1848</v>
      </c>
      <c r="O9" s="11">
        <f t="shared" si="6"/>
        <v>-336</v>
      </c>
      <c r="P9" s="11">
        <f t="shared" si="6"/>
        <v>7534</v>
      </c>
      <c r="Q9" s="11">
        <f t="shared" si="6"/>
        <v>0</v>
      </c>
      <c r="R9" s="11">
        <f t="shared" si="6"/>
        <v>-3617</v>
      </c>
      <c r="S9" s="11">
        <f t="shared" si="6"/>
        <v>0</v>
      </c>
      <c r="T9" s="11">
        <f t="shared" si="6"/>
        <v>0</v>
      </c>
      <c r="U9" s="11">
        <f t="shared" ref="U9" si="7">U8-U6</f>
        <v>0</v>
      </c>
      <c r="V9" s="9">
        <f t="shared" si="6"/>
        <v>0</v>
      </c>
      <c r="W9" s="11">
        <f t="shared" si="6"/>
        <v>-681</v>
      </c>
      <c r="X9" s="11">
        <f t="shared" si="6"/>
        <v>-274</v>
      </c>
      <c r="Y9" s="11">
        <f t="shared" si="6"/>
        <v>8098</v>
      </c>
      <c r="Z9" s="11">
        <f t="shared" si="6"/>
        <v>1286</v>
      </c>
      <c r="AA9" s="11">
        <f t="shared" si="6"/>
        <v>3955</v>
      </c>
      <c r="AB9" s="11">
        <f t="shared" ref="AB9" si="8">AB8-AB6</f>
        <v>-1097</v>
      </c>
      <c r="AC9" s="10">
        <f t="shared" ref="AC9" si="9">AC8-AC6</f>
        <v>0</v>
      </c>
      <c r="AD9" s="223">
        <f t="shared" si="6"/>
        <v>-85887.080000000075</v>
      </c>
      <c r="AE9" s="11">
        <f t="shared" si="6"/>
        <v>-6983</v>
      </c>
      <c r="AF9" s="11">
        <f t="shared" si="6"/>
        <v>-2905</v>
      </c>
      <c r="AG9" s="11">
        <f t="shared" si="6"/>
        <v>72048</v>
      </c>
      <c r="AH9" s="11">
        <f t="shared" si="6"/>
        <v>41</v>
      </c>
      <c r="AI9" s="11">
        <f t="shared" si="6"/>
        <v>0</v>
      </c>
      <c r="AJ9" s="11">
        <f t="shared" si="6"/>
        <v>-1314</v>
      </c>
      <c r="AK9" s="11">
        <f t="shared" si="6"/>
        <v>-8712</v>
      </c>
      <c r="AL9" s="11">
        <f t="shared" si="6"/>
        <v>-8468</v>
      </c>
      <c r="AM9" s="11">
        <f t="shared" si="6"/>
        <v>-667</v>
      </c>
      <c r="AN9" s="11">
        <f t="shared" si="6"/>
        <v>-13</v>
      </c>
      <c r="AO9" s="9">
        <f t="shared" si="6"/>
        <v>1271</v>
      </c>
      <c r="AP9" s="11">
        <f t="shared" si="6"/>
        <v>-0.36</v>
      </c>
      <c r="AQ9" s="10">
        <f t="shared" si="6"/>
        <v>0</v>
      </c>
      <c r="AR9" s="11">
        <f t="shared" si="6"/>
        <v>0</v>
      </c>
      <c r="AS9" s="11">
        <f t="shared" si="6"/>
        <v>0</v>
      </c>
      <c r="AT9" s="11">
        <f t="shared" si="6"/>
        <v>0</v>
      </c>
      <c r="AU9" s="11">
        <f t="shared" si="6"/>
        <v>0</v>
      </c>
      <c r="AV9" s="11">
        <f t="shared" si="6"/>
        <v>0</v>
      </c>
      <c r="AW9" s="11">
        <f t="shared" si="6"/>
        <v>-3560</v>
      </c>
      <c r="AX9" s="11">
        <f t="shared" si="6"/>
        <v>1024</v>
      </c>
      <c r="AY9" s="11">
        <f t="shared" si="6"/>
        <v>1542</v>
      </c>
      <c r="AZ9" s="11">
        <f t="shared" si="6"/>
        <v>0</v>
      </c>
      <c r="BA9" s="11">
        <f t="shared" si="6"/>
        <v>0</v>
      </c>
      <c r="BB9" s="10">
        <f t="shared" si="6"/>
        <v>0</v>
      </c>
      <c r="BC9" s="11">
        <f t="shared" si="6"/>
        <v>-577</v>
      </c>
      <c r="BD9" s="11">
        <f t="shared" si="6"/>
        <v>-578</v>
      </c>
      <c r="BE9" s="11">
        <f t="shared" si="6"/>
        <v>-8</v>
      </c>
      <c r="BF9" s="11">
        <f t="shared" si="6"/>
        <v>370</v>
      </c>
      <c r="BG9" s="11">
        <f t="shared" si="6"/>
        <v>-24899</v>
      </c>
      <c r="BH9" s="9">
        <f t="shared" si="6"/>
        <v>17611.640000000014</v>
      </c>
      <c r="BI9" s="223">
        <f t="shared" si="6"/>
        <v>-68275.439999999944</v>
      </c>
      <c r="BJ9" s="11">
        <f t="shared" si="6"/>
        <v>6033</v>
      </c>
      <c r="BK9" s="49">
        <f t="shared" si="6"/>
        <v>-74308.439999999944</v>
      </c>
      <c r="BM9" s="30">
        <f t="shared" si="4"/>
        <v>11578.64000000013</v>
      </c>
    </row>
    <row r="10" spans="1:67" ht="15.75" x14ac:dyDescent="0.25">
      <c r="A10" s="128"/>
      <c r="B10" s="5" t="s">
        <v>133</v>
      </c>
      <c r="C10" s="13">
        <f>C9/C6</f>
        <v>-2.6647323814614033E-2</v>
      </c>
      <c r="D10" s="13">
        <f t="shared" ref="D10:BM10" si="10">D9/D6</f>
        <v>-7.6555714536737207E-2</v>
      </c>
      <c r="E10" s="13">
        <f t="shared" si="10"/>
        <v>-8.2820816900631561E-2</v>
      </c>
      <c r="F10" s="13">
        <f t="shared" si="10"/>
        <v>-1.0003006084730126E-3</v>
      </c>
      <c r="G10" s="13">
        <f t="shared" si="10"/>
        <v>-3.5529256082793406E-2</v>
      </c>
      <c r="H10" s="13" t="e">
        <f t="shared" si="10"/>
        <v>#DIV/0!</v>
      </c>
      <c r="I10" s="13" t="e">
        <f t="shared" si="10"/>
        <v>#DIV/0!</v>
      </c>
      <c r="J10" s="13">
        <f t="shared" si="10"/>
        <v>-0.37855495772482706</v>
      </c>
      <c r="K10" s="13">
        <f t="shared" si="10"/>
        <v>-1</v>
      </c>
      <c r="L10" s="13">
        <f t="shared" si="10"/>
        <v>-0.85134271099744241</v>
      </c>
      <c r="M10" s="13">
        <f t="shared" si="10"/>
        <v>-0.25197568389057751</v>
      </c>
      <c r="N10" s="13">
        <f t="shared" si="10"/>
        <v>0.26351062312847567</v>
      </c>
      <c r="O10" s="13">
        <f t="shared" si="10"/>
        <v>-3.0573248407643312E-2</v>
      </c>
      <c r="P10" s="13">
        <f t="shared" si="10"/>
        <v>0.17470955174732741</v>
      </c>
      <c r="Q10" s="13" t="e">
        <f t="shared" si="10"/>
        <v>#DIV/0!</v>
      </c>
      <c r="R10" s="13">
        <f t="shared" si="10"/>
        <v>-0.26236761932395186</v>
      </c>
      <c r="S10" s="13" t="e">
        <f t="shared" si="10"/>
        <v>#DIV/0!</v>
      </c>
      <c r="T10" s="13" t="e">
        <f t="shared" si="10"/>
        <v>#DIV/0!</v>
      </c>
      <c r="U10" s="13" t="e">
        <f t="shared" ref="U10" si="11">U9/U6</f>
        <v>#DIV/0!</v>
      </c>
      <c r="V10" s="162" t="e">
        <f t="shared" si="10"/>
        <v>#DIV/0!</v>
      </c>
      <c r="W10" s="13">
        <f t="shared" si="10"/>
        <v>-1</v>
      </c>
      <c r="X10" s="13">
        <f t="shared" si="10"/>
        <v>-1</v>
      </c>
      <c r="Y10" s="13">
        <f t="shared" si="10"/>
        <v>3.2045904234269886</v>
      </c>
      <c r="Z10" s="13">
        <f t="shared" si="10"/>
        <v>11.79816513761468</v>
      </c>
      <c r="AA10" s="13">
        <f t="shared" si="10"/>
        <v>35.630630630630634</v>
      </c>
      <c r="AB10" s="13">
        <f t="shared" ref="AB10" si="12">AB9/AB6</f>
        <v>-0.33272672126175312</v>
      </c>
      <c r="AC10" s="14" t="e">
        <f t="shared" ref="AC10" si="13">AC9/AC6</f>
        <v>#DIV/0!</v>
      </c>
      <c r="AD10" s="224">
        <f t="shared" si="10"/>
        <v>-3.1441660532241053E-2</v>
      </c>
      <c r="AE10" s="13">
        <f t="shared" si="10"/>
        <v>-0.41028202115158635</v>
      </c>
      <c r="AF10" s="13">
        <f t="shared" si="10"/>
        <v>-0.36001982897508983</v>
      </c>
      <c r="AG10" s="13">
        <f t="shared" si="10"/>
        <v>2.9626218183313457</v>
      </c>
      <c r="AH10" s="13" t="e">
        <f t="shared" si="10"/>
        <v>#DIV/0!</v>
      </c>
      <c r="AI10" s="13" t="e">
        <f t="shared" si="10"/>
        <v>#DIV/0!</v>
      </c>
      <c r="AJ10" s="13">
        <f t="shared" si="10"/>
        <v>-0.26745369428048038</v>
      </c>
      <c r="AK10" s="13">
        <f t="shared" si="10"/>
        <v>-0.92346830612677544</v>
      </c>
      <c r="AL10" s="13">
        <f t="shared" si="10"/>
        <v>-0.70157415078707541</v>
      </c>
      <c r="AM10" s="13">
        <f t="shared" si="10"/>
        <v>-0.7265795206971678</v>
      </c>
      <c r="AN10" s="13">
        <f t="shared" si="10"/>
        <v>-1</v>
      </c>
      <c r="AO10" s="162">
        <f t="shared" si="10"/>
        <v>2.6327781920623083E-2</v>
      </c>
      <c r="AP10" s="13">
        <f t="shared" si="10"/>
        <v>-1</v>
      </c>
      <c r="AQ10" s="14" t="e">
        <f t="shared" si="10"/>
        <v>#DIV/0!</v>
      </c>
      <c r="AR10" s="13" t="e">
        <f t="shared" si="10"/>
        <v>#DIV/0!</v>
      </c>
      <c r="AS10" s="13" t="e">
        <f t="shared" si="10"/>
        <v>#DIV/0!</v>
      </c>
      <c r="AT10" s="13" t="e">
        <f t="shared" si="10"/>
        <v>#DIV/0!</v>
      </c>
      <c r="AU10" s="13" t="e">
        <f t="shared" si="10"/>
        <v>#DIV/0!</v>
      </c>
      <c r="AV10" s="13" t="e">
        <f t="shared" si="10"/>
        <v>#DIV/0!</v>
      </c>
      <c r="AW10" s="13">
        <f t="shared" si="10"/>
        <v>-0.34296724470134876</v>
      </c>
      <c r="AX10" s="13">
        <f t="shared" si="10"/>
        <v>0.14042786615469008</v>
      </c>
      <c r="AY10" s="13">
        <f t="shared" si="10"/>
        <v>0.53504510756419155</v>
      </c>
      <c r="AZ10" s="13" t="e">
        <f t="shared" si="10"/>
        <v>#DIV/0!</v>
      </c>
      <c r="BA10" s="13" t="e">
        <f t="shared" si="10"/>
        <v>#DIV/0!</v>
      </c>
      <c r="BB10" s="14" t="e">
        <f t="shared" si="10"/>
        <v>#DIV/0!</v>
      </c>
      <c r="BC10" s="13">
        <f t="shared" si="10"/>
        <v>-9.791277787205159E-2</v>
      </c>
      <c r="BD10" s="13">
        <f t="shared" si="10"/>
        <v>-9.8082470727982346E-2</v>
      </c>
      <c r="BE10" s="13">
        <f t="shared" si="10"/>
        <v>-0.88888888888888884</v>
      </c>
      <c r="BF10" s="13">
        <f t="shared" si="10"/>
        <v>0.26353276353276356</v>
      </c>
      <c r="BG10" s="13">
        <f t="shared" si="10"/>
        <v>-0.64267093410422527</v>
      </c>
      <c r="BH10" s="162">
        <f t="shared" si="10"/>
        <v>8.9160057826633179E-2</v>
      </c>
      <c r="BI10" s="224">
        <f t="shared" si="10"/>
        <v>-2.330886890276691E-2</v>
      </c>
      <c r="BJ10" s="13">
        <f t="shared" si="10"/>
        <v>6.2843749999999998</v>
      </c>
      <c r="BK10" s="50">
        <f t="shared" si="10"/>
        <v>-2.5376819704043294E-2</v>
      </c>
      <c r="BM10" s="162" t="e">
        <f t="shared" si="10"/>
        <v>#DIV/0!</v>
      </c>
    </row>
    <row r="11" spans="1:67" ht="15.75" x14ac:dyDescent="0.25">
      <c r="A11" s="128"/>
      <c r="B11" s="5" t="s">
        <v>134</v>
      </c>
      <c r="C11" s="11">
        <f>C8-C7</f>
        <v>-25903</v>
      </c>
      <c r="D11" s="11">
        <f t="shared" ref="D11:BK11" si="14">D8-D7</f>
        <v>146219</v>
      </c>
      <c r="E11" s="11">
        <f t="shared" si="14"/>
        <v>-1740</v>
      </c>
      <c r="F11" s="11">
        <f t="shared" si="14"/>
        <v>7976</v>
      </c>
      <c r="G11" s="11">
        <f t="shared" si="14"/>
        <v>6148</v>
      </c>
      <c r="H11" s="11">
        <f t="shared" si="14"/>
        <v>0</v>
      </c>
      <c r="I11" s="11">
        <f t="shared" si="14"/>
        <v>0</v>
      </c>
      <c r="J11" s="11">
        <f t="shared" si="14"/>
        <v>-145</v>
      </c>
      <c r="K11" s="11">
        <f t="shared" si="14"/>
        <v>0</v>
      </c>
      <c r="L11" s="11">
        <f t="shared" si="14"/>
        <v>-3407</v>
      </c>
      <c r="M11" s="11">
        <f t="shared" si="14"/>
        <v>-58</v>
      </c>
      <c r="N11" s="11">
        <f t="shared" si="14"/>
        <v>-1265</v>
      </c>
      <c r="O11" s="11">
        <f t="shared" si="14"/>
        <v>138</v>
      </c>
      <c r="P11" s="11">
        <f t="shared" si="14"/>
        <v>11358</v>
      </c>
      <c r="Q11" s="11">
        <f t="shared" si="14"/>
        <v>0</v>
      </c>
      <c r="R11" s="11">
        <f t="shared" si="14"/>
        <v>2404</v>
      </c>
      <c r="S11" s="11">
        <f t="shared" si="14"/>
        <v>0</v>
      </c>
      <c r="T11" s="11">
        <f t="shared" si="14"/>
        <v>0</v>
      </c>
      <c r="U11" s="11">
        <f t="shared" ref="U11" si="15">U8-U7</f>
        <v>-924</v>
      </c>
      <c r="V11" s="9">
        <f t="shared" si="14"/>
        <v>0</v>
      </c>
      <c r="W11" s="11">
        <f t="shared" si="14"/>
        <v>-442</v>
      </c>
      <c r="X11" s="11">
        <f t="shared" si="14"/>
        <v>0</v>
      </c>
      <c r="Y11" s="11">
        <f t="shared" si="14"/>
        <v>6328</v>
      </c>
      <c r="Z11" s="11">
        <f t="shared" si="14"/>
        <v>17</v>
      </c>
      <c r="AA11" s="11">
        <f t="shared" si="14"/>
        <v>3551</v>
      </c>
      <c r="AB11" s="11">
        <f t="shared" ref="AB11" si="16">AB8-AB7</f>
        <v>2200</v>
      </c>
      <c r="AC11" s="10">
        <f t="shared" ref="AC11" si="17">AC8-AC7</f>
        <v>0</v>
      </c>
      <c r="AD11" s="223">
        <f t="shared" si="14"/>
        <v>152455</v>
      </c>
      <c r="AE11" s="11">
        <f t="shared" si="14"/>
        <v>-4345</v>
      </c>
      <c r="AF11" s="11">
        <f t="shared" si="14"/>
        <v>-1279</v>
      </c>
      <c r="AG11" s="11">
        <f t="shared" si="14"/>
        <v>19354</v>
      </c>
      <c r="AH11" s="11">
        <f t="shared" si="14"/>
        <v>41</v>
      </c>
      <c r="AI11" s="11">
        <f t="shared" si="14"/>
        <v>0</v>
      </c>
      <c r="AJ11" s="11">
        <f t="shared" si="14"/>
        <v>-1418</v>
      </c>
      <c r="AK11" s="11">
        <f t="shared" si="14"/>
        <v>-9063</v>
      </c>
      <c r="AL11" s="11">
        <f t="shared" si="14"/>
        <v>-7089</v>
      </c>
      <c r="AM11" s="11">
        <f t="shared" si="14"/>
        <v>-574</v>
      </c>
      <c r="AN11" s="11">
        <f t="shared" si="14"/>
        <v>1</v>
      </c>
      <c r="AO11" s="9">
        <f t="shared" si="14"/>
        <v>-1886</v>
      </c>
      <c r="AP11" s="11">
        <f t="shared" si="14"/>
        <v>0</v>
      </c>
      <c r="AQ11" s="10">
        <f t="shared" si="14"/>
        <v>0</v>
      </c>
      <c r="AR11" s="11">
        <f t="shared" si="14"/>
        <v>0</v>
      </c>
      <c r="AS11" s="11">
        <f t="shared" si="14"/>
        <v>0</v>
      </c>
      <c r="AT11" s="11">
        <f t="shared" si="14"/>
        <v>0</v>
      </c>
      <c r="AU11" s="11">
        <f t="shared" si="14"/>
        <v>0</v>
      </c>
      <c r="AV11" s="11">
        <f t="shared" si="14"/>
        <v>0</v>
      </c>
      <c r="AW11" s="11">
        <f t="shared" si="14"/>
        <v>-2820</v>
      </c>
      <c r="AX11" s="11">
        <f t="shared" si="14"/>
        <v>-65</v>
      </c>
      <c r="AY11" s="11">
        <f t="shared" si="14"/>
        <v>-1078</v>
      </c>
      <c r="AZ11" s="11">
        <f t="shared" si="14"/>
        <v>0</v>
      </c>
      <c r="BA11" s="11">
        <f t="shared" si="14"/>
        <v>0</v>
      </c>
      <c r="BB11" s="10">
        <f t="shared" si="14"/>
        <v>0</v>
      </c>
      <c r="BC11" s="11">
        <f t="shared" si="14"/>
        <v>-834</v>
      </c>
      <c r="BD11" s="11">
        <f t="shared" si="14"/>
        <v>-836</v>
      </c>
      <c r="BE11" s="11">
        <f t="shared" si="14"/>
        <v>1</v>
      </c>
      <c r="BF11" s="11">
        <f t="shared" si="14"/>
        <v>-86</v>
      </c>
      <c r="BG11" s="11">
        <f t="shared" si="14"/>
        <v>-13785</v>
      </c>
      <c r="BH11" s="9">
        <f t="shared" si="14"/>
        <v>-25761</v>
      </c>
      <c r="BI11" s="223">
        <f t="shared" si="14"/>
        <v>126694</v>
      </c>
      <c r="BJ11" s="11">
        <f t="shared" si="14"/>
        <v>5986</v>
      </c>
      <c r="BK11" s="49">
        <f t="shared" si="14"/>
        <v>120708</v>
      </c>
      <c r="BM11" s="30">
        <f t="shared" si="4"/>
        <v>-31747</v>
      </c>
    </row>
    <row r="12" spans="1:67" ht="15.75" x14ac:dyDescent="0.25">
      <c r="A12" s="128"/>
      <c r="B12" s="5" t="s">
        <v>135</v>
      </c>
      <c r="C12" s="13">
        <f>C11/C7</f>
        <v>-1.451045219751872E-2</v>
      </c>
      <c r="D12" s="13">
        <f t="shared" ref="D12:BM12" si="18">D11/D7</f>
        <v>0.49527483842995923</v>
      </c>
      <c r="E12" s="13">
        <f t="shared" si="18"/>
        <v>-2.5493758424661547E-2</v>
      </c>
      <c r="F12" s="13">
        <f t="shared" si="18"/>
        <v>4.3166479951075101E-2</v>
      </c>
      <c r="G12" s="13">
        <f t="shared" si="18"/>
        <v>8.6458816746122144E-2</v>
      </c>
      <c r="H12" s="13" t="e">
        <f t="shared" si="18"/>
        <v>#DIV/0!</v>
      </c>
      <c r="I12" s="13" t="e">
        <f t="shared" si="18"/>
        <v>#DIV/0!</v>
      </c>
      <c r="J12" s="13">
        <f t="shared" si="18"/>
        <v>-8.2292849035187285E-2</v>
      </c>
      <c r="K12" s="13" t="e">
        <f t="shared" si="18"/>
        <v>#DIV/0!</v>
      </c>
      <c r="L12" s="13">
        <f t="shared" si="18"/>
        <v>-0.78556605948812541</v>
      </c>
      <c r="M12" s="13">
        <f t="shared" si="18"/>
        <v>-7.7946512565515384E-3</v>
      </c>
      <c r="N12" s="13">
        <f t="shared" si="18"/>
        <v>-0.12492593324116137</v>
      </c>
      <c r="O12" s="13">
        <f t="shared" si="18"/>
        <v>1.3122860403195132E-2</v>
      </c>
      <c r="P12" s="13">
        <f t="shared" si="18"/>
        <v>0.28901498765871902</v>
      </c>
      <c r="Q12" s="13" t="e">
        <f t="shared" si="18"/>
        <v>#DIV/0!</v>
      </c>
      <c r="R12" s="13">
        <f t="shared" si="18"/>
        <v>0.30959433354797167</v>
      </c>
      <c r="S12" s="13" t="e">
        <f t="shared" si="18"/>
        <v>#DIV/0!</v>
      </c>
      <c r="T12" s="13" t="e">
        <f t="shared" si="18"/>
        <v>#DIV/0!</v>
      </c>
      <c r="U12" s="13">
        <f t="shared" ref="U12" si="19">U11/U7</f>
        <v>-1</v>
      </c>
      <c r="V12" s="162" t="e">
        <f t="shared" si="18"/>
        <v>#DIV/0!</v>
      </c>
      <c r="W12" s="13">
        <f t="shared" si="18"/>
        <v>-1</v>
      </c>
      <c r="X12" s="13" t="e">
        <f t="shared" si="18"/>
        <v>#DIV/0!</v>
      </c>
      <c r="Y12" s="13">
        <f t="shared" si="18"/>
        <v>1.4726553409355365</v>
      </c>
      <c r="Z12" s="13">
        <f t="shared" si="18"/>
        <v>1.2336719883889695E-2</v>
      </c>
      <c r="AA12" s="13">
        <f t="shared" si="18"/>
        <v>6.8951456310679609</v>
      </c>
      <c r="AB12" s="13" t="e">
        <f t="shared" ref="AB12" si="20">AB11/AB7</f>
        <v>#DIV/0!</v>
      </c>
      <c r="AC12" s="14" t="e">
        <f t="shared" ref="AC12" si="21">AC11/AC7</f>
        <v>#DIV/0!</v>
      </c>
      <c r="AD12" s="224">
        <f t="shared" si="18"/>
        <v>6.1146091651556114E-2</v>
      </c>
      <c r="AE12" s="13">
        <f t="shared" si="18"/>
        <v>-0.30211375330273954</v>
      </c>
      <c r="AF12" s="13">
        <f t="shared" si="18"/>
        <v>-0.19851001086450412</v>
      </c>
      <c r="AG12" s="13">
        <f t="shared" si="18"/>
        <v>0.25130822069001335</v>
      </c>
      <c r="AH12" s="13" t="e">
        <f t="shared" si="18"/>
        <v>#DIV/0!</v>
      </c>
      <c r="AI12" s="13" t="e">
        <f t="shared" si="18"/>
        <v>#DIV/0!</v>
      </c>
      <c r="AJ12" s="13">
        <f t="shared" si="18"/>
        <v>-0.28263902730715568</v>
      </c>
      <c r="AK12" s="13">
        <f t="shared" si="18"/>
        <v>-0.9262135922330097</v>
      </c>
      <c r="AL12" s="13">
        <f t="shared" si="18"/>
        <v>-0.66308109624918155</v>
      </c>
      <c r="AM12" s="13">
        <f t="shared" si="18"/>
        <v>-0.6957575757575758</v>
      </c>
      <c r="AN12" s="13">
        <f t="shared" si="18"/>
        <v>-1</v>
      </c>
      <c r="AO12" s="162">
        <f t="shared" si="18"/>
        <v>-3.6669064608325391E-2</v>
      </c>
      <c r="AP12" s="13" t="e">
        <f t="shared" si="18"/>
        <v>#DIV/0!</v>
      </c>
      <c r="AQ12" s="14" t="e">
        <f t="shared" si="18"/>
        <v>#DIV/0!</v>
      </c>
      <c r="AR12" s="13" t="e">
        <f t="shared" si="18"/>
        <v>#DIV/0!</v>
      </c>
      <c r="AS12" s="13" t="e">
        <f t="shared" si="18"/>
        <v>#DIV/0!</v>
      </c>
      <c r="AT12" s="13" t="e">
        <f t="shared" si="18"/>
        <v>#DIV/0!</v>
      </c>
      <c r="AU12" s="13" t="e">
        <f t="shared" si="18"/>
        <v>#DIV/0!</v>
      </c>
      <c r="AV12" s="13" t="e">
        <f t="shared" si="18"/>
        <v>#DIV/0!</v>
      </c>
      <c r="AW12" s="13">
        <f t="shared" si="18"/>
        <v>-0.29253112033195022</v>
      </c>
      <c r="AX12" s="13">
        <f t="shared" si="18"/>
        <v>-7.7556377520582266E-3</v>
      </c>
      <c r="AY12" s="13">
        <f t="shared" si="18"/>
        <v>-0.19592875318066158</v>
      </c>
      <c r="AZ12" s="13" t="e">
        <f t="shared" si="18"/>
        <v>#DIV/0!</v>
      </c>
      <c r="BA12" s="13" t="e">
        <f t="shared" si="18"/>
        <v>#DIV/0!</v>
      </c>
      <c r="BB12" s="14" t="e">
        <f t="shared" si="18"/>
        <v>#DIV/0!</v>
      </c>
      <c r="BC12" s="13">
        <f t="shared" si="18"/>
        <v>-0.13560975609756099</v>
      </c>
      <c r="BD12" s="13">
        <f t="shared" si="18"/>
        <v>-0.13591285969761013</v>
      </c>
      <c r="BE12" s="13" t="e">
        <f t="shared" si="18"/>
        <v>#DIV/0!</v>
      </c>
      <c r="BF12" s="13">
        <f t="shared" si="18"/>
        <v>-4.6236559139784944E-2</v>
      </c>
      <c r="BG12" s="13">
        <f t="shared" si="18"/>
        <v>-0.49893228129863548</v>
      </c>
      <c r="BH12" s="162">
        <f t="shared" si="18"/>
        <v>-0.10693604426714709</v>
      </c>
      <c r="BI12" s="224">
        <f t="shared" si="18"/>
        <v>4.6336906844874098E-2</v>
      </c>
      <c r="BJ12" s="13">
        <f t="shared" si="18"/>
        <v>5.9443892750744789</v>
      </c>
      <c r="BK12" s="50">
        <f t="shared" si="18"/>
        <v>4.4163860111920708E-2</v>
      </c>
      <c r="BM12" s="14">
        <f t="shared" si="18"/>
        <v>-0.13233761578030298</v>
      </c>
      <c r="BO12" s="36"/>
    </row>
    <row r="13" spans="1:67" ht="15.75" x14ac:dyDescent="0.25">
      <c r="A13" s="128"/>
      <c r="B13" s="5" t="s">
        <v>296</v>
      </c>
      <c r="C13" s="126">
        <f>C8/C5</f>
        <v>0.66187996628942936</v>
      </c>
      <c r="D13" s="126">
        <f t="shared" ref="D13:BM13" si="22">D8/D5</f>
        <v>0.5833798066884629</v>
      </c>
      <c r="E13" s="126">
        <f t="shared" si="22"/>
        <v>0.91717918309936841</v>
      </c>
      <c r="F13" s="126">
        <f t="shared" si="22"/>
        <v>0.67931078233042697</v>
      </c>
      <c r="G13" s="126">
        <f t="shared" si="22"/>
        <v>0.65579851620460761</v>
      </c>
      <c r="H13" s="126" t="e">
        <f t="shared" si="22"/>
        <v>#DIV/0!</v>
      </c>
      <c r="I13" s="126" t="e">
        <f t="shared" si="22"/>
        <v>#DIV/0!</v>
      </c>
      <c r="J13" s="126">
        <f t="shared" si="22"/>
        <v>0.42274509803921567</v>
      </c>
      <c r="K13" s="126">
        <f t="shared" si="22"/>
        <v>0</v>
      </c>
      <c r="L13" s="126">
        <f t="shared" si="22"/>
        <v>0.10107597000326052</v>
      </c>
      <c r="M13" s="126">
        <f t="shared" si="22"/>
        <v>0.50871632329635497</v>
      </c>
      <c r="N13" s="126">
        <f t="shared" si="22"/>
        <v>0.85954020758560479</v>
      </c>
      <c r="O13" s="126">
        <f t="shared" si="22"/>
        <v>0.65911902994308336</v>
      </c>
      <c r="P13" s="126">
        <f t="shared" si="22"/>
        <v>0.79879212198621818</v>
      </c>
      <c r="Q13" s="126" t="e">
        <f t="shared" si="22"/>
        <v>#DIV/0!</v>
      </c>
      <c r="R13" s="126">
        <f t="shared" si="22"/>
        <v>0.50160311744685049</v>
      </c>
      <c r="S13" s="126" t="e">
        <f t="shared" si="22"/>
        <v>#DIV/0!</v>
      </c>
      <c r="T13" s="126" t="e">
        <f t="shared" si="22"/>
        <v>#DIV/0!</v>
      </c>
      <c r="U13" s="126" t="e">
        <f t="shared" si="22"/>
        <v>#DIV/0!</v>
      </c>
      <c r="V13" s="177" t="e">
        <f t="shared" si="22"/>
        <v>#DIV/0!</v>
      </c>
      <c r="W13" s="126">
        <f t="shared" si="22"/>
        <v>0</v>
      </c>
      <c r="X13" s="126">
        <f t="shared" si="22"/>
        <v>0</v>
      </c>
      <c r="Y13" s="126">
        <f t="shared" si="22"/>
        <v>2.8600269179004036</v>
      </c>
      <c r="Z13" s="126">
        <f t="shared" si="22"/>
        <v>8.8853503184713372</v>
      </c>
      <c r="AA13" s="126">
        <f t="shared" si="22"/>
        <v>24.642424242424241</v>
      </c>
      <c r="AB13" s="126">
        <f t="shared" ref="AB13" si="23">AB8/AB5</f>
        <v>0.45417010734929808</v>
      </c>
      <c r="AC13" s="215" t="e">
        <f t="shared" si="22"/>
        <v>#DIV/0!</v>
      </c>
      <c r="AD13" s="225">
        <f t="shared" si="22"/>
        <v>0.65542445532739568</v>
      </c>
      <c r="AE13" s="126">
        <f t="shared" si="22"/>
        <v>0.40099880143827404</v>
      </c>
      <c r="AF13" s="126">
        <f t="shared" si="22"/>
        <v>0.43519298837013315</v>
      </c>
      <c r="AG13" s="126">
        <f t="shared" si="22"/>
        <v>2.6942238872735405</v>
      </c>
      <c r="AH13" s="126" t="e">
        <f t="shared" si="22"/>
        <v>#DIV/0!</v>
      </c>
      <c r="AI13" s="126" t="e">
        <f t="shared" si="22"/>
        <v>#DIV/0!</v>
      </c>
      <c r="AJ13" s="126">
        <f t="shared" si="22"/>
        <v>0.4985455049175786</v>
      </c>
      <c r="AK13" s="126">
        <f t="shared" si="22"/>
        <v>5.2051041741763393E-2</v>
      </c>
      <c r="AL13" s="126">
        <f t="shared" si="22"/>
        <v>0.20289528530389231</v>
      </c>
      <c r="AM13" s="126">
        <f t="shared" si="22"/>
        <v>0.18620178041543026</v>
      </c>
      <c r="AN13" s="126">
        <f t="shared" si="22"/>
        <v>0</v>
      </c>
      <c r="AO13" s="177">
        <f t="shared" si="22"/>
        <v>0.69789421790266926</v>
      </c>
      <c r="AP13" s="126">
        <f t="shared" si="22"/>
        <v>0</v>
      </c>
      <c r="AQ13" s="215" t="e">
        <f t="shared" si="22"/>
        <v>#DIV/0!</v>
      </c>
      <c r="AR13" s="126" t="e">
        <f t="shared" si="22"/>
        <v>#DIV/0!</v>
      </c>
      <c r="AS13" s="126" t="e">
        <f t="shared" si="22"/>
        <v>#DIV/0!</v>
      </c>
      <c r="AT13" s="126" t="e">
        <f t="shared" si="22"/>
        <v>#DIV/0!</v>
      </c>
      <c r="AU13" s="126" t="e">
        <f t="shared" si="22"/>
        <v>#DIV/0!</v>
      </c>
      <c r="AV13" s="126" t="e">
        <f t="shared" si="22"/>
        <v>#DIV/0!</v>
      </c>
      <c r="AW13" s="126">
        <f t="shared" si="22"/>
        <v>0.44677366524729772</v>
      </c>
      <c r="AX13" s="126">
        <f t="shared" si="22"/>
        <v>0.77552923622120673</v>
      </c>
      <c r="AY13" s="126">
        <f t="shared" si="22"/>
        <v>1.0436423684831329</v>
      </c>
      <c r="AZ13" s="126" t="e">
        <f t="shared" si="22"/>
        <v>#DIV/0!</v>
      </c>
      <c r="BA13" s="126" t="e">
        <f t="shared" si="22"/>
        <v>#DIV/0!</v>
      </c>
      <c r="BB13" s="215" t="e">
        <f t="shared" si="22"/>
        <v>#DIV/0!</v>
      </c>
      <c r="BC13" s="126">
        <f t="shared" si="22"/>
        <v>0.61343180244634199</v>
      </c>
      <c r="BD13" s="126">
        <f t="shared" si="22"/>
        <v>0.61331640895453499</v>
      </c>
      <c r="BE13" s="126">
        <f t="shared" si="22"/>
        <v>7.1428571428571425E-2</v>
      </c>
      <c r="BF13" s="126">
        <f t="shared" si="22"/>
        <v>0.85783365570599612</v>
      </c>
      <c r="BG13" s="126">
        <f t="shared" si="22"/>
        <v>0.24305628708873206</v>
      </c>
      <c r="BH13" s="177">
        <f t="shared" si="22"/>
        <v>0.74066168623265738</v>
      </c>
      <c r="BI13" s="225">
        <f t="shared" si="22"/>
        <v>0.66114618799716485</v>
      </c>
      <c r="BJ13" s="126">
        <f t="shared" si="22"/>
        <v>4.8596247394023626</v>
      </c>
      <c r="BK13" s="126">
        <f t="shared" si="22"/>
        <v>0.65974951695924977</v>
      </c>
      <c r="BM13" s="126" t="e">
        <f t="shared" si="22"/>
        <v>#DIV/0!</v>
      </c>
    </row>
    <row r="14" spans="1:67" s="180" customFormat="1" ht="15.75" x14ac:dyDescent="0.25">
      <c r="A14" s="128"/>
      <c r="B14" s="5" t="s">
        <v>297</v>
      </c>
      <c r="C14" s="11">
        <f>C5-C8</f>
        <v>898696</v>
      </c>
      <c r="D14" s="11">
        <f>D5-D8</f>
        <v>315259</v>
      </c>
      <c r="E14" s="11">
        <f>E5-E8</f>
        <v>6006</v>
      </c>
      <c r="F14" s="11">
        <f>F5-F8</f>
        <v>90993</v>
      </c>
      <c r="G14" s="11">
        <f t="shared" ref="G14:BM14" si="24">G5-G8</f>
        <v>40549</v>
      </c>
      <c r="H14" s="11">
        <f t="shared" si="24"/>
        <v>0</v>
      </c>
      <c r="I14" s="11">
        <f t="shared" si="24"/>
        <v>0</v>
      </c>
      <c r="J14" s="11">
        <f t="shared" si="24"/>
        <v>2208</v>
      </c>
      <c r="K14" s="11">
        <f t="shared" si="24"/>
        <v>6</v>
      </c>
      <c r="L14" s="11">
        <f t="shared" si="24"/>
        <v>8271</v>
      </c>
      <c r="M14" s="11">
        <f t="shared" si="24"/>
        <v>7130</v>
      </c>
      <c r="N14" s="11">
        <f t="shared" si="24"/>
        <v>1448</v>
      </c>
      <c r="O14" s="11">
        <f t="shared" si="24"/>
        <v>5510</v>
      </c>
      <c r="P14" s="11">
        <f t="shared" si="24"/>
        <v>12760</v>
      </c>
      <c r="Q14" s="11">
        <f t="shared" si="24"/>
        <v>0</v>
      </c>
      <c r="R14" s="11">
        <f t="shared" si="24"/>
        <v>10104</v>
      </c>
      <c r="S14" s="11">
        <f t="shared" si="24"/>
        <v>0</v>
      </c>
      <c r="T14" s="11">
        <f t="shared" si="24"/>
        <v>0</v>
      </c>
      <c r="U14" s="11">
        <f t="shared" si="24"/>
        <v>0</v>
      </c>
      <c r="V14" s="9">
        <f t="shared" si="24"/>
        <v>0</v>
      </c>
      <c r="W14" s="11">
        <f t="shared" si="24"/>
        <v>1004</v>
      </c>
      <c r="X14" s="11">
        <f t="shared" si="24"/>
        <v>406</v>
      </c>
      <c r="Y14" s="11">
        <f t="shared" si="24"/>
        <v>-6910</v>
      </c>
      <c r="Z14" s="11">
        <f t="shared" si="24"/>
        <v>-1238</v>
      </c>
      <c r="AA14" s="11">
        <f t="shared" si="24"/>
        <v>-3901</v>
      </c>
      <c r="AB14" s="11">
        <f t="shared" ref="AB14" si="25">AB5-AB8</f>
        <v>2644</v>
      </c>
      <c r="AC14" s="10">
        <f t="shared" si="24"/>
        <v>0</v>
      </c>
      <c r="AD14" s="223">
        <f t="shared" si="24"/>
        <v>1390945</v>
      </c>
      <c r="AE14" s="11">
        <f t="shared" si="24"/>
        <v>14993</v>
      </c>
      <c r="AF14" s="11">
        <f t="shared" si="24"/>
        <v>6702</v>
      </c>
      <c r="AG14" s="11">
        <f t="shared" si="24"/>
        <v>-60599</v>
      </c>
      <c r="AH14" s="11">
        <f t="shared" si="24"/>
        <v>-41</v>
      </c>
      <c r="AI14" s="11">
        <f t="shared" si="24"/>
        <v>0</v>
      </c>
      <c r="AJ14" s="11">
        <f t="shared" si="24"/>
        <v>3620</v>
      </c>
      <c r="AK14" s="11">
        <f t="shared" si="24"/>
        <v>13149</v>
      </c>
      <c r="AL14" s="11">
        <f t="shared" si="24"/>
        <v>14151</v>
      </c>
      <c r="AM14" s="11">
        <f t="shared" si="24"/>
        <v>1097</v>
      </c>
      <c r="AN14" s="11">
        <f t="shared" si="24"/>
        <v>19</v>
      </c>
      <c r="AO14" s="9">
        <f t="shared" si="24"/>
        <v>21448</v>
      </c>
      <c r="AP14" s="11">
        <f t="shared" si="24"/>
        <v>2</v>
      </c>
      <c r="AQ14" s="10">
        <f t="shared" si="24"/>
        <v>0</v>
      </c>
      <c r="AR14" s="11">
        <f t="shared" si="24"/>
        <v>0</v>
      </c>
      <c r="AS14" s="11">
        <f t="shared" si="24"/>
        <v>0</v>
      </c>
      <c r="AT14" s="11">
        <f t="shared" si="24"/>
        <v>0</v>
      </c>
      <c r="AU14" s="11">
        <f t="shared" si="24"/>
        <v>0</v>
      </c>
      <c r="AV14" s="11">
        <f t="shared" si="24"/>
        <v>0</v>
      </c>
      <c r="AW14" s="11">
        <f t="shared" si="24"/>
        <v>8445</v>
      </c>
      <c r="AX14" s="11">
        <f t="shared" si="24"/>
        <v>2407</v>
      </c>
      <c r="AY14" s="11">
        <f t="shared" si="24"/>
        <v>-185</v>
      </c>
      <c r="AZ14" s="11">
        <f t="shared" si="24"/>
        <v>0</v>
      </c>
      <c r="BA14" s="11">
        <f t="shared" si="24"/>
        <v>0</v>
      </c>
      <c r="BB14" s="10">
        <f t="shared" si="24"/>
        <v>0</v>
      </c>
      <c r="BC14" s="11">
        <f t="shared" si="24"/>
        <v>3350</v>
      </c>
      <c r="BD14" s="11">
        <f t="shared" si="24"/>
        <v>3351</v>
      </c>
      <c r="BE14" s="11">
        <f t="shared" si="24"/>
        <v>13</v>
      </c>
      <c r="BF14" s="11">
        <f t="shared" si="24"/>
        <v>294</v>
      </c>
      <c r="BG14" s="11">
        <f t="shared" si="24"/>
        <v>43114</v>
      </c>
      <c r="BH14" s="11">
        <f t="shared" si="24"/>
        <v>75330</v>
      </c>
      <c r="BI14" s="223">
        <f t="shared" si="24"/>
        <v>1466275</v>
      </c>
      <c r="BJ14" s="11">
        <f t="shared" si="24"/>
        <v>-5554</v>
      </c>
      <c r="BK14" s="11">
        <f t="shared" si="24"/>
        <v>1471829</v>
      </c>
      <c r="BL14" s="11">
        <f t="shared" si="24"/>
        <v>-2853891</v>
      </c>
      <c r="BM14" s="11">
        <f t="shared" si="24"/>
        <v>-208147</v>
      </c>
    </row>
    <row r="15" spans="1:67" ht="15.75" x14ac:dyDescent="0.25">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226"/>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226"/>
      <c r="BJ15" s="5"/>
      <c r="BK15" s="48"/>
    </row>
    <row r="16" spans="1:67" ht="15.75" x14ac:dyDescent="0.25">
      <c r="A16" s="15" t="s">
        <v>136</v>
      </c>
      <c r="B16" s="11" t="s">
        <v>300</v>
      </c>
      <c r="C16" s="120">
        <v>4776865</v>
      </c>
      <c r="D16" s="120">
        <v>1359634</v>
      </c>
      <c r="E16" s="120">
        <v>272943</v>
      </c>
      <c r="F16" s="120">
        <v>384668</v>
      </c>
      <c r="G16" s="120">
        <v>275484</v>
      </c>
      <c r="H16" s="120">
        <v>0</v>
      </c>
      <c r="I16" s="120">
        <v>0</v>
      </c>
      <c r="J16" s="120">
        <v>0</v>
      </c>
      <c r="K16" s="120">
        <v>0</v>
      </c>
      <c r="L16" s="120">
        <v>74988</v>
      </c>
      <c r="M16" s="120">
        <v>508892</v>
      </c>
      <c r="N16" s="120">
        <v>638</v>
      </c>
      <c r="O16" s="120">
        <v>9836</v>
      </c>
      <c r="P16" s="120">
        <v>277243</v>
      </c>
      <c r="Q16" s="120">
        <v>0</v>
      </c>
      <c r="R16" s="120">
        <v>7855</v>
      </c>
      <c r="S16" s="120">
        <v>0</v>
      </c>
      <c r="T16" s="120">
        <v>0</v>
      </c>
      <c r="U16" s="120"/>
      <c r="V16" s="189">
        <v>0</v>
      </c>
      <c r="W16" s="120">
        <v>0</v>
      </c>
      <c r="X16" s="120">
        <v>0</v>
      </c>
      <c r="Y16" s="120">
        <v>11205</v>
      </c>
      <c r="Z16" s="120">
        <v>710</v>
      </c>
      <c r="AA16" s="120">
        <v>1257</v>
      </c>
      <c r="AB16" s="120">
        <v>8704</v>
      </c>
      <c r="AC16" s="151">
        <v>0</v>
      </c>
      <c r="AD16" s="229">
        <f t="shared" ref="AD16:AD17" si="26">SUM(C16:AC16)</f>
        <v>7970922</v>
      </c>
      <c r="AE16" s="120">
        <v>3210</v>
      </c>
      <c r="AF16" s="120">
        <v>1005</v>
      </c>
      <c r="AG16" s="120">
        <v>16779</v>
      </c>
      <c r="AH16" s="120">
        <v>0</v>
      </c>
      <c r="AI16" s="120">
        <v>0</v>
      </c>
      <c r="AJ16" s="120">
        <v>141</v>
      </c>
      <c r="AK16" s="120">
        <v>264414</v>
      </c>
      <c r="AL16" s="120">
        <v>284909</v>
      </c>
      <c r="AM16" s="120">
        <v>0</v>
      </c>
      <c r="AN16" s="120">
        <v>101024</v>
      </c>
      <c r="AO16" s="189">
        <v>835503</v>
      </c>
      <c r="AP16" s="120">
        <v>18310</v>
      </c>
      <c r="AQ16" s="151">
        <v>0</v>
      </c>
      <c r="AR16" s="120">
        <v>0</v>
      </c>
      <c r="AS16" s="120"/>
      <c r="AT16" s="120"/>
      <c r="AU16" s="120">
        <v>0</v>
      </c>
      <c r="AV16" s="120"/>
      <c r="AW16" s="120">
        <v>2724</v>
      </c>
      <c r="AX16" s="120">
        <v>2363</v>
      </c>
      <c r="AY16" s="120">
        <v>1366</v>
      </c>
      <c r="AZ16" s="120">
        <v>0</v>
      </c>
      <c r="BA16" s="120">
        <v>0</v>
      </c>
      <c r="BB16" s="151">
        <v>0</v>
      </c>
      <c r="BC16" s="120">
        <v>30573</v>
      </c>
      <c r="BD16" s="120">
        <v>30575</v>
      </c>
      <c r="BE16" s="120">
        <v>0</v>
      </c>
      <c r="BF16" s="120">
        <v>10406</v>
      </c>
      <c r="BG16" s="120">
        <v>22367</v>
      </c>
      <c r="BH16" s="9">
        <f>SUM(AE16:BG16)</f>
        <v>1625669</v>
      </c>
      <c r="BI16" s="222">
        <f>AD16+BH16</f>
        <v>9596591</v>
      </c>
      <c r="BJ16" s="96">
        <v>32950</v>
      </c>
      <c r="BK16" s="49">
        <f t="shared" ref="BK16:BK17" si="27">BI16-BJ16</f>
        <v>9563641</v>
      </c>
      <c r="BL16">
        <v>2</v>
      </c>
      <c r="BM16" s="30"/>
    </row>
    <row r="17" spans="1:65" s="41" customFormat="1" ht="15.75" x14ac:dyDescent="0.25">
      <c r="A17" s="134" t="s">
        <v>136</v>
      </c>
      <c r="B17" s="216" t="s">
        <v>325</v>
      </c>
      <c r="C17" s="10">
        <v>3248268</v>
      </c>
      <c r="D17" s="10">
        <v>858940</v>
      </c>
      <c r="E17" s="10">
        <v>272942</v>
      </c>
      <c r="F17" s="10">
        <v>261550</v>
      </c>
      <c r="G17" s="10">
        <v>187327</v>
      </c>
      <c r="H17" s="10">
        <v>0</v>
      </c>
      <c r="I17" s="10">
        <v>0</v>
      </c>
      <c r="J17" s="10">
        <v>0</v>
      </c>
      <c r="K17" s="10">
        <v>0</v>
      </c>
      <c r="L17" s="10">
        <v>50992</v>
      </c>
      <c r="M17" s="10">
        <v>346044</v>
      </c>
      <c r="N17" s="10">
        <v>434</v>
      </c>
      <c r="O17" s="10">
        <v>6689</v>
      </c>
      <c r="P17" s="10">
        <v>188526</v>
      </c>
      <c r="Q17" s="10">
        <v>0</v>
      </c>
      <c r="R17" s="10">
        <v>5339</v>
      </c>
      <c r="S17" s="10">
        <v>0</v>
      </c>
      <c r="T17" s="10">
        <v>0</v>
      </c>
      <c r="U17" s="10"/>
      <c r="V17" s="10">
        <v>0</v>
      </c>
      <c r="W17" s="10">
        <v>0</v>
      </c>
      <c r="X17" s="10">
        <v>0</v>
      </c>
      <c r="Y17" s="10">
        <v>7619</v>
      </c>
      <c r="Z17" s="10">
        <v>484</v>
      </c>
      <c r="AA17" s="10">
        <v>878</v>
      </c>
      <c r="AB17" s="10">
        <v>5917</v>
      </c>
      <c r="AC17" s="10">
        <v>0</v>
      </c>
      <c r="AD17" s="229">
        <f t="shared" si="26"/>
        <v>5441949</v>
      </c>
      <c r="AE17" s="10">
        <v>2184</v>
      </c>
      <c r="AF17" s="10">
        <v>682</v>
      </c>
      <c r="AG17" s="10">
        <v>11409</v>
      </c>
      <c r="AH17" s="10">
        <v>0</v>
      </c>
      <c r="AI17" s="10">
        <v>0</v>
      </c>
      <c r="AJ17" s="10">
        <v>94</v>
      </c>
      <c r="AK17" s="10">
        <v>179802</v>
      </c>
      <c r="AL17" s="10">
        <v>193741</v>
      </c>
      <c r="AM17" s="10">
        <v>0</v>
      </c>
      <c r="AN17" s="10">
        <v>68696</v>
      </c>
      <c r="AO17" s="10">
        <v>568142</v>
      </c>
      <c r="AP17" s="10">
        <v>12452</v>
      </c>
      <c r="AQ17" s="10">
        <v>0</v>
      </c>
      <c r="AR17" s="10">
        <v>0</v>
      </c>
      <c r="AS17" s="10"/>
      <c r="AT17" s="10"/>
      <c r="AU17" s="10">
        <v>0</v>
      </c>
      <c r="AV17" s="10"/>
      <c r="AW17" s="10">
        <v>1852</v>
      </c>
      <c r="AX17" s="10">
        <v>1606</v>
      </c>
      <c r="AY17" s="10">
        <v>928</v>
      </c>
      <c r="AZ17" s="10">
        <v>0</v>
      </c>
      <c r="BA17" s="10">
        <v>0</v>
      </c>
      <c r="BB17" s="10">
        <v>0</v>
      </c>
      <c r="BC17" s="10">
        <v>20790</v>
      </c>
      <c r="BD17" s="10">
        <v>20792</v>
      </c>
      <c r="BE17" s="10">
        <v>0</v>
      </c>
      <c r="BF17" s="10">
        <v>7075</v>
      </c>
      <c r="BG17" s="10">
        <v>15221</v>
      </c>
      <c r="BH17" s="10">
        <f>SUM(AE17:BG17)</f>
        <v>1105466</v>
      </c>
      <c r="BI17" s="222">
        <f>AD17+BH17</f>
        <v>6547415</v>
      </c>
      <c r="BJ17" s="10">
        <v>21967</v>
      </c>
      <c r="BK17" s="10">
        <f t="shared" si="27"/>
        <v>6525448</v>
      </c>
      <c r="BM17" s="217"/>
    </row>
    <row r="18" spans="1:65" ht="15.75" x14ac:dyDescent="0.25">
      <c r="A18" s="128"/>
      <c r="B18" s="12" t="s">
        <v>326</v>
      </c>
      <c r="C18" s="9">
        <f>IF('Upto Month COPPY'!$C$4="",0,'Upto Month COPPY'!$C$4)</f>
        <v>3167533</v>
      </c>
      <c r="D18" s="9">
        <f>IF('Upto Month COPPY'!$C$5="",0,'Upto Month COPPY'!$C$5)</f>
        <v>505293</v>
      </c>
      <c r="E18" s="9">
        <f>IF('Upto Month COPPY'!$C$6="",0,'Upto Month COPPY'!$C$6)</f>
        <v>251053</v>
      </c>
      <c r="F18" s="9">
        <f>IF('Upto Month COPPY'!$C$7="",0,'Upto Month COPPY'!$C$7)</f>
        <v>233666</v>
      </c>
      <c r="G18" s="9">
        <f>IF('Upto Month COPPY'!$C$8="",0,'Upto Month COPPY'!$C$8)</f>
        <v>173672</v>
      </c>
      <c r="H18" s="9">
        <f>IF('Upto Month COPPY'!$C$9="",0,'Upto Month COPPY'!$C$9)</f>
        <v>0</v>
      </c>
      <c r="I18" s="9">
        <f>IF('Upto Month COPPY'!$C$10="",0,'Upto Month COPPY'!$C$10)</f>
        <v>0</v>
      </c>
      <c r="J18" s="9">
        <f>IF('Upto Month COPPY'!$C$11="",0,'Upto Month COPPY'!$C$11)</f>
        <v>156</v>
      </c>
      <c r="K18" s="9">
        <f>IF('Upto Month COPPY'!$C$12="",0,'Upto Month COPPY'!$C$12)</f>
        <v>98</v>
      </c>
      <c r="L18" s="9">
        <f>IF('Upto Month COPPY'!$C$13="",0,'Upto Month COPPY'!$C$13)</f>
        <v>56991</v>
      </c>
      <c r="M18" s="9">
        <f>IF('Upto Month COPPY'!$C$14="",0,'Upto Month COPPY'!$C$14)</f>
        <v>321564</v>
      </c>
      <c r="N18" s="9">
        <f>IF('Upto Month COPPY'!$C$15="",0,'Upto Month COPPY'!$C$15)</f>
        <v>274</v>
      </c>
      <c r="O18" s="9">
        <f>IF('Upto Month COPPY'!$C$16="",0,'Upto Month COPPY'!$C$16)</f>
        <v>29236</v>
      </c>
      <c r="P18" s="9">
        <f>IF('Upto Month COPPY'!$C$17="",0,'Upto Month COPPY'!$C$17)</f>
        <v>234103</v>
      </c>
      <c r="Q18" s="9">
        <f>IF('Upto Month COPPY'!$C$18="",0,'Upto Month COPPY'!$C$18)</f>
        <v>0</v>
      </c>
      <c r="R18" s="9">
        <f>IF('Upto Month COPPY'!$C$21="",0,'Upto Month COPPY'!$C$21)</f>
        <v>2779</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9194</v>
      </c>
      <c r="Z18" s="9">
        <f>IF('Upto Month COPPY'!$C$43="",0,'Upto Month COPPY'!$C$43)</f>
        <v>241</v>
      </c>
      <c r="AA18" s="9">
        <f>IF('Upto Month COPPY'!$C$44="",0,'Upto Month COPPY'!$C$44)</f>
        <v>636</v>
      </c>
      <c r="AB18" s="9">
        <f>IF('Upto Month COPPY'!$C$48="",0,'Upto Month COPPY'!$C$48)</f>
        <v>0</v>
      </c>
      <c r="AC18" s="10">
        <f>IF('Upto Month COPPY'!$C$51="",0,'Upto Month COPPY'!$C$51)</f>
        <v>0</v>
      </c>
      <c r="AD18" s="229">
        <f t="shared" ref="AD18:AD19" si="28">SUM(C18:AC18)</f>
        <v>4986489</v>
      </c>
      <c r="AE18" s="9">
        <f>IF('Upto Month COPPY'!$C$19="",0,'Upto Month COPPY'!$C$19)</f>
        <v>1658</v>
      </c>
      <c r="AF18" s="9">
        <f>IF('Upto Month COPPY'!$C$20="",0,'Upto Month COPPY'!$C$20)</f>
        <v>699</v>
      </c>
      <c r="AG18" s="9">
        <f>IF('Upto Month COPPY'!$C$22="",0,'Upto Month COPPY'!$C$22)</f>
        <v>35570</v>
      </c>
      <c r="AH18" s="9">
        <f>IF('Upto Month COPPY'!$C$23="",0,'Upto Month COPPY'!$C$23)</f>
        <v>0</v>
      </c>
      <c r="AI18" s="9">
        <f>IF('Upto Month COPPY'!$C$24="",0,'Upto Month COPPY'!$C$24)</f>
        <v>0</v>
      </c>
      <c r="AJ18" s="9">
        <f>IF('Upto Month COPPY'!$C$25="",0,'Upto Month COPPY'!$C$25)</f>
        <v>445</v>
      </c>
      <c r="AK18" s="9">
        <f>IF('Upto Month COPPY'!$C$28="",0,'Upto Month COPPY'!$C$28)</f>
        <v>202322</v>
      </c>
      <c r="AL18" s="9">
        <f>IF('Upto Month COPPY'!$C$29="",0,'Upto Month COPPY'!$C$29)</f>
        <v>188384</v>
      </c>
      <c r="AM18" s="9">
        <f>IF('Upto Month COPPY'!$C$31="",0,'Upto Month COPPY'!$C$31)</f>
        <v>0</v>
      </c>
      <c r="AN18" s="9">
        <f>IF('Upto Month COPPY'!$C$32="",0,'Upto Month COPPY'!$C$32)</f>
        <v>97063</v>
      </c>
      <c r="AO18" s="9">
        <f>IF('Upto Month COPPY'!$C$33="",0,'Upto Month COPPY'!$C$33)</f>
        <v>808750</v>
      </c>
      <c r="AP18" s="9">
        <f>IF('Upto Month COPPY'!$C$34="",0,'Upto Month COPPY'!$C$34)</f>
        <v>135063</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497</v>
      </c>
      <c r="AX18" s="9">
        <f>IF('Upto Month COPPY'!$C$46="",0,'Upto Month COPPY'!$C$46)</f>
        <v>1135</v>
      </c>
      <c r="AY18" s="9">
        <f>IF('Upto Month COPPY'!$C$47="",0,'Upto Month COPPY'!$C$47)</f>
        <v>133</v>
      </c>
      <c r="AZ18" s="9">
        <f>IF('Upto Month COPPY'!$C$49="",0,'Upto Month COPPY'!$C$49)</f>
        <v>0</v>
      </c>
      <c r="BA18" s="9">
        <f>IF('Upto Month COPPY'!$C$50="",0,'Upto Month COPPY'!$C$50)</f>
        <v>0</v>
      </c>
      <c r="BB18" s="10">
        <f>IF('Upto Month COPPY'!$C$52="",0,'Upto Month COPPY'!$C$52)</f>
        <v>0</v>
      </c>
      <c r="BC18" s="9">
        <f>IF('Upto Month COPPY'!$C$53="",0,'Upto Month COPPY'!$C$53)</f>
        <v>34538</v>
      </c>
      <c r="BD18" s="9">
        <f>IF('Upto Month COPPY'!$C$54="",0,'Upto Month COPPY'!$C$54)</f>
        <v>34619</v>
      </c>
      <c r="BE18" s="9">
        <f>IF('Upto Month COPPY'!$C$55="",0,'Upto Month COPPY'!$C$55)</f>
        <v>0</v>
      </c>
      <c r="BF18" s="9">
        <f>IF('Upto Month COPPY'!$C$56="",0,'Upto Month COPPY'!$C$56)</f>
        <v>8202</v>
      </c>
      <c r="BG18" s="9">
        <f>IF('Upto Month COPPY'!$C$58="",0,'Upto Month COPPY'!$C$58)</f>
        <v>12856</v>
      </c>
      <c r="BH18" s="9">
        <f>SUM(AE18:BG18)</f>
        <v>1561934</v>
      </c>
      <c r="BI18" s="222">
        <f>AD18+BH18</f>
        <v>6548423</v>
      </c>
      <c r="BJ18" s="9">
        <f>IF('Upto Month COPPY'!$C$60="",0,'Upto Month COPPY'!$C$60)</f>
        <v>3365</v>
      </c>
      <c r="BK18" s="49">
        <f t="shared" ref="BK18:BK19" si="29">BI18-BJ18</f>
        <v>6545058</v>
      </c>
      <c r="BL18">
        <f>'Upto Month COPPY'!$C$61</f>
        <v>6545058</v>
      </c>
      <c r="BM18" s="30">
        <f t="shared" ref="BM18:BM22" si="30">BK18-AD18</f>
        <v>1558569</v>
      </c>
    </row>
    <row r="19" spans="1:65" ht="15.75" x14ac:dyDescent="0.25">
      <c r="A19" s="128"/>
      <c r="B19" s="182" t="s">
        <v>327</v>
      </c>
      <c r="C19" s="9">
        <f>IF('Upto Month Current'!$C$4="",0,'Upto Month Current'!$C$4)</f>
        <v>3246044</v>
      </c>
      <c r="D19" s="9">
        <f>IF('Upto Month Current'!$C$5="",0,'Upto Month Current'!$C$5)</f>
        <v>782629</v>
      </c>
      <c r="E19" s="9">
        <f>IF('Upto Month Current'!$C$6="",0,'Upto Month Current'!$C$6)</f>
        <v>254117</v>
      </c>
      <c r="F19" s="9">
        <f>IF('Upto Month Current'!$C$7="",0,'Upto Month Current'!$C$7)</f>
        <v>248979</v>
      </c>
      <c r="G19" s="9">
        <f>IF('Upto Month Current'!$C$8="",0,'Upto Month Current'!$C$8)</f>
        <v>195736</v>
      </c>
      <c r="H19" s="9">
        <f>IF('Upto Month Current'!$C$9="",0,'Upto Month Current'!$C$9)</f>
        <v>0</v>
      </c>
      <c r="I19" s="9">
        <f>IF('Upto Month Current'!$C$10="",0,'Upto Month Current'!$C$10)</f>
        <v>0</v>
      </c>
      <c r="J19" s="9">
        <f>IF('Upto Month Current'!$C$11="",0,'Upto Month Current'!$C$11)</f>
        <v>0</v>
      </c>
      <c r="K19" s="9">
        <f>IF('Upto Month Current'!$C$12="",0,'Upto Month Current'!$C$12)</f>
        <v>9</v>
      </c>
      <c r="L19" s="9">
        <f>IF('Upto Month Current'!$C$13="",0,'Upto Month Current'!$C$13)</f>
        <v>47312</v>
      </c>
      <c r="M19" s="9">
        <f>IF('Upto Month Current'!$C$14="",0,'Upto Month Current'!$C$14)</f>
        <v>344246</v>
      </c>
      <c r="N19" s="9">
        <f>IF('Upto Month Current'!$C$15="",0,'Upto Month Current'!$C$15)</f>
        <v>577</v>
      </c>
      <c r="O19" s="9">
        <f>IF('Upto Month Current'!$C$16="",0,'Upto Month Current'!$C$16)</f>
        <v>3513</v>
      </c>
      <c r="P19" s="9">
        <f>IF('Upto Month Current'!$C$17="",0,'Upto Month Current'!$C$17)</f>
        <v>213418</v>
      </c>
      <c r="Q19" s="9">
        <f>IF('Upto Month Current'!$C$18="",0,'Upto Month Current'!$C$18)</f>
        <v>0</v>
      </c>
      <c r="R19" s="9">
        <f>IF('Upto Month Current'!$C$21="",0,'Upto Month Current'!$C$21)</f>
        <v>4691</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28640</v>
      </c>
      <c r="Z19" s="9">
        <f>IF('Upto Month Current'!$C$43="",0,'Upto Month Current'!$C$43)</f>
        <v>2571</v>
      </c>
      <c r="AA19" s="9">
        <f>IF('Upto Month Current'!$C$44="",0,'Upto Month Current'!$C$44)</f>
        <v>1380</v>
      </c>
      <c r="AB19" s="9">
        <f>IF('Upto Month Current'!$C$48="",0,'Upto Month Current'!$C$48)</f>
        <v>0</v>
      </c>
      <c r="AC19" s="10">
        <f>IF('Upto Month Current'!$C$51="",0,'Upto Month Current'!$C$51)</f>
        <v>0</v>
      </c>
      <c r="AD19" s="229">
        <f t="shared" si="28"/>
        <v>5373862</v>
      </c>
      <c r="AE19" s="9">
        <f>IF('Upto Month Current'!$C$19="",0,'Upto Month Current'!$C$19)</f>
        <v>2292</v>
      </c>
      <c r="AF19" s="9">
        <f>IF('Upto Month Current'!$C$20="",0,'Upto Month Current'!$C$20)</f>
        <v>567</v>
      </c>
      <c r="AG19" s="9">
        <f>IF('Upto Month Current'!$C$22="",0,'Upto Month Current'!$C$22)</f>
        <v>37911</v>
      </c>
      <c r="AH19" s="9">
        <f>IF('Upto Month Current'!$C$23="",0,'Upto Month Current'!$C$23)</f>
        <v>0</v>
      </c>
      <c r="AI19" s="9">
        <f>IF('Upto Month Current'!$C$24="",0,'Upto Month Current'!$C$24)</f>
        <v>0</v>
      </c>
      <c r="AJ19" s="9">
        <f>IF('Upto Month Current'!$C$25="",0,'Upto Month Current'!$C$25)</f>
        <v>76</v>
      </c>
      <c r="AK19" s="9">
        <f>IF('Upto Month Current'!$C$28="",0,'Upto Month Current'!$C$28)</f>
        <v>80009</v>
      </c>
      <c r="AL19" s="9">
        <f>IF('Upto Month Current'!$C$29="",0,'Upto Month Current'!$C$29)</f>
        <v>153773</v>
      </c>
      <c r="AM19" s="9">
        <f>IF('Upto Month Current'!$C$31="",0,'Upto Month Current'!$C$31)</f>
        <v>0</v>
      </c>
      <c r="AN19" s="9">
        <f>IF('Upto Month Current'!$C$32="",0,'Upto Month Current'!$C$32)</f>
        <v>98665</v>
      </c>
      <c r="AO19" s="9">
        <f>IF('Upto Month Current'!$C$33="",0,'Upto Month Current'!$C$33)</f>
        <v>644062</v>
      </c>
      <c r="AP19" s="9">
        <f>IF('Upto Month Current'!$C$34="",0,'Upto Month Current'!$C$34)</f>
        <v>382017</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212</v>
      </c>
      <c r="AX19" s="9">
        <f>IF('Upto Month Current'!$C$46="",0,'Upto Month Current'!$C$46)</f>
        <v>1013</v>
      </c>
      <c r="AY19" s="9">
        <f>IF('Upto Month Current'!$C$47="",0,'Upto Month Current'!$C$47)</f>
        <v>120</v>
      </c>
      <c r="AZ19" s="9">
        <f>IF('Upto Month Current'!$C$49="",0,'Upto Month Current'!$C$49)</f>
        <v>0</v>
      </c>
      <c r="BA19" s="9">
        <f>IF('Upto Month Current'!$C$50="",0,'Upto Month Current'!$C$50)</f>
        <v>0</v>
      </c>
      <c r="BB19" s="10">
        <f>IF('Upto Month Current'!$C$52="",0,'Upto Month Current'!$C$52)</f>
        <v>0</v>
      </c>
      <c r="BC19" s="9">
        <f>IF('Upto Month Current'!$C$53="",0,'Upto Month Current'!$C$53)</f>
        <v>30432</v>
      </c>
      <c r="BD19" s="9">
        <f>IF('Upto Month Current'!$C$54="",0,'Upto Month Current'!$C$54)</f>
        <v>29743</v>
      </c>
      <c r="BE19" s="9">
        <f>IF('Upto Month Current'!$C$55="",0,'Upto Month Current'!$C$55)</f>
        <v>0</v>
      </c>
      <c r="BF19" s="9">
        <f>IF('Upto Month Current'!$C$56="",0,'Upto Month Current'!$C$56)</f>
        <v>7339</v>
      </c>
      <c r="BG19" s="9">
        <f>IF('Upto Month Current'!$C$58="",0,'Upto Month Current'!$C$58)</f>
        <v>9838</v>
      </c>
      <c r="BH19" s="9">
        <f>SUM(AE19:BG19)</f>
        <v>1478069</v>
      </c>
      <c r="BI19" s="222">
        <f>AD19+BH19</f>
        <v>6851931</v>
      </c>
      <c r="BJ19" s="9">
        <f>IF('Upto Month Current'!$C$60="",0,'Upto Month Current'!$C$60)</f>
        <v>353462</v>
      </c>
      <c r="BK19" s="49">
        <f t="shared" si="29"/>
        <v>6498469</v>
      </c>
      <c r="BL19">
        <f>'Upto Month Current'!$C$61</f>
        <v>6498468</v>
      </c>
      <c r="BM19" s="30">
        <f t="shared" si="30"/>
        <v>1124607</v>
      </c>
    </row>
    <row r="20" spans="1:65" ht="15.75" x14ac:dyDescent="0.25">
      <c r="A20" s="128"/>
      <c r="B20" s="5" t="s">
        <v>132</v>
      </c>
      <c r="C20" s="11">
        <f>C19-C17</f>
        <v>-2224</v>
      </c>
      <c r="D20" s="11">
        <f t="shared" ref="D20" si="31">D19-D17</f>
        <v>-76311</v>
      </c>
      <c r="E20" s="11">
        <f t="shared" ref="E20" si="32">E19-E17</f>
        <v>-18825</v>
      </c>
      <c r="F20" s="11">
        <f t="shared" ref="F20" si="33">F19-F17</f>
        <v>-12571</v>
      </c>
      <c r="G20" s="11">
        <f t="shared" ref="G20" si="34">G19-G17</f>
        <v>8409</v>
      </c>
      <c r="H20" s="11">
        <f t="shared" ref="H20" si="35">H19-H17</f>
        <v>0</v>
      </c>
      <c r="I20" s="11">
        <f t="shared" ref="I20" si="36">I19-I17</f>
        <v>0</v>
      </c>
      <c r="J20" s="11">
        <f t="shared" ref="J20" si="37">J19-J17</f>
        <v>0</v>
      </c>
      <c r="K20" s="11">
        <f t="shared" ref="K20" si="38">K19-K17</f>
        <v>9</v>
      </c>
      <c r="L20" s="11">
        <f t="shared" ref="L20" si="39">L19-L17</f>
        <v>-3680</v>
      </c>
      <c r="M20" s="11">
        <f t="shared" ref="M20" si="40">M19-M17</f>
        <v>-1798</v>
      </c>
      <c r="N20" s="11">
        <f t="shared" ref="N20" si="41">N19-N17</f>
        <v>143</v>
      </c>
      <c r="O20" s="11">
        <f t="shared" ref="O20" si="42">O19-O17</f>
        <v>-3176</v>
      </c>
      <c r="P20" s="11">
        <f t="shared" ref="P20" si="43">P19-P17</f>
        <v>24892</v>
      </c>
      <c r="Q20" s="11">
        <f t="shared" ref="Q20" si="44">Q19-Q17</f>
        <v>0</v>
      </c>
      <c r="R20" s="11">
        <f t="shared" ref="R20" si="45">R19-R17</f>
        <v>-648</v>
      </c>
      <c r="S20" s="11">
        <f t="shared" ref="S20" si="46">S19-S17</f>
        <v>0</v>
      </c>
      <c r="T20" s="11">
        <f t="shared" ref="T20:U20" si="47">T19-T17</f>
        <v>0</v>
      </c>
      <c r="U20" s="11">
        <f t="shared" si="47"/>
        <v>0</v>
      </c>
      <c r="V20" s="9">
        <f t="shared" ref="V20" si="48">V19-V17</f>
        <v>0</v>
      </c>
      <c r="W20" s="11">
        <f t="shared" ref="W20" si="49">W19-W17</f>
        <v>0</v>
      </c>
      <c r="X20" s="11">
        <f t="shared" ref="X20" si="50">X19-X17</f>
        <v>0</v>
      </c>
      <c r="Y20" s="11">
        <f t="shared" ref="Y20" si="51">Y19-Y17</f>
        <v>21021</v>
      </c>
      <c r="Z20" s="11">
        <f t="shared" ref="Z20" si="52">Z19-Z17</f>
        <v>2087</v>
      </c>
      <c r="AA20" s="11">
        <f t="shared" ref="AA20:AD20" si="53">AA19-AA17</f>
        <v>502</v>
      </c>
      <c r="AB20" s="11">
        <f t="shared" ref="AB20" si="54">AB19-AB17</f>
        <v>-5917</v>
      </c>
      <c r="AC20" s="10">
        <f t="shared" si="53"/>
        <v>0</v>
      </c>
      <c r="AD20" s="223">
        <f t="shared" si="53"/>
        <v>-68087</v>
      </c>
      <c r="AE20" s="11">
        <f t="shared" ref="AE20" si="55">AE19-AE17</f>
        <v>108</v>
      </c>
      <c r="AF20" s="11">
        <f t="shared" ref="AF20" si="56">AF19-AF17</f>
        <v>-115</v>
      </c>
      <c r="AG20" s="11">
        <f t="shared" ref="AG20" si="57">AG19-AG17</f>
        <v>26502</v>
      </c>
      <c r="AH20" s="11">
        <f t="shared" ref="AH20" si="58">AH19-AH17</f>
        <v>0</v>
      </c>
      <c r="AI20" s="11">
        <f t="shared" ref="AI20" si="59">AI19-AI17</f>
        <v>0</v>
      </c>
      <c r="AJ20" s="11">
        <f t="shared" ref="AJ20" si="60">AJ19-AJ17</f>
        <v>-18</v>
      </c>
      <c r="AK20" s="11">
        <f t="shared" ref="AK20" si="61">AK19-AK17</f>
        <v>-99793</v>
      </c>
      <c r="AL20" s="11">
        <f t="shared" ref="AL20" si="62">AL19-AL17</f>
        <v>-39968</v>
      </c>
      <c r="AM20" s="11">
        <f t="shared" ref="AM20" si="63">AM19-AM17</f>
        <v>0</v>
      </c>
      <c r="AN20" s="11">
        <f t="shared" ref="AN20" si="64">AN19-AN17</f>
        <v>29969</v>
      </c>
      <c r="AO20" s="9">
        <f t="shared" ref="AO20" si="65">AO19-AO17</f>
        <v>75920</v>
      </c>
      <c r="AP20" s="11">
        <f t="shared" ref="AP20" si="66">AP19-AP17</f>
        <v>369565</v>
      </c>
      <c r="AQ20" s="10">
        <f t="shared" ref="AQ20" si="67">AQ19-AQ17</f>
        <v>0</v>
      </c>
      <c r="AR20" s="11">
        <f t="shared" ref="AR20" si="68">AR19-AR17</f>
        <v>0</v>
      </c>
      <c r="AS20" s="11">
        <f t="shared" ref="AS20" si="69">AS19-AS17</f>
        <v>0</v>
      </c>
      <c r="AT20" s="11">
        <f t="shared" ref="AT20" si="70">AT19-AT17</f>
        <v>0</v>
      </c>
      <c r="AU20" s="11">
        <f t="shared" ref="AU20" si="71">AU19-AU17</f>
        <v>0</v>
      </c>
      <c r="AV20" s="11">
        <f t="shared" ref="AV20" si="72">AV19-AV17</f>
        <v>0</v>
      </c>
      <c r="AW20" s="11">
        <f t="shared" ref="AW20" si="73">AW19-AW17</f>
        <v>-1640</v>
      </c>
      <c r="AX20" s="11">
        <f t="shared" ref="AX20" si="74">AX19-AX17</f>
        <v>-593</v>
      </c>
      <c r="AY20" s="11">
        <f t="shared" ref="AY20" si="75">AY19-AY17</f>
        <v>-808</v>
      </c>
      <c r="AZ20" s="11">
        <f t="shared" ref="AZ20" si="76">AZ19-AZ17</f>
        <v>0</v>
      </c>
      <c r="BA20" s="11">
        <f t="shared" ref="BA20" si="77">BA19-BA17</f>
        <v>0</v>
      </c>
      <c r="BB20" s="10">
        <f t="shared" ref="BB20" si="78">BB19-BB17</f>
        <v>0</v>
      </c>
      <c r="BC20" s="11">
        <f t="shared" ref="BC20" si="79">BC19-BC17</f>
        <v>9642</v>
      </c>
      <c r="BD20" s="11">
        <f t="shared" ref="BD20" si="80">BD19-BD17</f>
        <v>8951</v>
      </c>
      <c r="BE20" s="11">
        <f t="shared" ref="BE20" si="81">BE19-BE17</f>
        <v>0</v>
      </c>
      <c r="BF20" s="11">
        <f t="shared" ref="BF20" si="82">BF19-BF17</f>
        <v>264</v>
      </c>
      <c r="BG20" s="11">
        <f t="shared" ref="BG20:BH20" si="83">BG19-BG17</f>
        <v>-5383</v>
      </c>
      <c r="BH20" s="9">
        <f t="shared" si="83"/>
        <v>372603</v>
      </c>
      <c r="BI20" s="223">
        <f t="shared" ref="BI20" si="84">BI19-BI17</f>
        <v>304516</v>
      </c>
      <c r="BJ20" s="11">
        <f t="shared" ref="BJ20:BK20" si="85">BJ19-BJ17</f>
        <v>331495</v>
      </c>
      <c r="BK20" s="49">
        <f t="shared" si="85"/>
        <v>-26979</v>
      </c>
      <c r="BM20" s="30">
        <f t="shared" si="30"/>
        <v>41108</v>
      </c>
    </row>
    <row r="21" spans="1:65" ht="15.75" x14ac:dyDescent="0.25">
      <c r="A21" s="128"/>
      <c r="B21" s="5" t="s">
        <v>133</v>
      </c>
      <c r="C21" s="13">
        <f>C20/C17</f>
        <v>-6.8467257012044575E-4</v>
      </c>
      <c r="D21" s="13">
        <f t="shared" ref="D21" si="86">D20/D17</f>
        <v>-8.8843225370805884E-2</v>
      </c>
      <c r="E21" s="13">
        <f t="shared" ref="E21" si="87">E20/E17</f>
        <v>-6.8970697071172635E-2</v>
      </c>
      <c r="F21" s="13">
        <f t="shared" ref="F21" si="88">F20/F17</f>
        <v>-4.8063467788185814E-2</v>
      </c>
      <c r="G21" s="13">
        <f t="shared" ref="G21" si="89">G20/G17</f>
        <v>4.4889417969646662E-2</v>
      </c>
      <c r="H21" s="13" t="e">
        <f t="shared" ref="H21" si="90">H20/H17</f>
        <v>#DIV/0!</v>
      </c>
      <c r="I21" s="13" t="e">
        <f t="shared" ref="I21" si="91">I20/I17</f>
        <v>#DIV/0!</v>
      </c>
      <c r="J21" s="13" t="e">
        <f t="shared" ref="J21" si="92">J20/J17</f>
        <v>#DIV/0!</v>
      </c>
      <c r="K21" s="13" t="e">
        <f t="shared" ref="K21" si="93">K20/K17</f>
        <v>#DIV/0!</v>
      </c>
      <c r="L21" s="13">
        <f t="shared" ref="L21" si="94">L20/L17</f>
        <v>-7.21681832444305E-2</v>
      </c>
      <c r="M21" s="13">
        <f t="shared" ref="M21" si="95">M20/M17</f>
        <v>-5.1958710453005978E-3</v>
      </c>
      <c r="N21" s="13">
        <f t="shared" ref="N21" si="96">N20/N17</f>
        <v>0.3294930875576037</v>
      </c>
      <c r="O21" s="13">
        <f t="shared" ref="O21" si="97">O20/O17</f>
        <v>-0.47480938854836297</v>
      </c>
      <c r="P21" s="13">
        <f t="shared" ref="P21" si="98">P20/P17</f>
        <v>0.13203483869598889</v>
      </c>
      <c r="Q21" s="13" t="e">
        <f t="shared" ref="Q21" si="99">Q20/Q17</f>
        <v>#DIV/0!</v>
      </c>
      <c r="R21" s="13">
        <f t="shared" ref="R21" si="100">R20/R17</f>
        <v>-0.12137104326652931</v>
      </c>
      <c r="S21" s="13" t="e">
        <f t="shared" ref="S21" si="101">S20/S17</f>
        <v>#DIV/0!</v>
      </c>
      <c r="T21" s="13" t="e">
        <f t="shared" ref="T21:U21" si="102">T20/T17</f>
        <v>#DIV/0!</v>
      </c>
      <c r="U21" s="13" t="e">
        <f t="shared" si="102"/>
        <v>#DIV/0!</v>
      </c>
      <c r="V21" s="162" t="e">
        <f t="shared" ref="V21" si="103">V20/V17</f>
        <v>#DIV/0!</v>
      </c>
      <c r="W21" s="13" t="e">
        <f t="shared" ref="W21" si="104">W20/W17</f>
        <v>#DIV/0!</v>
      </c>
      <c r="X21" s="13" t="e">
        <f t="shared" ref="X21" si="105">X20/X17</f>
        <v>#DIV/0!</v>
      </c>
      <c r="Y21" s="13">
        <f t="shared" ref="Y21" si="106">Y20/Y17</f>
        <v>2.7590234938968368</v>
      </c>
      <c r="Z21" s="13">
        <f t="shared" ref="Z21" si="107">Z20/Z17</f>
        <v>4.3119834710743801</v>
      </c>
      <c r="AA21" s="13">
        <f t="shared" ref="AA21:AD21" si="108">AA20/AA17</f>
        <v>0.57175398633257402</v>
      </c>
      <c r="AB21" s="13">
        <f t="shared" ref="AB21" si="109">AB20/AB17</f>
        <v>-1</v>
      </c>
      <c r="AC21" s="14" t="e">
        <f t="shared" si="108"/>
        <v>#DIV/0!</v>
      </c>
      <c r="AD21" s="224">
        <f t="shared" si="108"/>
        <v>-1.2511510122568219E-2</v>
      </c>
      <c r="AE21" s="13">
        <f t="shared" ref="AE21" si="110">AE20/AE17</f>
        <v>4.9450549450549448E-2</v>
      </c>
      <c r="AF21" s="13">
        <f t="shared" ref="AF21" si="111">AF20/AF17</f>
        <v>-0.16862170087976538</v>
      </c>
      <c r="AG21" s="13">
        <f t="shared" ref="AG21" si="112">AG20/AG17</f>
        <v>2.3229029713384168</v>
      </c>
      <c r="AH21" s="13" t="e">
        <f t="shared" ref="AH21" si="113">AH20/AH17</f>
        <v>#DIV/0!</v>
      </c>
      <c r="AI21" s="13" t="e">
        <f t="shared" ref="AI21" si="114">AI20/AI17</f>
        <v>#DIV/0!</v>
      </c>
      <c r="AJ21" s="13">
        <f t="shared" ref="AJ21" si="115">AJ20/AJ17</f>
        <v>-0.19148936170212766</v>
      </c>
      <c r="AK21" s="13">
        <f t="shared" ref="AK21" si="116">AK20/AK17</f>
        <v>-0.55501607323611524</v>
      </c>
      <c r="AL21" s="13">
        <f t="shared" ref="AL21" si="117">AL20/AL17</f>
        <v>-0.20629603439643648</v>
      </c>
      <c r="AM21" s="13" t="e">
        <f t="shared" ref="AM21" si="118">AM20/AM17</f>
        <v>#DIV/0!</v>
      </c>
      <c r="AN21" s="13">
        <f t="shared" ref="AN21" si="119">AN20/AN17</f>
        <v>0.43625538604867825</v>
      </c>
      <c r="AO21" s="162">
        <f t="shared" ref="AO21" si="120">AO20/AO17</f>
        <v>0.13362856468981346</v>
      </c>
      <c r="AP21" s="13">
        <f t="shared" ref="AP21" si="121">AP20/AP17</f>
        <v>29.679168005139736</v>
      </c>
      <c r="AQ21" s="14" t="e">
        <f t="shared" ref="AQ21" si="122">AQ20/AQ17</f>
        <v>#DIV/0!</v>
      </c>
      <c r="AR21" s="13" t="e">
        <f t="shared" ref="AR21" si="123">AR20/AR17</f>
        <v>#DIV/0!</v>
      </c>
      <c r="AS21" s="13" t="e">
        <f t="shared" ref="AS21" si="124">AS20/AS17</f>
        <v>#DIV/0!</v>
      </c>
      <c r="AT21" s="13" t="e">
        <f t="shared" ref="AT21" si="125">AT20/AT17</f>
        <v>#DIV/0!</v>
      </c>
      <c r="AU21" s="13" t="e">
        <f t="shared" ref="AU21" si="126">AU20/AU17</f>
        <v>#DIV/0!</v>
      </c>
      <c r="AV21" s="13" t="e">
        <f t="shared" ref="AV21" si="127">AV20/AV17</f>
        <v>#DIV/0!</v>
      </c>
      <c r="AW21" s="13">
        <f t="shared" ref="AW21" si="128">AW20/AW17</f>
        <v>-0.8855291576673866</v>
      </c>
      <c r="AX21" s="13">
        <f t="shared" ref="AX21" si="129">AX20/AX17</f>
        <v>-0.36924034869240346</v>
      </c>
      <c r="AY21" s="13">
        <f t="shared" ref="AY21" si="130">AY20/AY17</f>
        <v>-0.87068965517241381</v>
      </c>
      <c r="AZ21" s="13" t="e">
        <f t="shared" ref="AZ21" si="131">AZ20/AZ17</f>
        <v>#DIV/0!</v>
      </c>
      <c r="BA21" s="13" t="e">
        <f t="shared" ref="BA21" si="132">BA20/BA17</f>
        <v>#DIV/0!</v>
      </c>
      <c r="BB21" s="14" t="e">
        <f t="shared" ref="BB21" si="133">BB20/BB17</f>
        <v>#DIV/0!</v>
      </c>
      <c r="BC21" s="13">
        <f t="shared" ref="BC21" si="134">BC20/BC17</f>
        <v>0.46378066378066379</v>
      </c>
      <c r="BD21" s="13">
        <f t="shared" ref="BD21" si="135">BD20/BD17</f>
        <v>0.4305021161985379</v>
      </c>
      <c r="BE21" s="13" t="e">
        <f t="shared" ref="BE21" si="136">BE20/BE17</f>
        <v>#DIV/0!</v>
      </c>
      <c r="BF21" s="13">
        <f t="shared" ref="BF21" si="137">BF20/BF17</f>
        <v>3.7314487632508837E-2</v>
      </c>
      <c r="BG21" s="13">
        <f t="shared" ref="BG21:BH21" si="138">BG20/BG17</f>
        <v>-0.35365613297418041</v>
      </c>
      <c r="BH21" s="162">
        <f t="shared" si="138"/>
        <v>0.33705514235625517</v>
      </c>
      <c r="BI21" s="224">
        <f t="shared" ref="BI21" si="139">BI20/BI17</f>
        <v>4.6509347582213742E-2</v>
      </c>
      <c r="BJ21" s="13">
        <f t="shared" ref="BJ21:BK21" si="140">BJ20/BJ17</f>
        <v>15.090590431101198</v>
      </c>
      <c r="BK21" s="50">
        <f t="shared" si="140"/>
        <v>-4.1344287779168576E-3</v>
      </c>
      <c r="BM21" s="162" t="e">
        <f t="shared" ref="BM21" si="141">BM20/BM17</f>
        <v>#DIV/0!</v>
      </c>
    </row>
    <row r="22" spans="1:65" ht="15.75" x14ac:dyDescent="0.25">
      <c r="A22" s="128"/>
      <c r="B22" s="5" t="s">
        <v>134</v>
      </c>
      <c r="C22" s="11">
        <f>C19-C18</f>
        <v>78511</v>
      </c>
      <c r="D22" s="11">
        <f t="shared" ref="D22:BK22" si="142">D19-D18</f>
        <v>277336</v>
      </c>
      <c r="E22" s="11">
        <f t="shared" si="142"/>
        <v>3064</v>
      </c>
      <c r="F22" s="11">
        <f t="shared" si="142"/>
        <v>15313</v>
      </c>
      <c r="G22" s="11">
        <f t="shared" si="142"/>
        <v>22064</v>
      </c>
      <c r="H22" s="11">
        <f t="shared" si="142"/>
        <v>0</v>
      </c>
      <c r="I22" s="11">
        <f t="shared" si="142"/>
        <v>0</v>
      </c>
      <c r="J22" s="11">
        <f t="shared" si="142"/>
        <v>-156</v>
      </c>
      <c r="K22" s="11">
        <f t="shared" si="142"/>
        <v>-89</v>
      </c>
      <c r="L22" s="11">
        <f t="shared" si="142"/>
        <v>-9679</v>
      </c>
      <c r="M22" s="11">
        <f t="shared" si="142"/>
        <v>22682</v>
      </c>
      <c r="N22" s="11">
        <f t="shared" si="142"/>
        <v>303</v>
      </c>
      <c r="O22" s="11">
        <f t="shared" si="142"/>
        <v>-25723</v>
      </c>
      <c r="P22" s="11">
        <f t="shared" si="142"/>
        <v>-20685</v>
      </c>
      <c r="Q22" s="11">
        <f t="shared" si="142"/>
        <v>0</v>
      </c>
      <c r="R22" s="11">
        <f t="shared" si="142"/>
        <v>1912</v>
      </c>
      <c r="S22" s="11">
        <f t="shared" si="142"/>
        <v>0</v>
      </c>
      <c r="T22" s="11">
        <f t="shared" si="142"/>
        <v>0</v>
      </c>
      <c r="U22" s="11">
        <f t="shared" ref="U22" si="143">U19-U18</f>
        <v>0</v>
      </c>
      <c r="V22" s="9">
        <f t="shared" si="142"/>
        <v>0</v>
      </c>
      <c r="W22" s="11">
        <f t="shared" si="142"/>
        <v>0</v>
      </c>
      <c r="X22" s="11">
        <f t="shared" si="142"/>
        <v>0</v>
      </c>
      <c r="Y22" s="11">
        <f t="shared" si="142"/>
        <v>19446</v>
      </c>
      <c r="Z22" s="11">
        <f t="shared" si="142"/>
        <v>2330</v>
      </c>
      <c r="AA22" s="11">
        <f t="shared" si="142"/>
        <v>744</v>
      </c>
      <c r="AB22" s="11">
        <f t="shared" ref="AB22" si="144">AB19-AB18</f>
        <v>0</v>
      </c>
      <c r="AC22" s="10">
        <f t="shared" ref="AC22:AD22" si="145">AC19-AC18</f>
        <v>0</v>
      </c>
      <c r="AD22" s="223">
        <f t="shared" si="145"/>
        <v>387373</v>
      </c>
      <c r="AE22" s="11">
        <f t="shared" si="142"/>
        <v>634</v>
      </c>
      <c r="AF22" s="11">
        <f t="shared" si="142"/>
        <v>-132</v>
      </c>
      <c r="AG22" s="11">
        <f t="shared" si="142"/>
        <v>2341</v>
      </c>
      <c r="AH22" s="11">
        <f t="shared" si="142"/>
        <v>0</v>
      </c>
      <c r="AI22" s="11">
        <f t="shared" si="142"/>
        <v>0</v>
      </c>
      <c r="AJ22" s="11">
        <f t="shared" si="142"/>
        <v>-369</v>
      </c>
      <c r="AK22" s="11">
        <f t="shared" si="142"/>
        <v>-122313</v>
      </c>
      <c r="AL22" s="11">
        <f t="shared" si="142"/>
        <v>-34611</v>
      </c>
      <c r="AM22" s="11">
        <f t="shared" si="142"/>
        <v>0</v>
      </c>
      <c r="AN22" s="11">
        <f t="shared" si="142"/>
        <v>1602</v>
      </c>
      <c r="AO22" s="9">
        <f t="shared" si="142"/>
        <v>-164688</v>
      </c>
      <c r="AP22" s="11">
        <f t="shared" si="142"/>
        <v>246954</v>
      </c>
      <c r="AQ22" s="10">
        <f t="shared" si="142"/>
        <v>0</v>
      </c>
      <c r="AR22" s="11">
        <f t="shared" si="142"/>
        <v>0</v>
      </c>
      <c r="AS22" s="11">
        <f t="shared" si="142"/>
        <v>0</v>
      </c>
      <c r="AT22" s="11">
        <f t="shared" si="142"/>
        <v>0</v>
      </c>
      <c r="AU22" s="11">
        <f t="shared" si="142"/>
        <v>0</v>
      </c>
      <c r="AV22" s="11">
        <f t="shared" si="142"/>
        <v>0</v>
      </c>
      <c r="AW22" s="11">
        <f t="shared" si="142"/>
        <v>-285</v>
      </c>
      <c r="AX22" s="11">
        <f t="shared" si="142"/>
        <v>-122</v>
      </c>
      <c r="AY22" s="11">
        <f t="shared" si="142"/>
        <v>-13</v>
      </c>
      <c r="AZ22" s="11">
        <f t="shared" si="142"/>
        <v>0</v>
      </c>
      <c r="BA22" s="11">
        <f t="shared" si="142"/>
        <v>0</v>
      </c>
      <c r="BB22" s="10">
        <f t="shared" si="142"/>
        <v>0</v>
      </c>
      <c r="BC22" s="11">
        <f t="shared" si="142"/>
        <v>-4106</v>
      </c>
      <c r="BD22" s="11">
        <f t="shared" si="142"/>
        <v>-4876</v>
      </c>
      <c r="BE22" s="11">
        <f t="shared" si="142"/>
        <v>0</v>
      </c>
      <c r="BF22" s="11">
        <f t="shared" si="142"/>
        <v>-863</v>
      </c>
      <c r="BG22" s="11">
        <f t="shared" si="142"/>
        <v>-3018</v>
      </c>
      <c r="BH22" s="9">
        <f t="shared" si="142"/>
        <v>-83865</v>
      </c>
      <c r="BI22" s="223">
        <f t="shared" si="142"/>
        <v>303508</v>
      </c>
      <c r="BJ22" s="11">
        <f t="shared" si="142"/>
        <v>350097</v>
      </c>
      <c r="BK22" s="49">
        <f t="shared" si="142"/>
        <v>-46589</v>
      </c>
      <c r="BM22" s="30">
        <f t="shared" si="30"/>
        <v>-433962</v>
      </c>
    </row>
    <row r="23" spans="1:65" ht="15.75" x14ac:dyDescent="0.25">
      <c r="A23" s="128"/>
      <c r="B23" s="5" t="s">
        <v>135</v>
      </c>
      <c r="C23" s="13">
        <f>C22/C18</f>
        <v>2.4786166395109381E-2</v>
      </c>
      <c r="D23" s="13">
        <f t="shared" ref="D23" si="146">D22/D18</f>
        <v>0.54886174951958566</v>
      </c>
      <c r="E23" s="13">
        <f t="shared" ref="E23" si="147">E22/E18</f>
        <v>1.2204594249023114E-2</v>
      </c>
      <c r="F23" s="13">
        <f t="shared" ref="F23" si="148">F22/F18</f>
        <v>6.5533710509873069E-2</v>
      </c>
      <c r="G23" s="13">
        <f t="shared" ref="G23" si="149">G22/G18</f>
        <v>0.12704408309917545</v>
      </c>
      <c r="H23" s="13" t="e">
        <f t="shared" ref="H23" si="150">H22/H18</f>
        <v>#DIV/0!</v>
      </c>
      <c r="I23" s="13" t="e">
        <f t="shared" ref="I23" si="151">I22/I18</f>
        <v>#DIV/0!</v>
      </c>
      <c r="J23" s="13">
        <f t="shared" ref="J23" si="152">J22/J18</f>
        <v>-1</v>
      </c>
      <c r="K23" s="13">
        <f t="shared" ref="K23" si="153">K22/K18</f>
        <v>-0.90816326530612246</v>
      </c>
      <c r="L23" s="13">
        <f t="shared" ref="L23" si="154">L22/L18</f>
        <v>-0.16983383341229316</v>
      </c>
      <c r="M23" s="13">
        <f t="shared" ref="M23" si="155">M22/M18</f>
        <v>7.0536502842357976E-2</v>
      </c>
      <c r="N23" s="13">
        <f t="shared" ref="N23" si="156">N22/N18</f>
        <v>1.1058394160583942</v>
      </c>
      <c r="O23" s="13">
        <f t="shared" ref="O23" si="157">O22/O18</f>
        <v>-0.87983992338213157</v>
      </c>
      <c r="P23" s="13">
        <f t="shared" ref="P23" si="158">P22/P18</f>
        <v>-8.8358543034476281E-2</v>
      </c>
      <c r="Q23" s="13" t="e">
        <f t="shared" ref="Q23" si="159">Q22/Q18</f>
        <v>#DIV/0!</v>
      </c>
      <c r="R23" s="13">
        <f t="shared" ref="R23" si="160">R22/R18</f>
        <v>0.68801727240014399</v>
      </c>
      <c r="S23" s="13" t="e">
        <f t="shared" ref="S23" si="161">S22/S18</f>
        <v>#DIV/0!</v>
      </c>
      <c r="T23" s="13" t="e">
        <f t="shared" ref="T23:U23" si="162">T22/T18</f>
        <v>#DIV/0!</v>
      </c>
      <c r="U23" s="13" t="e">
        <f t="shared" si="162"/>
        <v>#DIV/0!</v>
      </c>
      <c r="V23" s="162" t="e">
        <f t="shared" ref="V23" si="163">V22/V18</f>
        <v>#DIV/0!</v>
      </c>
      <c r="W23" s="13" t="e">
        <f t="shared" ref="W23" si="164">W22/W18</f>
        <v>#DIV/0!</v>
      </c>
      <c r="X23" s="13" t="e">
        <f t="shared" ref="X23" si="165">X22/X18</f>
        <v>#DIV/0!</v>
      </c>
      <c r="Y23" s="13">
        <f t="shared" ref="Y23" si="166">Y22/Y18</f>
        <v>2.1150750489449641</v>
      </c>
      <c r="Z23" s="13">
        <f t="shared" ref="Z23" si="167">Z22/Z18</f>
        <v>9.6680497925311197</v>
      </c>
      <c r="AA23" s="13">
        <f t="shared" ref="AA23:AD23" si="168">AA22/AA18</f>
        <v>1.1698113207547169</v>
      </c>
      <c r="AB23" s="13" t="e">
        <f t="shared" ref="AB23" si="169">AB22/AB18</f>
        <v>#DIV/0!</v>
      </c>
      <c r="AC23" s="14" t="e">
        <f t="shared" si="168"/>
        <v>#DIV/0!</v>
      </c>
      <c r="AD23" s="224">
        <f t="shared" si="168"/>
        <v>7.7684519107532379E-2</v>
      </c>
      <c r="AE23" s="13">
        <f t="shared" ref="AE23" si="170">AE22/AE18</f>
        <v>0.38238841978287091</v>
      </c>
      <c r="AF23" s="13">
        <f t="shared" ref="AF23" si="171">AF22/AF18</f>
        <v>-0.18884120171673821</v>
      </c>
      <c r="AG23" s="13">
        <f t="shared" ref="AG23" si="172">AG22/AG18</f>
        <v>6.5813888107956145E-2</v>
      </c>
      <c r="AH23" s="13" t="e">
        <f t="shared" ref="AH23" si="173">AH22/AH18</f>
        <v>#DIV/0!</v>
      </c>
      <c r="AI23" s="13" t="e">
        <f t="shared" ref="AI23" si="174">AI22/AI18</f>
        <v>#DIV/0!</v>
      </c>
      <c r="AJ23" s="13">
        <f t="shared" ref="AJ23" si="175">AJ22/AJ18</f>
        <v>-0.82921348314606746</v>
      </c>
      <c r="AK23" s="13">
        <f t="shared" ref="AK23" si="176">AK22/AK18</f>
        <v>-0.60454621840432576</v>
      </c>
      <c r="AL23" s="13">
        <f t="shared" ref="AL23" si="177">AL22/AL18</f>
        <v>-0.18372579412264312</v>
      </c>
      <c r="AM23" s="13" t="e">
        <f t="shared" ref="AM23" si="178">AM22/AM18</f>
        <v>#DIV/0!</v>
      </c>
      <c r="AN23" s="13">
        <f t="shared" ref="AN23" si="179">AN22/AN18</f>
        <v>1.6504744341304101E-2</v>
      </c>
      <c r="AO23" s="162">
        <f t="shared" ref="AO23" si="180">AO22/AO18</f>
        <v>-0.20363276661514684</v>
      </c>
      <c r="AP23" s="13">
        <f t="shared" ref="AP23" si="181">AP22/AP18</f>
        <v>1.8284356189333866</v>
      </c>
      <c r="AQ23" s="14" t="e">
        <f t="shared" ref="AQ23" si="182">AQ22/AQ18</f>
        <v>#DIV/0!</v>
      </c>
      <c r="AR23" s="13" t="e">
        <f t="shared" ref="AR23" si="183">AR22/AR18</f>
        <v>#DIV/0!</v>
      </c>
      <c r="AS23" s="13" t="e">
        <f t="shared" ref="AS23" si="184">AS22/AS18</f>
        <v>#DIV/0!</v>
      </c>
      <c r="AT23" s="13" t="e">
        <f t="shared" ref="AT23" si="185">AT22/AT18</f>
        <v>#DIV/0!</v>
      </c>
      <c r="AU23" s="13" t="e">
        <f t="shared" ref="AU23" si="186">AU22/AU18</f>
        <v>#DIV/0!</v>
      </c>
      <c r="AV23" s="13" t="e">
        <f t="shared" ref="AV23" si="187">AV22/AV18</f>
        <v>#DIV/0!</v>
      </c>
      <c r="AW23" s="13">
        <f t="shared" ref="AW23" si="188">AW22/AW18</f>
        <v>-0.57344064386317906</v>
      </c>
      <c r="AX23" s="13">
        <f t="shared" ref="AX23" si="189">AX22/AX18</f>
        <v>-0.10748898678414097</v>
      </c>
      <c r="AY23" s="13">
        <f t="shared" ref="AY23" si="190">AY22/AY18</f>
        <v>-9.7744360902255634E-2</v>
      </c>
      <c r="AZ23" s="13" t="e">
        <f t="shared" ref="AZ23" si="191">AZ22/AZ18</f>
        <v>#DIV/0!</v>
      </c>
      <c r="BA23" s="13" t="e">
        <f t="shared" ref="BA23" si="192">BA22/BA18</f>
        <v>#DIV/0!</v>
      </c>
      <c r="BB23" s="14" t="e">
        <f t="shared" ref="BB23" si="193">BB22/BB18</f>
        <v>#DIV/0!</v>
      </c>
      <c r="BC23" s="13">
        <f t="shared" ref="BC23" si="194">BC22/BC18</f>
        <v>-0.11888354855521455</v>
      </c>
      <c r="BD23" s="13">
        <f t="shared" ref="BD23" si="195">BD22/BD18</f>
        <v>-0.14084751148213409</v>
      </c>
      <c r="BE23" s="13" t="e">
        <f t="shared" ref="BE23" si="196">BE22/BE18</f>
        <v>#DIV/0!</v>
      </c>
      <c r="BF23" s="13">
        <f t="shared" ref="BF23" si="197">BF22/BF18</f>
        <v>-0.10521823945379176</v>
      </c>
      <c r="BG23" s="13">
        <f t="shared" ref="BG23:BH23" si="198">BG22/BG18</f>
        <v>-0.23475420037336653</v>
      </c>
      <c r="BH23" s="162">
        <f t="shared" si="198"/>
        <v>-5.3693049770348812E-2</v>
      </c>
      <c r="BI23" s="224">
        <f t="shared" ref="BI23" si="199">BI22/BI18</f>
        <v>4.6348258198958742E-2</v>
      </c>
      <c r="BJ23" s="13">
        <f t="shared" ref="BJ23:BK23" si="200">BJ22/BJ18</f>
        <v>104.0407132243685</v>
      </c>
      <c r="BK23" s="50">
        <f t="shared" si="200"/>
        <v>-7.1181951328773557E-3</v>
      </c>
      <c r="BM23" s="14">
        <f t="shared" ref="BM23" si="201">BM22/BM18</f>
        <v>-0.27843618088130845</v>
      </c>
    </row>
    <row r="24" spans="1:65" ht="15.75" x14ac:dyDescent="0.25">
      <c r="A24" s="128"/>
      <c r="B24" s="5" t="s">
        <v>296</v>
      </c>
      <c r="C24" s="126">
        <f t="shared" ref="C24:AI24" si="202">C19/C16</f>
        <v>0.67953438081252038</v>
      </c>
      <c r="D24" s="126">
        <f t="shared" si="202"/>
        <v>0.5756174088026631</v>
      </c>
      <c r="E24" s="126">
        <f t="shared" si="202"/>
        <v>0.93102589185287765</v>
      </c>
      <c r="F24" s="126">
        <f t="shared" si="202"/>
        <v>0.64725685526220011</v>
      </c>
      <c r="G24" s="126">
        <f t="shared" si="202"/>
        <v>0.71051676322399848</v>
      </c>
      <c r="H24" s="126" t="e">
        <f t="shared" si="202"/>
        <v>#DIV/0!</v>
      </c>
      <c r="I24" s="126" t="e">
        <f t="shared" si="202"/>
        <v>#DIV/0!</v>
      </c>
      <c r="J24" s="126" t="e">
        <f t="shared" si="202"/>
        <v>#DIV/0!</v>
      </c>
      <c r="K24" s="126" t="e">
        <f t="shared" si="202"/>
        <v>#DIV/0!</v>
      </c>
      <c r="L24" s="126">
        <f t="shared" si="202"/>
        <v>0.63092761508508033</v>
      </c>
      <c r="M24" s="126">
        <f t="shared" si="202"/>
        <v>0.6764618032902856</v>
      </c>
      <c r="N24" s="126">
        <f t="shared" si="202"/>
        <v>0.90438871473354232</v>
      </c>
      <c r="O24" s="126">
        <f t="shared" si="202"/>
        <v>0.35715738104920697</v>
      </c>
      <c r="P24" s="126">
        <f t="shared" si="202"/>
        <v>0.76978679353491342</v>
      </c>
      <c r="Q24" s="126" t="e">
        <f t="shared" si="202"/>
        <v>#DIV/0!</v>
      </c>
      <c r="R24" s="126">
        <f t="shared" si="202"/>
        <v>0.59719923615531512</v>
      </c>
      <c r="S24" s="126" t="e">
        <f t="shared" si="202"/>
        <v>#DIV/0!</v>
      </c>
      <c r="T24" s="126" t="e">
        <f t="shared" si="202"/>
        <v>#DIV/0!</v>
      </c>
      <c r="U24" s="126" t="e">
        <f t="shared" si="202"/>
        <v>#DIV/0!</v>
      </c>
      <c r="V24" s="177" t="e">
        <f t="shared" si="202"/>
        <v>#DIV/0!</v>
      </c>
      <c r="W24" s="126" t="e">
        <f t="shared" si="202"/>
        <v>#DIV/0!</v>
      </c>
      <c r="X24" s="126" t="e">
        <f t="shared" si="202"/>
        <v>#DIV/0!</v>
      </c>
      <c r="Y24" s="126">
        <f t="shared" si="202"/>
        <v>2.5560017849174477</v>
      </c>
      <c r="Z24" s="126">
        <f t="shared" si="202"/>
        <v>3.6211267605633801</v>
      </c>
      <c r="AA24" s="126">
        <f t="shared" si="202"/>
        <v>1.0978520286396181</v>
      </c>
      <c r="AB24" s="126">
        <f t="shared" ref="AB24" si="203">AB19/AB16</f>
        <v>0</v>
      </c>
      <c r="AC24" s="215" t="e">
        <f t="shared" si="202"/>
        <v>#DIV/0!</v>
      </c>
      <c r="AD24" s="225">
        <f t="shared" si="202"/>
        <v>0.67418323752258524</v>
      </c>
      <c r="AE24" s="126">
        <f t="shared" si="202"/>
        <v>0.71401869158878506</v>
      </c>
      <c r="AF24" s="126">
        <f t="shared" si="202"/>
        <v>0.56417910447761199</v>
      </c>
      <c r="AG24" s="126">
        <f t="shared" si="202"/>
        <v>2.259431432147327</v>
      </c>
      <c r="AH24" s="126" t="e">
        <f t="shared" si="202"/>
        <v>#DIV/0!</v>
      </c>
      <c r="AI24" s="126" t="e">
        <f t="shared" si="202"/>
        <v>#DIV/0!</v>
      </c>
      <c r="AJ24" s="126">
        <f t="shared" ref="AJ24:BK24" si="204">AJ19/AJ16</f>
        <v>0.53900709219858156</v>
      </c>
      <c r="AK24" s="126">
        <f t="shared" si="204"/>
        <v>0.30258987799435733</v>
      </c>
      <c r="AL24" s="126">
        <f t="shared" si="204"/>
        <v>0.53972671975964259</v>
      </c>
      <c r="AM24" s="126" t="e">
        <f t="shared" si="204"/>
        <v>#DIV/0!</v>
      </c>
      <c r="AN24" s="126">
        <f t="shared" si="204"/>
        <v>0.97664911308203994</v>
      </c>
      <c r="AO24" s="177">
        <f t="shared" si="204"/>
        <v>0.77086736971620684</v>
      </c>
      <c r="AP24" s="126">
        <f t="shared" si="204"/>
        <v>20.863844893500819</v>
      </c>
      <c r="AQ24" s="215" t="e">
        <f t="shared" si="204"/>
        <v>#DIV/0!</v>
      </c>
      <c r="AR24" s="126" t="e">
        <f t="shared" si="204"/>
        <v>#DIV/0!</v>
      </c>
      <c r="AS24" s="126" t="e">
        <f t="shared" si="204"/>
        <v>#DIV/0!</v>
      </c>
      <c r="AT24" s="126" t="e">
        <f t="shared" si="204"/>
        <v>#DIV/0!</v>
      </c>
      <c r="AU24" s="126" t="e">
        <f t="shared" si="204"/>
        <v>#DIV/0!</v>
      </c>
      <c r="AV24" s="126" t="e">
        <f t="shared" si="204"/>
        <v>#DIV/0!</v>
      </c>
      <c r="AW24" s="126">
        <f t="shared" si="204"/>
        <v>7.7826725403817909E-2</v>
      </c>
      <c r="AX24" s="126">
        <f t="shared" si="204"/>
        <v>0.42869234024545072</v>
      </c>
      <c r="AY24" s="126">
        <f t="shared" si="204"/>
        <v>8.7847730600292828E-2</v>
      </c>
      <c r="AZ24" s="126" t="e">
        <f t="shared" si="204"/>
        <v>#DIV/0!</v>
      </c>
      <c r="BA24" s="126" t="e">
        <f t="shared" si="204"/>
        <v>#DIV/0!</v>
      </c>
      <c r="BB24" s="215" t="e">
        <f t="shared" si="204"/>
        <v>#DIV/0!</v>
      </c>
      <c r="BC24" s="126">
        <f t="shared" si="204"/>
        <v>0.99538808752821117</v>
      </c>
      <c r="BD24" s="126">
        <f t="shared" si="204"/>
        <v>0.97278822567457068</v>
      </c>
      <c r="BE24" s="126" t="e">
        <f t="shared" si="204"/>
        <v>#DIV/0!</v>
      </c>
      <c r="BF24" s="126">
        <f t="shared" si="204"/>
        <v>0.70526619258120316</v>
      </c>
      <c r="BG24" s="126">
        <f t="shared" si="204"/>
        <v>0.43984441364510218</v>
      </c>
      <c r="BH24" s="177">
        <f t="shared" si="204"/>
        <v>0.90920660970960265</v>
      </c>
      <c r="BI24" s="225">
        <f t="shared" si="204"/>
        <v>0.71399635558085162</v>
      </c>
      <c r="BJ24" s="126">
        <f t="shared" si="204"/>
        <v>10.72722306525038</v>
      </c>
      <c r="BK24" s="126">
        <f t="shared" si="204"/>
        <v>0.67949737971134638</v>
      </c>
      <c r="BM24" s="126" t="e">
        <f>BM19/BM16</f>
        <v>#DIV/0!</v>
      </c>
    </row>
    <row r="25" spans="1:65" ht="15.75" x14ac:dyDescent="0.25">
      <c r="A25" s="128"/>
      <c r="B25" s="5" t="s">
        <v>298</v>
      </c>
      <c r="C25" s="11">
        <f t="shared" ref="C25:AI25" si="205">C19-C16</f>
        <v>-1530821</v>
      </c>
      <c r="D25" s="11">
        <f t="shared" si="205"/>
        <v>-577005</v>
      </c>
      <c r="E25" s="11">
        <f t="shared" si="205"/>
        <v>-18826</v>
      </c>
      <c r="F25" s="11">
        <f t="shared" si="205"/>
        <v>-135689</v>
      </c>
      <c r="G25" s="11">
        <f t="shared" si="205"/>
        <v>-79748</v>
      </c>
      <c r="H25" s="11">
        <f t="shared" si="205"/>
        <v>0</v>
      </c>
      <c r="I25" s="11">
        <f t="shared" si="205"/>
        <v>0</v>
      </c>
      <c r="J25" s="11">
        <f t="shared" si="205"/>
        <v>0</v>
      </c>
      <c r="K25" s="11">
        <f t="shared" si="205"/>
        <v>9</v>
      </c>
      <c r="L25" s="11">
        <f t="shared" si="205"/>
        <v>-27676</v>
      </c>
      <c r="M25" s="11">
        <f t="shared" si="205"/>
        <v>-164646</v>
      </c>
      <c r="N25" s="11">
        <f t="shared" si="205"/>
        <v>-61</v>
      </c>
      <c r="O25" s="11">
        <f t="shared" si="205"/>
        <v>-6323</v>
      </c>
      <c r="P25" s="11">
        <f t="shared" si="205"/>
        <v>-63825</v>
      </c>
      <c r="Q25" s="11">
        <f t="shared" si="205"/>
        <v>0</v>
      </c>
      <c r="R25" s="11">
        <f t="shared" si="205"/>
        <v>-3164</v>
      </c>
      <c r="S25" s="11">
        <f t="shared" si="205"/>
        <v>0</v>
      </c>
      <c r="T25" s="11">
        <f t="shared" si="205"/>
        <v>0</v>
      </c>
      <c r="U25" s="11">
        <f t="shared" si="205"/>
        <v>0</v>
      </c>
      <c r="V25" s="9">
        <f t="shared" si="205"/>
        <v>0</v>
      </c>
      <c r="W25" s="11">
        <f t="shared" si="205"/>
        <v>0</v>
      </c>
      <c r="X25" s="11">
        <f t="shared" si="205"/>
        <v>0</v>
      </c>
      <c r="Y25" s="11">
        <f t="shared" si="205"/>
        <v>17435</v>
      </c>
      <c r="Z25" s="11">
        <f t="shared" si="205"/>
        <v>1861</v>
      </c>
      <c r="AA25" s="11">
        <f t="shared" si="205"/>
        <v>123</v>
      </c>
      <c r="AB25" s="11">
        <f t="shared" ref="AB25" si="206">AB19-AB16</f>
        <v>-8704</v>
      </c>
      <c r="AC25" s="10">
        <f t="shared" si="205"/>
        <v>0</v>
      </c>
      <c r="AD25" s="223">
        <f t="shared" si="205"/>
        <v>-2597060</v>
      </c>
      <c r="AE25" s="11">
        <f t="shared" si="205"/>
        <v>-918</v>
      </c>
      <c r="AF25" s="11">
        <f t="shared" si="205"/>
        <v>-438</v>
      </c>
      <c r="AG25" s="11">
        <f t="shared" si="205"/>
        <v>21132</v>
      </c>
      <c r="AH25" s="11">
        <f t="shared" si="205"/>
        <v>0</v>
      </c>
      <c r="AI25" s="11">
        <f t="shared" si="205"/>
        <v>0</v>
      </c>
      <c r="AJ25" s="11">
        <f t="shared" ref="AJ25:BM25" si="207">AJ19-AJ16</f>
        <v>-65</v>
      </c>
      <c r="AK25" s="11">
        <f t="shared" si="207"/>
        <v>-184405</v>
      </c>
      <c r="AL25" s="11">
        <f t="shared" si="207"/>
        <v>-131136</v>
      </c>
      <c r="AM25" s="11">
        <f t="shared" si="207"/>
        <v>0</v>
      </c>
      <c r="AN25" s="11">
        <f t="shared" si="207"/>
        <v>-2359</v>
      </c>
      <c r="AO25" s="9">
        <f t="shared" si="207"/>
        <v>-191441</v>
      </c>
      <c r="AP25" s="11">
        <f t="shared" si="207"/>
        <v>363707</v>
      </c>
      <c r="AQ25" s="10">
        <f t="shared" si="207"/>
        <v>0</v>
      </c>
      <c r="AR25" s="11">
        <f t="shared" si="207"/>
        <v>0</v>
      </c>
      <c r="AS25" s="11">
        <f t="shared" si="207"/>
        <v>0</v>
      </c>
      <c r="AT25" s="11">
        <f t="shared" si="207"/>
        <v>0</v>
      </c>
      <c r="AU25" s="11">
        <f t="shared" si="207"/>
        <v>0</v>
      </c>
      <c r="AV25" s="11">
        <f t="shared" si="207"/>
        <v>0</v>
      </c>
      <c r="AW25" s="11">
        <f t="shared" si="207"/>
        <v>-2512</v>
      </c>
      <c r="AX25" s="11">
        <f t="shared" si="207"/>
        <v>-1350</v>
      </c>
      <c r="AY25" s="11">
        <f t="shared" si="207"/>
        <v>-1246</v>
      </c>
      <c r="AZ25" s="11">
        <f t="shared" si="207"/>
        <v>0</v>
      </c>
      <c r="BA25" s="11">
        <f t="shared" si="207"/>
        <v>0</v>
      </c>
      <c r="BB25" s="10">
        <f t="shared" si="207"/>
        <v>0</v>
      </c>
      <c r="BC25" s="11">
        <f t="shared" si="207"/>
        <v>-141</v>
      </c>
      <c r="BD25" s="11">
        <f t="shared" si="207"/>
        <v>-832</v>
      </c>
      <c r="BE25" s="11">
        <f t="shared" si="207"/>
        <v>0</v>
      </c>
      <c r="BF25" s="11">
        <f t="shared" si="207"/>
        <v>-3067</v>
      </c>
      <c r="BG25" s="11">
        <f t="shared" si="207"/>
        <v>-12529</v>
      </c>
      <c r="BH25" s="11">
        <f t="shared" si="207"/>
        <v>-147600</v>
      </c>
      <c r="BI25" s="223">
        <f t="shared" si="207"/>
        <v>-2744660</v>
      </c>
      <c r="BJ25" s="11">
        <f t="shared" si="207"/>
        <v>320512</v>
      </c>
      <c r="BK25" s="11">
        <f t="shared" si="207"/>
        <v>-3065172</v>
      </c>
      <c r="BL25" s="11">
        <f t="shared" si="207"/>
        <v>6498466</v>
      </c>
      <c r="BM25" s="11">
        <f t="shared" si="207"/>
        <v>1124607</v>
      </c>
    </row>
    <row r="26" spans="1:65" s="180" customFormat="1" ht="15.75" x14ac:dyDescent="0.25">
      <c r="A26" s="128"/>
      <c r="B26" s="5" t="s">
        <v>297</v>
      </c>
      <c r="C26" s="11">
        <f>C20-C17</f>
        <v>-3250492</v>
      </c>
      <c r="D26" s="11">
        <f t="shared" ref="D26:BM26" si="208">D20-D17</f>
        <v>-935251</v>
      </c>
      <c r="E26" s="11">
        <f t="shared" si="208"/>
        <v>-291767</v>
      </c>
      <c r="F26" s="11">
        <f t="shared" si="208"/>
        <v>-274121</v>
      </c>
      <c r="G26" s="11">
        <f t="shared" si="208"/>
        <v>-178918</v>
      </c>
      <c r="H26" s="11">
        <f t="shared" si="208"/>
        <v>0</v>
      </c>
      <c r="I26" s="11">
        <f t="shared" si="208"/>
        <v>0</v>
      </c>
      <c r="J26" s="11">
        <f t="shared" si="208"/>
        <v>0</v>
      </c>
      <c r="K26" s="11">
        <f t="shared" si="208"/>
        <v>9</v>
      </c>
      <c r="L26" s="11">
        <f t="shared" si="208"/>
        <v>-54672</v>
      </c>
      <c r="M26" s="11">
        <f t="shared" si="208"/>
        <v>-347842</v>
      </c>
      <c r="N26" s="11">
        <f t="shared" si="208"/>
        <v>-291</v>
      </c>
      <c r="O26" s="11">
        <f t="shared" si="208"/>
        <v>-9865</v>
      </c>
      <c r="P26" s="11">
        <f t="shared" si="208"/>
        <v>-163634</v>
      </c>
      <c r="Q26" s="11">
        <f t="shared" si="208"/>
        <v>0</v>
      </c>
      <c r="R26" s="11">
        <f t="shared" si="208"/>
        <v>-5987</v>
      </c>
      <c r="S26" s="11">
        <f t="shared" si="208"/>
        <v>0</v>
      </c>
      <c r="T26" s="11">
        <f t="shared" si="208"/>
        <v>0</v>
      </c>
      <c r="U26" s="11">
        <f t="shared" si="208"/>
        <v>0</v>
      </c>
      <c r="V26" s="9">
        <f t="shared" si="208"/>
        <v>0</v>
      </c>
      <c r="W26" s="11">
        <f t="shared" si="208"/>
        <v>0</v>
      </c>
      <c r="X26" s="11">
        <f t="shared" si="208"/>
        <v>0</v>
      </c>
      <c r="Y26" s="11">
        <f t="shared" si="208"/>
        <v>13402</v>
      </c>
      <c r="Z26" s="11">
        <f t="shared" si="208"/>
        <v>1603</v>
      </c>
      <c r="AA26" s="11">
        <f t="shared" si="208"/>
        <v>-376</v>
      </c>
      <c r="AB26" s="11">
        <f t="shared" ref="AB26" si="209">AB20-AB17</f>
        <v>-11834</v>
      </c>
      <c r="AC26" s="10">
        <f t="shared" si="208"/>
        <v>0</v>
      </c>
      <c r="AD26" s="223">
        <f t="shared" si="208"/>
        <v>-5510036</v>
      </c>
      <c r="AE26" s="11">
        <f t="shared" si="208"/>
        <v>-2076</v>
      </c>
      <c r="AF26" s="11">
        <f t="shared" si="208"/>
        <v>-797</v>
      </c>
      <c r="AG26" s="11">
        <f t="shared" si="208"/>
        <v>15093</v>
      </c>
      <c r="AH26" s="11">
        <f t="shared" si="208"/>
        <v>0</v>
      </c>
      <c r="AI26" s="11">
        <f t="shared" si="208"/>
        <v>0</v>
      </c>
      <c r="AJ26" s="11">
        <f t="shared" si="208"/>
        <v>-112</v>
      </c>
      <c r="AK26" s="11">
        <f t="shared" si="208"/>
        <v>-279595</v>
      </c>
      <c r="AL26" s="11">
        <f t="shared" si="208"/>
        <v>-233709</v>
      </c>
      <c r="AM26" s="11">
        <f t="shared" si="208"/>
        <v>0</v>
      </c>
      <c r="AN26" s="11">
        <f t="shared" si="208"/>
        <v>-38727</v>
      </c>
      <c r="AO26" s="9">
        <f t="shared" si="208"/>
        <v>-492222</v>
      </c>
      <c r="AP26" s="11">
        <f t="shared" si="208"/>
        <v>357113</v>
      </c>
      <c r="AQ26" s="10">
        <f t="shared" si="208"/>
        <v>0</v>
      </c>
      <c r="AR26" s="11">
        <f t="shared" si="208"/>
        <v>0</v>
      </c>
      <c r="AS26" s="11">
        <f t="shared" si="208"/>
        <v>0</v>
      </c>
      <c r="AT26" s="11">
        <f t="shared" si="208"/>
        <v>0</v>
      </c>
      <c r="AU26" s="11">
        <f t="shared" si="208"/>
        <v>0</v>
      </c>
      <c r="AV26" s="11">
        <f t="shared" si="208"/>
        <v>0</v>
      </c>
      <c r="AW26" s="11">
        <f t="shared" si="208"/>
        <v>-3492</v>
      </c>
      <c r="AX26" s="11">
        <f t="shared" si="208"/>
        <v>-2199</v>
      </c>
      <c r="AY26" s="11">
        <f t="shared" si="208"/>
        <v>-1736</v>
      </c>
      <c r="AZ26" s="11">
        <f t="shared" si="208"/>
        <v>0</v>
      </c>
      <c r="BA26" s="11">
        <f t="shared" si="208"/>
        <v>0</v>
      </c>
      <c r="BB26" s="10">
        <f t="shared" si="208"/>
        <v>0</v>
      </c>
      <c r="BC26" s="11">
        <f t="shared" si="208"/>
        <v>-11148</v>
      </c>
      <c r="BD26" s="11">
        <f t="shared" si="208"/>
        <v>-11841</v>
      </c>
      <c r="BE26" s="11">
        <f t="shared" si="208"/>
        <v>0</v>
      </c>
      <c r="BF26" s="11">
        <f t="shared" si="208"/>
        <v>-6811</v>
      </c>
      <c r="BG26" s="11">
        <f t="shared" si="208"/>
        <v>-20604</v>
      </c>
      <c r="BH26" s="11">
        <f t="shared" si="208"/>
        <v>-732863</v>
      </c>
      <c r="BI26" s="223">
        <f t="shared" si="208"/>
        <v>-6242899</v>
      </c>
      <c r="BJ26" s="11">
        <f t="shared" si="208"/>
        <v>309528</v>
      </c>
      <c r="BK26" s="11">
        <f t="shared" si="208"/>
        <v>-6552427</v>
      </c>
      <c r="BL26" s="11">
        <f t="shared" si="208"/>
        <v>0</v>
      </c>
      <c r="BM26" s="11">
        <f t="shared" si="208"/>
        <v>41108</v>
      </c>
    </row>
    <row r="27" spans="1:65" s="180" customFormat="1" ht="15.75" x14ac:dyDescent="0.25">
      <c r="A27" s="128"/>
      <c r="B27" s="5"/>
      <c r="C27" s="11"/>
      <c r="D27" s="11"/>
      <c r="E27" s="11"/>
      <c r="F27" s="11"/>
      <c r="G27" s="11"/>
      <c r="H27" s="11"/>
      <c r="I27" s="11"/>
      <c r="J27" s="11"/>
      <c r="K27" s="11"/>
      <c r="L27" s="11"/>
      <c r="M27" s="11"/>
      <c r="N27" s="11"/>
      <c r="O27" s="11"/>
      <c r="P27" s="11"/>
      <c r="Q27" s="11"/>
      <c r="R27" s="11"/>
      <c r="S27" s="11"/>
      <c r="T27" s="11"/>
      <c r="U27" s="11"/>
      <c r="V27" s="9"/>
      <c r="W27" s="11"/>
      <c r="X27" s="11"/>
      <c r="Y27" s="11"/>
      <c r="Z27" s="11"/>
      <c r="AA27" s="11"/>
      <c r="AB27" s="11"/>
      <c r="AC27" s="10"/>
      <c r="AD27" s="223"/>
      <c r="AE27" s="11"/>
      <c r="AF27" s="11"/>
      <c r="AG27" s="11"/>
      <c r="AH27" s="11"/>
      <c r="AI27" s="11"/>
      <c r="AJ27" s="11"/>
      <c r="AK27" s="11"/>
      <c r="AL27" s="11"/>
      <c r="AM27" s="11"/>
      <c r="AN27" s="11"/>
      <c r="AO27" s="9"/>
      <c r="AP27" s="11"/>
      <c r="AQ27" s="10"/>
      <c r="AR27" s="11"/>
      <c r="AS27" s="11"/>
      <c r="AT27" s="11"/>
      <c r="AU27" s="11"/>
      <c r="AV27" s="11"/>
      <c r="AW27" s="11"/>
      <c r="AX27" s="11"/>
      <c r="AY27" s="11"/>
      <c r="AZ27" s="11"/>
      <c r="BA27" s="11"/>
      <c r="BB27" s="10"/>
      <c r="BC27" s="11"/>
      <c r="BD27" s="11"/>
      <c r="BE27" s="11"/>
      <c r="BF27" s="11"/>
      <c r="BG27" s="11"/>
      <c r="BH27" s="11"/>
      <c r="BI27" s="223"/>
      <c r="BJ27" s="11"/>
      <c r="BK27" s="11"/>
      <c r="BL27" s="181"/>
      <c r="BM27" s="181"/>
    </row>
    <row r="28" spans="1:65" ht="15.75" x14ac:dyDescent="0.25">
      <c r="A28" s="15" t="s">
        <v>137</v>
      </c>
      <c r="B28" s="11" t="s">
        <v>300</v>
      </c>
      <c r="C28" s="120">
        <v>984195</v>
      </c>
      <c r="D28" s="120">
        <v>280100</v>
      </c>
      <c r="E28" s="120">
        <v>50198</v>
      </c>
      <c r="F28" s="120">
        <v>113315</v>
      </c>
      <c r="G28" s="120">
        <v>72743</v>
      </c>
      <c r="H28" s="120">
        <v>0</v>
      </c>
      <c r="I28" s="120">
        <v>0</v>
      </c>
      <c r="J28" s="120">
        <v>0</v>
      </c>
      <c r="K28" s="120">
        <v>625</v>
      </c>
      <c r="L28" s="120">
        <v>9488</v>
      </c>
      <c r="M28" s="120">
        <v>24887</v>
      </c>
      <c r="N28" s="120">
        <v>1527</v>
      </c>
      <c r="O28" s="120">
        <v>2435</v>
      </c>
      <c r="P28" s="120">
        <v>16944</v>
      </c>
      <c r="Q28" s="120">
        <v>0</v>
      </c>
      <c r="R28" s="120">
        <v>5624</v>
      </c>
      <c r="S28" s="120">
        <v>0</v>
      </c>
      <c r="T28" s="120">
        <v>0</v>
      </c>
      <c r="U28" s="120"/>
      <c r="V28" s="189">
        <v>6871</v>
      </c>
      <c r="W28" s="120">
        <v>0</v>
      </c>
      <c r="X28" s="120">
        <v>0</v>
      </c>
      <c r="Y28" s="120">
        <v>1134</v>
      </c>
      <c r="Z28" s="120">
        <v>0</v>
      </c>
      <c r="AA28" s="120">
        <v>3</v>
      </c>
      <c r="AB28" s="120">
        <v>1793</v>
      </c>
      <c r="AC28" s="151">
        <v>175996</v>
      </c>
      <c r="AD28" s="229">
        <f t="shared" ref="AD28:AD29" si="210">SUM(C28:AC28)</f>
        <v>1747878</v>
      </c>
      <c r="AE28" s="120">
        <v>424</v>
      </c>
      <c r="AF28" s="120">
        <v>350</v>
      </c>
      <c r="AG28" s="120">
        <v>247</v>
      </c>
      <c r="AH28" s="120">
        <v>0</v>
      </c>
      <c r="AI28" s="120">
        <v>0</v>
      </c>
      <c r="AJ28" s="120">
        <v>14</v>
      </c>
      <c r="AK28" s="120">
        <v>325486</v>
      </c>
      <c r="AL28" s="120">
        <v>92108</v>
      </c>
      <c r="AM28" s="120">
        <v>0</v>
      </c>
      <c r="AN28" s="120">
        <v>0</v>
      </c>
      <c r="AO28" s="189">
        <v>101248</v>
      </c>
      <c r="AP28" s="120">
        <v>153826</v>
      </c>
      <c r="AQ28" s="151">
        <v>0</v>
      </c>
      <c r="AR28" s="120">
        <v>0</v>
      </c>
      <c r="AS28" s="120"/>
      <c r="AT28" s="120"/>
      <c r="AU28" s="120">
        <v>0</v>
      </c>
      <c r="AV28" s="120"/>
      <c r="AW28" s="120">
        <v>839</v>
      </c>
      <c r="AX28" s="120">
        <v>72</v>
      </c>
      <c r="AY28" s="120">
        <v>27</v>
      </c>
      <c r="AZ28" s="120">
        <v>0</v>
      </c>
      <c r="BA28" s="120">
        <v>0</v>
      </c>
      <c r="BB28" s="151">
        <v>111696</v>
      </c>
      <c r="BC28" s="120">
        <v>2408</v>
      </c>
      <c r="BD28" s="120">
        <v>2408</v>
      </c>
      <c r="BE28" s="120">
        <v>0</v>
      </c>
      <c r="BF28" s="120">
        <v>7348</v>
      </c>
      <c r="BG28" s="120">
        <v>845</v>
      </c>
      <c r="BH28" s="9">
        <f>SUM(AE28:BG28)</f>
        <v>799346</v>
      </c>
      <c r="BI28" s="222">
        <f>AD28+BH28</f>
        <v>2547224</v>
      </c>
      <c r="BJ28" s="96">
        <v>64278</v>
      </c>
      <c r="BK28" s="49">
        <f t="shared" ref="BK28:BK29" si="211">BI28-BJ28</f>
        <v>2482946</v>
      </c>
      <c r="BL28">
        <v>3</v>
      </c>
      <c r="BM28" s="30"/>
    </row>
    <row r="29" spans="1:65" s="41" customFormat="1" ht="15.75" x14ac:dyDescent="0.25">
      <c r="A29" s="134" t="s">
        <v>137</v>
      </c>
      <c r="B29" s="216" t="s">
        <v>325</v>
      </c>
      <c r="C29" s="10">
        <v>669255</v>
      </c>
      <c r="D29" s="10">
        <v>176952</v>
      </c>
      <c r="E29" s="10">
        <v>50198</v>
      </c>
      <c r="F29" s="10">
        <v>77053</v>
      </c>
      <c r="G29" s="10">
        <v>49464</v>
      </c>
      <c r="H29" s="10">
        <v>0</v>
      </c>
      <c r="I29" s="10">
        <v>0</v>
      </c>
      <c r="J29" s="10">
        <v>0</v>
      </c>
      <c r="K29" s="10">
        <v>425</v>
      </c>
      <c r="L29" s="10">
        <v>6452</v>
      </c>
      <c r="M29" s="10">
        <v>16926</v>
      </c>
      <c r="N29" s="10">
        <v>1038</v>
      </c>
      <c r="O29" s="10">
        <v>1657</v>
      </c>
      <c r="P29" s="10">
        <v>11524</v>
      </c>
      <c r="Q29" s="10">
        <v>0</v>
      </c>
      <c r="R29" s="10">
        <v>3823</v>
      </c>
      <c r="S29" s="10">
        <v>0</v>
      </c>
      <c r="T29" s="10">
        <v>0</v>
      </c>
      <c r="U29" s="10"/>
      <c r="V29" s="10">
        <v>4664</v>
      </c>
      <c r="W29" s="10">
        <v>0</v>
      </c>
      <c r="X29" s="10">
        <v>0</v>
      </c>
      <c r="Y29" s="10">
        <v>774</v>
      </c>
      <c r="Z29" s="10">
        <v>0</v>
      </c>
      <c r="AA29" s="10">
        <v>1</v>
      </c>
      <c r="AB29" s="10">
        <v>1217</v>
      </c>
      <c r="AC29" s="10">
        <v>119679</v>
      </c>
      <c r="AD29" s="229">
        <f t="shared" si="210"/>
        <v>1191102</v>
      </c>
      <c r="AE29" s="10">
        <v>288</v>
      </c>
      <c r="AF29" s="10">
        <v>237</v>
      </c>
      <c r="AG29" s="10">
        <v>169</v>
      </c>
      <c r="AH29" s="10">
        <v>0</v>
      </c>
      <c r="AI29" s="10">
        <v>0</v>
      </c>
      <c r="AJ29" s="10">
        <v>5</v>
      </c>
      <c r="AK29" s="10">
        <v>221330</v>
      </c>
      <c r="AL29" s="10">
        <v>62635</v>
      </c>
      <c r="AM29" s="10">
        <v>0</v>
      </c>
      <c r="AN29" s="10">
        <v>0</v>
      </c>
      <c r="AO29" s="10">
        <v>68850</v>
      </c>
      <c r="AP29" s="10">
        <v>104602</v>
      </c>
      <c r="AQ29" s="10">
        <v>0</v>
      </c>
      <c r="AR29" s="10">
        <v>0</v>
      </c>
      <c r="AS29" s="10"/>
      <c r="AT29" s="10"/>
      <c r="AU29" s="10">
        <v>0</v>
      </c>
      <c r="AV29" s="10"/>
      <c r="AW29" s="10">
        <v>570</v>
      </c>
      <c r="AX29" s="10">
        <v>50</v>
      </c>
      <c r="AY29" s="10">
        <v>18</v>
      </c>
      <c r="AZ29" s="10">
        <v>0</v>
      </c>
      <c r="BA29" s="10">
        <v>0</v>
      </c>
      <c r="BB29" s="10">
        <v>75955</v>
      </c>
      <c r="BC29" s="10">
        <v>1639</v>
      </c>
      <c r="BD29" s="10">
        <v>1639</v>
      </c>
      <c r="BE29" s="10">
        <v>0</v>
      </c>
      <c r="BF29" s="10">
        <v>4997</v>
      </c>
      <c r="BG29" s="10">
        <v>580</v>
      </c>
      <c r="BH29" s="10">
        <f>SUM(AE29:BG29)</f>
        <v>543564</v>
      </c>
      <c r="BI29" s="222">
        <f>AD29+BH29</f>
        <v>1734666</v>
      </c>
      <c r="BJ29" s="10">
        <v>42859</v>
      </c>
      <c r="BK29" s="10">
        <f t="shared" si="211"/>
        <v>1691807</v>
      </c>
      <c r="BM29" s="217"/>
    </row>
    <row r="30" spans="1:65" ht="15.75" x14ac:dyDescent="0.25">
      <c r="A30" s="128"/>
      <c r="B30" s="12" t="s">
        <v>326</v>
      </c>
      <c r="C30" s="9">
        <f>IF('Upto Month COPPY'!$D$4="",0,'Upto Month COPPY'!$D$4)</f>
        <v>672981</v>
      </c>
      <c r="D30" s="9">
        <f>IF('Upto Month COPPY'!$D$5="",0,'Upto Month COPPY'!$D$5)</f>
        <v>111369</v>
      </c>
      <c r="E30" s="9">
        <f>IF('Upto Month COPPY'!$D$6="",0,'Upto Month COPPY'!$D$6)</f>
        <v>39773</v>
      </c>
      <c r="F30" s="9">
        <f>IF('Upto Month COPPY'!$D$7="",0,'Upto Month COPPY'!$D$7)</f>
        <v>68914</v>
      </c>
      <c r="G30" s="9">
        <f>IF('Upto Month COPPY'!$D$8="",0,'Upto Month COPPY'!$D$8)</f>
        <v>44855</v>
      </c>
      <c r="H30" s="9">
        <f>IF('Upto Month COPPY'!$D$9="",0,'Upto Month COPPY'!$D$9)</f>
        <v>0</v>
      </c>
      <c r="I30" s="9">
        <f>IF('Upto Month COPPY'!$D$10="",0,'Upto Month COPPY'!$D$10)</f>
        <v>0</v>
      </c>
      <c r="J30" s="9">
        <f>IF('Upto Month COPPY'!$D$11="",0,'Upto Month COPPY'!$D$11)</f>
        <v>0</v>
      </c>
      <c r="K30" s="9">
        <f>IF('Upto Month COPPY'!$D$12="",0,'Upto Month COPPY'!$D$12)</f>
        <v>776</v>
      </c>
      <c r="L30" s="9">
        <f>IF('Upto Month COPPY'!$D$13="",0,'Upto Month COPPY'!$D$13)</f>
        <v>5748</v>
      </c>
      <c r="M30" s="9">
        <f>IF('Upto Month COPPY'!$D$14="",0,'Upto Month COPPY'!$D$14)</f>
        <v>9631</v>
      </c>
      <c r="N30" s="9">
        <f>IF('Upto Month COPPY'!$D$15="",0,'Upto Month COPPY'!$D$15)</f>
        <v>145</v>
      </c>
      <c r="O30" s="9">
        <f>IF('Upto Month COPPY'!$D$16="",0,'Upto Month COPPY'!$D$16)</f>
        <v>901</v>
      </c>
      <c r="P30" s="9">
        <f>IF('Upto Month COPPY'!$D$17="",0,'Upto Month COPPY'!$D$17)</f>
        <v>7177</v>
      </c>
      <c r="Q30" s="9">
        <f>IF('Upto Month COPPY'!$D$18="",0,'Upto Month COPPY'!$D$18)</f>
        <v>0</v>
      </c>
      <c r="R30" s="9">
        <f>IF('Upto Month COPPY'!$D$21="",0,'Upto Month COPPY'!$D$21)</f>
        <v>1077</v>
      </c>
      <c r="S30" s="9">
        <f>IF('Upto Month COPPY'!$D$26="",0,'Upto Month COPPY'!$D$26)</f>
        <v>0</v>
      </c>
      <c r="T30" s="9">
        <f>IF('Upto Month COPPY'!$D$27="",0,'Upto Month COPPY'!$D$27)</f>
        <v>0</v>
      </c>
      <c r="U30" s="9">
        <f>IF('Upto Month COPPY'!$D$30="",0,'Upto Month COPPY'!$D$30)</f>
        <v>0</v>
      </c>
      <c r="V30" s="9">
        <f>IF('Upto Month COPPY'!$D$35="",0,'Upto Month COPPY'!$D$35)</f>
        <v>0</v>
      </c>
      <c r="W30" s="9">
        <f>IF('Upto Month COPPY'!$D$39="",0,'Upto Month COPPY'!$D$39)</f>
        <v>0</v>
      </c>
      <c r="X30" s="9">
        <f>IF('Upto Month COPPY'!$D$40="",0,'Upto Month COPPY'!$D$40)</f>
        <v>0</v>
      </c>
      <c r="Y30" s="9">
        <f>IF('Upto Month COPPY'!$D$42="",0,'Upto Month COPPY'!$D$42)</f>
        <v>370</v>
      </c>
      <c r="Z30" s="9">
        <f>IF('Upto Month COPPY'!$D$43="",0,'Upto Month COPPY'!$D$43)</f>
        <v>1</v>
      </c>
      <c r="AA30" s="9">
        <f>IF('Upto Month COPPY'!$D$44="",0,'Upto Month COPPY'!$D$44)</f>
        <v>1</v>
      </c>
      <c r="AB30" s="9">
        <f>IF('Upto Month COPPY'!$D$48="",0,'Upto Month COPPY'!$D$48)</f>
        <v>0</v>
      </c>
      <c r="AC30" s="10">
        <f>IF('Upto Month COPPY'!$D$51="",0,'Upto Month COPPY'!$D$51)</f>
        <v>120809</v>
      </c>
      <c r="AD30" s="229">
        <f t="shared" ref="AD30:AD31" si="212">SUM(C30:AC30)</f>
        <v>1084528</v>
      </c>
      <c r="AE30" s="9">
        <f>IF('Upto Month COPPY'!$D$19="",0,'Upto Month COPPY'!$D$19)</f>
        <v>821</v>
      </c>
      <c r="AF30" s="9">
        <f>IF('Upto Month COPPY'!$D$20="",0,'Upto Month COPPY'!$D$20)</f>
        <v>474</v>
      </c>
      <c r="AG30" s="9">
        <f>IF('Upto Month COPPY'!$D$22="",0,'Upto Month COPPY'!$D$22)</f>
        <v>585</v>
      </c>
      <c r="AH30" s="9">
        <f>IF('Upto Month COPPY'!$D$23="",0,'Upto Month COPPY'!$D$23)</f>
        <v>0</v>
      </c>
      <c r="AI30" s="9">
        <f>IF('Upto Month COPPY'!$D$24="",0,'Upto Month COPPY'!$D$24)</f>
        <v>0</v>
      </c>
      <c r="AJ30" s="9">
        <f>IF('Upto Month COPPY'!$D$25="",0,'Upto Month COPPY'!$D$25)</f>
        <v>246</v>
      </c>
      <c r="AK30" s="9">
        <f>IF('Upto Month COPPY'!$D$28="",0,'Upto Month COPPY'!$D$28)</f>
        <v>354813</v>
      </c>
      <c r="AL30" s="9">
        <f>IF('Upto Month COPPY'!$D$29="",0,'Upto Month COPPY'!$D$29)</f>
        <v>64658</v>
      </c>
      <c r="AM30" s="9">
        <f>IF('Upto Month COPPY'!$D$31="",0,'Upto Month COPPY'!$D$31)</f>
        <v>0</v>
      </c>
      <c r="AN30" s="9">
        <f>IF('Upto Month COPPY'!$D$32="",0,'Upto Month COPPY'!$D$32)</f>
        <v>160</v>
      </c>
      <c r="AO30" s="9">
        <f>IF('Upto Month COPPY'!$D$33="",0,'Upto Month COPPY'!$D$33)</f>
        <v>65966</v>
      </c>
      <c r="AP30" s="9">
        <f>IF('Upto Month COPPY'!$D$34="",0,'Upto Month COPPY'!$D$34)</f>
        <v>107770</v>
      </c>
      <c r="AQ30" s="10">
        <f>IF('Upto Month COPPY'!$D$36="",0,'Upto Month COPPY'!$D$36)</f>
        <v>0</v>
      </c>
      <c r="AR30" s="9">
        <f>IF('Upto Month COPPY'!$D$37="",0,'Upto Month COPPY'!$D$37)</f>
        <v>0</v>
      </c>
      <c r="AS30" s="9">
        <v>0</v>
      </c>
      <c r="AT30" s="9">
        <f>IF('Upto Month COPPY'!$D$38="",0,'Upto Month COPPY'!$D$38)</f>
        <v>0</v>
      </c>
      <c r="AU30" s="9">
        <f>IF('Upto Month COPPY'!$D$41="",0,'Upto Month COPPY'!$D$41)</f>
        <v>0</v>
      </c>
      <c r="AV30" s="9">
        <v>0</v>
      </c>
      <c r="AW30" s="9">
        <f>IF('Upto Month COPPY'!$D$45="",0,'Upto Month COPPY'!$D$45)</f>
        <v>0</v>
      </c>
      <c r="AX30" s="9">
        <f>IF('Upto Month COPPY'!$D$46="",0,'Upto Month COPPY'!$D$46)</f>
        <v>7</v>
      </c>
      <c r="AY30" s="9">
        <f>IF('Upto Month COPPY'!$D$47="",0,'Upto Month COPPY'!$D$47)</f>
        <v>0</v>
      </c>
      <c r="AZ30" s="9">
        <f>IF('Upto Month COPPY'!$D$49="",0,'Upto Month COPPY'!$D$49)</f>
        <v>0</v>
      </c>
      <c r="BA30" s="9">
        <f>IF('Upto Month COPPY'!$D$50="",0,'Upto Month COPPY'!$D$50)</f>
        <v>0</v>
      </c>
      <c r="BB30" s="10">
        <f>IF('Upto Month COPPY'!$D$52="",0,'Upto Month COPPY'!$D$52)</f>
        <v>168493</v>
      </c>
      <c r="BC30" s="9">
        <f>IF('Upto Month COPPY'!$D$53="",0,'Upto Month COPPY'!$D$53)</f>
        <v>2800</v>
      </c>
      <c r="BD30" s="9">
        <f>IF('Upto Month COPPY'!$D$54="",0,'Upto Month COPPY'!$D$54)</f>
        <v>2800</v>
      </c>
      <c r="BE30" s="9">
        <f>IF('Upto Month COPPY'!$D$55="",0,'Upto Month COPPY'!$D$55)</f>
        <v>0</v>
      </c>
      <c r="BF30" s="9">
        <f>IF('Upto Month COPPY'!$D$56="",0,'Upto Month COPPY'!$D$56)</f>
        <v>9462</v>
      </c>
      <c r="BG30" s="9">
        <f>IF('Upto Month COPPY'!$D$58="",0,'Upto Month COPPY'!$D$58)</f>
        <v>87</v>
      </c>
      <c r="BH30" s="9">
        <f>SUM(AE30:BG30)</f>
        <v>779142</v>
      </c>
      <c r="BI30" s="222">
        <f>AD30+BH30</f>
        <v>1863670</v>
      </c>
      <c r="BJ30" s="9">
        <f>IF('Upto Month COPPY'!$D$60="",0,'Upto Month COPPY'!$D$60)</f>
        <v>-9889</v>
      </c>
      <c r="BK30" s="49">
        <f t="shared" ref="BK30:BK31" si="213">BI30-BJ30</f>
        <v>1873559</v>
      </c>
      <c r="BL30">
        <f>'Upto Month COPPY'!$D$61</f>
        <v>1873559</v>
      </c>
      <c r="BM30" s="30">
        <f t="shared" ref="BM30:BM34" si="214">BK30-AD30</f>
        <v>789031</v>
      </c>
    </row>
    <row r="31" spans="1:65" ht="15.75" x14ac:dyDescent="0.25">
      <c r="A31" s="128"/>
      <c r="B31" s="182" t="s">
        <v>327</v>
      </c>
      <c r="C31" s="9">
        <f>IF('Upto Month Current'!$D$4="",0,'Upto Month Current'!$D$4)</f>
        <v>682966</v>
      </c>
      <c r="D31" s="9">
        <f>IF('Upto Month Current'!$D$5="",0,'Upto Month Current'!$D$5)</f>
        <v>174431</v>
      </c>
      <c r="E31" s="9">
        <f>IF('Upto Month Current'!$D$6="",0,'Upto Month Current'!$D$6)</f>
        <v>38498</v>
      </c>
      <c r="F31" s="9">
        <f>IF('Upto Month Current'!$D$7="",0,'Upto Month Current'!$D$7)</f>
        <v>82759</v>
      </c>
      <c r="G31" s="9">
        <f>IF('Upto Month Current'!$D$8="",0,'Upto Month Current'!$D$8)</f>
        <v>53472</v>
      </c>
      <c r="H31" s="9">
        <f>IF('Upto Month Current'!$D$9="",0,'Upto Month Current'!$D$9)</f>
        <v>0</v>
      </c>
      <c r="I31" s="9">
        <f>IF('Upto Month Current'!$D$10="",0,'Upto Month Current'!$D$10)</f>
        <v>0</v>
      </c>
      <c r="J31" s="9">
        <f>IF('Upto Month Current'!$D$11="",0,'Upto Month Current'!$D$11)</f>
        <v>7</v>
      </c>
      <c r="K31" s="9">
        <f>IF('Upto Month Current'!$D$12="",0,'Upto Month Current'!$D$12)</f>
        <v>2240</v>
      </c>
      <c r="L31" s="9">
        <f>IF('Upto Month Current'!$D$13="",0,'Upto Month Current'!$D$13)</f>
        <v>4673</v>
      </c>
      <c r="M31" s="9">
        <f>IF('Upto Month Current'!$D$14="",0,'Upto Month Current'!$D$14)</f>
        <v>10021</v>
      </c>
      <c r="N31" s="9">
        <f>IF('Upto Month Current'!$D$15="",0,'Upto Month Current'!$D$15)</f>
        <v>101</v>
      </c>
      <c r="O31" s="9">
        <f>IF('Upto Month Current'!$D$16="",0,'Upto Month Current'!$D$16)</f>
        <v>1261</v>
      </c>
      <c r="P31" s="9">
        <f>IF('Upto Month Current'!$D$17="",0,'Upto Month Current'!$D$17)</f>
        <v>6434</v>
      </c>
      <c r="Q31" s="9">
        <f>IF('Upto Month Current'!$D$18="",0,'Upto Month Current'!$D$18)</f>
        <v>0</v>
      </c>
      <c r="R31" s="9">
        <f>IF('Upto Month Current'!$D$21="",0,'Upto Month Current'!$D$21)</f>
        <v>1577</v>
      </c>
      <c r="S31" s="9">
        <f>IF('Upto Month Current'!$D$26="",0,'Upto Month Current'!$D$26)</f>
        <v>0</v>
      </c>
      <c r="T31" s="9">
        <f>IF('Upto Month Current'!$D$27="",0,'Upto Month Current'!$D$27)</f>
        <v>0</v>
      </c>
      <c r="U31" s="9">
        <f>IF('Upto Month Current'!$D$30="",0,'Upto Month Current'!$D$30)</f>
        <v>0</v>
      </c>
      <c r="V31" s="9">
        <f>IF('Upto Month Current'!$D$35="",0,'Upto Month Current'!$D$35)</f>
        <v>0</v>
      </c>
      <c r="W31" s="9">
        <f>IF('Upto Month Current'!$D$39="",0,'Upto Month Current'!$D$39)</f>
        <v>0</v>
      </c>
      <c r="X31" s="9">
        <f>IF('Upto Month Current'!$D$40="",0,'Upto Month Current'!$D$40)</f>
        <v>0</v>
      </c>
      <c r="Y31" s="9">
        <f>IF('Upto Month Current'!$D$42="",0,'Upto Month Current'!$D$42)</f>
        <v>582</v>
      </c>
      <c r="Z31" s="9">
        <f>IF('Upto Month Current'!$D$43="",0,'Upto Month Current'!$D$43)</f>
        <v>38</v>
      </c>
      <c r="AA31" s="9">
        <f>IF('Upto Month Current'!$D$44="",0,'Upto Month Current'!$D$44)</f>
        <v>56</v>
      </c>
      <c r="AB31" s="9">
        <f>IF('Upto Month Current'!$D$48="",0,'Upto Month Current'!$D$48)</f>
        <v>0</v>
      </c>
      <c r="AC31" s="10">
        <f>IF('Upto Month Current'!$D$51="",0,'Upto Month Current'!$D$51)</f>
        <v>129976</v>
      </c>
      <c r="AD31" s="229">
        <f t="shared" si="212"/>
        <v>1189092</v>
      </c>
      <c r="AE31" s="9">
        <f>IF('Upto Month Current'!$D$19="",0,'Upto Month Current'!$D$19)</f>
        <v>623</v>
      </c>
      <c r="AF31" s="9">
        <f>IF('Upto Month Current'!$D$20="",0,'Upto Month Current'!$D$20)</f>
        <v>546</v>
      </c>
      <c r="AG31" s="9">
        <f>IF('Upto Month Current'!$D$22="",0,'Upto Month Current'!$D$22)</f>
        <v>452</v>
      </c>
      <c r="AH31" s="9">
        <f>IF('Upto Month Current'!$D$23="",0,'Upto Month Current'!$D$23)</f>
        <v>0</v>
      </c>
      <c r="AI31" s="9">
        <f>IF('Upto Month Current'!$D$24="",0,'Upto Month Current'!$D$24)</f>
        <v>0</v>
      </c>
      <c r="AJ31" s="9">
        <f>IF('Upto Month Current'!$D$25="",0,'Upto Month Current'!$D$25)</f>
        <v>87</v>
      </c>
      <c r="AK31" s="9">
        <f>IF('Upto Month Current'!$D$28="",0,'Upto Month Current'!$D$28)</f>
        <v>274296</v>
      </c>
      <c r="AL31" s="9">
        <f>IF('Upto Month Current'!$D$29="",0,'Upto Month Current'!$D$29)</f>
        <v>28783</v>
      </c>
      <c r="AM31" s="9">
        <f>IF('Upto Month Current'!$D$31="",0,'Upto Month Current'!$D$31)</f>
        <v>0</v>
      </c>
      <c r="AN31" s="9">
        <f>IF('Upto Month Current'!$D$32="",0,'Upto Month Current'!$D$32)</f>
        <v>170</v>
      </c>
      <c r="AO31" s="9">
        <f>IF('Upto Month Current'!$D$33="",0,'Upto Month Current'!$D$33)</f>
        <v>75565</v>
      </c>
      <c r="AP31" s="9">
        <f>IF('Upto Month Current'!$D$34="",0,'Upto Month Current'!$D$34)</f>
        <v>59455</v>
      </c>
      <c r="AQ31" s="10">
        <f>IF('Upto Month Current'!$D$36="",0,'Upto Month Current'!$D$36)</f>
        <v>0</v>
      </c>
      <c r="AR31" s="9">
        <f>IF('Upto Month Current'!$D$37="",0,'Upto Month Current'!$D$37)</f>
        <v>0</v>
      </c>
      <c r="AS31" s="9">
        <v>0</v>
      </c>
      <c r="AT31" s="9">
        <f>IF('Upto Month Current'!$D$38="",0,'Upto Month Current'!$D$38)</f>
        <v>0</v>
      </c>
      <c r="AU31" s="9">
        <f>IF('Upto Month Current'!$D$41="",0,'Upto Month Current'!$D$41)</f>
        <v>0</v>
      </c>
      <c r="AV31" s="9">
        <v>0</v>
      </c>
      <c r="AW31" s="9">
        <f>IF('Upto Month Current'!$D$45="",0,'Upto Month Current'!$D$45)</f>
        <v>114</v>
      </c>
      <c r="AX31" s="9">
        <f>IF('Upto Month Current'!$D$46="",0,'Upto Month Current'!$D$46)</f>
        <v>0</v>
      </c>
      <c r="AY31" s="9">
        <f>IF('Upto Month Current'!$D$47="",0,'Upto Month Current'!$D$47)</f>
        <v>153</v>
      </c>
      <c r="AZ31" s="9">
        <f>IF('Upto Month Current'!$D$49="",0,'Upto Month Current'!$D$49)</f>
        <v>0</v>
      </c>
      <c r="BA31" s="9">
        <f>IF('Upto Month Current'!$D$50="",0,'Upto Month Current'!$D$50)</f>
        <v>0</v>
      </c>
      <c r="BB31" s="10">
        <f>IF('Upto Month Current'!$D$52="",0,'Upto Month Current'!$D$52)</f>
        <v>187094</v>
      </c>
      <c r="BC31" s="9">
        <f>IF('Upto Month Current'!$D$53="",0,'Upto Month Current'!$D$53)</f>
        <v>2562</v>
      </c>
      <c r="BD31" s="9">
        <f>IF('Upto Month Current'!$D$54="",0,'Upto Month Current'!$D$54)</f>
        <v>2562</v>
      </c>
      <c r="BE31" s="9">
        <f>IF('Upto Month Current'!$D$55="",0,'Upto Month Current'!$D$55)</f>
        <v>0</v>
      </c>
      <c r="BF31" s="9">
        <f>IF('Upto Month Current'!$D$56="",0,'Upto Month Current'!$D$56)</f>
        <v>5410</v>
      </c>
      <c r="BG31" s="9">
        <f>IF('Upto Month Current'!$D$58="",0,'Upto Month Current'!$D$58)</f>
        <v>219</v>
      </c>
      <c r="BH31" s="9">
        <f>SUM(AE31:BG31)</f>
        <v>638091</v>
      </c>
      <c r="BI31" s="222">
        <f>AD31+BH31</f>
        <v>1827183</v>
      </c>
      <c r="BJ31" s="9">
        <f>IF('Upto Month Current'!$D$60="",0,'Upto Month Current'!$D$60)</f>
        <v>33665</v>
      </c>
      <c r="BK31" s="49">
        <f t="shared" si="213"/>
        <v>1793518</v>
      </c>
      <c r="BL31">
        <f>'Upto Month Current'!$D$61</f>
        <v>1793518</v>
      </c>
      <c r="BM31" s="30">
        <f t="shared" si="214"/>
        <v>604426</v>
      </c>
    </row>
    <row r="32" spans="1:65" ht="15.75" x14ac:dyDescent="0.25">
      <c r="A32" s="128"/>
      <c r="B32" s="5" t="s">
        <v>132</v>
      </c>
      <c r="C32" s="11">
        <f>C31-C29</f>
        <v>13711</v>
      </c>
      <c r="D32" s="11">
        <f t="shared" ref="D32" si="215">D31-D29</f>
        <v>-2521</v>
      </c>
      <c r="E32" s="11">
        <f t="shared" ref="E32" si="216">E31-E29</f>
        <v>-11700</v>
      </c>
      <c r="F32" s="11">
        <f t="shared" ref="F32" si="217">F31-F29</f>
        <v>5706</v>
      </c>
      <c r="G32" s="11">
        <f t="shared" ref="G32" si="218">G31-G29</f>
        <v>4008</v>
      </c>
      <c r="H32" s="11">
        <f t="shared" ref="H32" si="219">H31-H29</f>
        <v>0</v>
      </c>
      <c r="I32" s="11">
        <f t="shared" ref="I32" si="220">I31-I29</f>
        <v>0</v>
      </c>
      <c r="J32" s="11">
        <f t="shared" ref="J32" si="221">J31-J29</f>
        <v>7</v>
      </c>
      <c r="K32" s="11">
        <f t="shared" ref="K32" si="222">K31-K29</f>
        <v>1815</v>
      </c>
      <c r="L32" s="11">
        <f t="shared" ref="L32" si="223">L31-L29</f>
        <v>-1779</v>
      </c>
      <c r="M32" s="11">
        <f t="shared" ref="M32" si="224">M31-M29</f>
        <v>-6905</v>
      </c>
      <c r="N32" s="11">
        <f t="shared" ref="N32" si="225">N31-N29</f>
        <v>-937</v>
      </c>
      <c r="O32" s="11">
        <f t="shared" ref="O32" si="226">O31-O29</f>
        <v>-396</v>
      </c>
      <c r="P32" s="11">
        <f t="shared" ref="P32" si="227">P31-P29</f>
        <v>-5090</v>
      </c>
      <c r="Q32" s="11">
        <f t="shared" ref="Q32" si="228">Q31-Q29</f>
        <v>0</v>
      </c>
      <c r="R32" s="11">
        <f t="shared" ref="R32" si="229">R31-R29</f>
        <v>-2246</v>
      </c>
      <c r="S32" s="11">
        <f t="shared" ref="S32" si="230">S31-S29</f>
        <v>0</v>
      </c>
      <c r="T32" s="11">
        <f t="shared" ref="T32:U32" si="231">T31-T29</f>
        <v>0</v>
      </c>
      <c r="U32" s="11">
        <f t="shared" si="231"/>
        <v>0</v>
      </c>
      <c r="V32" s="9">
        <f t="shared" ref="V32" si="232">V31-V29</f>
        <v>-4664</v>
      </c>
      <c r="W32" s="11">
        <f t="shared" ref="W32" si="233">W31-W29</f>
        <v>0</v>
      </c>
      <c r="X32" s="11">
        <f t="shared" ref="X32" si="234">X31-X29</f>
        <v>0</v>
      </c>
      <c r="Y32" s="11">
        <f t="shared" ref="Y32" si="235">Y31-Y29</f>
        <v>-192</v>
      </c>
      <c r="Z32" s="11">
        <f t="shared" ref="Z32" si="236">Z31-Z29</f>
        <v>38</v>
      </c>
      <c r="AA32" s="11">
        <f t="shared" ref="AA32:AD32" si="237">AA31-AA29</f>
        <v>55</v>
      </c>
      <c r="AB32" s="11">
        <f t="shared" ref="AB32" si="238">AB31-AB29</f>
        <v>-1217</v>
      </c>
      <c r="AC32" s="10">
        <f t="shared" si="237"/>
        <v>10297</v>
      </c>
      <c r="AD32" s="223">
        <f t="shared" si="237"/>
        <v>-2010</v>
      </c>
      <c r="AE32" s="11">
        <f t="shared" ref="AE32" si="239">AE31-AE29</f>
        <v>335</v>
      </c>
      <c r="AF32" s="11">
        <f t="shared" ref="AF32" si="240">AF31-AF29</f>
        <v>309</v>
      </c>
      <c r="AG32" s="11">
        <f t="shared" ref="AG32" si="241">AG31-AG29</f>
        <v>283</v>
      </c>
      <c r="AH32" s="11">
        <f t="shared" ref="AH32" si="242">AH31-AH29</f>
        <v>0</v>
      </c>
      <c r="AI32" s="11">
        <f t="shared" ref="AI32" si="243">AI31-AI29</f>
        <v>0</v>
      </c>
      <c r="AJ32" s="11">
        <f t="shared" ref="AJ32" si="244">AJ31-AJ29</f>
        <v>82</v>
      </c>
      <c r="AK32" s="11">
        <f t="shared" ref="AK32" si="245">AK31-AK29</f>
        <v>52966</v>
      </c>
      <c r="AL32" s="11">
        <f t="shared" ref="AL32" si="246">AL31-AL29</f>
        <v>-33852</v>
      </c>
      <c r="AM32" s="11">
        <f t="shared" ref="AM32" si="247">AM31-AM29</f>
        <v>0</v>
      </c>
      <c r="AN32" s="11">
        <f t="shared" ref="AN32" si="248">AN31-AN29</f>
        <v>170</v>
      </c>
      <c r="AO32" s="9">
        <f t="shared" ref="AO32" si="249">AO31-AO29</f>
        <v>6715</v>
      </c>
      <c r="AP32" s="11">
        <f t="shared" ref="AP32" si="250">AP31-AP29</f>
        <v>-45147</v>
      </c>
      <c r="AQ32" s="10">
        <f t="shared" ref="AQ32" si="251">AQ31-AQ29</f>
        <v>0</v>
      </c>
      <c r="AR32" s="11">
        <f t="shared" ref="AR32" si="252">AR31-AR29</f>
        <v>0</v>
      </c>
      <c r="AS32" s="11">
        <f t="shared" ref="AS32" si="253">AS31-AS29</f>
        <v>0</v>
      </c>
      <c r="AT32" s="11">
        <f t="shared" ref="AT32" si="254">AT31-AT29</f>
        <v>0</v>
      </c>
      <c r="AU32" s="11">
        <f t="shared" ref="AU32" si="255">AU31-AU29</f>
        <v>0</v>
      </c>
      <c r="AV32" s="11">
        <f t="shared" ref="AV32" si="256">AV31-AV29</f>
        <v>0</v>
      </c>
      <c r="AW32" s="11">
        <f t="shared" ref="AW32" si="257">AW31-AW29</f>
        <v>-456</v>
      </c>
      <c r="AX32" s="11">
        <f t="shared" ref="AX32" si="258">AX31-AX29</f>
        <v>-50</v>
      </c>
      <c r="AY32" s="11">
        <f t="shared" ref="AY32" si="259">AY31-AY29</f>
        <v>135</v>
      </c>
      <c r="AZ32" s="11">
        <f t="shared" ref="AZ32" si="260">AZ31-AZ29</f>
        <v>0</v>
      </c>
      <c r="BA32" s="11">
        <f t="shared" ref="BA32" si="261">BA31-BA29</f>
        <v>0</v>
      </c>
      <c r="BB32" s="10">
        <f t="shared" ref="BB32" si="262">BB31-BB29</f>
        <v>111139</v>
      </c>
      <c r="BC32" s="11">
        <f t="shared" ref="BC32" si="263">BC31-BC29</f>
        <v>923</v>
      </c>
      <c r="BD32" s="11">
        <f t="shared" ref="BD32" si="264">BD31-BD29</f>
        <v>923</v>
      </c>
      <c r="BE32" s="11">
        <f t="shared" ref="BE32" si="265">BE31-BE29</f>
        <v>0</v>
      </c>
      <c r="BF32" s="11">
        <f t="shared" ref="BF32" si="266">BF31-BF29</f>
        <v>413</v>
      </c>
      <c r="BG32" s="11">
        <f t="shared" ref="BG32:BH32" si="267">BG31-BG29</f>
        <v>-361</v>
      </c>
      <c r="BH32" s="9">
        <f t="shared" si="267"/>
        <v>94527</v>
      </c>
      <c r="BI32" s="223">
        <f t="shared" ref="BI32" si="268">BI31-BI29</f>
        <v>92517</v>
      </c>
      <c r="BJ32" s="11">
        <f t="shared" ref="BJ32:BK32" si="269">BJ31-BJ29</f>
        <v>-9194</v>
      </c>
      <c r="BK32" s="49">
        <f t="shared" si="269"/>
        <v>101711</v>
      </c>
      <c r="BM32" s="30">
        <f t="shared" si="214"/>
        <v>103721</v>
      </c>
    </row>
    <row r="33" spans="1:65" ht="15.75" x14ac:dyDescent="0.25">
      <c r="A33" s="128"/>
      <c r="B33" s="5" t="s">
        <v>133</v>
      </c>
      <c r="C33" s="13">
        <f>C32/C29</f>
        <v>2.0486959380206348E-2</v>
      </c>
      <c r="D33" s="13">
        <f t="shared" ref="D33" si="270">D32/D29</f>
        <v>-1.4246801392468015E-2</v>
      </c>
      <c r="E33" s="13">
        <f t="shared" ref="E33" si="271">E32/E29</f>
        <v>-0.23307701502051875</v>
      </c>
      <c r="F33" s="13">
        <f t="shared" ref="F33" si="272">F32/F29</f>
        <v>7.4052924610333151E-2</v>
      </c>
      <c r="G33" s="13">
        <f t="shared" ref="G33" si="273">G32/G29</f>
        <v>8.1028626880155261E-2</v>
      </c>
      <c r="H33" s="13" t="e">
        <f t="shared" ref="H33" si="274">H32/H29</f>
        <v>#DIV/0!</v>
      </c>
      <c r="I33" s="13" t="e">
        <f t="shared" ref="I33" si="275">I32/I29</f>
        <v>#DIV/0!</v>
      </c>
      <c r="J33" s="13" t="e">
        <f t="shared" ref="J33" si="276">J32/J29</f>
        <v>#DIV/0!</v>
      </c>
      <c r="K33" s="13">
        <f t="shared" ref="K33" si="277">K32/K29</f>
        <v>4.2705882352941176</v>
      </c>
      <c r="L33" s="13">
        <f t="shared" ref="L33" si="278">L32/L29</f>
        <v>-0.27572845629262244</v>
      </c>
      <c r="M33" s="13">
        <f t="shared" ref="M33" si="279">M32/M29</f>
        <v>-0.40795226279097246</v>
      </c>
      <c r="N33" s="13">
        <f t="shared" ref="N33" si="280">N32/N29</f>
        <v>-0.90269749518304432</v>
      </c>
      <c r="O33" s="13">
        <f t="shared" ref="O33" si="281">O32/O29</f>
        <v>-0.23898611949305976</v>
      </c>
      <c r="P33" s="13">
        <f t="shared" ref="P33" si="282">P32/P29</f>
        <v>-0.44168691426587992</v>
      </c>
      <c r="Q33" s="13" t="e">
        <f t="shared" ref="Q33" si="283">Q32/Q29</f>
        <v>#DIV/0!</v>
      </c>
      <c r="R33" s="13">
        <f t="shared" ref="R33" si="284">R32/R29</f>
        <v>-0.5874967303165054</v>
      </c>
      <c r="S33" s="13" t="e">
        <f t="shared" ref="S33" si="285">S32/S29</f>
        <v>#DIV/0!</v>
      </c>
      <c r="T33" s="13" t="e">
        <f t="shared" ref="T33:U33" si="286">T32/T29</f>
        <v>#DIV/0!</v>
      </c>
      <c r="U33" s="13" t="e">
        <f t="shared" si="286"/>
        <v>#DIV/0!</v>
      </c>
      <c r="V33" s="162">
        <f t="shared" ref="V33" si="287">V32/V29</f>
        <v>-1</v>
      </c>
      <c r="W33" s="13" t="e">
        <f t="shared" ref="W33" si="288">W32/W29</f>
        <v>#DIV/0!</v>
      </c>
      <c r="X33" s="13" t="e">
        <f t="shared" ref="X33" si="289">X32/X29</f>
        <v>#DIV/0!</v>
      </c>
      <c r="Y33" s="13">
        <f t="shared" ref="Y33" si="290">Y32/Y29</f>
        <v>-0.24806201550387597</v>
      </c>
      <c r="Z33" s="13" t="e">
        <f t="shared" ref="Z33" si="291">Z32/Z29</f>
        <v>#DIV/0!</v>
      </c>
      <c r="AA33" s="13">
        <f t="shared" ref="AA33:AD33" si="292">AA32/AA29</f>
        <v>55</v>
      </c>
      <c r="AB33" s="13">
        <f t="shared" ref="AB33" si="293">AB32/AB29</f>
        <v>-1</v>
      </c>
      <c r="AC33" s="14">
        <f t="shared" si="292"/>
        <v>8.6038486284143414E-2</v>
      </c>
      <c r="AD33" s="224">
        <f t="shared" si="292"/>
        <v>-1.6875129082144099E-3</v>
      </c>
      <c r="AE33" s="13">
        <f t="shared" ref="AE33" si="294">AE32/AE29</f>
        <v>1.1631944444444444</v>
      </c>
      <c r="AF33" s="13">
        <f t="shared" ref="AF33" si="295">AF32/AF29</f>
        <v>1.3037974683544304</v>
      </c>
      <c r="AG33" s="13">
        <f t="shared" ref="AG33" si="296">AG32/AG29</f>
        <v>1.6745562130177514</v>
      </c>
      <c r="AH33" s="13" t="e">
        <f t="shared" ref="AH33" si="297">AH32/AH29</f>
        <v>#DIV/0!</v>
      </c>
      <c r="AI33" s="13" t="e">
        <f t="shared" ref="AI33" si="298">AI32/AI29</f>
        <v>#DIV/0!</v>
      </c>
      <c r="AJ33" s="13">
        <f t="shared" ref="AJ33" si="299">AJ32/AJ29</f>
        <v>16.399999999999999</v>
      </c>
      <c r="AK33" s="13">
        <f t="shared" ref="AK33" si="300">AK32/AK29</f>
        <v>0.23930782090091718</v>
      </c>
      <c r="AL33" s="13">
        <f t="shared" ref="AL33" si="301">AL32/AL29</f>
        <v>-0.54046459647162126</v>
      </c>
      <c r="AM33" s="13" t="e">
        <f t="shared" ref="AM33" si="302">AM32/AM29</f>
        <v>#DIV/0!</v>
      </c>
      <c r="AN33" s="13" t="e">
        <f t="shared" ref="AN33" si="303">AN32/AN29</f>
        <v>#DIV/0!</v>
      </c>
      <c r="AO33" s="162">
        <f t="shared" ref="AO33" si="304">AO32/AO29</f>
        <v>9.7530864197530862E-2</v>
      </c>
      <c r="AP33" s="13">
        <f t="shared" ref="AP33" si="305">AP32/AP29</f>
        <v>-0.43160742624424009</v>
      </c>
      <c r="AQ33" s="14" t="e">
        <f t="shared" ref="AQ33" si="306">AQ32/AQ29</f>
        <v>#DIV/0!</v>
      </c>
      <c r="AR33" s="13" t="e">
        <f t="shared" ref="AR33" si="307">AR32/AR29</f>
        <v>#DIV/0!</v>
      </c>
      <c r="AS33" s="13" t="e">
        <f t="shared" ref="AS33" si="308">AS32/AS29</f>
        <v>#DIV/0!</v>
      </c>
      <c r="AT33" s="13" t="e">
        <f t="shared" ref="AT33" si="309">AT32/AT29</f>
        <v>#DIV/0!</v>
      </c>
      <c r="AU33" s="13" t="e">
        <f t="shared" ref="AU33" si="310">AU32/AU29</f>
        <v>#DIV/0!</v>
      </c>
      <c r="AV33" s="13" t="e">
        <f t="shared" ref="AV33" si="311">AV32/AV29</f>
        <v>#DIV/0!</v>
      </c>
      <c r="AW33" s="13">
        <f t="shared" ref="AW33" si="312">AW32/AW29</f>
        <v>-0.8</v>
      </c>
      <c r="AX33" s="13">
        <f t="shared" ref="AX33" si="313">AX32/AX29</f>
        <v>-1</v>
      </c>
      <c r="AY33" s="13">
        <f t="shared" ref="AY33" si="314">AY32/AY29</f>
        <v>7.5</v>
      </c>
      <c r="AZ33" s="13" t="e">
        <f t="shared" ref="AZ33" si="315">AZ32/AZ29</f>
        <v>#DIV/0!</v>
      </c>
      <c r="BA33" s="13" t="e">
        <f t="shared" ref="BA33" si="316">BA32/BA29</f>
        <v>#DIV/0!</v>
      </c>
      <c r="BB33" s="14">
        <f t="shared" ref="BB33" si="317">BB32/BB29</f>
        <v>1.4632216443947075</v>
      </c>
      <c r="BC33" s="13">
        <f t="shared" ref="BC33" si="318">BC32/BC29</f>
        <v>0.56314826113483829</v>
      </c>
      <c r="BD33" s="13">
        <f t="shared" ref="BD33" si="319">BD32/BD29</f>
        <v>0.56314826113483829</v>
      </c>
      <c r="BE33" s="13" t="e">
        <f t="shared" ref="BE33" si="320">BE32/BE29</f>
        <v>#DIV/0!</v>
      </c>
      <c r="BF33" s="13">
        <f t="shared" ref="BF33" si="321">BF32/BF29</f>
        <v>8.2649589753852309E-2</v>
      </c>
      <c r="BG33" s="13">
        <f t="shared" ref="BG33:BH33" si="322">BG32/BG29</f>
        <v>-0.62241379310344824</v>
      </c>
      <c r="BH33" s="162">
        <f t="shared" si="322"/>
        <v>0.17390224518180011</v>
      </c>
      <c r="BI33" s="224">
        <f t="shared" ref="BI33" si="323">BI32/BI29</f>
        <v>5.3334186523515188E-2</v>
      </c>
      <c r="BJ33" s="13">
        <f t="shared" ref="BJ33:BK33" si="324">BJ32/BJ29</f>
        <v>-0.21451737091392706</v>
      </c>
      <c r="BK33" s="50">
        <f t="shared" si="324"/>
        <v>6.0119741790878034E-2</v>
      </c>
      <c r="BM33" s="162" t="e">
        <f t="shared" ref="BM33" si="325">BM32/BM29</f>
        <v>#DIV/0!</v>
      </c>
    </row>
    <row r="34" spans="1:65" ht="15.75" x14ac:dyDescent="0.25">
      <c r="A34" s="128"/>
      <c r="B34" s="5" t="s">
        <v>134</v>
      </c>
      <c r="C34" s="11">
        <f>C31-C30</f>
        <v>9985</v>
      </c>
      <c r="D34" s="11">
        <f t="shared" ref="D34:BK34" si="326">D31-D30</f>
        <v>63062</v>
      </c>
      <c r="E34" s="11">
        <f t="shared" si="326"/>
        <v>-1275</v>
      </c>
      <c r="F34" s="11">
        <f t="shared" si="326"/>
        <v>13845</v>
      </c>
      <c r="G34" s="11">
        <f t="shared" si="326"/>
        <v>8617</v>
      </c>
      <c r="H34" s="11">
        <f t="shared" si="326"/>
        <v>0</v>
      </c>
      <c r="I34" s="11">
        <f t="shared" si="326"/>
        <v>0</v>
      </c>
      <c r="J34" s="11">
        <f t="shared" si="326"/>
        <v>7</v>
      </c>
      <c r="K34" s="11">
        <f t="shared" si="326"/>
        <v>1464</v>
      </c>
      <c r="L34" s="11">
        <f t="shared" si="326"/>
        <v>-1075</v>
      </c>
      <c r="M34" s="11">
        <f t="shared" si="326"/>
        <v>390</v>
      </c>
      <c r="N34" s="11">
        <f t="shared" si="326"/>
        <v>-44</v>
      </c>
      <c r="O34" s="11">
        <f t="shared" si="326"/>
        <v>360</v>
      </c>
      <c r="P34" s="11">
        <f t="shared" si="326"/>
        <v>-743</v>
      </c>
      <c r="Q34" s="11">
        <f t="shared" si="326"/>
        <v>0</v>
      </c>
      <c r="R34" s="11">
        <f t="shared" si="326"/>
        <v>500</v>
      </c>
      <c r="S34" s="11">
        <f t="shared" si="326"/>
        <v>0</v>
      </c>
      <c r="T34" s="11">
        <f t="shared" si="326"/>
        <v>0</v>
      </c>
      <c r="U34" s="11">
        <f t="shared" ref="U34" si="327">U31-U30</f>
        <v>0</v>
      </c>
      <c r="V34" s="9">
        <f t="shared" si="326"/>
        <v>0</v>
      </c>
      <c r="W34" s="11">
        <f t="shared" si="326"/>
        <v>0</v>
      </c>
      <c r="X34" s="11">
        <f t="shared" si="326"/>
        <v>0</v>
      </c>
      <c r="Y34" s="11">
        <f t="shared" si="326"/>
        <v>212</v>
      </c>
      <c r="Z34" s="11">
        <f t="shared" si="326"/>
        <v>37</v>
      </c>
      <c r="AA34" s="11">
        <f t="shared" si="326"/>
        <v>55</v>
      </c>
      <c r="AB34" s="11">
        <f t="shared" ref="AB34" si="328">AB31-AB30</f>
        <v>0</v>
      </c>
      <c r="AC34" s="10">
        <f t="shared" ref="AC34:AD34" si="329">AC31-AC30</f>
        <v>9167</v>
      </c>
      <c r="AD34" s="223">
        <f t="shared" si="329"/>
        <v>104564</v>
      </c>
      <c r="AE34" s="11">
        <f t="shared" si="326"/>
        <v>-198</v>
      </c>
      <c r="AF34" s="11">
        <f t="shared" si="326"/>
        <v>72</v>
      </c>
      <c r="AG34" s="11">
        <f t="shared" si="326"/>
        <v>-133</v>
      </c>
      <c r="AH34" s="11">
        <f t="shared" si="326"/>
        <v>0</v>
      </c>
      <c r="AI34" s="11">
        <f t="shared" si="326"/>
        <v>0</v>
      </c>
      <c r="AJ34" s="11">
        <f t="shared" si="326"/>
        <v>-159</v>
      </c>
      <c r="AK34" s="11">
        <f t="shared" si="326"/>
        <v>-80517</v>
      </c>
      <c r="AL34" s="11">
        <f t="shared" si="326"/>
        <v>-35875</v>
      </c>
      <c r="AM34" s="11">
        <f t="shared" si="326"/>
        <v>0</v>
      </c>
      <c r="AN34" s="11">
        <f t="shared" si="326"/>
        <v>10</v>
      </c>
      <c r="AO34" s="9">
        <f t="shared" si="326"/>
        <v>9599</v>
      </c>
      <c r="AP34" s="11">
        <f t="shared" si="326"/>
        <v>-48315</v>
      </c>
      <c r="AQ34" s="10">
        <f t="shared" si="326"/>
        <v>0</v>
      </c>
      <c r="AR34" s="11">
        <f t="shared" si="326"/>
        <v>0</v>
      </c>
      <c r="AS34" s="11">
        <f t="shared" si="326"/>
        <v>0</v>
      </c>
      <c r="AT34" s="11">
        <f t="shared" si="326"/>
        <v>0</v>
      </c>
      <c r="AU34" s="11">
        <f t="shared" si="326"/>
        <v>0</v>
      </c>
      <c r="AV34" s="11">
        <f t="shared" si="326"/>
        <v>0</v>
      </c>
      <c r="AW34" s="11">
        <f t="shared" si="326"/>
        <v>114</v>
      </c>
      <c r="AX34" s="11">
        <f t="shared" si="326"/>
        <v>-7</v>
      </c>
      <c r="AY34" s="11">
        <f t="shared" si="326"/>
        <v>153</v>
      </c>
      <c r="AZ34" s="11">
        <f t="shared" si="326"/>
        <v>0</v>
      </c>
      <c r="BA34" s="11">
        <f t="shared" si="326"/>
        <v>0</v>
      </c>
      <c r="BB34" s="10">
        <f t="shared" si="326"/>
        <v>18601</v>
      </c>
      <c r="BC34" s="11">
        <f t="shared" si="326"/>
        <v>-238</v>
      </c>
      <c r="BD34" s="11">
        <f t="shared" si="326"/>
        <v>-238</v>
      </c>
      <c r="BE34" s="11">
        <f t="shared" si="326"/>
        <v>0</v>
      </c>
      <c r="BF34" s="11">
        <f t="shared" si="326"/>
        <v>-4052</v>
      </c>
      <c r="BG34" s="11">
        <f t="shared" si="326"/>
        <v>132</v>
      </c>
      <c r="BH34" s="9">
        <f t="shared" si="326"/>
        <v>-141051</v>
      </c>
      <c r="BI34" s="223">
        <f t="shared" si="326"/>
        <v>-36487</v>
      </c>
      <c r="BJ34" s="11">
        <f t="shared" si="326"/>
        <v>43554</v>
      </c>
      <c r="BK34" s="49">
        <f t="shared" si="326"/>
        <v>-80041</v>
      </c>
      <c r="BM34" s="30">
        <f t="shared" si="214"/>
        <v>-184605</v>
      </c>
    </row>
    <row r="35" spans="1:65" ht="15.75" x14ac:dyDescent="0.25">
      <c r="A35" s="128"/>
      <c r="B35" s="5" t="s">
        <v>135</v>
      </c>
      <c r="C35" s="13">
        <f>C34/C30</f>
        <v>1.4836971623270197E-2</v>
      </c>
      <c r="D35" s="13">
        <f t="shared" ref="D35" si="330">D34/D30</f>
        <v>0.56624374826028789</v>
      </c>
      <c r="E35" s="13">
        <f t="shared" ref="E35" si="331">E34/E30</f>
        <v>-3.2056923038242022E-2</v>
      </c>
      <c r="F35" s="13">
        <f t="shared" ref="F35" si="332">F34/F30</f>
        <v>0.20090257422294455</v>
      </c>
      <c r="G35" s="13">
        <f t="shared" ref="G35" si="333">G34/G30</f>
        <v>0.19210790324378554</v>
      </c>
      <c r="H35" s="13" t="e">
        <f t="shared" ref="H35" si="334">H34/H30</f>
        <v>#DIV/0!</v>
      </c>
      <c r="I35" s="13" t="e">
        <f t="shared" ref="I35" si="335">I34/I30</f>
        <v>#DIV/0!</v>
      </c>
      <c r="J35" s="13" t="e">
        <f t="shared" ref="J35" si="336">J34/J30</f>
        <v>#DIV/0!</v>
      </c>
      <c r="K35" s="13">
        <f t="shared" ref="K35" si="337">K34/K30</f>
        <v>1.8865979381443299</v>
      </c>
      <c r="L35" s="13">
        <f t="shared" ref="L35" si="338">L34/L30</f>
        <v>-0.18702157272094641</v>
      </c>
      <c r="M35" s="13">
        <f t="shared" ref="M35" si="339">M34/M30</f>
        <v>4.049423735852975E-2</v>
      </c>
      <c r="N35" s="13">
        <f t="shared" ref="N35" si="340">N34/N30</f>
        <v>-0.30344827586206896</v>
      </c>
      <c r="O35" s="13">
        <f t="shared" ref="O35" si="341">O34/O30</f>
        <v>0.3995560488346282</v>
      </c>
      <c r="P35" s="13">
        <f t="shared" ref="P35" si="342">P34/P30</f>
        <v>-0.10352514978403232</v>
      </c>
      <c r="Q35" s="13" t="e">
        <f t="shared" ref="Q35" si="343">Q34/Q30</f>
        <v>#DIV/0!</v>
      </c>
      <c r="R35" s="13">
        <f t="shared" ref="R35" si="344">R34/R30</f>
        <v>0.46425255338904364</v>
      </c>
      <c r="S35" s="13" t="e">
        <f t="shared" ref="S35" si="345">S34/S30</f>
        <v>#DIV/0!</v>
      </c>
      <c r="T35" s="13" t="e">
        <f t="shared" ref="T35:U35" si="346">T34/T30</f>
        <v>#DIV/0!</v>
      </c>
      <c r="U35" s="13" t="e">
        <f t="shared" si="346"/>
        <v>#DIV/0!</v>
      </c>
      <c r="V35" s="162" t="e">
        <f t="shared" ref="V35" si="347">V34/V30</f>
        <v>#DIV/0!</v>
      </c>
      <c r="W35" s="13" t="e">
        <f t="shared" ref="W35" si="348">W34/W30</f>
        <v>#DIV/0!</v>
      </c>
      <c r="X35" s="13" t="e">
        <f t="shared" ref="X35" si="349">X34/X30</f>
        <v>#DIV/0!</v>
      </c>
      <c r="Y35" s="13">
        <f t="shared" ref="Y35" si="350">Y34/Y30</f>
        <v>0.572972972972973</v>
      </c>
      <c r="Z35" s="13">
        <f t="shared" ref="Z35" si="351">Z34/Z30</f>
        <v>37</v>
      </c>
      <c r="AA35" s="13">
        <f t="shared" ref="AA35:AD35" si="352">AA34/AA30</f>
        <v>55</v>
      </c>
      <c r="AB35" s="13" t="e">
        <f t="shared" ref="AB35" si="353">AB34/AB30</f>
        <v>#DIV/0!</v>
      </c>
      <c r="AC35" s="14">
        <f t="shared" si="352"/>
        <v>7.5880108270079211E-2</v>
      </c>
      <c r="AD35" s="224">
        <f t="shared" si="352"/>
        <v>9.6414292669253346E-2</v>
      </c>
      <c r="AE35" s="13">
        <f t="shared" ref="AE35" si="354">AE34/AE30</f>
        <v>-0.24116930572472595</v>
      </c>
      <c r="AF35" s="13">
        <f t="shared" ref="AF35" si="355">AF34/AF30</f>
        <v>0.15189873417721519</v>
      </c>
      <c r="AG35" s="13">
        <f t="shared" ref="AG35" si="356">AG34/AG30</f>
        <v>-0.22735042735042735</v>
      </c>
      <c r="AH35" s="13" t="e">
        <f t="shared" ref="AH35" si="357">AH34/AH30</f>
        <v>#DIV/0!</v>
      </c>
      <c r="AI35" s="13" t="e">
        <f t="shared" ref="AI35" si="358">AI34/AI30</f>
        <v>#DIV/0!</v>
      </c>
      <c r="AJ35" s="13">
        <f t="shared" ref="AJ35" si="359">AJ34/AJ30</f>
        <v>-0.64634146341463417</v>
      </c>
      <c r="AK35" s="13">
        <f t="shared" ref="AK35" si="360">AK34/AK30</f>
        <v>-0.2269279874187248</v>
      </c>
      <c r="AL35" s="13">
        <f t="shared" ref="AL35" si="361">AL34/AL30</f>
        <v>-0.5548424015589718</v>
      </c>
      <c r="AM35" s="13" t="e">
        <f t="shared" ref="AM35" si="362">AM34/AM30</f>
        <v>#DIV/0!</v>
      </c>
      <c r="AN35" s="13">
        <f t="shared" ref="AN35" si="363">AN34/AN30</f>
        <v>6.25E-2</v>
      </c>
      <c r="AO35" s="162">
        <f t="shared" ref="AO35" si="364">AO34/AO30</f>
        <v>0.14551435588030198</v>
      </c>
      <c r="AP35" s="13">
        <f t="shared" ref="AP35" si="365">AP34/AP30</f>
        <v>-0.4483158578454115</v>
      </c>
      <c r="AQ35" s="14" t="e">
        <f t="shared" ref="AQ35" si="366">AQ34/AQ30</f>
        <v>#DIV/0!</v>
      </c>
      <c r="AR35" s="13" t="e">
        <f t="shared" ref="AR35" si="367">AR34/AR30</f>
        <v>#DIV/0!</v>
      </c>
      <c r="AS35" s="13" t="e">
        <f t="shared" ref="AS35" si="368">AS34/AS30</f>
        <v>#DIV/0!</v>
      </c>
      <c r="AT35" s="13" t="e">
        <f t="shared" ref="AT35" si="369">AT34/AT30</f>
        <v>#DIV/0!</v>
      </c>
      <c r="AU35" s="13" t="e">
        <f t="shared" ref="AU35" si="370">AU34/AU30</f>
        <v>#DIV/0!</v>
      </c>
      <c r="AV35" s="13" t="e">
        <f t="shared" ref="AV35" si="371">AV34/AV30</f>
        <v>#DIV/0!</v>
      </c>
      <c r="AW35" s="13" t="e">
        <f t="shared" ref="AW35" si="372">AW34/AW30</f>
        <v>#DIV/0!</v>
      </c>
      <c r="AX35" s="13">
        <f t="shared" ref="AX35" si="373">AX34/AX30</f>
        <v>-1</v>
      </c>
      <c r="AY35" s="13" t="e">
        <f t="shared" ref="AY35" si="374">AY34/AY30</f>
        <v>#DIV/0!</v>
      </c>
      <c r="AZ35" s="13" t="e">
        <f t="shared" ref="AZ35" si="375">AZ34/AZ30</f>
        <v>#DIV/0!</v>
      </c>
      <c r="BA35" s="13" t="e">
        <f t="shared" ref="BA35" si="376">BA34/BA30</f>
        <v>#DIV/0!</v>
      </c>
      <c r="BB35" s="14">
        <f t="shared" ref="BB35" si="377">BB34/BB30</f>
        <v>0.11039627759016694</v>
      </c>
      <c r="BC35" s="13">
        <f t="shared" ref="BC35" si="378">BC34/BC30</f>
        <v>-8.5000000000000006E-2</v>
      </c>
      <c r="BD35" s="13">
        <f t="shared" ref="BD35" si="379">BD34/BD30</f>
        <v>-8.5000000000000006E-2</v>
      </c>
      <c r="BE35" s="13" t="e">
        <f t="shared" ref="BE35" si="380">BE34/BE30</f>
        <v>#DIV/0!</v>
      </c>
      <c r="BF35" s="13">
        <f t="shared" ref="BF35" si="381">BF34/BF30</f>
        <v>-0.42823927288099767</v>
      </c>
      <c r="BG35" s="13">
        <f t="shared" ref="BG35:BH35" si="382">BG34/BG30</f>
        <v>1.5172413793103448</v>
      </c>
      <c r="BH35" s="162">
        <f t="shared" si="382"/>
        <v>-0.18103375251237899</v>
      </c>
      <c r="BI35" s="224">
        <f t="shared" ref="BI35" si="383">BI34/BI30</f>
        <v>-1.9578036884212335E-2</v>
      </c>
      <c r="BJ35" s="13">
        <f t="shared" ref="BJ35:BK35" si="384">BJ34/BJ30</f>
        <v>-4.4042875922742439</v>
      </c>
      <c r="BK35" s="50">
        <f t="shared" si="384"/>
        <v>-4.2721366127247661E-2</v>
      </c>
      <c r="BM35" s="14">
        <f t="shared" ref="BM35" si="385">BM34/BM30</f>
        <v>-0.23396419152099221</v>
      </c>
    </row>
    <row r="36" spans="1:65" ht="15.75" x14ac:dyDescent="0.25">
      <c r="A36" s="128"/>
      <c r="B36" s="5" t="s">
        <v>296</v>
      </c>
      <c r="C36" s="126">
        <f>C31/C28</f>
        <v>0.69393362087797639</v>
      </c>
      <c r="D36" s="126">
        <f t="shared" ref="D36:BK36" si="386">D31/D28</f>
        <v>0.62274544805426635</v>
      </c>
      <c r="E36" s="126">
        <f t="shared" si="386"/>
        <v>0.7669229849794813</v>
      </c>
      <c r="F36" s="126">
        <f t="shared" si="386"/>
        <v>0.73034461457000399</v>
      </c>
      <c r="G36" s="126">
        <f t="shared" si="386"/>
        <v>0.73508103872537567</v>
      </c>
      <c r="H36" s="126" t="e">
        <f t="shared" si="386"/>
        <v>#DIV/0!</v>
      </c>
      <c r="I36" s="126" t="e">
        <f t="shared" si="386"/>
        <v>#DIV/0!</v>
      </c>
      <c r="J36" s="126" t="e">
        <f t="shared" si="386"/>
        <v>#DIV/0!</v>
      </c>
      <c r="K36" s="126">
        <f t="shared" si="386"/>
        <v>3.5840000000000001</v>
      </c>
      <c r="L36" s="126">
        <f t="shared" si="386"/>
        <v>0.4925168634064081</v>
      </c>
      <c r="M36" s="126">
        <f t="shared" si="386"/>
        <v>0.40266002330534012</v>
      </c>
      <c r="N36" s="126">
        <f t="shared" si="386"/>
        <v>6.6142763588736081E-2</v>
      </c>
      <c r="O36" s="126">
        <f t="shared" si="386"/>
        <v>0.51786447638603694</v>
      </c>
      <c r="P36" s="126">
        <f t="shared" si="386"/>
        <v>0.37972143531633618</v>
      </c>
      <c r="Q36" s="126" t="e">
        <f t="shared" si="386"/>
        <v>#DIV/0!</v>
      </c>
      <c r="R36" s="126">
        <f t="shared" si="386"/>
        <v>0.28040540540540543</v>
      </c>
      <c r="S36" s="126" t="e">
        <f t="shared" si="386"/>
        <v>#DIV/0!</v>
      </c>
      <c r="T36" s="126" t="e">
        <f t="shared" si="386"/>
        <v>#DIV/0!</v>
      </c>
      <c r="U36" s="126" t="e">
        <f t="shared" si="386"/>
        <v>#DIV/0!</v>
      </c>
      <c r="V36" s="177">
        <f t="shared" si="386"/>
        <v>0</v>
      </c>
      <c r="W36" s="126" t="e">
        <f t="shared" si="386"/>
        <v>#DIV/0!</v>
      </c>
      <c r="X36" s="126" t="e">
        <f t="shared" si="386"/>
        <v>#DIV/0!</v>
      </c>
      <c r="Y36" s="126">
        <f t="shared" si="386"/>
        <v>0.51322751322751325</v>
      </c>
      <c r="Z36" s="126" t="e">
        <f t="shared" si="386"/>
        <v>#DIV/0!</v>
      </c>
      <c r="AA36" s="126">
        <f t="shared" si="386"/>
        <v>18.666666666666668</v>
      </c>
      <c r="AB36" s="126">
        <f t="shared" ref="AB36" si="387">AB31/AB28</f>
        <v>0</v>
      </c>
      <c r="AC36" s="215">
        <f t="shared" si="386"/>
        <v>0.73851678447237434</v>
      </c>
      <c r="AD36" s="225">
        <f t="shared" si="386"/>
        <v>0.68030606255127646</v>
      </c>
      <c r="AE36" s="126">
        <f t="shared" si="386"/>
        <v>1.4693396226415094</v>
      </c>
      <c r="AF36" s="126">
        <f t="shared" si="386"/>
        <v>1.56</v>
      </c>
      <c r="AG36" s="126">
        <f t="shared" si="386"/>
        <v>1.8299595141700404</v>
      </c>
      <c r="AH36" s="126" t="e">
        <f t="shared" si="386"/>
        <v>#DIV/0!</v>
      </c>
      <c r="AI36" s="126" t="e">
        <f t="shared" si="386"/>
        <v>#DIV/0!</v>
      </c>
      <c r="AJ36" s="126">
        <f t="shared" si="386"/>
        <v>6.2142857142857144</v>
      </c>
      <c r="AK36" s="126">
        <f t="shared" si="386"/>
        <v>0.84272749058331231</v>
      </c>
      <c r="AL36" s="126">
        <f t="shared" si="386"/>
        <v>0.31249185738480911</v>
      </c>
      <c r="AM36" s="126" t="e">
        <f t="shared" si="386"/>
        <v>#DIV/0!</v>
      </c>
      <c r="AN36" s="126" t="e">
        <f t="shared" si="386"/>
        <v>#DIV/0!</v>
      </c>
      <c r="AO36" s="177">
        <f t="shared" si="386"/>
        <v>0.74633573008849563</v>
      </c>
      <c r="AP36" s="126">
        <f t="shared" si="386"/>
        <v>0.38650813256536604</v>
      </c>
      <c r="AQ36" s="215" t="e">
        <f t="shared" si="386"/>
        <v>#DIV/0!</v>
      </c>
      <c r="AR36" s="126" t="e">
        <f t="shared" si="386"/>
        <v>#DIV/0!</v>
      </c>
      <c r="AS36" s="126" t="e">
        <f t="shared" si="386"/>
        <v>#DIV/0!</v>
      </c>
      <c r="AT36" s="126" t="e">
        <f t="shared" si="386"/>
        <v>#DIV/0!</v>
      </c>
      <c r="AU36" s="126" t="e">
        <f t="shared" si="386"/>
        <v>#DIV/0!</v>
      </c>
      <c r="AV36" s="126" t="e">
        <f t="shared" si="386"/>
        <v>#DIV/0!</v>
      </c>
      <c r="AW36" s="126">
        <f t="shared" si="386"/>
        <v>0.13587604290822408</v>
      </c>
      <c r="AX36" s="126">
        <f t="shared" si="386"/>
        <v>0</v>
      </c>
      <c r="AY36" s="126">
        <f t="shared" si="386"/>
        <v>5.666666666666667</v>
      </c>
      <c r="AZ36" s="126" t="e">
        <f t="shared" si="386"/>
        <v>#DIV/0!</v>
      </c>
      <c r="BA36" s="126" t="e">
        <f t="shared" si="386"/>
        <v>#DIV/0!</v>
      </c>
      <c r="BB36" s="215">
        <f t="shared" si="386"/>
        <v>1.6750286491906603</v>
      </c>
      <c r="BC36" s="126">
        <f t="shared" si="386"/>
        <v>1.0639534883720929</v>
      </c>
      <c r="BD36" s="126">
        <f t="shared" si="386"/>
        <v>1.0639534883720929</v>
      </c>
      <c r="BE36" s="126" t="e">
        <f t="shared" si="386"/>
        <v>#DIV/0!</v>
      </c>
      <c r="BF36" s="126">
        <f t="shared" si="386"/>
        <v>0.73625476320087102</v>
      </c>
      <c r="BG36" s="126">
        <f t="shared" si="386"/>
        <v>0.25917159763313607</v>
      </c>
      <c r="BH36" s="177">
        <f t="shared" si="386"/>
        <v>0.79826633272700431</v>
      </c>
      <c r="BI36" s="225">
        <f t="shared" si="386"/>
        <v>0.71732325072314018</v>
      </c>
      <c r="BJ36" s="126">
        <f t="shared" si="386"/>
        <v>0.52374062665297616</v>
      </c>
      <c r="BK36" s="126">
        <f t="shared" si="386"/>
        <v>0.72233467824108943</v>
      </c>
      <c r="BM36" s="126" t="e">
        <f t="shared" ref="BM36" si="388">BM31/BM28</f>
        <v>#DIV/0!</v>
      </c>
    </row>
    <row r="37" spans="1:65" s="180" customFormat="1" ht="15.75" x14ac:dyDescent="0.25">
      <c r="A37" s="128"/>
      <c r="B37" s="5" t="s">
        <v>297</v>
      </c>
      <c r="C37" s="11">
        <f>C31-C28</f>
        <v>-301229</v>
      </c>
      <c r="D37" s="11">
        <f t="shared" ref="D37:BM37" si="389">D31-D28</f>
        <v>-105669</v>
      </c>
      <c r="E37" s="11">
        <f t="shared" si="389"/>
        <v>-11700</v>
      </c>
      <c r="F37" s="11">
        <f t="shared" si="389"/>
        <v>-30556</v>
      </c>
      <c r="G37" s="11">
        <f t="shared" si="389"/>
        <v>-19271</v>
      </c>
      <c r="H37" s="11">
        <f t="shared" si="389"/>
        <v>0</v>
      </c>
      <c r="I37" s="11">
        <f t="shared" si="389"/>
        <v>0</v>
      </c>
      <c r="J37" s="11">
        <f t="shared" si="389"/>
        <v>7</v>
      </c>
      <c r="K37" s="11">
        <f t="shared" si="389"/>
        <v>1615</v>
      </c>
      <c r="L37" s="11">
        <f t="shared" si="389"/>
        <v>-4815</v>
      </c>
      <c r="M37" s="11">
        <f t="shared" si="389"/>
        <v>-14866</v>
      </c>
      <c r="N37" s="11">
        <f t="shared" si="389"/>
        <v>-1426</v>
      </c>
      <c r="O37" s="11">
        <f t="shared" si="389"/>
        <v>-1174</v>
      </c>
      <c r="P37" s="11">
        <f t="shared" si="389"/>
        <v>-10510</v>
      </c>
      <c r="Q37" s="11">
        <f t="shared" si="389"/>
        <v>0</v>
      </c>
      <c r="R37" s="11">
        <f t="shared" si="389"/>
        <v>-4047</v>
      </c>
      <c r="S37" s="11">
        <f t="shared" si="389"/>
        <v>0</v>
      </c>
      <c r="T37" s="11">
        <f t="shared" si="389"/>
        <v>0</v>
      </c>
      <c r="U37" s="11">
        <f t="shared" si="389"/>
        <v>0</v>
      </c>
      <c r="V37" s="9">
        <f t="shared" si="389"/>
        <v>-6871</v>
      </c>
      <c r="W37" s="11">
        <f t="shared" si="389"/>
        <v>0</v>
      </c>
      <c r="X37" s="11">
        <f t="shared" si="389"/>
        <v>0</v>
      </c>
      <c r="Y37" s="11">
        <f t="shared" si="389"/>
        <v>-552</v>
      </c>
      <c r="Z37" s="11">
        <f t="shared" si="389"/>
        <v>38</v>
      </c>
      <c r="AA37" s="11">
        <f t="shared" si="389"/>
        <v>53</v>
      </c>
      <c r="AB37" s="11">
        <f t="shared" ref="AB37" si="390">AB31-AB28</f>
        <v>-1793</v>
      </c>
      <c r="AC37" s="10">
        <f t="shared" si="389"/>
        <v>-46020</v>
      </c>
      <c r="AD37" s="223">
        <f t="shared" si="389"/>
        <v>-558786</v>
      </c>
      <c r="AE37" s="11">
        <f t="shared" si="389"/>
        <v>199</v>
      </c>
      <c r="AF37" s="11">
        <f t="shared" si="389"/>
        <v>196</v>
      </c>
      <c r="AG37" s="11">
        <f t="shared" si="389"/>
        <v>205</v>
      </c>
      <c r="AH37" s="11">
        <f t="shared" si="389"/>
        <v>0</v>
      </c>
      <c r="AI37" s="11">
        <f t="shared" si="389"/>
        <v>0</v>
      </c>
      <c r="AJ37" s="11">
        <f t="shared" si="389"/>
        <v>73</v>
      </c>
      <c r="AK37" s="11">
        <f t="shared" si="389"/>
        <v>-51190</v>
      </c>
      <c r="AL37" s="11">
        <f t="shared" si="389"/>
        <v>-63325</v>
      </c>
      <c r="AM37" s="11">
        <f t="shared" si="389"/>
        <v>0</v>
      </c>
      <c r="AN37" s="11">
        <f t="shared" si="389"/>
        <v>170</v>
      </c>
      <c r="AO37" s="9">
        <f t="shared" si="389"/>
        <v>-25683</v>
      </c>
      <c r="AP37" s="11">
        <f t="shared" si="389"/>
        <v>-94371</v>
      </c>
      <c r="AQ37" s="10">
        <f t="shared" si="389"/>
        <v>0</v>
      </c>
      <c r="AR37" s="11">
        <f t="shared" si="389"/>
        <v>0</v>
      </c>
      <c r="AS37" s="11">
        <f t="shared" si="389"/>
        <v>0</v>
      </c>
      <c r="AT37" s="11">
        <f t="shared" si="389"/>
        <v>0</v>
      </c>
      <c r="AU37" s="11">
        <f t="shared" si="389"/>
        <v>0</v>
      </c>
      <c r="AV37" s="11">
        <f t="shared" si="389"/>
        <v>0</v>
      </c>
      <c r="AW37" s="11">
        <f t="shared" si="389"/>
        <v>-725</v>
      </c>
      <c r="AX37" s="11">
        <f t="shared" si="389"/>
        <v>-72</v>
      </c>
      <c r="AY37" s="11">
        <f t="shared" si="389"/>
        <v>126</v>
      </c>
      <c r="AZ37" s="11">
        <f t="shared" si="389"/>
        <v>0</v>
      </c>
      <c r="BA37" s="11">
        <f t="shared" si="389"/>
        <v>0</v>
      </c>
      <c r="BB37" s="10">
        <f t="shared" si="389"/>
        <v>75398</v>
      </c>
      <c r="BC37" s="11">
        <f t="shared" si="389"/>
        <v>154</v>
      </c>
      <c r="BD37" s="11">
        <f t="shared" si="389"/>
        <v>154</v>
      </c>
      <c r="BE37" s="11">
        <f t="shared" si="389"/>
        <v>0</v>
      </c>
      <c r="BF37" s="11">
        <f t="shared" si="389"/>
        <v>-1938</v>
      </c>
      <c r="BG37" s="11">
        <f t="shared" si="389"/>
        <v>-626</v>
      </c>
      <c r="BH37" s="11">
        <f t="shared" si="389"/>
        <v>-161255</v>
      </c>
      <c r="BI37" s="223">
        <f t="shared" si="389"/>
        <v>-720041</v>
      </c>
      <c r="BJ37" s="11">
        <f t="shared" si="389"/>
        <v>-30613</v>
      </c>
      <c r="BK37" s="11">
        <f t="shared" si="389"/>
        <v>-689428</v>
      </c>
      <c r="BL37" s="11">
        <f t="shared" si="389"/>
        <v>1793515</v>
      </c>
      <c r="BM37" s="11">
        <f t="shared" si="389"/>
        <v>604426</v>
      </c>
    </row>
    <row r="38" spans="1:65" s="180" customFormat="1" ht="15.75" x14ac:dyDescent="0.25">
      <c r="A38" s="128"/>
      <c r="B38" s="5"/>
      <c r="C38" s="5"/>
      <c r="D38" s="5"/>
      <c r="E38" s="5"/>
      <c r="F38" s="5"/>
      <c r="G38" s="5"/>
      <c r="H38" s="5"/>
      <c r="I38" s="5"/>
      <c r="J38" s="5"/>
      <c r="K38" s="5"/>
      <c r="L38" s="5"/>
      <c r="M38" s="5"/>
      <c r="N38" s="5"/>
      <c r="O38" s="5"/>
      <c r="P38" s="5"/>
      <c r="Q38" s="5"/>
      <c r="R38" s="5"/>
      <c r="S38" s="5"/>
      <c r="T38" s="5"/>
      <c r="U38" s="5"/>
      <c r="V38" s="16"/>
      <c r="W38" s="5"/>
      <c r="X38" s="5"/>
      <c r="Y38" s="5"/>
      <c r="Z38" s="5"/>
      <c r="AA38" s="5"/>
      <c r="AB38" s="5"/>
      <c r="AC38" s="6"/>
      <c r="AD38" s="226"/>
      <c r="AE38" s="5"/>
      <c r="AF38" s="5"/>
      <c r="AG38" s="5"/>
      <c r="AH38" s="5"/>
      <c r="AI38" s="5"/>
      <c r="AJ38" s="5"/>
      <c r="AK38" s="5"/>
      <c r="AL38" s="5"/>
      <c r="AM38" s="5"/>
      <c r="AN38" s="5"/>
      <c r="AO38" s="16"/>
      <c r="AP38" s="5"/>
      <c r="AQ38" s="6"/>
      <c r="AR38" s="5"/>
      <c r="AS38" s="5"/>
      <c r="AT38" s="5"/>
      <c r="AU38" s="5"/>
      <c r="AV38" s="5"/>
      <c r="AW38" s="6"/>
      <c r="AX38" s="5"/>
      <c r="AY38" s="5"/>
      <c r="AZ38" s="5"/>
      <c r="BA38" s="5"/>
      <c r="BB38" s="6"/>
      <c r="BC38" s="5"/>
      <c r="BD38" s="5"/>
      <c r="BE38" s="5"/>
      <c r="BF38" s="5"/>
      <c r="BG38" s="5"/>
      <c r="BH38" s="16"/>
      <c r="BI38" s="226"/>
      <c r="BJ38" s="5"/>
      <c r="BK38" s="48"/>
    </row>
    <row r="39" spans="1:65" ht="15.75" x14ac:dyDescent="0.25">
      <c r="A39" s="15" t="s">
        <v>138</v>
      </c>
      <c r="B39" s="11" t="s">
        <v>300</v>
      </c>
      <c r="C39" s="120">
        <v>1538528</v>
      </c>
      <c r="D39" s="120">
        <v>438598</v>
      </c>
      <c r="E39" s="120">
        <v>65242</v>
      </c>
      <c r="F39" s="120">
        <v>185619</v>
      </c>
      <c r="G39" s="120">
        <v>98410</v>
      </c>
      <c r="H39" s="120">
        <v>0</v>
      </c>
      <c r="I39" s="120">
        <v>0</v>
      </c>
      <c r="J39" s="120">
        <v>0</v>
      </c>
      <c r="K39" s="120">
        <v>1451</v>
      </c>
      <c r="L39" s="120">
        <v>40822</v>
      </c>
      <c r="M39" s="120">
        <v>57025</v>
      </c>
      <c r="N39" s="120">
        <v>209</v>
      </c>
      <c r="O39" s="120">
        <v>3360</v>
      </c>
      <c r="P39" s="120">
        <v>28074</v>
      </c>
      <c r="Q39" s="120">
        <v>0</v>
      </c>
      <c r="R39" s="120">
        <v>5083</v>
      </c>
      <c r="S39" s="120">
        <v>0</v>
      </c>
      <c r="T39" s="120">
        <v>0</v>
      </c>
      <c r="U39" s="120"/>
      <c r="V39" s="189">
        <v>332810</v>
      </c>
      <c r="W39" s="120">
        <v>0</v>
      </c>
      <c r="X39" s="120">
        <v>0</v>
      </c>
      <c r="Y39" s="120">
        <v>243</v>
      </c>
      <c r="Z39" s="120">
        <v>24</v>
      </c>
      <c r="AA39" s="120">
        <v>206</v>
      </c>
      <c r="AB39" s="120">
        <v>2808</v>
      </c>
      <c r="AC39" s="151">
        <v>1155805</v>
      </c>
      <c r="AD39" s="229">
        <f t="shared" ref="AD39:AD40" si="391">SUM(C39:AC39)</f>
        <v>3954317</v>
      </c>
      <c r="AE39" s="120">
        <v>1049</v>
      </c>
      <c r="AF39" s="120">
        <v>224</v>
      </c>
      <c r="AG39" s="120">
        <v>4618</v>
      </c>
      <c r="AH39" s="120">
        <v>0</v>
      </c>
      <c r="AI39" s="120">
        <v>0</v>
      </c>
      <c r="AJ39" s="120">
        <v>0</v>
      </c>
      <c r="AK39" s="120">
        <v>173369</v>
      </c>
      <c r="AL39" s="120">
        <v>30087</v>
      </c>
      <c r="AM39" s="120">
        <v>525</v>
      </c>
      <c r="AN39" s="120">
        <v>0</v>
      </c>
      <c r="AO39" s="189">
        <v>122676</v>
      </c>
      <c r="AP39" s="120">
        <v>-80383</v>
      </c>
      <c r="AQ39" s="151">
        <v>145520</v>
      </c>
      <c r="AR39" s="120">
        <v>0</v>
      </c>
      <c r="AS39" s="120"/>
      <c r="AT39" s="120"/>
      <c r="AU39" s="120">
        <v>0</v>
      </c>
      <c r="AV39" s="120"/>
      <c r="AW39" s="120">
        <v>0</v>
      </c>
      <c r="AX39" s="120">
        <v>0</v>
      </c>
      <c r="AY39" s="120">
        <v>169</v>
      </c>
      <c r="AZ39" s="120">
        <v>0</v>
      </c>
      <c r="BA39" s="120">
        <v>0</v>
      </c>
      <c r="BB39" s="151">
        <v>650303</v>
      </c>
      <c r="BC39" s="120">
        <v>5071</v>
      </c>
      <c r="BD39" s="120">
        <v>5071</v>
      </c>
      <c r="BE39" s="120">
        <v>0</v>
      </c>
      <c r="BF39" s="120">
        <v>11395</v>
      </c>
      <c r="BG39" s="120">
        <v>471</v>
      </c>
      <c r="BH39" s="9">
        <f>SUM(AE39:BG39)</f>
        <v>1070165</v>
      </c>
      <c r="BI39" s="222">
        <f>AD39+BH39</f>
        <v>5024482</v>
      </c>
      <c r="BJ39" s="96">
        <v>81243</v>
      </c>
      <c r="BK39" s="49">
        <f t="shared" ref="BK39:BK40" si="392">BI39-BJ39</f>
        <v>4943239</v>
      </c>
      <c r="BL39">
        <v>4</v>
      </c>
      <c r="BM39" s="30"/>
    </row>
    <row r="40" spans="1:65" s="41" customFormat="1" ht="15.75" x14ac:dyDescent="0.25">
      <c r="A40" s="134" t="s">
        <v>138</v>
      </c>
      <c r="B40" s="216" t="s">
        <v>325</v>
      </c>
      <c r="C40" s="10">
        <v>1046199</v>
      </c>
      <c r="D40" s="10">
        <v>277083</v>
      </c>
      <c r="E40" s="10">
        <v>65242</v>
      </c>
      <c r="F40" s="10">
        <v>126223</v>
      </c>
      <c r="G40" s="10">
        <v>66918</v>
      </c>
      <c r="H40" s="10">
        <v>0</v>
      </c>
      <c r="I40" s="10">
        <v>0</v>
      </c>
      <c r="J40" s="10">
        <v>0</v>
      </c>
      <c r="K40" s="10">
        <v>986</v>
      </c>
      <c r="L40" s="10">
        <v>27761</v>
      </c>
      <c r="M40" s="10">
        <v>38778</v>
      </c>
      <c r="N40" s="10">
        <v>144</v>
      </c>
      <c r="O40" s="10">
        <v>2285</v>
      </c>
      <c r="P40" s="10">
        <v>19090</v>
      </c>
      <c r="Q40" s="10">
        <v>0</v>
      </c>
      <c r="R40" s="10">
        <v>3458</v>
      </c>
      <c r="S40" s="10">
        <v>0</v>
      </c>
      <c r="T40" s="10">
        <v>0</v>
      </c>
      <c r="U40" s="10"/>
      <c r="V40" s="10">
        <v>226312</v>
      </c>
      <c r="W40" s="10">
        <v>0</v>
      </c>
      <c r="X40" s="10">
        <v>0</v>
      </c>
      <c r="Y40" s="10">
        <v>163</v>
      </c>
      <c r="Z40" s="10">
        <v>16</v>
      </c>
      <c r="AA40" s="10">
        <v>138</v>
      </c>
      <c r="AB40" s="10">
        <v>1911</v>
      </c>
      <c r="AC40" s="10">
        <v>785945</v>
      </c>
      <c r="AD40" s="229">
        <f t="shared" si="391"/>
        <v>2688652</v>
      </c>
      <c r="AE40" s="10">
        <v>714</v>
      </c>
      <c r="AF40" s="10">
        <v>152</v>
      </c>
      <c r="AG40" s="10">
        <v>3138</v>
      </c>
      <c r="AH40" s="10">
        <v>0</v>
      </c>
      <c r="AI40" s="10">
        <v>0</v>
      </c>
      <c r="AJ40" s="10">
        <v>0</v>
      </c>
      <c r="AK40" s="10">
        <v>117894</v>
      </c>
      <c r="AL40" s="10">
        <v>20459</v>
      </c>
      <c r="AM40" s="10">
        <v>358</v>
      </c>
      <c r="AN40" s="10">
        <v>0</v>
      </c>
      <c r="AO40" s="10">
        <v>83420</v>
      </c>
      <c r="AP40" s="10">
        <v>-54662</v>
      </c>
      <c r="AQ40" s="10">
        <v>98956</v>
      </c>
      <c r="AR40" s="10">
        <v>0</v>
      </c>
      <c r="AS40" s="10"/>
      <c r="AT40" s="10"/>
      <c r="AU40" s="10">
        <v>0</v>
      </c>
      <c r="AV40" s="10"/>
      <c r="AW40" s="10">
        <v>0</v>
      </c>
      <c r="AX40" s="10">
        <v>0</v>
      </c>
      <c r="AY40" s="10">
        <v>118</v>
      </c>
      <c r="AZ40" s="10">
        <v>0</v>
      </c>
      <c r="BA40" s="10">
        <v>0</v>
      </c>
      <c r="BB40" s="10">
        <v>442206</v>
      </c>
      <c r="BC40" s="10">
        <v>3450</v>
      </c>
      <c r="BD40" s="10">
        <v>3420</v>
      </c>
      <c r="BE40" s="10">
        <v>0</v>
      </c>
      <c r="BF40" s="10">
        <v>7751</v>
      </c>
      <c r="BG40" s="10">
        <v>334</v>
      </c>
      <c r="BH40" s="10">
        <f>SUM(AE40:BG40)</f>
        <v>727708</v>
      </c>
      <c r="BI40" s="222">
        <f>AD40+BH40</f>
        <v>3416360</v>
      </c>
      <c r="BJ40" s="10">
        <v>54161</v>
      </c>
      <c r="BK40" s="10">
        <f t="shared" si="392"/>
        <v>3362199</v>
      </c>
      <c r="BM40" s="217"/>
    </row>
    <row r="41" spans="1:65" ht="15.75" x14ac:dyDescent="0.25">
      <c r="A41" s="128"/>
      <c r="B41" s="12" t="s">
        <v>326</v>
      </c>
      <c r="C41" s="9">
        <f>IF('Upto Month COPPY'!$E$4="",0,'Upto Month COPPY'!$E$4)</f>
        <v>1031415</v>
      </c>
      <c r="D41" s="9">
        <f>IF('Upto Month COPPY'!$E$5="",0,'Upto Month COPPY'!$E$5)</f>
        <v>172595</v>
      </c>
      <c r="E41" s="9">
        <f>IF('Upto Month COPPY'!$E$6="",0,'Upto Month COPPY'!$E$6)</f>
        <v>61185</v>
      </c>
      <c r="F41" s="9">
        <f>IF('Upto Month COPPY'!$E$7="",0,'Upto Month COPPY'!$E$7)</f>
        <v>115211</v>
      </c>
      <c r="G41" s="9">
        <f>IF('Upto Month COPPY'!$E$8="",0,'Upto Month COPPY'!$E$8)</f>
        <v>59914</v>
      </c>
      <c r="H41" s="9">
        <f>IF('Upto Month COPPY'!$E$9="",0,'Upto Month COPPY'!$E$9)</f>
        <v>0</v>
      </c>
      <c r="I41" s="9">
        <f>IF('Upto Month COPPY'!$E$10="",0,'Upto Month COPPY'!$E$10)</f>
        <v>0</v>
      </c>
      <c r="J41" s="9">
        <f>IF('Upto Month COPPY'!$E$11="",0,'Upto Month COPPY'!$E$11)</f>
        <v>0</v>
      </c>
      <c r="K41" s="9">
        <f>IF('Upto Month COPPY'!$E$12="",0,'Upto Month COPPY'!$E$12)</f>
        <v>813</v>
      </c>
      <c r="L41" s="9">
        <f>IF('Upto Month COPPY'!$E$13="",0,'Upto Month COPPY'!$E$13)</f>
        <v>26773</v>
      </c>
      <c r="M41" s="9">
        <f>IF('Upto Month COPPY'!$E$14="",0,'Upto Month COPPY'!$E$14)</f>
        <v>24202</v>
      </c>
      <c r="N41" s="9">
        <f>IF('Upto Month COPPY'!$E$15="",0,'Upto Month COPPY'!$E$15)</f>
        <v>73</v>
      </c>
      <c r="O41" s="9">
        <f>IF('Upto Month COPPY'!$E$16="",0,'Upto Month COPPY'!$E$16)</f>
        <v>1858</v>
      </c>
      <c r="P41" s="9">
        <f>IF('Upto Month COPPY'!$E$17="",0,'Upto Month COPPY'!$E$17)</f>
        <v>16803</v>
      </c>
      <c r="Q41" s="9">
        <f>IF('Upto Month COPPY'!$E$18="",0,'Upto Month COPPY'!$E$18)</f>
        <v>0</v>
      </c>
      <c r="R41" s="9">
        <f>IF('Upto Month COPPY'!$E$21="",0,'Upto Month COPPY'!$E$21)</f>
        <v>1652</v>
      </c>
      <c r="S41" s="9">
        <f>IF('Upto Month COPPY'!$E$26="",0,'Upto Month COPPY'!$E$26)</f>
        <v>0</v>
      </c>
      <c r="T41" s="9">
        <f>IF('Upto Month COPPY'!$E$27="",0,'Upto Month COPPY'!$E$27)</f>
        <v>0</v>
      </c>
      <c r="U41" s="9">
        <f>IF('Upto Month COPPY'!$E$30="",0,'Upto Month COPPY'!$E$30)</f>
        <v>1505</v>
      </c>
      <c r="V41" s="9">
        <f>IF('Upto Month COPPY'!$E$35="",0,'Upto Month COPPY'!$E$35)</f>
        <v>243992</v>
      </c>
      <c r="W41" s="9">
        <f>IF('Upto Month COPPY'!$E$39="",0,'Upto Month COPPY'!$E$39)</f>
        <v>0</v>
      </c>
      <c r="X41" s="9">
        <f>IF('Upto Month COPPY'!$E$40="",0,'Upto Month COPPY'!$E$40)</f>
        <v>0</v>
      </c>
      <c r="Y41" s="9">
        <f>IF('Upto Month COPPY'!$E$42="",0,'Upto Month COPPY'!$E$42)</f>
        <v>23</v>
      </c>
      <c r="Z41" s="9">
        <f>IF('Upto Month COPPY'!$E$43="",0,'Upto Month COPPY'!$E$43)</f>
        <v>3</v>
      </c>
      <c r="AA41" s="9">
        <f>IF('Upto Month COPPY'!$E$44="",0,'Upto Month COPPY'!$E$44)</f>
        <v>90</v>
      </c>
      <c r="AB41" s="9">
        <f>IF('Upto Month COPPY'!$E$48="",0,'Upto Month COPPY'!$E$48)</f>
        <v>0</v>
      </c>
      <c r="AC41" s="10">
        <f>IF('Upto Month COPPY'!$E$51="",0,'Upto Month COPPY'!$E$51)</f>
        <v>838416</v>
      </c>
      <c r="AD41" s="229">
        <f t="shared" ref="AD41:AD42" si="393">SUM(C41:AC41)</f>
        <v>2596523</v>
      </c>
      <c r="AE41" s="9">
        <f>IF('Upto Month COPPY'!$E$19="",0,'Upto Month COPPY'!$E$19)</f>
        <v>305</v>
      </c>
      <c r="AF41" s="9">
        <f>IF('Upto Month COPPY'!$E$20="",0,'Upto Month COPPY'!$E$20)</f>
        <v>181</v>
      </c>
      <c r="AG41" s="9">
        <f>IF('Upto Month COPPY'!$E$22="",0,'Upto Month COPPY'!$E$22)</f>
        <v>3886</v>
      </c>
      <c r="AH41" s="9">
        <f>IF('Upto Month COPPY'!$E$23="",0,'Upto Month COPPY'!$E$23)</f>
        <v>0</v>
      </c>
      <c r="AI41" s="9">
        <f>IF('Upto Month COPPY'!$E$24="",0,'Upto Month COPPY'!$E$24)</f>
        <v>0</v>
      </c>
      <c r="AJ41" s="9">
        <f>IF('Upto Month COPPY'!$E$25="",0,'Upto Month COPPY'!$E$25)</f>
        <v>0</v>
      </c>
      <c r="AK41" s="9">
        <f>IF('Upto Month COPPY'!$E$28="",0,'Upto Month COPPY'!$E$28)</f>
        <v>172336</v>
      </c>
      <c r="AL41" s="9">
        <f>IF('Upto Month COPPY'!$E$29="",0,'Upto Month COPPY'!$E$29)</f>
        <v>19398</v>
      </c>
      <c r="AM41" s="9">
        <f>IF('Upto Month COPPY'!$E$31="",0,'Upto Month COPPY'!$E$31)</f>
        <v>275</v>
      </c>
      <c r="AN41" s="9">
        <f>IF('Upto Month COPPY'!$E$32="",0,'Upto Month COPPY'!$E$32)</f>
        <v>0</v>
      </c>
      <c r="AO41" s="9">
        <f>IF('Upto Month COPPY'!$E$33="",0,'Upto Month COPPY'!$E$33)</f>
        <v>99123</v>
      </c>
      <c r="AP41" s="9">
        <f>IF('Upto Month COPPY'!$E$34="",0,'Upto Month COPPY'!$E$34)</f>
        <v>-107159</v>
      </c>
      <c r="AQ41" s="10">
        <f>IF('Upto Month COPPY'!$E$36="",0,'Upto Month COPPY'!$E$36)</f>
        <v>95856</v>
      </c>
      <c r="AR41" s="9">
        <f>IF('Upto Month COPPY'!$E$37="",0,'Upto Month COPPY'!$E$37)</f>
        <v>0</v>
      </c>
      <c r="AS41" s="9">
        <v>0</v>
      </c>
      <c r="AT41" s="9">
        <f>IF('Upto Month COPPY'!$E$38="",0,'Upto Month COPPY'!$E$38)</f>
        <v>0</v>
      </c>
      <c r="AU41" s="9">
        <f>IF('Upto Month COPPY'!$E$41="",0,'Upto Month COPPY'!$E$41)</f>
        <v>0</v>
      </c>
      <c r="AV41" s="9">
        <v>0</v>
      </c>
      <c r="AW41" s="9">
        <f>IF('Upto Month COPPY'!$E$45="",0,'Upto Month COPPY'!$E$45)</f>
        <v>0</v>
      </c>
      <c r="AX41" s="9">
        <f>IF('Upto Month COPPY'!$E$46="",0,'Upto Month COPPY'!$E$46)</f>
        <v>0</v>
      </c>
      <c r="AY41" s="9">
        <f>IF('Upto Month COPPY'!$E$47="",0,'Upto Month COPPY'!$E$47)</f>
        <v>75</v>
      </c>
      <c r="AZ41" s="9">
        <f>IF('Upto Month COPPY'!$E$49="",0,'Upto Month COPPY'!$E$49)</f>
        <v>0</v>
      </c>
      <c r="BA41" s="9">
        <f>IF('Upto Month COPPY'!$E$50="",0,'Upto Month COPPY'!$E$50)</f>
        <v>0</v>
      </c>
      <c r="BB41" s="10">
        <f>IF('Upto Month COPPY'!$E$52="",0,'Upto Month COPPY'!$E$52)</f>
        <v>482970</v>
      </c>
      <c r="BC41" s="9">
        <f>IF('Upto Month COPPY'!$E$53="",0,'Upto Month COPPY'!$E$53)</f>
        <v>2388</v>
      </c>
      <c r="BD41" s="9">
        <f>IF('Upto Month COPPY'!$E$54="",0,'Upto Month COPPY'!$E$54)</f>
        <v>2388</v>
      </c>
      <c r="BE41" s="9">
        <f>IF('Upto Month COPPY'!$E$55="",0,'Upto Month COPPY'!$E$55)</f>
        <v>0</v>
      </c>
      <c r="BF41" s="9">
        <f>IF('Upto Month COPPY'!$E$56="",0,'Upto Month COPPY'!$E$56)</f>
        <v>9261</v>
      </c>
      <c r="BG41" s="10">
        <f>IF('Upto Month COPPY'!$E$58="",0,'Upto Month COPPY'!$E$58)</f>
        <v>75</v>
      </c>
      <c r="BH41" s="9">
        <f>SUM(AE41:BG41)</f>
        <v>781358</v>
      </c>
      <c r="BI41" s="222">
        <f>AD41+BH41</f>
        <v>3377881</v>
      </c>
      <c r="BJ41" s="9">
        <f>IF('Upto Month COPPY'!$E$60="",0,'Upto Month COPPY'!$E$60)</f>
        <v>2110</v>
      </c>
      <c r="BK41" s="9">
        <f t="shared" ref="BK41:BK42" si="394">BI41-BJ41</f>
        <v>3375771</v>
      </c>
      <c r="BL41">
        <f>'Upto Month COPPY'!$E$61</f>
        <v>3375771</v>
      </c>
      <c r="BM41" s="30">
        <f t="shared" ref="BM41:BM45" si="395">BK41-AD41</f>
        <v>779248</v>
      </c>
    </row>
    <row r="42" spans="1:65" ht="15.75" x14ac:dyDescent="0.25">
      <c r="A42" s="128"/>
      <c r="B42" s="182" t="s">
        <v>327</v>
      </c>
      <c r="C42" s="9">
        <f>IF('Upto Month Current'!$E$4="",0,'Upto Month Current'!$E$4)</f>
        <v>1063893</v>
      </c>
      <c r="D42" s="9">
        <f>IF('Upto Month Current'!$E$5="",0,'Upto Month Current'!$E$5)</f>
        <v>270602</v>
      </c>
      <c r="E42" s="9">
        <f>IF('Upto Month Current'!$E$6="",0,'Upto Month Current'!$E$6)</f>
        <v>63328</v>
      </c>
      <c r="F42" s="9">
        <f>IF('Upto Month Current'!$E$7="",0,'Upto Month Current'!$E$7)</f>
        <v>126731</v>
      </c>
      <c r="G42" s="9">
        <f>IF('Upto Month Current'!$E$8="",0,'Upto Month Current'!$E$8)</f>
        <v>67379</v>
      </c>
      <c r="H42" s="9">
        <f>IF('Upto Month Current'!$E$9="",0,'Upto Month Current'!$E$9)</f>
        <v>0</v>
      </c>
      <c r="I42" s="9">
        <f>IF('Upto Month Current'!$E$10="",0,'Upto Month Current'!$E$10)</f>
        <v>0</v>
      </c>
      <c r="J42" s="9">
        <f>IF('Upto Month Current'!$E$11="",0,'Upto Month Current'!$E$11)</f>
        <v>0</v>
      </c>
      <c r="K42" s="9">
        <f>IF('Upto Month Current'!$E$12="",0,'Upto Month Current'!$E$12)</f>
        <v>903</v>
      </c>
      <c r="L42" s="9">
        <f>IF('Upto Month Current'!$E$13="",0,'Upto Month Current'!$E$13)</f>
        <v>21189</v>
      </c>
      <c r="M42" s="9">
        <f>IF('Upto Month Current'!$E$14="",0,'Upto Month Current'!$E$14)</f>
        <v>26290</v>
      </c>
      <c r="N42" s="9">
        <f>IF('Upto Month Current'!$E$15="",0,'Upto Month Current'!$E$15)</f>
        <v>107</v>
      </c>
      <c r="O42" s="9">
        <f>IF('Upto Month Current'!$E$16="",0,'Upto Month Current'!$E$16)</f>
        <v>1485</v>
      </c>
      <c r="P42" s="9">
        <f>IF('Upto Month Current'!$E$17="",0,'Upto Month Current'!$E$17)</f>
        <v>23946</v>
      </c>
      <c r="Q42" s="9">
        <f>IF('Upto Month Current'!$E$18="",0,'Upto Month Current'!$E$18)</f>
        <v>0</v>
      </c>
      <c r="R42" s="9">
        <f>IF('Upto Month Current'!$E$21="",0,'Upto Month Current'!$E$21)</f>
        <v>3168</v>
      </c>
      <c r="S42" s="9">
        <f>IF('Upto Month Current'!$E$26="",0,'Upto Month Current'!$E$26)</f>
        <v>0</v>
      </c>
      <c r="T42" s="9">
        <f>IF('Upto Month Current'!$E$27="",0,'Upto Month Current'!$E$27)</f>
        <v>0</v>
      </c>
      <c r="U42" s="9">
        <f>IF('Upto Month Current'!$E$30="",0,'Upto Month Current'!$E$30)</f>
        <v>0</v>
      </c>
      <c r="V42" s="9">
        <f>IF('Upto Month Current'!$E$35="",0,'Upto Month Current'!$E$35)</f>
        <v>331200</v>
      </c>
      <c r="W42" s="9">
        <f>IF('Upto Month Current'!$E$39="",0,'Upto Month Current'!$E$39)</f>
        <v>0</v>
      </c>
      <c r="X42" s="9">
        <f>IF('Upto Month Current'!$E$40="",0,'Upto Month Current'!$E$40)</f>
        <v>0</v>
      </c>
      <c r="Y42" s="9">
        <f>IF('Upto Month Current'!$E$42="",0,'Upto Month Current'!$E$42)</f>
        <v>15535</v>
      </c>
      <c r="Z42" s="9">
        <f>IF('Upto Month Current'!$E$43="",0,'Upto Month Current'!$E$43)</f>
        <v>1449</v>
      </c>
      <c r="AA42" s="9">
        <f>IF('Upto Month Current'!$E$44="",0,'Upto Month Current'!$E$44)</f>
        <v>964</v>
      </c>
      <c r="AB42" s="9">
        <f>IF('Upto Month Current'!$E$48="",0,'Upto Month Current'!$E$48)</f>
        <v>54</v>
      </c>
      <c r="AC42" s="10">
        <f>IF('Upto Month Current'!$E$51="",0,'Upto Month Current'!$E$51)</f>
        <v>793102</v>
      </c>
      <c r="AD42" s="229">
        <f t="shared" si="393"/>
        <v>2811325</v>
      </c>
      <c r="AE42" s="9">
        <f>IF('Upto Month Current'!$E$19="",0,'Upto Month Current'!$E$19)</f>
        <v>339</v>
      </c>
      <c r="AF42" s="9">
        <f>IF('Upto Month Current'!$E$20="",0,'Upto Month Current'!$E$20)</f>
        <v>157</v>
      </c>
      <c r="AG42" s="9">
        <f>IF('Upto Month Current'!$E$22="",0,'Upto Month Current'!$E$22)</f>
        <v>0</v>
      </c>
      <c r="AH42" s="9">
        <f>IF('Upto Month Current'!$E$23="",0,'Upto Month Current'!$E$23)</f>
        <v>0</v>
      </c>
      <c r="AI42" s="9">
        <f>IF('Upto Month Current'!$E$24="",0,'Upto Month Current'!$E$24)</f>
        <v>0</v>
      </c>
      <c r="AJ42" s="9">
        <f>IF('Upto Month Current'!$E$25="",0,'Upto Month Current'!$E$25)</f>
        <v>0</v>
      </c>
      <c r="AK42" s="9">
        <f>IF('Upto Month Current'!$E$28="",0,'Upto Month Current'!$E$28)</f>
        <v>149142</v>
      </c>
      <c r="AL42" s="9">
        <f>IF('Upto Month Current'!$E$29="",0,'Upto Month Current'!$E$29)</f>
        <v>13089</v>
      </c>
      <c r="AM42" s="9">
        <f>IF('Upto Month Current'!$E$31="",0,'Upto Month Current'!$E$31)</f>
        <v>82</v>
      </c>
      <c r="AN42" s="9">
        <f>IF('Upto Month Current'!$E$32="",0,'Upto Month Current'!$E$32)</f>
        <v>0</v>
      </c>
      <c r="AO42" s="9">
        <f>IF('Upto Month Current'!$E$33="",0,'Upto Month Current'!$E$33)</f>
        <v>88647</v>
      </c>
      <c r="AP42" s="9">
        <f>IF('Upto Month Current'!$E$34="",0,'Upto Month Current'!$E$34)</f>
        <v>-128151</v>
      </c>
      <c r="AQ42" s="10">
        <f>IF('Upto Month Current'!$E$36="",0,'Upto Month Current'!$E$36)</f>
        <v>255359</v>
      </c>
      <c r="AR42" s="9">
        <f>IF('Upto Month Current'!$E$37="",0,'Upto Month Current'!$E$37)</f>
        <v>0</v>
      </c>
      <c r="AS42" s="9">
        <v>0</v>
      </c>
      <c r="AT42" s="9">
        <f>IF('Upto Month Current'!$E$38="",0,'Upto Month Current'!$E$38)</f>
        <v>0</v>
      </c>
      <c r="AU42" s="9">
        <f>IF('Upto Month Current'!$E$41="",0,'Upto Month Current'!$E$41)</f>
        <v>0</v>
      </c>
      <c r="AV42" s="9">
        <v>0</v>
      </c>
      <c r="AW42" s="9">
        <f>IF('Upto Month Current'!$E$45="",0,'Upto Month Current'!$E$45)</f>
        <v>0</v>
      </c>
      <c r="AX42" s="9">
        <f>IF('Upto Month Current'!$E$46="",0,'Upto Month Current'!$E$46)</f>
        <v>0</v>
      </c>
      <c r="AY42" s="9">
        <f>IF('Upto Month Current'!$E$47="",0,'Upto Month Current'!$E$47)</f>
        <v>186</v>
      </c>
      <c r="AZ42" s="9">
        <f>IF('Upto Month Current'!$E$49="",0,'Upto Month Current'!$E$49)</f>
        <v>0</v>
      </c>
      <c r="BA42" s="9">
        <f>IF('Upto Month Current'!$E$50="",0,'Upto Month Current'!$E$50)</f>
        <v>0</v>
      </c>
      <c r="BB42" s="10">
        <f>IF('Upto Month Current'!$E$52="",0,'Upto Month Current'!$E$52)</f>
        <v>708613</v>
      </c>
      <c r="BC42" s="9">
        <f>IF('Upto Month Current'!$E$53="",0,'Upto Month Current'!$E$53)</f>
        <v>1714</v>
      </c>
      <c r="BD42" s="9">
        <f>IF('Upto Month Current'!$E$54="",0,'Upto Month Current'!$E$54)</f>
        <v>1714</v>
      </c>
      <c r="BE42" s="9">
        <f>IF('Upto Month Current'!$E$55="",0,'Upto Month Current'!$E$55)</f>
        <v>0</v>
      </c>
      <c r="BF42" s="9">
        <f>IF('Upto Month Current'!$E$56="",0,'Upto Month Current'!$E$56)</f>
        <v>10573</v>
      </c>
      <c r="BG42" s="9">
        <f>IF('Upto Month Current'!$E$58="",0,'Upto Month Current'!$E$58)</f>
        <v>6</v>
      </c>
      <c r="BH42" s="9">
        <f>SUM(AE42:BG42)</f>
        <v>1101470</v>
      </c>
      <c r="BI42" s="222">
        <f>AD42+BH42</f>
        <v>3912795</v>
      </c>
      <c r="BJ42" s="9">
        <f>IF('Upto Month Current'!$E$60="",0,'Upto Month Current'!$E$60)</f>
        <v>47295</v>
      </c>
      <c r="BK42" s="49">
        <f t="shared" si="394"/>
        <v>3865500</v>
      </c>
      <c r="BL42">
        <f>'Upto Month Current'!$E$61</f>
        <v>3865499</v>
      </c>
      <c r="BM42" s="30">
        <f t="shared" si="395"/>
        <v>1054175</v>
      </c>
    </row>
    <row r="43" spans="1:65" ht="15.75" x14ac:dyDescent="0.25">
      <c r="A43" s="128"/>
      <c r="B43" s="5" t="s">
        <v>132</v>
      </c>
      <c r="C43" s="11">
        <f>C42-C40</f>
        <v>17694</v>
      </c>
      <c r="D43" s="11">
        <f t="shared" ref="D43" si="396">D42-D40</f>
        <v>-6481</v>
      </c>
      <c r="E43" s="11">
        <f t="shared" ref="E43" si="397">E42-E40</f>
        <v>-1914</v>
      </c>
      <c r="F43" s="11">
        <f t="shared" ref="F43" si="398">F42-F40</f>
        <v>508</v>
      </c>
      <c r="G43" s="11">
        <f t="shared" ref="G43" si="399">G42-G40</f>
        <v>461</v>
      </c>
      <c r="H43" s="11">
        <f t="shared" ref="H43" si="400">H42-H40</f>
        <v>0</v>
      </c>
      <c r="I43" s="11">
        <f t="shared" ref="I43" si="401">I42-I40</f>
        <v>0</v>
      </c>
      <c r="J43" s="11">
        <f t="shared" ref="J43" si="402">J42-J40</f>
        <v>0</v>
      </c>
      <c r="K43" s="11">
        <f t="shared" ref="K43" si="403">K42-K40</f>
        <v>-83</v>
      </c>
      <c r="L43" s="11">
        <f t="shared" ref="L43" si="404">L42-L40</f>
        <v>-6572</v>
      </c>
      <c r="M43" s="11">
        <f t="shared" ref="M43" si="405">M42-M40</f>
        <v>-12488</v>
      </c>
      <c r="N43" s="11">
        <f t="shared" ref="N43" si="406">N42-N40</f>
        <v>-37</v>
      </c>
      <c r="O43" s="11">
        <f t="shared" ref="O43" si="407">O42-O40</f>
        <v>-800</v>
      </c>
      <c r="P43" s="11">
        <f t="shared" ref="P43" si="408">P42-P40</f>
        <v>4856</v>
      </c>
      <c r="Q43" s="11">
        <f t="shared" ref="Q43" si="409">Q42-Q40</f>
        <v>0</v>
      </c>
      <c r="R43" s="11">
        <f t="shared" ref="R43" si="410">R42-R40</f>
        <v>-290</v>
      </c>
      <c r="S43" s="11">
        <f t="shared" ref="S43" si="411">S42-S40</f>
        <v>0</v>
      </c>
      <c r="T43" s="11">
        <f t="shared" ref="T43:U43" si="412">T42-T40</f>
        <v>0</v>
      </c>
      <c r="U43" s="11">
        <f t="shared" si="412"/>
        <v>0</v>
      </c>
      <c r="V43" s="9">
        <f t="shared" ref="V43" si="413">V42-V40</f>
        <v>104888</v>
      </c>
      <c r="W43" s="11">
        <f t="shared" ref="W43" si="414">W42-W40</f>
        <v>0</v>
      </c>
      <c r="X43" s="11">
        <f t="shared" ref="X43" si="415">X42-X40</f>
        <v>0</v>
      </c>
      <c r="Y43" s="11">
        <f t="shared" ref="Y43" si="416">Y42-Y40</f>
        <v>15372</v>
      </c>
      <c r="Z43" s="11">
        <f t="shared" ref="Z43" si="417">Z42-Z40</f>
        <v>1433</v>
      </c>
      <c r="AA43" s="11">
        <f t="shared" ref="AA43:AD43" si="418">AA42-AA40</f>
        <v>826</v>
      </c>
      <c r="AB43" s="11">
        <f t="shared" si="418"/>
        <v>-1857</v>
      </c>
      <c r="AC43" s="10">
        <f t="shared" si="418"/>
        <v>7157</v>
      </c>
      <c r="AD43" s="223">
        <f t="shared" si="418"/>
        <v>122673</v>
      </c>
      <c r="AE43" s="11">
        <f t="shared" ref="AE43" si="419">AE42-AE40</f>
        <v>-375</v>
      </c>
      <c r="AF43" s="11">
        <f t="shared" ref="AF43" si="420">AF42-AF40</f>
        <v>5</v>
      </c>
      <c r="AG43" s="11">
        <f t="shared" ref="AG43" si="421">AG42-AG40</f>
        <v>-3138</v>
      </c>
      <c r="AH43" s="11">
        <f t="shared" ref="AH43" si="422">AH42-AH40</f>
        <v>0</v>
      </c>
      <c r="AI43" s="11">
        <f t="shared" ref="AI43" si="423">AI42-AI40</f>
        <v>0</v>
      </c>
      <c r="AJ43" s="11">
        <f t="shared" ref="AJ43" si="424">AJ42-AJ40</f>
        <v>0</v>
      </c>
      <c r="AK43" s="11">
        <f t="shared" ref="AK43" si="425">AK42-AK40</f>
        <v>31248</v>
      </c>
      <c r="AL43" s="11">
        <f t="shared" ref="AL43" si="426">AL42-AL40</f>
        <v>-7370</v>
      </c>
      <c r="AM43" s="11">
        <f t="shared" ref="AM43" si="427">AM42-AM40</f>
        <v>-276</v>
      </c>
      <c r="AN43" s="11">
        <f t="shared" ref="AN43" si="428">AN42-AN40</f>
        <v>0</v>
      </c>
      <c r="AO43" s="9">
        <f t="shared" ref="AO43" si="429">AO42-AO40</f>
        <v>5227</v>
      </c>
      <c r="AP43" s="11">
        <f t="shared" ref="AP43" si="430">AP42-AP40</f>
        <v>-73489</v>
      </c>
      <c r="AQ43" s="10">
        <f t="shared" ref="AQ43" si="431">AQ42-AQ40</f>
        <v>156403</v>
      </c>
      <c r="AR43" s="11">
        <f t="shared" ref="AR43" si="432">AR42-AR40</f>
        <v>0</v>
      </c>
      <c r="AS43" s="11">
        <f t="shared" ref="AS43" si="433">AS42-AS40</f>
        <v>0</v>
      </c>
      <c r="AT43" s="11">
        <f t="shared" ref="AT43" si="434">AT42-AT40</f>
        <v>0</v>
      </c>
      <c r="AU43" s="11">
        <f t="shared" ref="AU43" si="435">AU42-AU40</f>
        <v>0</v>
      </c>
      <c r="AV43" s="11">
        <f t="shared" ref="AV43" si="436">AV42-AV40</f>
        <v>0</v>
      </c>
      <c r="AW43" s="11">
        <f t="shared" ref="AW43" si="437">AW42-AW40</f>
        <v>0</v>
      </c>
      <c r="AX43" s="11">
        <f t="shared" ref="AX43" si="438">AX42-AX40</f>
        <v>0</v>
      </c>
      <c r="AY43" s="11">
        <f t="shared" ref="AY43" si="439">AY42-AY40</f>
        <v>68</v>
      </c>
      <c r="AZ43" s="11">
        <f t="shared" ref="AZ43" si="440">AZ42-AZ40</f>
        <v>0</v>
      </c>
      <c r="BA43" s="11">
        <f t="shared" ref="BA43" si="441">BA42-BA40</f>
        <v>0</v>
      </c>
      <c r="BB43" s="10">
        <f t="shared" ref="BB43" si="442">BB42-BB40</f>
        <v>266407</v>
      </c>
      <c r="BC43" s="11">
        <f t="shared" ref="BC43" si="443">BC42-BC40</f>
        <v>-1736</v>
      </c>
      <c r="BD43" s="11">
        <f t="shared" ref="BD43" si="444">BD42-BD40</f>
        <v>-1706</v>
      </c>
      <c r="BE43" s="11">
        <f t="shared" ref="BE43" si="445">BE42-BE40</f>
        <v>0</v>
      </c>
      <c r="BF43" s="11">
        <f t="shared" ref="BF43" si="446">BF42-BF40</f>
        <v>2822</v>
      </c>
      <c r="BG43" s="11">
        <f t="shared" ref="BG43:BH43" si="447">BG42-BG40</f>
        <v>-328</v>
      </c>
      <c r="BH43" s="9">
        <f t="shared" si="447"/>
        <v>373762</v>
      </c>
      <c r="BI43" s="223">
        <f t="shared" ref="BI43" si="448">BI42-BI40</f>
        <v>496435</v>
      </c>
      <c r="BJ43" s="11">
        <f t="shared" ref="BJ43:BK43" si="449">BJ42-BJ40</f>
        <v>-6866</v>
      </c>
      <c r="BK43" s="49">
        <f t="shared" si="449"/>
        <v>503301</v>
      </c>
      <c r="BM43" s="30">
        <f t="shared" si="395"/>
        <v>380628</v>
      </c>
    </row>
    <row r="44" spans="1:65" ht="15.75" x14ac:dyDescent="0.25">
      <c r="A44" s="128"/>
      <c r="B44" s="5" t="s">
        <v>133</v>
      </c>
      <c r="C44" s="13">
        <f>C43/C40</f>
        <v>1.6912652373018901E-2</v>
      </c>
      <c r="D44" s="13">
        <f t="shared" ref="D44" si="450">D43/D40</f>
        <v>-2.3390103326440093E-2</v>
      </c>
      <c r="E44" s="13">
        <f t="shared" ref="E44" si="451">E43/E40</f>
        <v>-2.9336930198338492E-2</v>
      </c>
      <c r="F44" s="13">
        <f t="shared" ref="F44" si="452">F43/F40</f>
        <v>4.0246230877098469E-3</v>
      </c>
      <c r="G44" s="13">
        <f t="shared" ref="G44" si="453">G43/G40</f>
        <v>6.8890283630712217E-3</v>
      </c>
      <c r="H44" s="13" t="e">
        <f t="shared" ref="H44" si="454">H43/H40</f>
        <v>#DIV/0!</v>
      </c>
      <c r="I44" s="13" t="e">
        <f t="shared" ref="I44" si="455">I43/I40</f>
        <v>#DIV/0!</v>
      </c>
      <c r="J44" s="13" t="e">
        <f t="shared" ref="J44" si="456">J43/J40</f>
        <v>#DIV/0!</v>
      </c>
      <c r="K44" s="13">
        <f t="shared" ref="K44" si="457">K43/K40</f>
        <v>-8.4178498985801223E-2</v>
      </c>
      <c r="L44" s="13">
        <f t="shared" ref="L44" si="458">L43/L40</f>
        <v>-0.23673498793271136</v>
      </c>
      <c r="M44" s="13">
        <f t="shared" ref="M44" si="459">M43/M40</f>
        <v>-0.32203826912166694</v>
      </c>
      <c r="N44" s="13">
        <f t="shared" ref="N44" si="460">N43/N40</f>
        <v>-0.25694444444444442</v>
      </c>
      <c r="O44" s="13">
        <f t="shared" ref="O44" si="461">O43/O40</f>
        <v>-0.35010940919037198</v>
      </c>
      <c r="P44" s="13">
        <f t="shared" ref="P44" si="462">P43/P40</f>
        <v>0.25437401781037194</v>
      </c>
      <c r="Q44" s="13" t="e">
        <f t="shared" ref="Q44" si="463">Q43/Q40</f>
        <v>#DIV/0!</v>
      </c>
      <c r="R44" s="13">
        <f t="shared" ref="R44" si="464">R43/R40</f>
        <v>-8.3863504916136491E-2</v>
      </c>
      <c r="S44" s="13" t="e">
        <f t="shared" ref="S44" si="465">S43/S40</f>
        <v>#DIV/0!</v>
      </c>
      <c r="T44" s="13" t="e">
        <f t="shared" ref="T44:U44" si="466">T43/T40</f>
        <v>#DIV/0!</v>
      </c>
      <c r="U44" s="13" t="e">
        <f t="shared" si="466"/>
        <v>#DIV/0!</v>
      </c>
      <c r="V44" s="162">
        <f t="shared" ref="V44" si="467">V43/V40</f>
        <v>0.46346636501820493</v>
      </c>
      <c r="W44" s="13" t="e">
        <f t="shared" ref="W44" si="468">W43/W40</f>
        <v>#DIV/0!</v>
      </c>
      <c r="X44" s="13" t="e">
        <f t="shared" ref="X44" si="469">X43/X40</f>
        <v>#DIV/0!</v>
      </c>
      <c r="Y44" s="13">
        <f t="shared" ref="Y44" si="470">Y43/Y40</f>
        <v>94.306748466257673</v>
      </c>
      <c r="Z44" s="13">
        <f t="shared" ref="Z44" si="471">Z43/Z40</f>
        <v>89.5625</v>
      </c>
      <c r="AA44" s="13">
        <f t="shared" ref="AA44:AD44" si="472">AA43/AA40</f>
        <v>5.9855072463768115</v>
      </c>
      <c r="AB44" s="13">
        <f t="shared" si="472"/>
        <v>-0.97174254317111464</v>
      </c>
      <c r="AC44" s="14">
        <f t="shared" si="472"/>
        <v>9.1062351691276102E-3</v>
      </c>
      <c r="AD44" s="224">
        <f t="shared" si="472"/>
        <v>4.5626209714012822E-2</v>
      </c>
      <c r="AE44" s="13">
        <f t="shared" ref="AE44" si="473">AE43/AE40</f>
        <v>-0.52521008403361347</v>
      </c>
      <c r="AF44" s="13">
        <f t="shared" ref="AF44" si="474">AF43/AF40</f>
        <v>3.2894736842105261E-2</v>
      </c>
      <c r="AG44" s="13">
        <f t="shared" ref="AG44" si="475">AG43/AG40</f>
        <v>-1</v>
      </c>
      <c r="AH44" s="13" t="e">
        <f t="shared" ref="AH44" si="476">AH43/AH40</f>
        <v>#DIV/0!</v>
      </c>
      <c r="AI44" s="13" t="e">
        <f t="shared" ref="AI44" si="477">AI43/AI40</f>
        <v>#DIV/0!</v>
      </c>
      <c r="AJ44" s="13" t="e">
        <f t="shared" ref="AJ44" si="478">AJ43/AJ40</f>
        <v>#DIV/0!</v>
      </c>
      <c r="AK44" s="13">
        <f t="shared" ref="AK44" si="479">AK43/AK40</f>
        <v>0.26505165657285357</v>
      </c>
      <c r="AL44" s="13">
        <f t="shared" ref="AL44" si="480">AL43/AL40</f>
        <v>-0.36023266044283692</v>
      </c>
      <c r="AM44" s="13">
        <f t="shared" ref="AM44" si="481">AM43/AM40</f>
        <v>-0.77094972067039103</v>
      </c>
      <c r="AN44" s="13" t="e">
        <f t="shared" ref="AN44" si="482">AN43/AN40</f>
        <v>#DIV/0!</v>
      </c>
      <c r="AO44" s="162">
        <f t="shared" ref="AO44" si="483">AO43/AO40</f>
        <v>6.2658834811795738E-2</v>
      </c>
      <c r="AP44" s="13">
        <f t="shared" ref="AP44" si="484">AP43/AP40</f>
        <v>1.3444257436610443</v>
      </c>
      <c r="AQ44" s="14">
        <f t="shared" ref="AQ44" si="485">AQ43/AQ40</f>
        <v>1.5805307409353653</v>
      </c>
      <c r="AR44" s="13" t="e">
        <f t="shared" ref="AR44" si="486">AR43/AR40</f>
        <v>#DIV/0!</v>
      </c>
      <c r="AS44" s="13" t="e">
        <f t="shared" ref="AS44" si="487">AS43/AS40</f>
        <v>#DIV/0!</v>
      </c>
      <c r="AT44" s="13" t="e">
        <f t="shared" ref="AT44" si="488">AT43/AT40</f>
        <v>#DIV/0!</v>
      </c>
      <c r="AU44" s="13" t="e">
        <f t="shared" ref="AU44" si="489">AU43/AU40</f>
        <v>#DIV/0!</v>
      </c>
      <c r="AV44" s="13" t="e">
        <f t="shared" ref="AV44" si="490">AV43/AV40</f>
        <v>#DIV/0!</v>
      </c>
      <c r="AW44" s="13" t="e">
        <f t="shared" ref="AW44" si="491">AW43/AW40</f>
        <v>#DIV/0!</v>
      </c>
      <c r="AX44" s="13" t="e">
        <f t="shared" ref="AX44" si="492">AX43/AX40</f>
        <v>#DIV/0!</v>
      </c>
      <c r="AY44" s="13">
        <f t="shared" ref="AY44" si="493">AY43/AY40</f>
        <v>0.57627118644067798</v>
      </c>
      <c r="AZ44" s="13" t="e">
        <f t="shared" ref="AZ44" si="494">AZ43/AZ40</f>
        <v>#DIV/0!</v>
      </c>
      <c r="BA44" s="13" t="e">
        <f t="shared" ref="BA44" si="495">BA43/BA40</f>
        <v>#DIV/0!</v>
      </c>
      <c r="BB44" s="14">
        <f t="shared" ref="BB44" si="496">BB43/BB40</f>
        <v>0.60244998937146943</v>
      </c>
      <c r="BC44" s="13">
        <f t="shared" ref="BC44" si="497">BC43/BC40</f>
        <v>-0.50318840579710145</v>
      </c>
      <c r="BD44" s="13">
        <f t="shared" ref="BD44" si="498">BD43/BD40</f>
        <v>-0.49883040935672512</v>
      </c>
      <c r="BE44" s="13" t="e">
        <f t="shared" ref="BE44" si="499">BE43/BE40</f>
        <v>#DIV/0!</v>
      </c>
      <c r="BF44" s="13">
        <f t="shared" ref="BF44" si="500">BF43/BF40</f>
        <v>0.36408205392852533</v>
      </c>
      <c r="BG44" s="13">
        <f t="shared" ref="BG44:BH44" si="501">BG43/BG40</f>
        <v>-0.98203592814371254</v>
      </c>
      <c r="BH44" s="162">
        <f t="shared" si="501"/>
        <v>0.5136153512122994</v>
      </c>
      <c r="BI44" s="224">
        <f t="shared" ref="BI44" si="502">BI43/BI40</f>
        <v>0.14531109133697853</v>
      </c>
      <c r="BJ44" s="13">
        <f t="shared" ref="BJ44:BK44" si="503">BJ43/BJ40</f>
        <v>-0.12677018518860433</v>
      </c>
      <c r="BK44" s="50">
        <f t="shared" si="503"/>
        <v>0.14969399491225832</v>
      </c>
      <c r="BM44" s="162" t="e">
        <f t="shared" ref="BM44" si="504">BM43/BM40</f>
        <v>#DIV/0!</v>
      </c>
    </row>
    <row r="45" spans="1:65" ht="15.75" x14ac:dyDescent="0.25">
      <c r="A45" s="128"/>
      <c r="B45" s="5" t="s">
        <v>134</v>
      </c>
      <c r="C45" s="11">
        <f>C42-C41</f>
        <v>32478</v>
      </c>
      <c r="D45" s="11">
        <f t="shared" ref="D45:BK45" si="505">D42-D41</f>
        <v>98007</v>
      </c>
      <c r="E45" s="11">
        <f t="shared" si="505"/>
        <v>2143</v>
      </c>
      <c r="F45" s="11">
        <f t="shared" si="505"/>
        <v>11520</v>
      </c>
      <c r="G45" s="11">
        <f t="shared" si="505"/>
        <v>7465</v>
      </c>
      <c r="H45" s="11">
        <f t="shared" si="505"/>
        <v>0</v>
      </c>
      <c r="I45" s="11">
        <f t="shared" si="505"/>
        <v>0</v>
      </c>
      <c r="J45" s="11">
        <f t="shared" si="505"/>
        <v>0</v>
      </c>
      <c r="K45" s="11">
        <f t="shared" si="505"/>
        <v>90</v>
      </c>
      <c r="L45" s="11">
        <f t="shared" si="505"/>
        <v>-5584</v>
      </c>
      <c r="M45" s="11">
        <f t="shared" si="505"/>
        <v>2088</v>
      </c>
      <c r="N45" s="11">
        <f t="shared" si="505"/>
        <v>34</v>
      </c>
      <c r="O45" s="11">
        <f t="shared" si="505"/>
        <v>-373</v>
      </c>
      <c r="P45" s="11">
        <f t="shared" si="505"/>
        <v>7143</v>
      </c>
      <c r="Q45" s="11">
        <f t="shared" si="505"/>
        <v>0</v>
      </c>
      <c r="R45" s="11">
        <f t="shared" si="505"/>
        <v>1516</v>
      </c>
      <c r="S45" s="11">
        <f t="shared" si="505"/>
        <v>0</v>
      </c>
      <c r="T45" s="11">
        <f t="shared" si="505"/>
        <v>0</v>
      </c>
      <c r="U45" s="11">
        <f t="shared" ref="U45" si="506">U42-U41</f>
        <v>-1505</v>
      </c>
      <c r="V45" s="9">
        <f t="shared" si="505"/>
        <v>87208</v>
      </c>
      <c r="W45" s="11">
        <f t="shared" si="505"/>
        <v>0</v>
      </c>
      <c r="X45" s="11">
        <f t="shared" si="505"/>
        <v>0</v>
      </c>
      <c r="Y45" s="11">
        <f t="shared" si="505"/>
        <v>15512</v>
      </c>
      <c r="Z45" s="11">
        <f t="shared" si="505"/>
        <v>1446</v>
      </c>
      <c r="AA45" s="11">
        <f t="shared" si="505"/>
        <v>874</v>
      </c>
      <c r="AB45" s="11">
        <f t="shared" ref="AB45" si="507">AB42-AB41</f>
        <v>54</v>
      </c>
      <c r="AC45" s="10">
        <f t="shared" ref="AC45:AD45" si="508">AC42-AC41</f>
        <v>-45314</v>
      </c>
      <c r="AD45" s="223">
        <f t="shared" si="508"/>
        <v>214802</v>
      </c>
      <c r="AE45" s="11">
        <f t="shared" si="505"/>
        <v>34</v>
      </c>
      <c r="AF45" s="11">
        <f t="shared" si="505"/>
        <v>-24</v>
      </c>
      <c r="AG45" s="11">
        <f t="shared" si="505"/>
        <v>-3886</v>
      </c>
      <c r="AH45" s="11">
        <f t="shared" si="505"/>
        <v>0</v>
      </c>
      <c r="AI45" s="11">
        <f t="shared" si="505"/>
        <v>0</v>
      </c>
      <c r="AJ45" s="11">
        <f t="shared" si="505"/>
        <v>0</v>
      </c>
      <c r="AK45" s="11">
        <f t="shared" si="505"/>
        <v>-23194</v>
      </c>
      <c r="AL45" s="11">
        <f t="shared" si="505"/>
        <v>-6309</v>
      </c>
      <c r="AM45" s="11">
        <f t="shared" si="505"/>
        <v>-193</v>
      </c>
      <c r="AN45" s="11">
        <f t="shared" si="505"/>
        <v>0</v>
      </c>
      <c r="AO45" s="9">
        <f t="shared" si="505"/>
        <v>-10476</v>
      </c>
      <c r="AP45" s="11">
        <f t="shared" si="505"/>
        <v>-20992</v>
      </c>
      <c r="AQ45" s="10">
        <f t="shared" si="505"/>
        <v>159503</v>
      </c>
      <c r="AR45" s="11">
        <f t="shared" si="505"/>
        <v>0</v>
      </c>
      <c r="AS45" s="11">
        <f t="shared" si="505"/>
        <v>0</v>
      </c>
      <c r="AT45" s="11">
        <f t="shared" si="505"/>
        <v>0</v>
      </c>
      <c r="AU45" s="11">
        <f t="shared" si="505"/>
        <v>0</v>
      </c>
      <c r="AV45" s="11">
        <f t="shared" si="505"/>
        <v>0</v>
      </c>
      <c r="AW45" s="11">
        <f t="shared" si="505"/>
        <v>0</v>
      </c>
      <c r="AX45" s="11">
        <f t="shared" si="505"/>
        <v>0</v>
      </c>
      <c r="AY45" s="11">
        <f t="shared" si="505"/>
        <v>111</v>
      </c>
      <c r="AZ45" s="11">
        <f t="shared" si="505"/>
        <v>0</v>
      </c>
      <c r="BA45" s="11">
        <f t="shared" si="505"/>
        <v>0</v>
      </c>
      <c r="BB45" s="10">
        <f t="shared" si="505"/>
        <v>225643</v>
      </c>
      <c r="BC45" s="11">
        <f t="shared" si="505"/>
        <v>-674</v>
      </c>
      <c r="BD45" s="11">
        <f t="shared" si="505"/>
        <v>-674</v>
      </c>
      <c r="BE45" s="11">
        <f t="shared" si="505"/>
        <v>0</v>
      </c>
      <c r="BF45" s="11">
        <f t="shared" si="505"/>
        <v>1312</v>
      </c>
      <c r="BG45" s="11">
        <f t="shared" si="505"/>
        <v>-69</v>
      </c>
      <c r="BH45" s="9">
        <f t="shared" si="505"/>
        <v>320112</v>
      </c>
      <c r="BI45" s="223">
        <f t="shared" si="505"/>
        <v>534914</v>
      </c>
      <c r="BJ45" s="11">
        <f t="shared" si="505"/>
        <v>45185</v>
      </c>
      <c r="BK45" s="49">
        <f t="shared" si="505"/>
        <v>489729</v>
      </c>
      <c r="BM45" s="30">
        <f t="shared" si="395"/>
        <v>274927</v>
      </c>
    </row>
    <row r="46" spans="1:65" ht="15.75" x14ac:dyDescent="0.25">
      <c r="A46" s="128"/>
      <c r="B46" s="5" t="s">
        <v>135</v>
      </c>
      <c r="C46" s="13">
        <f>C45/C41</f>
        <v>3.1488779977021861E-2</v>
      </c>
      <c r="D46" s="13">
        <f t="shared" ref="D46" si="509">D45/D41</f>
        <v>0.56784379617022507</v>
      </c>
      <c r="E46" s="13">
        <f t="shared" ref="E46" si="510">E45/E41</f>
        <v>3.502492440957751E-2</v>
      </c>
      <c r="F46" s="13">
        <f t="shared" ref="F46" si="511">F45/F41</f>
        <v>9.9990452300561583E-2</v>
      </c>
      <c r="G46" s="13">
        <f t="shared" ref="G46" si="512">G45/G41</f>
        <v>0.12459525319624795</v>
      </c>
      <c r="H46" s="13" t="e">
        <f t="shared" ref="H46" si="513">H45/H41</f>
        <v>#DIV/0!</v>
      </c>
      <c r="I46" s="13" t="e">
        <f t="shared" ref="I46" si="514">I45/I41</f>
        <v>#DIV/0!</v>
      </c>
      <c r="J46" s="13" t="e">
        <f t="shared" ref="J46" si="515">J45/J41</f>
        <v>#DIV/0!</v>
      </c>
      <c r="K46" s="13">
        <f t="shared" ref="K46" si="516">K45/K41</f>
        <v>0.11070110701107011</v>
      </c>
      <c r="L46" s="13">
        <f t="shared" ref="L46" si="517">L45/L41</f>
        <v>-0.20856833376909573</v>
      </c>
      <c r="M46" s="13">
        <f t="shared" ref="M46" si="518">M45/M41</f>
        <v>8.6273861664325269E-2</v>
      </c>
      <c r="N46" s="13">
        <f t="shared" ref="N46" si="519">N45/N41</f>
        <v>0.46575342465753422</v>
      </c>
      <c r="O46" s="13">
        <f t="shared" ref="O46" si="520">O45/O41</f>
        <v>-0.20075349838536061</v>
      </c>
      <c r="P46" s="13">
        <f t="shared" ref="P46" si="521">P45/P41</f>
        <v>0.42510266023924298</v>
      </c>
      <c r="Q46" s="13" t="e">
        <f t="shared" ref="Q46" si="522">Q45/Q41</f>
        <v>#DIV/0!</v>
      </c>
      <c r="R46" s="13">
        <f t="shared" ref="R46" si="523">R45/R41</f>
        <v>0.91767554479418889</v>
      </c>
      <c r="S46" s="13" t="e">
        <f t="shared" ref="S46" si="524">S45/S41</f>
        <v>#DIV/0!</v>
      </c>
      <c r="T46" s="13" t="e">
        <f t="shared" ref="T46:U46" si="525">T45/T41</f>
        <v>#DIV/0!</v>
      </c>
      <c r="U46" s="13">
        <f t="shared" si="525"/>
        <v>-1</v>
      </c>
      <c r="V46" s="162">
        <f t="shared" ref="V46" si="526">V45/V41</f>
        <v>0.35742155480507559</v>
      </c>
      <c r="W46" s="13" t="e">
        <f t="shared" ref="W46" si="527">W45/W41</f>
        <v>#DIV/0!</v>
      </c>
      <c r="X46" s="13" t="e">
        <f t="shared" ref="X46" si="528">X45/X41</f>
        <v>#DIV/0!</v>
      </c>
      <c r="Y46" s="13">
        <f t="shared" ref="Y46" si="529">Y45/Y41</f>
        <v>674.43478260869563</v>
      </c>
      <c r="Z46" s="13">
        <f t="shared" ref="Z46" si="530">Z45/Z41</f>
        <v>482</v>
      </c>
      <c r="AA46" s="13">
        <f t="shared" ref="AA46:AD46" si="531">AA45/AA41</f>
        <v>9.7111111111111104</v>
      </c>
      <c r="AB46" s="13" t="e">
        <f t="shared" ref="AB46" si="532">AB45/AB41</f>
        <v>#DIV/0!</v>
      </c>
      <c r="AC46" s="14">
        <f t="shared" si="531"/>
        <v>-5.4047155588633808E-2</v>
      </c>
      <c r="AD46" s="224">
        <f t="shared" si="531"/>
        <v>8.2726785012110421E-2</v>
      </c>
      <c r="AE46" s="13">
        <f t="shared" ref="AE46" si="533">AE45/AE41</f>
        <v>0.11147540983606558</v>
      </c>
      <c r="AF46" s="13">
        <f t="shared" ref="AF46" si="534">AF45/AF41</f>
        <v>-0.13259668508287292</v>
      </c>
      <c r="AG46" s="13">
        <f t="shared" ref="AG46" si="535">AG45/AG41</f>
        <v>-1</v>
      </c>
      <c r="AH46" s="13" t="e">
        <f t="shared" ref="AH46" si="536">AH45/AH41</f>
        <v>#DIV/0!</v>
      </c>
      <c r="AI46" s="13" t="e">
        <f t="shared" ref="AI46" si="537">AI45/AI41</f>
        <v>#DIV/0!</v>
      </c>
      <c r="AJ46" s="13" t="e">
        <f t="shared" ref="AJ46" si="538">AJ45/AJ41</f>
        <v>#DIV/0!</v>
      </c>
      <c r="AK46" s="13">
        <f t="shared" ref="AK46" si="539">AK45/AK41</f>
        <v>-0.13458592516943646</v>
      </c>
      <c r="AL46" s="13">
        <f t="shared" ref="AL46" si="540">AL45/AL41</f>
        <v>-0.32523971543458091</v>
      </c>
      <c r="AM46" s="13">
        <f t="shared" ref="AM46" si="541">AM45/AM41</f>
        <v>-0.70181818181818179</v>
      </c>
      <c r="AN46" s="13" t="e">
        <f t="shared" ref="AN46" si="542">AN45/AN41</f>
        <v>#DIV/0!</v>
      </c>
      <c r="AO46" s="162">
        <f t="shared" ref="AO46" si="543">AO45/AO41</f>
        <v>-0.10568687388396235</v>
      </c>
      <c r="AP46" s="13">
        <f t="shared" ref="AP46" si="544">AP45/AP41</f>
        <v>0.19589581836336659</v>
      </c>
      <c r="AQ46" s="14">
        <f t="shared" ref="AQ46" si="545">AQ45/AQ41</f>
        <v>1.6639855616758472</v>
      </c>
      <c r="AR46" s="13" t="e">
        <f t="shared" ref="AR46" si="546">AR45/AR41</f>
        <v>#DIV/0!</v>
      </c>
      <c r="AS46" s="13" t="e">
        <f t="shared" ref="AS46" si="547">AS45/AS41</f>
        <v>#DIV/0!</v>
      </c>
      <c r="AT46" s="13" t="e">
        <f t="shared" ref="AT46" si="548">AT45/AT41</f>
        <v>#DIV/0!</v>
      </c>
      <c r="AU46" s="13" t="e">
        <f t="shared" ref="AU46" si="549">AU45/AU41</f>
        <v>#DIV/0!</v>
      </c>
      <c r="AV46" s="13" t="e">
        <f t="shared" ref="AV46" si="550">AV45/AV41</f>
        <v>#DIV/0!</v>
      </c>
      <c r="AW46" s="13" t="e">
        <f t="shared" ref="AW46" si="551">AW45/AW41</f>
        <v>#DIV/0!</v>
      </c>
      <c r="AX46" s="13" t="e">
        <f t="shared" ref="AX46" si="552">AX45/AX41</f>
        <v>#DIV/0!</v>
      </c>
      <c r="AY46" s="13">
        <f t="shared" ref="AY46" si="553">AY45/AY41</f>
        <v>1.48</v>
      </c>
      <c r="AZ46" s="13" t="e">
        <f t="shared" ref="AZ46" si="554">AZ45/AZ41</f>
        <v>#DIV/0!</v>
      </c>
      <c r="BA46" s="13" t="e">
        <f t="shared" ref="BA46" si="555">BA45/BA41</f>
        <v>#DIV/0!</v>
      </c>
      <c r="BB46" s="14">
        <f t="shared" ref="BB46" si="556">BB45/BB41</f>
        <v>0.46719879081516452</v>
      </c>
      <c r="BC46" s="13">
        <f t="shared" ref="BC46" si="557">BC45/BC41</f>
        <v>-0.28224455611390287</v>
      </c>
      <c r="BD46" s="13">
        <f t="shared" ref="BD46" si="558">BD45/BD41</f>
        <v>-0.28224455611390287</v>
      </c>
      <c r="BE46" s="13" t="e">
        <f t="shared" ref="BE46" si="559">BE45/BE41</f>
        <v>#DIV/0!</v>
      </c>
      <c r="BF46" s="13">
        <f t="shared" ref="BF46" si="560">BF45/BF41</f>
        <v>0.14166936615916209</v>
      </c>
      <c r="BG46" s="13">
        <f t="shared" ref="BG46:BH46" si="561">BG45/BG41</f>
        <v>-0.92</v>
      </c>
      <c r="BH46" s="162">
        <f t="shared" si="561"/>
        <v>0.40968672490714886</v>
      </c>
      <c r="BI46" s="224">
        <f t="shared" ref="BI46" si="562">BI45/BI41</f>
        <v>0.15835785807729758</v>
      </c>
      <c r="BJ46" s="13">
        <f t="shared" ref="BJ46:BK46" si="563">BJ45/BJ41</f>
        <v>21.414691943127963</v>
      </c>
      <c r="BK46" s="50">
        <f t="shared" si="563"/>
        <v>0.14507174805400011</v>
      </c>
      <c r="BM46" s="14">
        <f t="shared" ref="BM46" si="564">BM45/BM41</f>
        <v>0.35281065848099707</v>
      </c>
    </row>
    <row r="47" spans="1:65" ht="15.75" x14ac:dyDescent="0.25">
      <c r="A47" s="128"/>
      <c r="B47" s="5" t="s">
        <v>296</v>
      </c>
      <c r="C47" s="126">
        <f>C42/C39</f>
        <v>0.69150057717506608</v>
      </c>
      <c r="D47" s="126">
        <f t="shared" ref="D47:BK47" si="565">D42/D39</f>
        <v>0.61697043762169457</v>
      </c>
      <c r="E47" s="126">
        <f t="shared" si="565"/>
        <v>0.9706630698016615</v>
      </c>
      <c r="F47" s="126">
        <f t="shared" si="565"/>
        <v>0.68274799454797197</v>
      </c>
      <c r="G47" s="126">
        <f t="shared" si="565"/>
        <v>0.68467635402906213</v>
      </c>
      <c r="H47" s="126" t="e">
        <f t="shared" si="565"/>
        <v>#DIV/0!</v>
      </c>
      <c r="I47" s="126" t="e">
        <f t="shared" si="565"/>
        <v>#DIV/0!</v>
      </c>
      <c r="J47" s="126" t="e">
        <f t="shared" si="565"/>
        <v>#DIV/0!</v>
      </c>
      <c r="K47" s="126">
        <f t="shared" si="565"/>
        <v>0.62232942798070301</v>
      </c>
      <c r="L47" s="126">
        <f t="shared" si="565"/>
        <v>0.51905835088922636</v>
      </c>
      <c r="M47" s="126">
        <f t="shared" si="565"/>
        <v>0.46102586584831212</v>
      </c>
      <c r="N47" s="126">
        <f t="shared" si="565"/>
        <v>0.51196172248803828</v>
      </c>
      <c r="O47" s="126">
        <f t="shared" si="565"/>
        <v>0.4419642857142857</v>
      </c>
      <c r="P47" s="126">
        <f t="shared" si="565"/>
        <v>0.85296003419534083</v>
      </c>
      <c r="Q47" s="126" t="e">
        <f t="shared" si="565"/>
        <v>#DIV/0!</v>
      </c>
      <c r="R47" s="126">
        <f t="shared" si="565"/>
        <v>0.62325398386779463</v>
      </c>
      <c r="S47" s="126" t="e">
        <f t="shared" si="565"/>
        <v>#DIV/0!</v>
      </c>
      <c r="T47" s="126" t="e">
        <f t="shared" si="565"/>
        <v>#DIV/0!</v>
      </c>
      <c r="U47" s="126" t="e">
        <f t="shared" si="565"/>
        <v>#DIV/0!</v>
      </c>
      <c r="V47" s="177">
        <f t="shared" si="565"/>
        <v>0.99516240497581199</v>
      </c>
      <c r="W47" s="126" t="e">
        <f t="shared" si="565"/>
        <v>#DIV/0!</v>
      </c>
      <c r="X47" s="126" t="e">
        <f t="shared" si="565"/>
        <v>#DIV/0!</v>
      </c>
      <c r="Y47" s="126">
        <f t="shared" si="565"/>
        <v>63.930041152263378</v>
      </c>
      <c r="Z47" s="126">
        <f t="shared" si="565"/>
        <v>60.375</v>
      </c>
      <c r="AA47" s="126">
        <f t="shared" si="565"/>
        <v>4.6796116504854366</v>
      </c>
      <c r="AB47" s="126">
        <f t="shared" ref="AB47" si="566">AB42/AB39</f>
        <v>1.9230769230769232E-2</v>
      </c>
      <c r="AC47" s="215">
        <f t="shared" si="565"/>
        <v>0.68619014453130067</v>
      </c>
      <c r="AD47" s="225">
        <f t="shared" si="565"/>
        <v>0.71095084182679336</v>
      </c>
      <c r="AE47" s="126">
        <f t="shared" si="565"/>
        <v>0.32316491897044802</v>
      </c>
      <c r="AF47" s="126">
        <f t="shared" si="565"/>
        <v>0.7008928571428571</v>
      </c>
      <c r="AG47" s="126">
        <f t="shared" si="565"/>
        <v>0</v>
      </c>
      <c r="AH47" s="126" t="e">
        <f t="shared" si="565"/>
        <v>#DIV/0!</v>
      </c>
      <c r="AI47" s="126" t="e">
        <f t="shared" si="565"/>
        <v>#DIV/0!</v>
      </c>
      <c r="AJ47" s="126" t="e">
        <f t="shared" si="565"/>
        <v>#DIV/0!</v>
      </c>
      <c r="AK47" s="126">
        <f t="shared" si="565"/>
        <v>0.86025760083982716</v>
      </c>
      <c r="AL47" s="126">
        <f t="shared" si="565"/>
        <v>0.43503838867284872</v>
      </c>
      <c r="AM47" s="126">
        <f t="shared" si="565"/>
        <v>0.15619047619047619</v>
      </c>
      <c r="AN47" s="126" t="e">
        <f t="shared" si="565"/>
        <v>#DIV/0!</v>
      </c>
      <c r="AO47" s="177">
        <f t="shared" si="565"/>
        <v>0.72261077961459452</v>
      </c>
      <c r="AP47" s="126">
        <f t="shared" si="565"/>
        <v>1.5942550041675478</v>
      </c>
      <c r="AQ47" s="215">
        <f t="shared" si="565"/>
        <v>1.7548034634414513</v>
      </c>
      <c r="AR47" s="126" t="e">
        <f t="shared" si="565"/>
        <v>#DIV/0!</v>
      </c>
      <c r="AS47" s="126" t="e">
        <f t="shared" si="565"/>
        <v>#DIV/0!</v>
      </c>
      <c r="AT47" s="126" t="e">
        <f t="shared" si="565"/>
        <v>#DIV/0!</v>
      </c>
      <c r="AU47" s="126" t="e">
        <f t="shared" si="565"/>
        <v>#DIV/0!</v>
      </c>
      <c r="AV47" s="126" t="e">
        <f t="shared" si="565"/>
        <v>#DIV/0!</v>
      </c>
      <c r="AW47" s="126" t="e">
        <f t="shared" si="565"/>
        <v>#DIV/0!</v>
      </c>
      <c r="AX47" s="126" t="e">
        <f t="shared" si="565"/>
        <v>#DIV/0!</v>
      </c>
      <c r="AY47" s="126">
        <f t="shared" si="565"/>
        <v>1.1005917159763314</v>
      </c>
      <c r="AZ47" s="126" t="e">
        <f t="shared" si="565"/>
        <v>#DIV/0!</v>
      </c>
      <c r="BA47" s="126" t="e">
        <f t="shared" si="565"/>
        <v>#DIV/0!</v>
      </c>
      <c r="BB47" s="215">
        <f t="shared" si="565"/>
        <v>1.0896658942062392</v>
      </c>
      <c r="BC47" s="126">
        <f t="shared" si="565"/>
        <v>0.33800039439952673</v>
      </c>
      <c r="BD47" s="126">
        <f t="shared" si="565"/>
        <v>0.33800039439952673</v>
      </c>
      <c r="BE47" s="126" t="e">
        <f t="shared" si="565"/>
        <v>#DIV/0!</v>
      </c>
      <c r="BF47" s="126">
        <f t="shared" si="565"/>
        <v>0.92786309784993415</v>
      </c>
      <c r="BG47" s="126">
        <f t="shared" si="565"/>
        <v>1.2738853503184714E-2</v>
      </c>
      <c r="BH47" s="177">
        <f t="shared" si="565"/>
        <v>1.0292524984465012</v>
      </c>
      <c r="BI47" s="225">
        <f t="shared" si="565"/>
        <v>0.77874594833855515</v>
      </c>
      <c r="BJ47" s="126">
        <f t="shared" si="565"/>
        <v>0.58214246150437576</v>
      </c>
      <c r="BK47" s="126">
        <f t="shared" si="565"/>
        <v>0.78197716112856364</v>
      </c>
      <c r="BM47" s="126" t="e">
        <f t="shared" ref="BM47" si="567">BM42/BM39</f>
        <v>#DIV/0!</v>
      </c>
    </row>
    <row r="48" spans="1:65" s="180" customFormat="1" ht="15.75" x14ac:dyDescent="0.25">
      <c r="A48" s="128"/>
      <c r="B48" s="5" t="s">
        <v>297</v>
      </c>
      <c r="C48" s="11">
        <f>C42-C39</f>
        <v>-474635</v>
      </c>
      <c r="D48" s="11">
        <f t="shared" ref="D48:BM48" si="568">D42-D39</f>
        <v>-167996</v>
      </c>
      <c r="E48" s="11">
        <f t="shared" si="568"/>
        <v>-1914</v>
      </c>
      <c r="F48" s="11">
        <f t="shared" si="568"/>
        <v>-58888</v>
      </c>
      <c r="G48" s="11">
        <f t="shared" si="568"/>
        <v>-31031</v>
      </c>
      <c r="H48" s="11">
        <f t="shared" si="568"/>
        <v>0</v>
      </c>
      <c r="I48" s="11">
        <f t="shared" si="568"/>
        <v>0</v>
      </c>
      <c r="J48" s="11">
        <f t="shared" si="568"/>
        <v>0</v>
      </c>
      <c r="K48" s="11">
        <f t="shared" si="568"/>
        <v>-548</v>
      </c>
      <c r="L48" s="11">
        <f t="shared" si="568"/>
        <v>-19633</v>
      </c>
      <c r="M48" s="11">
        <f t="shared" si="568"/>
        <v>-30735</v>
      </c>
      <c r="N48" s="11">
        <f t="shared" si="568"/>
        <v>-102</v>
      </c>
      <c r="O48" s="11">
        <f t="shared" si="568"/>
        <v>-1875</v>
      </c>
      <c r="P48" s="11">
        <f t="shared" si="568"/>
        <v>-4128</v>
      </c>
      <c r="Q48" s="11">
        <f t="shared" si="568"/>
        <v>0</v>
      </c>
      <c r="R48" s="11">
        <f t="shared" si="568"/>
        <v>-1915</v>
      </c>
      <c r="S48" s="11">
        <f t="shared" si="568"/>
        <v>0</v>
      </c>
      <c r="T48" s="11">
        <f t="shared" si="568"/>
        <v>0</v>
      </c>
      <c r="U48" s="11">
        <f t="shared" si="568"/>
        <v>0</v>
      </c>
      <c r="V48" s="9">
        <f t="shared" si="568"/>
        <v>-1610</v>
      </c>
      <c r="W48" s="11">
        <f t="shared" si="568"/>
        <v>0</v>
      </c>
      <c r="X48" s="11">
        <f t="shared" si="568"/>
        <v>0</v>
      </c>
      <c r="Y48" s="11">
        <f t="shared" si="568"/>
        <v>15292</v>
      </c>
      <c r="Z48" s="11">
        <f t="shared" si="568"/>
        <v>1425</v>
      </c>
      <c r="AA48" s="11">
        <f t="shared" si="568"/>
        <v>758</v>
      </c>
      <c r="AB48" s="11">
        <f t="shared" ref="AB48" si="569">AB42-AB39</f>
        <v>-2754</v>
      </c>
      <c r="AC48" s="10">
        <f t="shared" si="568"/>
        <v>-362703</v>
      </c>
      <c r="AD48" s="223">
        <f t="shared" si="568"/>
        <v>-1142992</v>
      </c>
      <c r="AE48" s="11">
        <f t="shared" si="568"/>
        <v>-710</v>
      </c>
      <c r="AF48" s="11">
        <f t="shared" si="568"/>
        <v>-67</v>
      </c>
      <c r="AG48" s="11">
        <f t="shared" si="568"/>
        <v>-4618</v>
      </c>
      <c r="AH48" s="11">
        <f t="shared" si="568"/>
        <v>0</v>
      </c>
      <c r="AI48" s="11">
        <f t="shared" si="568"/>
        <v>0</v>
      </c>
      <c r="AJ48" s="11">
        <f t="shared" si="568"/>
        <v>0</v>
      </c>
      <c r="AK48" s="11">
        <f t="shared" si="568"/>
        <v>-24227</v>
      </c>
      <c r="AL48" s="11">
        <f t="shared" si="568"/>
        <v>-16998</v>
      </c>
      <c r="AM48" s="11">
        <f t="shared" si="568"/>
        <v>-443</v>
      </c>
      <c r="AN48" s="11">
        <f t="shared" si="568"/>
        <v>0</v>
      </c>
      <c r="AO48" s="9">
        <f t="shared" si="568"/>
        <v>-34029</v>
      </c>
      <c r="AP48" s="11">
        <f t="shared" si="568"/>
        <v>-47768</v>
      </c>
      <c r="AQ48" s="10">
        <f t="shared" si="568"/>
        <v>109839</v>
      </c>
      <c r="AR48" s="11">
        <f t="shared" si="568"/>
        <v>0</v>
      </c>
      <c r="AS48" s="11">
        <f t="shared" si="568"/>
        <v>0</v>
      </c>
      <c r="AT48" s="11">
        <f t="shared" si="568"/>
        <v>0</v>
      </c>
      <c r="AU48" s="11">
        <f t="shared" si="568"/>
        <v>0</v>
      </c>
      <c r="AV48" s="11">
        <f t="shared" si="568"/>
        <v>0</v>
      </c>
      <c r="AW48" s="11">
        <f t="shared" si="568"/>
        <v>0</v>
      </c>
      <c r="AX48" s="11">
        <f t="shared" si="568"/>
        <v>0</v>
      </c>
      <c r="AY48" s="11">
        <f t="shared" si="568"/>
        <v>17</v>
      </c>
      <c r="AZ48" s="11">
        <f t="shared" si="568"/>
        <v>0</v>
      </c>
      <c r="BA48" s="11">
        <f t="shared" si="568"/>
        <v>0</v>
      </c>
      <c r="BB48" s="10">
        <f t="shared" si="568"/>
        <v>58310</v>
      </c>
      <c r="BC48" s="11">
        <f t="shared" si="568"/>
        <v>-3357</v>
      </c>
      <c r="BD48" s="11">
        <f t="shared" si="568"/>
        <v>-3357</v>
      </c>
      <c r="BE48" s="11">
        <f t="shared" si="568"/>
        <v>0</v>
      </c>
      <c r="BF48" s="11">
        <f t="shared" si="568"/>
        <v>-822</v>
      </c>
      <c r="BG48" s="11">
        <f t="shared" si="568"/>
        <v>-465</v>
      </c>
      <c r="BH48" s="11">
        <f t="shared" si="568"/>
        <v>31305</v>
      </c>
      <c r="BI48" s="223">
        <f t="shared" si="568"/>
        <v>-1111687</v>
      </c>
      <c r="BJ48" s="11">
        <f t="shared" si="568"/>
        <v>-33948</v>
      </c>
      <c r="BK48" s="11">
        <f t="shared" si="568"/>
        <v>-1077739</v>
      </c>
      <c r="BL48" s="11">
        <f t="shared" si="568"/>
        <v>3865495</v>
      </c>
      <c r="BM48" s="11">
        <f t="shared" si="568"/>
        <v>1054175</v>
      </c>
    </row>
    <row r="49" spans="1:65" s="180" customFormat="1" ht="15.75" x14ac:dyDescent="0.25">
      <c r="A49" s="128"/>
      <c r="B49" s="5"/>
      <c r="C49" s="5"/>
      <c r="D49" s="5"/>
      <c r="E49" s="5"/>
      <c r="F49" s="5"/>
      <c r="G49" s="5"/>
      <c r="H49" s="5"/>
      <c r="I49" s="5"/>
      <c r="J49" s="5"/>
      <c r="K49" s="5"/>
      <c r="L49" s="5"/>
      <c r="M49" s="5"/>
      <c r="N49" s="5"/>
      <c r="O49" s="5"/>
      <c r="P49" s="5"/>
      <c r="Q49" s="5"/>
      <c r="R49" s="5"/>
      <c r="S49" s="5"/>
      <c r="T49" s="5"/>
      <c r="U49" s="5"/>
      <c r="V49" s="16"/>
      <c r="W49" s="5"/>
      <c r="X49" s="5"/>
      <c r="Y49" s="5"/>
      <c r="Z49" s="5"/>
      <c r="AA49" s="5"/>
      <c r="AB49" s="5"/>
      <c r="AC49" s="6"/>
      <c r="AD49" s="226"/>
      <c r="AE49" s="5"/>
      <c r="AF49" s="5"/>
      <c r="AG49" s="5"/>
      <c r="AH49" s="5"/>
      <c r="AI49" s="5"/>
      <c r="AJ49" s="5"/>
      <c r="AK49" s="5"/>
      <c r="AL49" s="5"/>
      <c r="AM49" s="5"/>
      <c r="AN49" s="5"/>
      <c r="AO49" s="16"/>
      <c r="AP49" s="5"/>
      <c r="AQ49" s="6"/>
      <c r="AR49" s="5"/>
      <c r="AS49" s="5"/>
      <c r="AT49" s="5"/>
      <c r="AU49" s="5"/>
      <c r="AV49" s="5"/>
      <c r="AW49" s="6"/>
      <c r="AX49" s="5"/>
      <c r="AY49" s="5"/>
      <c r="AZ49" s="5"/>
      <c r="BA49" s="5"/>
      <c r="BB49" s="6"/>
      <c r="BC49" s="5"/>
      <c r="BD49" s="5"/>
      <c r="BE49" s="5"/>
      <c r="BF49" s="5"/>
      <c r="BG49" s="5"/>
      <c r="BH49" s="16"/>
      <c r="BI49" s="226"/>
      <c r="BJ49" s="5"/>
      <c r="BK49" s="48"/>
    </row>
    <row r="50" spans="1:65" ht="15.75" x14ac:dyDescent="0.25">
      <c r="A50" s="15" t="s">
        <v>139</v>
      </c>
      <c r="B50" s="11" t="s">
        <v>300</v>
      </c>
      <c r="C50" s="120">
        <v>2439676</v>
      </c>
      <c r="D50" s="120">
        <v>693745</v>
      </c>
      <c r="E50" s="120">
        <v>118279</v>
      </c>
      <c r="F50" s="120">
        <v>213447</v>
      </c>
      <c r="G50" s="120">
        <v>149563</v>
      </c>
      <c r="H50" s="120">
        <v>0</v>
      </c>
      <c r="I50" s="120">
        <v>0</v>
      </c>
      <c r="J50" s="120">
        <v>2914</v>
      </c>
      <c r="K50" s="120">
        <v>1403</v>
      </c>
      <c r="L50" s="120">
        <v>36420</v>
      </c>
      <c r="M50" s="120">
        <v>81055</v>
      </c>
      <c r="N50" s="120">
        <v>225</v>
      </c>
      <c r="O50" s="120">
        <v>11691</v>
      </c>
      <c r="P50" s="120">
        <v>180354</v>
      </c>
      <c r="Q50" s="120">
        <v>0</v>
      </c>
      <c r="R50" s="120">
        <v>8728</v>
      </c>
      <c r="S50" s="120">
        <v>0</v>
      </c>
      <c r="T50" s="120">
        <v>0</v>
      </c>
      <c r="U50" s="120"/>
      <c r="V50" s="189">
        <v>5305</v>
      </c>
      <c r="W50" s="120">
        <v>0</v>
      </c>
      <c r="X50" s="120">
        <v>0</v>
      </c>
      <c r="Y50" s="120">
        <v>4708</v>
      </c>
      <c r="Z50" s="120">
        <v>482</v>
      </c>
      <c r="AA50" s="120">
        <v>686</v>
      </c>
      <c r="AB50" s="120">
        <v>4441</v>
      </c>
      <c r="AC50" s="151">
        <v>0</v>
      </c>
      <c r="AD50" s="229">
        <f t="shared" ref="AD50:AD51" si="570">SUM(C50:AC50)</f>
        <v>3953122</v>
      </c>
      <c r="AE50" s="120">
        <v>3034</v>
      </c>
      <c r="AF50" s="120">
        <v>24936</v>
      </c>
      <c r="AG50" s="120">
        <v>3185</v>
      </c>
      <c r="AH50" s="120">
        <v>0</v>
      </c>
      <c r="AI50" s="120">
        <v>0</v>
      </c>
      <c r="AJ50" s="120">
        <v>86</v>
      </c>
      <c r="AK50" s="120">
        <v>300181</v>
      </c>
      <c r="AL50" s="120">
        <v>325010</v>
      </c>
      <c r="AM50" s="120">
        <v>0</v>
      </c>
      <c r="AN50" s="120">
        <v>15163</v>
      </c>
      <c r="AO50" s="189">
        <v>624905</v>
      </c>
      <c r="AP50" s="120">
        <v>81947</v>
      </c>
      <c r="AQ50" s="151">
        <v>460</v>
      </c>
      <c r="AR50" s="120">
        <v>0</v>
      </c>
      <c r="AS50" s="120"/>
      <c r="AT50" s="120"/>
      <c r="AU50" s="120">
        <v>0</v>
      </c>
      <c r="AV50" s="120"/>
      <c r="AW50" s="120">
        <v>8</v>
      </c>
      <c r="AX50" s="120">
        <v>86</v>
      </c>
      <c r="AY50" s="120">
        <v>0</v>
      </c>
      <c r="AZ50" s="120">
        <v>0</v>
      </c>
      <c r="BA50" s="120">
        <v>0</v>
      </c>
      <c r="BB50" s="151">
        <v>0</v>
      </c>
      <c r="BC50" s="120">
        <v>26354</v>
      </c>
      <c r="BD50" s="120">
        <v>26352</v>
      </c>
      <c r="BE50" s="120">
        <v>0</v>
      </c>
      <c r="BF50" s="120">
        <v>47587</v>
      </c>
      <c r="BG50" s="120">
        <v>278892</v>
      </c>
      <c r="BH50" s="9">
        <f>SUM(AE50:BG50)</f>
        <v>1758186</v>
      </c>
      <c r="BI50" s="222">
        <f>AD50+BH50</f>
        <v>5711308</v>
      </c>
      <c r="BJ50" s="96">
        <v>85761</v>
      </c>
      <c r="BK50" s="49">
        <f t="shared" ref="BK50:BK51" si="571">BI50-BJ50</f>
        <v>5625547</v>
      </c>
      <c r="BL50">
        <v>5</v>
      </c>
      <c r="BM50" s="30"/>
    </row>
    <row r="51" spans="1:65" s="41" customFormat="1" ht="15.75" x14ac:dyDescent="0.25">
      <c r="A51" s="134" t="s">
        <v>139</v>
      </c>
      <c r="B51" s="216" t="s">
        <v>325</v>
      </c>
      <c r="C51" s="10">
        <v>1658979</v>
      </c>
      <c r="D51" s="10">
        <v>438270</v>
      </c>
      <c r="E51" s="10">
        <v>118279</v>
      </c>
      <c r="F51" s="10">
        <v>145145</v>
      </c>
      <c r="G51" s="10">
        <v>101699</v>
      </c>
      <c r="H51" s="10">
        <v>0</v>
      </c>
      <c r="I51" s="10">
        <v>0</v>
      </c>
      <c r="J51" s="10">
        <v>1981</v>
      </c>
      <c r="K51" s="10">
        <v>953</v>
      </c>
      <c r="L51" s="10">
        <v>24770</v>
      </c>
      <c r="M51" s="10">
        <v>55116</v>
      </c>
      <c r="N51" s="10">
        <v>154</v>
      </c>
      <c r="O51" s="10">
        <v>7947</v>
      </c>
      <c r="P51" s="10">
        <v>122641</v>
      </c>
      <c r="Q51" s="10">
        <v>0</v>
      </c>
      <c r="R51" s="10">
        <v>5933</v>
      </c>
      <c r="S51" s="10">
        <v>0</v>
      </c>
      <c r="T51" s="10">
        <v>0</v>
      </c>
      <c r="U51" s="10"/>
      <c r="V51" s="10">
        <v>3606</v>
      </c>
      <c r="W51" s="10">
        <v>0</v>
      </c>
      <c r="X51" s="10">
        <v>0</v>
      </c>
      <c r="Y51" s="10">
        <v>3203</v>
      </c>
      <c r="Z51" s="10">
        <v>330</v>
      </c>
      <c r="AA51" s="10">
        <v>468</v>
      </c>
      <c r="AB51" s="10">
        <v>3018</v>
      </c>
      <c r="AC51" s="10">
        <v>0</v>
      </c>
      <c r="AD51" s="229">
        <f t="shared" si="570"/>
        <v>2692492</v>
      </c>
      <c r="AE51" s="10">
        <v>2064</v>
      </c>
      <c r="AF51" s="10">
        <v>16956</v>
      </c>
      <c r="AG51" s="10">
        <v>2168</v>
      </c>
      <c r="AH51" s="10">
        <v>0</v>
      </c>
      <c r="AI51" s="10">
        <v>0</v>
      </c>
      <c r="AJ51" s="10">
        <v>59</v>
      </c>
      <c r="AK51" s="10">
        <v>204121</v>
      </c>
      <c r="AL51" s="10">
        <v>221008</v>
      </c>
      <c r="AM51" s="10">
        <v>0</v>
      </c>
      <c r="AN51" s="10">
        <v>10310</v>
      </c>
      <c r="AO51" s="10">
        <v>424936</v>
      </c>
      <c r="AP51" s="10">
        <v>55725</v>
      </c>
      <c r="AQ51" s="10">
        <v>314</v>
      </c>
      <c r="AR51" s="10">
        <v>0</v>
      </c>
      <c r="AS51" s="10"/>
      <c r="AT51" s="10"/>
      <c r="AU51" s="10">
        <v>0</v>
      </c>
      <c r="AV51" s="10"/>
      <c r="AW51" s="10">
        <v>7</v>
      </c>
      <c r="AX51" s="10">
        <v>59</v>
      </c>
      <c r="AY51" s="10">
        <v>0</v>
      </c>
      <c r="AZ51" s="10">
        <v>0</v>
      </c>
      <c r="BA51" s="10">
        <v>0</v>
      </c>
      <c r="BB51" s="10">
        <v>0</v>
      </c>
      <c r="BC51" s="10">
        <v>17919</v>
      </c>
      <c r="BD51" s="10">
        <v>17918</v>
      </c>
      <c r="BE51" s="10">
        <v>0</v>
      </c>
      <c r="BF51" s="10">
        <v>32360</v>
      </c>
      <c r="BG51" s="10">
        <v>189649</v>
      </c>
      <c r="BH51" s="10">
        <f>SUM(AE51:BG51)</f>
        <v>1195573</v>
      </c>
      <c r="BI51" s="222">
        <f>AD51+BH51</f>
        <v>3888065</v>
      </c>
      <c r="BJ51" s="10">
        <v>57177</v>
      </c>
      <c r="BK51" s="10">
        <f t="shared" si="571"/>
        <v>3830888</v>
      </c>
      <c r="BM51" s="217"/>
    </row>
    <row r="52" spans="1:65" ht="15.75" x14ac:dyDescent="0.25">
      <c r="A52" s="128"/>
      <c r="B52" s="12" t="s">
        <v>326</v>
      </c>
      <c r="C52" s="9">
        <f>IF('Upto Month COPPY'!$F$4="",0,'Upto Month COPPY'!$F$4)</f>
        <v>1614692</v>
      </c>
      <c r="D52" s="9">
        <f>IF('Upto Month COPPY'!$F$5="",0,'Upto Month COPPY'!$F$5)</f>
        <v>268290</v>
      </c>
      <c r="E52" s="9">
        <f>IF('Upto Month COPPY'!$F$6="",0,'Upto Month COPPY'!$F$6)</f>
        <v>111759</v>
      </c>
      <c r="F52" s="9">
        <f>IF('Upto Month COPPY'!$F$7="",0,'Upto Month COPPY'!$F$7)</f>
        <v>130455</v>
      </c>
      <c r="G52" s="9">
        <f>IF('Upto Month COPPY'!$F$8="",0,'Upto Month COPPY'!$F$8)</f>
        <v>88352</v>
      </c>
      <c r="H52" s="9">
        <f>IF('Upto Month COPPY'!$F$9="",0,'Upto Month COPPY'!$F$9)</f>
        <v>0</v>
      </c>
      <c r="I52" s="9">
        <f>IF('Upto Month COPPY'!$F$10="",0,'Upto Month COPPY'!$F$10)</f>
        <v>0</v>
      </c>
      <c r="J52" s="9">
        <f>IF('Upto Month COPPY'!$F$11="",0,'Upto Month COPPY'!$F$11)</f>
        <v>2748</v>
      </c>
      <c r="K52" s="9">
        <f>IF('Upto Month COPPY'!$F$12="",0,'Upto Month COPPY'!$F$12)</f>
        <v>447</v>
      </c>
      <c r="L52" s="9">
        <f>IF('Upto Month COPPY'!$F$13="",0,'Upto Month COPPY'!$F$13)</f>
        <v>22952</v>
      </c>
      <c r="M52" s="9">
        <f>IF('Upto Month COPPY'!$F$14="",0,'Upto Month COPPY'!$F$14)</f>
        <v>41981</v>
      </c>
      <c r="N52" s="9">
        <f>IF('Upto Month COPPY'!$F$15="",0,'Upto Month COPPY'!$F$15)</f>
        <v>73</v>
      </c>
      <c r="O52" s="9">
        <f>IF('Upto Month COPPY'!$F$16="",0,'Upto Month COPPY'!$F$16)</f>
        <v>5278</v>
      </c>
      <c r="P52" s="9">
        <f>IF('Upto Month COPPY'!$F$17="",0,'Upto Month COPPY'!$F$17)</f>
        <v>146605</v>
      </c>
      <c r="Q52" s="9">
        <f>IF('Upto Month COPPY'!$F$18="",0,'Upto Month COPPY'!$F$18)</f>
        <v>0</v>
      </c>
      <c r="R52" s="9">
        <f>IF('Upto Month COPPY'!$F$21="",0,'Upto Month COPPY'!$F$21)</f>
        <v>2682</v>
      </c>
      <c r="S52" s="9">
        <f>IF('Upto Month COPPY'!$F$26="",0,'Upto Month COPPY'!$F$26)</f>
        <v>0</v>
      </c>
      <c r="T52" s="9">
        <f>IF('Upto Month COPPY'!$F$27="",0,'Upto Month COPPY'!$F$27)</f>
        <v>0</v>
      </c>
      <c r="U52" s="9">
        <f>IF('Upto Month COPPY'!$F$30="",0,'Upto Month COPPY'!$F$30)</f>
        <v>0</v>
      </c>
      <c r="V52" s="9">
        <f>IF('Upto Month COPPY'!$F$35="",0,'Upto Month COPPY'!$F$35)</f>
        <v>72198</v>
      </c>
      <c r="W52" s="9">
        <f>IF('Upto Month COPPY'!$F$39="",0,'Upto Month COPPY'!$F$39)</f>
        <v>0</v>
      </c>
      <c r="X52" s="9">
        <f>IF('Upto Month COPPY'!$F$40="",0,'Upto Month COPPY'!$F$40)</f>
        <v>0</v>
      </c>
      <c r="Y52" s="9">
        <f>IF('Upto Month COPPY'!$F$42="",0,'Upto Month COPPY'!$F$42)</f>
        <v>3978</v>
      </c>
      <c r="Z52" s="9">
        <f>IF('Upto Month COPPY'!$F$43="",0,'Upto Month COPPY'!$F$43)</f>
        <v>184</v>
      </c>
      <c r="AA52" s="9">
        <f>IF('Upto Month COPPY'!$F$44="",0,'Upto Month COPPY'!$F$44)</f>
        <v>625</v>
      </c>
      <c r="AB52" s="9">
        <f>IF('Upto Month COPPY'!$F$48="",0,'Upto Month COPPY'!$F$48)</f>
        <v>0</v>
      </c>
      <c r="AC52" s="10">
        <f>IF('Upto Month COPPY'!$F$51="",0,'Upto Month COPPY'!$F$51)</f>
        <v>0</v>
      </c>
      <c r="AD52" s="229">
        <f t="shared" ref="AD52:AD53" si="572">SUM(C52:AC52)</f>
        <v>2513299</v>
      </c>
      <c r="AE52" s="9">
        <f>IF('Upto Month COPPY'!$F$19="",0,'Upto Month COPPY'!$F$19)</f>
        <v>1963</v>
      </c>
      <c r="AF52" s="9">
        <f>IF('Upto Month COPPY'!$F$20="",0,'Upto Month COPPY'!$F$20)</f>
        <v>25026</v>
      </c>
      <c r="AG52" s="9">
        <f>IF('Upto Month COPPY'!$F$22="",0,'Upto Month COPPY'!$F$22)</f>
        <v>4444</v>
      </c>
      <c r="AH52" s="9">
        <f>IF('Upto Month COPPY'!$F$23="",0,'Upto Month COPPY'!$F$23)</f>
        <v>18</v>
      </c>
      <c r="AI52" s="9">
        <f>IF('Upto Month COPPY'!$F$24="",0,'Upto Month COPPY'!$F$24)</f>
        <v>24</v>
      </c>
      <c r="AJ52" s="9">
        <f>IF('Upto Month COPPY'!$F$25="",0,'Upto Month COPPY'!$F$25)</f>
        <v>0</v>
      </c>
      <c r="AK52" s="9">
        <f>IF('Upto Month COPPY'!$F$28="",0,'Upto Month COPPY'!$F$28)</f>
        <v>247416</v>
      </c>
      <c r="AL52" s="9">
        <f>IF('Upto Month COPPY'!$F$29="",0,'Upto Month COPPY'!$F$29)</f>
        <v>270717</v>
      </c>
      <c r="AM52" s="9">
        <f>IF('Upto Month COPPY'!$F$31="",0,'Upto Month COPPY'!$F$31)</f>
        <v>0</v>
      </c>
      <c r="AN52" s="9">
        <f>IF('Upto Month COPPY'!$F$32="",0,'Upto Month COPPY'!$F$32)</f>
        <v>4362</v>
      </c>
      <c r="AO52" s="9">
        <f>IF('Upto Month COPPY'!$F$33="",0,'Upto Month COPPY'!$F$33)</f>
        <v>452015</v>
      </c>
      <c r="AP52" s="9">
        <f>IF('Upto Month COPPY'!$F$34="",0,'Upto Month COPPY'!$F$34)</f>
        <v>-9303</v>
      </c>
      <c r="AQ52" s="10">
        <f>IF('Upto Month COPPY'!$F$36="",0,'Upto Month COPPY'!$F$36)</f>
        <v>-3029</v>
      </c>
      <c r="AR52" s="9">
        <f>IF('Upto Month COPPY'!$F$37="",0,'Upto Month COPPY'!$F$37)</f>
        <v>0</v>
      </c>
      <c r="AS52" s="9">
        <v>0</v>
      </c>
      <c r="AT52" s="9">
        <f>IF('Upto Month COPPY'!$F$38="",0,'Upto Month COPPY'!$F$38)</f>
        <v>0</v>
      </c>
      <c r="AU52" s="9">
        <f>IF('Upto Month COPPY'!$F$41="",0,'Upto Month COPPY'!$F$41)</f>
        <v>0</v>
      </c>
      <c r="AV52" s="9">
        <v>0</v>
      </c>
      <c r="AW52" s="9">
        <f>IF('Upto Month COPPY'!$F$45="",0,'Upto Month COPPY'!$F$45)</f>
        <v>0</v>
      </c>
      <c r="AX52" s="9">
        <f>IF('Upto Month COPPY'!$F$46="",0,'Upto Month COPPY'!$F$46)</f>
        <v>-840</v>
      </c>
      <c r="AY52" s="9">
        <f>IF('Upto Month COPPY'!$F$47="",0,'Upto Month COPPY'!$F$47)</f>
        <v>0</v>
      </c>
      <c r="AZ52" s="9">
        <f>IF('Upto Month COPPY'!$F$49="",0,'Upto Month COPPY'!$F$49)</f>
        <v>0</v>
      </c>
      <c r="BA52" s="9">
        <f>IF('Upto Month COPPY'!$F$50="",0,'Upto Month COPPY'!$F$50)</f>
        <v>0</v>
      </c>
      <c r="BB52" s="10">
        <f>IF('Upto Month COPPY'!$F$52="",0,'Upto Month COPPY'!$F$52)</f>
        <v>0</v>
      </c>
      <c r="BC52" s="9">
        <f>IF('Upto Month COPPY'!$F$53="",0,'Upto Month COPPY'!$F$53)</f>
        <v>20576</v>
      </c>
      <c r="BD52" s="9">
        <f>IF('Upto Month COPPY'!$F$54="",0,'Upto Month COPPY'!$F$54)</f>
        <v>20559</v>
      </c>
      <c r="BE52" s="9">
        <f>IF('Upto Month COPPY'!$F$55="",0,'Upto Month COPPY'!$F$55)</f>
        <v>0</v>
      </c>
      <c r="BF52" s="9">
        <f>IF('Upto Month COPPY'!$F$56="",0,'Upto Month COPPY'!$F$56)</f>
        <v>43398</v>
      </c>
      <c r="BG52" s="9">
        <f>IF('Upto Month COPPY'!$F$58="",0,'Upto Month COPPY'!$F$58)</f>
        <v>282958</v>
      </c>
      <c r="BH52" s="9">
        <f>SUM(AE52:BG52)</f>
        <v>1360304</v>
      </c>
      <c r="BI52" s="222">
        <f>AD52+BH52</f>
        <v>3873603</v>
      </c>
      <c r="BJ52" s="9">
        <f>IF('Upto Month COPPY'!$F$60="",0,'Upto Month COPPY'!$F$60)</f>
        <v>14268</v>
      </c>
      <c r="BK52" s="49">
        <f t="shared" ref="BK52:BK53" si="573">BI52-BJ52</f>
        <v>3859335</v>
      </c>
      <c r="BL52">
        <f>'Upto Month COPPY'!$F$61</f>
        <v>3859338</v>
      </c>
      <c r="BM52" s="30">
        <f t="shared" ref="BM52:BM56" si="574">BK52-AD52</f>
        <v>1346036</v>
      </c>
    </row>
    <row r="53" spans="1:65" ht="15.75" x14ac:dyDescent="0.25">
      <c r="A53" s="128"/>
      <c r="B53" s="182" t="s">
        <v>327</v>
      </c>
      <c r="C53" s="9">
        <f>IF('Upto Month Current'!$F$4="",0,'Upto Month Current'!$F$4)</f>
        <v>1606123</v>
      </c>
      <c r="D53" s="9">
        <f>IF('Upto Month Current'!$F$5="",0,'Upto Month Current'!$F$5)</f>
        <v>412844</v>
      </c>
      <c r="E53" s="9">
        <f>IF('Upto Month Current'!$F$6="",0,'Upto Month Current'!$F$6)</f>
        <v>112535</v>
      </c>
      <c r="F53" s="9">
        <f>IF('Upto Month Current'!$F$7="",0,'Upto Month Current'!$F$7)</f>
        <v>140721</v>
      </c>
      <c r="G53" s="9">
        <f>IF('Upto Month Current'!$F$8="",0,'Upto Month Current'!$F$8)</f>
        <v>98117</v>
      </c>
      <c r="H53" s="9">
        <f>IF('Upto Month Current'!$F$9="",0,'Upto Month Current'!$F$9)</f>
        <v>0</v>
      </c>
      <c r="I53" s="9">
        <f>IF('Upto Month Current'!$F$10="",0,'Upto Month Current'!$F$10)</f>
        <v>0</v>
      </c>
      <c r="J53" s="9">
        <f>IF('Upto Month Current'!$F$11="",0,'Upto Month Current'!$F$11)</f>
        <v>1680</v>
      </c>
      <c r="K53" s="9">
        <f>IF('Upto Month Current'!$F$12="",0,'Upto Month Current'!$F$12)</f>
        <v>729</v>
      </c>
      <c r="L53" s="9">
        <f>IF('Upto Month Current'!$F$13="",0,'Upto Month Current'!$F$13)</f>
        <v>19751</v>
      </c>
      <c r="M53" s="9">
        <f>IF('Upto Month Current'!$F$14="",0,'Upto Month Current'!$F$14)</f>
        <v>38574</v>
      </c>
      <c r="N53" s="9">
        <f>IF('Upto Month Current'!$F$15="",0,'Upto Month Current'!$F$15)</f>
        <v>69</v>
      </c>
      <c r="O53" s="9">
        <f>IF('Upto Month Current'!$F$16="",0,'Upto Month Current'!$F$16)</f>
        <v>3772</v>
      </c>
      <c r="P53" s="9">
        <f>IF('Upto Month Current'!$F$17="",0,'Upto Month Current'!$F$17)</f>
        <v>150034</v>
      </c>
      <c r="Q53" s="9">
        <f>IF('Upto Month Current'!$F$18="",0,'Upto Month Current'!$F$18)</f>
        <v>0</v>
      </c>
      <c r="R53" s="9">
        <f>IF('Upto Month Current'!$F$21="",0,'Upto Month Current'!$F$21)</f>
        <v>4885</v>
      </c>
      <c r="S53" s="9">
        <f>IF('Upto Month Current'!$F$26="",0,'Upto Month Current'!$F$26)</f>
        <v>0</v>
      </c>
      <c r="T53" s="9">
        <f>IF('Upto Month Current'!$F$27="",0,'Upto Month Current'!$F$27)</f>
        <v>0</v>
      </c>
      <c r="U53" s="9">
        <f>IF('Upto Month Current'!$F$30="",0,'Upto Month Current'!$F$30)</f>
        <v>0</v>
      </c>
      <c r="V53" s="9">
        <f>IF('Upto Month Current'!$F$35="",0,'Upto Month Current'!$F$35)</f>
        <v>7252</v>
      </c>
      <c r="W53" s="9">
        <f>IF('Upto Month Current'!$F$39="",0,'Upto Month Current'!$F$39)</f>
        <v>0</v>
      </c>
      <c r="X53" s="9">
        <f>IF('Upto Month Current'!$F$40="",0,'Upto Month Current'!$F$40)</f>
        <v>0</v>
      </c>
      <c r="Y53" s="9">
        <f>IF('Upto Month Current'!$F$42="",0,'Upto Month Current'!$F$42)</f>
        <v>18658</v>
      </c>
      <c r="Z53" s="9">
        <f>IF('Upto Month Current'!$F$43="",0,'Upto Month Current'!$F$43)</f>
        <v>1957</v>
      </c>
      <c r="AA53" s="9">
        <f>IF('Upto Month Current'!$F$44="",0,'Upto Month Current'!$F$44)</f>
        <v>1450</v>
      </c>
      <c r="AB53" s="9">
        <f>IF('Upto Month Current'!$F$48="",0,'Upto Month Current'!$F$48)</f>
        <v>40</v>
      </c>
      <c r="AC53" s="10">
        <f>IF('Upto Month Current'!$F$51="",0,'Upto Month Current'!$F$51)</f>
        <v>0</v>
      </c>
      <c r="AD53" s="229">
        <f t="shared" si="572"/>
        <v>2619191</v>
      </c>
      <c r="AE53" s="9">
        <f>IF('Upto Month Current'!$F$19="",0,'Upto Month Current'!$F$19)</f>
        <v>2211</v>
      </c>
      <c r="AF53" s="9">
        <f>IF('Upto Month Current'!$F$20="",0,'Upto Month Current'!$F$20)</f>
        <v>8924</v>
      </c>
      <c r="AG53" s="9">
        <f>IF('Upto Month Current'!$F$22="",0,'Upto Month Current'!$F$22)</f>
        <v>2503</v>
      </c>
      <c r="AH53" s="9">
        <f>IF('Upto Month Current'!$F$23="",0,'Upto Month Current'!$F$23)</f>
        <v>0</v>
      </c>
      <c r="AI53" s="9">
        <f>IF('Upto Month Current'!$F$24="",0,'Upto Month Current'!$F$24)</f>
        <v>0</v>
      </c>
      <c r="AJ53" s="9">
        <f>IF('Upto Month Current'!$F$25="",0,'Upto Month Current'!$F$25)</f>
        <v>222</v>
      </c>
      <c r="AK53" s="9">
        <f>IF('Upto Month Current'!$F$28="",0,'Upto Month Current'!$F$28)</f>
        <v>159931</v>
      </c>
      <c r="AL53" s="9">
        <f>IF('Upto Month Current'!$F$29="",0,'Upto Month Current'!$F$29)</f>
        <v>168792</v>
      </c>
      <c r="AM53" s="9">
        <f>IF('Upto Month Current'!$F$31="",0,'Upto Month Current'!$F$31)</f>
        <v>0</v>
      </c>
      <c r="AN53" s="9">
        <f>IF('Upto Month Current'!$F$32="",0,'Upto Month Current'!$F$32)</f>
        <v>2358</v>
      </c>
      <c r="AO53" s="9">
        <f>IF('Upto Month Current'!$F$33="",0,'Upto Month Current'!$F$33)</f>
        <v>522155</v>
      </c>
      <c r="AP53" s="9">
        <f>IF('Upto Month Current'!$F$34="",0,'Upto Month Current'!$F$34)</f>
        <v>36110</v>
      </c>
      <c r="AQ53" s="10">
        <f>IF('Upto Month Current'!$F$36="",0,'Upto Month Current'!$F$36)</f>
        <v>14772</v>
      </c>
      <c r="AR53" s="9">
        <f>IF('Upto Month Current'!$F$37="",0,'Upto Month Current'!$F$37)</f>
        <v>0</v>
      </c>
      <c r="AS53" s="9">
        <v>0</v>
      </c>
      <c r="AT53" s="9">
        <f>IF('Upto Month Current'!$F$38="",0,'Upto Month Current'!$F$38)</f>
        <v>0</v>
      </c>
      <c r="AU53" s="9">
        <f>IF('Upto Month Current'!$F$41="",0,'Upto Month Current'!$F$41)</f>
        <v>0</v>
      </c>
      <c r="AV53" s="9">
        <v>0</v>
      </c>
      <c r="AW53" s="9">
        <f>IF('Upto Month Current'!$F$45="",0,'Upto Month Current'!$F$45)</f>
        <v>12</v>
      </c>
      <c r="AX53" s="9">
        <f>IF('Upto Month Current'!$F$46="",0,'Upto Month Current'!$F$46)</f>
        <v>0</v>
      </c>
      <c r="AY53" s="9">
        <f>IF('Upto Month Current'!$F$47="",0,'Upto Month Current'!$F$47)</f>
        <v>0</v>
      </c>
      <c r="AZ53" s="9">
        <f>IF('Upto Month Current'!$F$49="",0,'Upto Month Current'!$F$49)</f>
        <v>0</v>
      </c>
      <c r="BA53" s="9">
        <f>IF('Upto Month Current'!$F$50="",0,'Upto Month Current'!$F$50)</f>
        <v>0</v>
      </c>
      <c r="BB53" s="10">
        <f>IF('Upto Month Current'!$F$52="",0,'Upto Month Current'!$F$52)</f>
        <v>0</v>
      </c>
      <c r="BC53" s="9">
        <f>IF('Upto Month Current'!$F$53="",0,'Upto Month Current'!$F$53)</f>
        <v>17934</v>
      </c>
      <c r="BD53" s="9">
        <f>IF('Upto Month Current'!$F$54="",0,'Upto Month Current'!$F$54)</f>
        <v>17934</v>
      </c>
      <c r="BE53" s="9">
        <f>IF('Upto Month Current'!$F$55="",0,'Upto Month Current'!$F$55)</f>
        <v>0</v>
      </c>
      <c r="BF53" s="9">
        <f>IF('Upto Month Current'!$F$56="",0,'Upto Month Current'!$F$56)</f>
        <v>49383</v>
      </c>
      <c r="BG53" s="9">
        <f>IF('Upto Month Current'!$F$58="",0,'Upto Month Current'!$F$58)</f>
        <v>354909</v>
      </c>
      <c r="BH53" s="9">
        <f>SUM(AE53:BG53)</f>
        <v>1358150</v>
      </c>
      <c r="BI53" s="222">
        <f>AD53+BH53</f>
        <v>3977341</v>
      </c>
      <c r="BJ53" s="9">
        <f>IF('Upto Month Current'!$F$60="",0,'Upto Month Current'!$F$60)</f>
        <v>48367</v>
      </c>
      <c r="BK53" s="49">
        <f t="shared" si="573"/>
        <v>3928974</v>
      </c>
      <c r="BL53">
        <f>'Upto Month Current'!$F$61</f>
        <v>3928972</v>
      </c>
      <c r="BM53" s="30">
        <f t="shared" si="574"/>
        <v>1309783</v>
      </c>
    </row>
    <row r="54" spans="1:65" ht="15.75" x14ac:dyDescent="0.25">
      <c r="A54" s="128"/>
      <c r="B54" s="5" t="s">
        <v>132</v>
      </c>
      <c r="C54" s="11">
        <f>C53-C51</f>
        <v>-52856</v>
      </c>
      <c r="D54" s="11">
        <f t="shared" ref="D54" si="575">D53-D51</f>
        <v>-25426</v>
      </c>
      <c r="E54" s="11">
        <f t="shared" ref="E54" si="576">E53-E51</f>
        <v>-5744</v>
      </c>
      <c r="F54" s="11">
        <f t="shared" ref="F54" si="577">F53-F51</f>
        <v>-4424</v>
      </c>
      <c r="G54" s="11">
        <f t="shared" ref="G54" si="578">G53-G51</f>
        <v>-3582</v>
      </c>
      <c r="H54" s="11">
        <f t="shared" ref="H54" si="579">H53-H51</f>
        <v>0</v>
      </c>
      <c r="I54" s="11">
        <f t="shared" ref="I54" si="580">I53-I51</f>
        <v>0</v>
      </c>
      <c r="J54" s="11">
        <f t="shared" ref="J54" si="581">J53-J51</f>
        <v>-301</v>
      </c>
      <c r="K54" s="11">
        <f t="shared" ref="K54" si="582">K53-K51</f>
        <v>-224</v>
      </c>
      <c r="L54" s="11">
        <f t="shared" ref="L54" si="583">L53-L51</f>
        <v>-5019</v>
      </c>
      <c r="M54" s="11">
        <f t="shared" ref="M54" si="584">M53-M51</f>
        <v>-16542</v>
      </c>
      <c r="N54" s="11">
        <f t="shared" ref="N54" si="585">N53-N51</f>
        <v>-85</v>
      </c>
      <c r="O54" s="11">
        <f t="shared" ref="O54" si="586">O53-O51</f>
        <v>-4175</v>
      </c>
      <c r="P54" s="11">
        <f t="shared" ref="P54" si="587">P53-P51</f>
        <v>27393</v>
      </c>
      <c r="Q54" s="11">
        <f t="shared" ref="Q54" si="588">Q53-Q51</f>
        <v>0</v>
      </c>
      <c r="R54" s="11">
        <f t="shared" ref="R54" si="589">R53-R51</f>
        <v>-1048</v>
      </c>
      <c r="S54" s="11">
        <f t="shared" ref="S54" si="590">S53-S51</f>
        <v>0</v>
      </c>
      <c r="T54" s="11">
        <f t="shared" ref="T54:U54" si="591">T53-T51</f>
        <v>0</v>
      </c>
      <c r="U54" s="11">
        <f t="shared" si="591"/>
        <v>0</v>
      </c>
      <c r="V54" s="9">
        <f t="shared" ref="V54" si="592">V53-V51</f>
        <v>3646</v>
      </c>
      <c r="W54" s="11">
        <f t="shared" ref="W54" si="593">W53-W51</f>
        <v>0</v>
      </c>
      <c r="X54" s="11">
        <f t="shared" ref="X54" si="594">X53-X51</f>
        <v>0</v>
      </c>
      <c r="Y54" s="11">
        <f t="shared" ref="Y54" si="595">Y53-Y51</f>
        <v>15455</v>
      </c>
      <c r="Z54" s="11">
        <f t="shared" ref="Z54" si="596">Z53-Z51</f>
        <v>1627</v>
      </c>
      <c r="AA54" s="11">
        <f t="shared" ref="AA54:AD54" si="597">AA53-AA51</f>
        <v>982</v>
      </c>
      <c r="AB54" s="11">
        <f t="shared" ref="AB54" si="598">AB53-AB51</f>
        <v>-2978</v>
      </c>
      <c r="AC54" s="10">
        <f t="shared" si="597"/>
        <v>0</v>
      </c>
      <c r="AD54" s="223">
        <f t="shared" si="597"/>
        <v>-73301</v>
      </c>
      <c r="AE54" s="11">
        <f t="shared" ref="AE54" si="599">AE53-AE51</f>
        <v>147</v>
      </c>
      <c r="AF54" s="11">
        <f t="shared" ref="AF54" si="600">AF53-AF51</f>
        <v>-8032</v>
      </c>
      <c r="AG54" s="11">
        <f t="shared" ref="AG54" si="601">AG53-AG51</f>
        <v>335</v>
      </c>
      <c r="AH54" s="11">
        <f t="shared" ref="AH54" si="602">AH53-AH51</f>
        <v>0</v>
      </c>
      <c r="AI54" s="11">
        <f t="shared" ref="AI54" si="603">AI53-AI51</f>
        <v>0</v>
      </c>
      <c r="AJ54" s="11">
        <f t="shared" ref="AJ54" si="604">AJ53-AJ51</f>
        <v>163</v>
      </c>
      <c r="AK54" s="11">
        <f t="shared" ref="AK54" si="605">AK53-AK51</f>
        <v>-44190</v>
      </c>
      <c r="AL54" s="11">
        <f t="shared" ref="AL54" si="606">AL53-AL51</f>
        <v>-52216</v>
      </c>
      <c r="AM54" s="11">
        <f t="shared" ref="AM54" si="607">AM53-AM51</f>
        <v>0</v>
      </c>
      <c r="AN54" s="11">
        <f t="shared" ref="AN54" si="608">AN53-AN51</f>
        <v>-7952</v>
      </c>
      <c r="AO54" s="9">
        <f t="shared" ref="AO54" si="609">AO53-AO51</f>
        <v>97219</v>
      </c>
      <c r="AP54" s="11">
        <f t="shared" ref="AP54" si="610">AP53-AP51</f>
        <v>-19615</v>
      </c>
      <c r="AQ54" s="10">
        <f t="shared" ref="AQ54" si="611">AQ53-AQ51</f>
        <v>14458</v>
      </c>
      <c r="AR54" s="11">
        <f t="shared" ref="AR54" si="612">AR53-AR51</f>
        <v>0</v>
      </c>
      <c r="AS54" s="11">
        <f t="shared" ref="AS54" si="613">AS53-AS51</f>
        <v>0</v>
      </c>
      <c r="AT54" s="11">
        <f t="shared" ref="AT54" si="614">AT53-AT51</f>
        <v>0</v>
      </c>
      <c r="AU54" s="11">
        <f t="shared" ref="AU54" si="615">AU53-AU51</f>
        <v>0</v>
      </c>
      <c r="AV54" s="11">
        <f t="shared" ref="AV54" si="616">AV53-AV51</f>
        <v>0</v>
      </c>
      <c r="AW54" s="11">
        <f t="shared" ref="AW54" si="617">AW53-AW51</f>
        <v>5</v>
      </c>
      <c r="AX54" s="11">
        <f t="shared" ref="AX54" si="618">AX53-AX51</f>
        <v>-59</v>
      </c>
      <c r="AY54" s="11">
        <f t="shared" ref="AY54" si="619">AY53-AY51</f>
        <v>0</v>
      </c>
      <c r="AZ54" s="11">
        <f t="shared" ref="AZ54" si="620">AZ53-AZ51</f>
        <v>0</v>
      </c>
      <c r="BA54" s="11">
        <f t="shared" ref="BA54" si="621">BA53-BA51</f>
        <v>0</v>
      </c>
      <c r="BB54" s="10">
        <f t="shared" ref="BB54" si="622">BB53-BB51</f>
        <v>0</v>
      </c>
      <c r="BC54" s="11">
        <f t="shared" ref="BC54" si="623">BC53-BC51</f>
        <v>15</v>
      </c>
      <c r="BD54" s="11">
        <f t="shared" ref="BD54" si="624">BD53-BD51</f>
        <v>16</v>
      </c>
      <c r="BE54" s="11">
        <f t="shared" ref="BE54" si="625">BE53-BE51</f>
        <v>0</v>
      </c>
      <c r="BF54" s="11">
        <f t="shared" ref="BF54" si="626">BF53-BF51</f>
        <v>17023</v>
      </c>
      <c r="BG54" s="11">
        <f t="shared" ref="BG54:BH54" si="627">BG53-BG51</f>
        <v>165260</v>
      </c>
      <c r="BH54" s="9">
        <f t="shared" si="627"/>
        <v>162577</v>
      </c>
      <c r="BI54" s="223">
        <f t="shared" ref="BI54" si="628">BI53-BI51</f>
        <v>89276</v>
      </c>
      <c r="BJ54" s="11">
        <f t="shared" ref="BJ54:BK54" si="629">BJ53-BJ51</f>
        <v>-8810</v>
      </c>
      <c r="BK54" s="49">
        <f t="shared" si="629"/>
        <v>98086</v>
      </c>
      <c r="BM54" s="30">
        <f t="shared" si="574"/>
        <v>171387</v>
      </c>
    </row>
    <row r="55" spans="1:65" ht="15.75" x14ac:dyDescent="0.25">
      <c r="A55" s="128"/>
      <c r="B55" s="5" t="s">
        <v>133</v>
      </c>
      <c r="C55" s="13">
        <f>C54/C51</f>
        <v>-3.1860560019144307E-2</v>
      </c>
      <c r="D55" s="13">
        <f t="shared" ref="D55" si="630">D54/D51</f>
        <v>-5.8014465968466926E-2</v>
      </c>
      <c r="E55" s="13">
        <f t="shared" ref="E55" si="631">E54/E51</f>
        <v>-4.8563143076962099E-2</v>
      </c>
      <c r="F55" s="13">
        <f t="shared" ref="F55" si="632">F54/F51</f>
        <v>-3.0479864962623584E-2</v>
      </c>
      <c r="G55" s="13">
        <f t="shared" ref="G55" si="633">G54/G51</f>
        <v>-3.5221585266325135E-2</v>
      </c>
      <c r="H55" s="13" t="e">
        <f t="shared" ref="H55" si="634">H54/H51</f>
        <v>#DIV/0!</v>
      </c>
      <c r="I55" s="13" t="e">
        <f t="shared" ref="I55" si="635">I54/I51</f>
        <v>#DIV/0!</v>
      </c>
      <c r="J55" s="13">
        <f t="shared" ref="J55" si="636">J54/J51</f>
        <v>-0.1519434628975265</v>
      </c>
      <c r="K55" s="13">
        <f t="shared" ref="K55" si="637">K54/K51</f>
        <v>-0.23504721930745015</v>
      </c>
      <c r="L55" s="13">
        <f t="shared" ref="L55" si="638">L54/L51</f>
        <v>-0.20262414210738797</v>
      </c>
      <c r="M55" s="13">
        <f t="shared" ref="M55" si="639">M54/M51</f>
        <v>-0.30013063357282821</v>
      </c>
      <c r="N55" s="13">
        <f t="shared" ref="N55" si="640">N54/N51</f>
        <v>-0.55194805194805197</v>
      </c>
      <c r="O55" s="13">
        <f t="shared" ref="O55" si="641">O54/O51</f>
        <v>-0.52535548005536681</v>
      </c>
      <c r="P55" s="13">
        <f t="shared" ref="P55" si="642">P54/P51</f>
        <v>0.22335923549220896</v>
      </c>
      <c r="Q55" s="13" t="e">
        <f t="shared" ref="Q55" si="643">Q54/Q51</f>
        <v>#DIV/0!</v>
      </c>
      <c r="R55" s="13">
        <f t="shared" ref="R55" si="644">R54/R51</f>
        <v>-0.17663913703017023</v>
      </c>
      <c r="S55" s="13" t="e">
        <f t="shared" ref="S55" si="645">S54/S51</f>
        <v>#DIV/0!</v>
      </c>
      <c r="T55" s="13" t="e">
        <f t="shared" ref="T55:U55" si="646">T54/T51</f>
        <v>#DIV/0!</v>
      </c>
      <c r="U55" s="13" t="e">
        <f t="shared" si="646"/>
        <v>#DIV/0!</v>
      </c>
      <c r="V55" s="162">
        <f t="shared" ref="V55" si="647">V54/V51</f>
        <v>1.0110926234054354</v>
      </c>
      <c r="W55" s="13" t="e">
        <f t="shared" ref="W55" si="648">W54/W51</f>
        <v>#DIV/0!</v>
      </c>
      <c r="X55" s="13" t="e">
        <f t="shared" ref="X55" si="649">X54/X51</f>
        <v>#DIV/0!</v>
      </c>
      <c r="Y55" s="13">
        <f t="shared" ref="Y55" si="650">Y54/Y51</f>
        <v>4.8251639088354663</v>
      </c>
      <c r="Z55" s="13">
        <f t="shared" ref="Z55" si="651">Z54/Z51</f>
        <v>4.9303030303030306</v>
      </c>
      <c r="AA55" s="13">
        <f t="shared" ref="AA55:AD55" si="652">AA54/AA51</f>
        <v>2.0982905982905984</v>
      </c>
      <c r="AB55" s="13">
        <f t="shared" ref="AB55" si="653">AB54/AB51</f>
        <v>-0.98674618952948978</v>
      </c>
      <c r="AC55" s="14" t="e">
        <f t="shared" si="652"/>
        <v>#DIV/0!</v>
      </c>
      <c r="AD55" s="224">
        <f t="shared" si="652"/>
        <v>-2.7224222021829593E-2</v>
      </c>
      <c r="AE55" s="13">
        <f t="shared" ref="AE55" si="654">AE54/AE51</f>
        <v>7.1220930232558141E-2</v>
      </c>
      <c r="AF55" s="13">
        <f t="shared" ref="AF55" si="655">AF54/AF51</f>
        <v>-0.47369662656286859</v>
      </c>
      <c r="AG55" s="13">
        <f t="shared" ref="AG55" si="656">AG54/AG51</f>
        <v>0.15452029520295202</v>
      </c>
      <c r="AH55" s="13" t="e">
        <f t="shared" ref="AH55" si="657">AH54/AH51</f>
        <v>#DIV/0!</v>
      </c>
      <c r="AI55" s="13" t="e">
        <f t="shared" ref="AI55" si="658">AI54/AI51</f>
        <v>#DIV/0!</v>
      </c>
      <c r="AJ55" s="13">
        <f t="shared" ref="AJ55" si="659">AJ54/AJ51</f>
        <v>2.7627118644067798</v>
      </c>
      <c r="AK55" s="13">
        <f t="shared" ref="AK55" si="660">AK54/AK51</f>
        <v>-0.21648923922575336</v>
      </c>
      <c r="AL55" s="13">
        <f t="shared" ref="AL55" si="661">AL54/AL51</f>
        <v>-0.23626294070802867</v>
      </c>
      <c r="AM55" s="13" t="e">
        <f t="shared" ref="AM55" si="662">AM54/AM51</f>
        <v>#DIV/0!</v>
      </c>
      <c r="AN55" s="13">
        <f t="shared" ref="AN55" si="663">AN54/AN51</f>
        <v>-0.77129000969932104</v>
      </c>
      <c r="AO55" s="162">
        <f t="shared" ref="AO55" si="664">AO54/AO51</f>
        <v>0.22878504057081536</v>
      </c>
      <c r="AP55" s="13">
        <f t="shared" ref="AP55" si="665">AP54/AP51</f>
        <v>-0.35199641094661283</v>
      </c>
      <c r="AQ55" s="14">
        <f t="shared" ref="AQ55" si="666">AQ54/AQ51</f>
        <v>46.044585987261144</v>
      </c>
      <c r="AR55" s="13" t="e">
        <f t="shared" ref="AR55" si="667">AR54/AR51</f>
        <v>#DIV/0!</v>
      </c>
      <c r="AS55" s="13" t="e">
        <f t="shared" ref="AS55" si="668">AS54/AS51</f>
        <v>#DIV/0!</v>
      </c>
      <c r="AT55" s="13" t="e">
        <f t="shared" ref="AT55" si="669">AT54/AT51</f>
        <v>#DIV/0!</v>
      </c>
      <c r="AU55" s="13" t="e">
        <f t="shared" ref="AU55" si="670">AU54/AU51</f>
        <v>#DIV/0!</v>
      </c>
      <c r="AV55" s="13" t="e">
        <f t="shared" ref="AV55" si="671">AV54/AV51</f>
        <v>#DIV/0!</v>
      </c>
      <c r="AW55" s="13">
        <f t="shared" ref="AW55" si="672">AW54/AW51</f>
        <v>0.7142857142857143</v>
      </c>
      <c r="AX55" s="13">
        <f t="shared" ref="AX55" si="673">AX54/AX51</f>
        <v>-1</v>
      </c>
      <c r="AY55" s="13" t="e">
        <f t="shared" ref="AY55" si="674">AY54/AY51</f>
        <v>#DIV/0!</v>
      </c>
      <c r="AZ55" s="13" t="e">
        <f t="shared" ref="AZ55" si="675">AZ54/AZ51</f>
        <v>#DIV/0!</v>
      </c>
      <c r="BA55" s="13" t="e">
        <f t="shared" ref="BA55" si="676">BA54/BA51</f>
        <v>#DIV/0!</v>
      </c>
      <c r="BB55" s="14" t="e">
        <f t="shared" ref="BB55" si="677">BB54/BB51</f>
        <v>#DIV/0!</v>
      </c>
      <c r="BC55" s="13">
        <f t="shared" ref="BC55" si="678">BC54/BC51</f>
        <v>8.3710028461409674E-4</v>
      </c>
      <c r="BD55" s="13">
        <f t="shared" ref="BD55" si="679">BD54/BD51</f>
        <v>8.9295680321464452E-4</v>
      </c>
      <c r="BE55" s="13" t="e">
        <f t="shared" ref="BE55" si="680">BE54/BE51</f>
        <v>#DIV/0!</v>
      </c>
      <c r="BF55" s="13">
        <f t="shared" ref="BF55" si="681">BF54/BF51</f>
        <v>0.52605067985166876</v>
      </c>
      <c r="BG55" s="13">
        <f t="shared" ref="BG55:BH55" si="682">BG54/BG51</f>
        <v>0.87139926917621502</v>
      </c>
      <c r="BH55" s="162">
        <f t="shared" si="682"/>
        <v>0.13598249542269689</v>
      </c>
      <c r="BI55" s="224">
        <f t="shared" ref="BI55" si="683">BI54/BI51</f>
        <v>2.2961550282724182E-2</v>
      </c>
      <c r="BJ55" s="13">
        <f t="shared" ref="BJ55:BK55" si="684">BJ54/BJ51</f>
        <v>-0.15408293544607096</v>
      </c>
      <c r="BK55" s="50">
        <f t="shared" si="684"/>
        <v>2.5603985290094621E-2</v>
      </c>
      <c r="BM55" s="162" t="e">
        <f t="shared" ref="BM55" si="685">BM54/BM51</f>
        <v>#DIV/0!</v>
      </c>
    </row>
    <row r="56" spans="1:65" ht="15.75" x14ac:dyDescent="0.25">
      <c r="A56" s="128"/>
      <c r="B56" s="5" t="s">
        <v>134</v>
      </c>
      <c r="C56" s="11">
        <f>C53-C52</f>
        <v>-8569</v>
      </c>
      <c r="D56" s="11">
        <f t="shared" ref="D56:BK56" si="686">D53-D52</f>
        <v>144554</v>
      </c>
      <c r="E56" s="11">
        <f t="shared" si="686"/>
        <v>776</v>
      </c>
      <c r="F56" s="11">
        <f t="shared" si="686"/>
        <v>10266</v>
      </c>
      <c r="G56" s="11">
        <f t="shared" si="686"/>
        <v>9765</v>
      </c>
      <c r="H56" s="11">
        <f t="shared" si="686"/>
        <v>0</v>
      </c>
      <c r="I56" s="11">
        <f t="shared" si="686"/>
        <v>0</v>
      </c>
      <c r="J56" s="11">
        <f t="shared" si="686"/>
        <v>-1068</v>
      </c>
      <c r="K56" s="11">
        <f t="shared" si="686"/>
        <v>282</v>
      </c>
      <c r="L56" s="11">
        <f t="shared" si="686"/>
        <v>-3201</v>
      </c>
      <c r="M56" s="11">
        <f t="shared" si="686"/>
        <v>-3407</v>
      </c>
      <c r="N56" s="11">
        <f t="shared" si="686"/>
        <v>-4</v>
      </c>
      <c r="O56" s="11">
        <f t="shared" si="686"/>
        <v>-1506</v>
      </c>
      <c r="P56" s="11">
        <f t="shared" si="686"/>
        <v>3429</v>
      </c>
      <c r="Q56" s="11">
        <f t="shared" si="686"/>
        <v>0</v>
      </c>
      <c r="R56" s="11">
        <f t="shared" si="686"/>
        <v>2203</v>
      </c>
      <c r="S56" s="11">
        <f t="shared" si="686"/>
        <v>0</v>
      </c>
      <c r="T56" s="11">
        <f t="shared" si="686"/>
        <v>0</v>
      </c>
      <c r="U56" s="11">
        <f t="shared" ref="U56" si="687">U53-U52</f>
        <v>0</v>
      </c>
      <c r="V56" s="9">
        <f t="shared" si="686"/>
        <v>-64946</v>
      </c>
      <c r="W56" s="11">
        <f t="shared" si="686"/>
        <v>0</v>
      </c>
      <c r="X56" s="11">
        <f t="shared" si="686"/>
        <v>0</v>
      </c>
      <c r="Y56" s="11">
        <f t="shared" si="686"/>
        <v>14680</v>
      </c>
      <c r="Z56" s="11">
        <f t="shared" si="686"/>
        <v>1773</v>
      </c>
      <c r="AA56" s="11">
        <f t="shared" si="686"/>
        <v>825</v>
      </c>
      <c r="AB56" s="11">
        <f t="shared" ref="AB56" si="688">AB53-AB52</f>
        <v>40</v>
      </c>
      <c r="AC56" s="10">
        <f t="shared" ref="AC56:AD56" si="689">AC53-AC52</f>
        <v>0</v>
      </c>
      <c r="AD56" s="223">
        <f t="shared" si="689"/>
        <v>105892</v>
      </c>
      <c r="AE56" s="11">
        <f t="shared" si="686"/>
        <v>248</v>
      </c>
      <c r="AF56" s="11">
        <f t="shared" si="686"/>
        <v>-16102</v>
      </c>
      <c r="AG56" s="11">
        <f t="shared" si="686"/>
        <v>-1941</v>
      </c>
      <c r="AH56" s="11">
        <f t="shared" si="686"/>
        <v>-18</v>
      </c>
      <c r="AI56" s="11">
        <f t="shared" si="686"/>
        <v>-24</v>
      </c>
      <c r="AJ56" s="11">
        <f t="shared" si="686"/>
        <v>222</v>
      </c>
      <c r="AK56" s="11">
        <f t="shared" si="686"/>
        <v>-87485</v>
      </c>
      <c r="AL56" s="11">
        <f t="shared" si="686"/>
        <v>-101925</v>
      </c>
      <c r="AM56" s="11">
        <f t="shared" si="686"/>
        <v>0</v>
      </c>
      <c r="AN56" s="11">
        <f t="shared" si="686"/>
        <v>-2004</v>
      </c>
      <c r="AO56" s="9">
        <f t="shared" si="686"/>
        <v>70140</v>
      </c>
      <c r="AP56" s="11">
        <f t="shared" si="686"/>
        <v>45413</v>
      </c>
      <c r="AQ56" s="10">
        <f t="shared" si="686"/>
        <v>17801</v>
      </c>
      <c r="AR56" s="11">
        <f t="shared" si="686"/>
        <v>0</v>
      </c>
      <c r="AS56" s="11">
        <f t="shared" si="686"/>
        <v>0</v>
      </c>
      <c r="AT56" s="11">
        <f t="shared" si="686"/>
        <v>0</v>
      </c>
      <c r="AU56" s="11">
        <f t="shared" si="686"/>
        <v>0</v>
      </c>
      <c r="AV56" s="11">
        <f t="shared" si="686"/>
        <v>0</v>
      </c>
      <c r="AW56" s="11">
        <f t="shared" si="686"/>
        <v>12</v>
      </c>
      <c r="AX56" s="11">
        <f t="shared" si="686"/>
        <v>840</v>
      </c>
      <c r="AY56" s="11">
        <f t="shared" si="686"/>
        <v>0</v>
      </c>
      <c r="AZ56" s="11">
        <f t="shared" si="686"/>
        <v>0</v>
      </c>
      <c r="BA56" s="11">
        <f t="shared" si="686"/>
        <v>0</v>
      </c>
      <c r="BB56" s="10">
        <f t="shared" si="686"/>
        <v>0</v>
      </c>
      <c r="BC56" s="11">
        <f t="shared" si="686"/>
        <v>-2642</v>
      </c>
      <c r="BD56" s="11">
        <f t="shared" si="686"/>
        <v>-2625</v>
      </c>
      <c r="BE56" s="11">
        <f t="shared" si="686"/>
        <v>0</v>
      </c>
      <c r="BF56" s="11">
        <f t="shared" si="686"/>
        <v>5985</v>
      </c>
      <c r="BG56" s="11">
        <f t="shared" si="686"/>
        <v>71951</v>
      </c>
      <c r="BH56" s="9">
        <f t="shared" si="686"/>
        <v>-2154</v>
      </c>
      <c r="BI56" s="223">
        <f t="shared" si="686"/>
        <v>103738</v>
      </c>
      <c r="BJ56" s="11">
        <f t="shared" si="686"/>
        <v>34099</v>
      </c>
      <c r="BK56" s="49">
        <f t="shared" si="686"/>
        <v>69639</v>
      </c>
      <c r="BM56" s="30">
        <f t="shared" si="574"/>
        <v>-36253</v>
      </c>
    </row>
    <row r="57" spans="1:65" ht="15.75" x14ac:dyDescent="0.25">
      <c r="A57" s="128"/>
      <c r="B57" s="5" t="s">
        <v>135</v>
      </c>
      <c r="C57" s="13">
        <f>C56/C52</f>
        <v>-5.3068944417882791E-3</v>
      </c>
      <c r="D57" s="13">
        <f t="shared" ref="D57" si="690">D56/D52</f>
        <v>0.53879756979387972</v>
      </c>
      <c r="E57" s="13">
        <f t="shared" ref="E57" si="691">E56/E52</f>
        <v>6.9435123793162076E-3</v>
      </c>
      <c r="F57" s="13">
        <f t="shared" ref="F57" si="692">F56/F52</f>
        <v>7.8693802460618606E-2</v>
      </c>
      <c r="G57" s="13">
        <f t="shared" ref="G57" si="693">G56/G52</f>
        <v>0.11052381383556682</v>
      </c>
      <c r="H57" s="13" t="e">
        <f t="shared" ref="H57" si="694">H56/H52</f>
        <v>#DIV/0!</v>
      </c>
      <c r="I57" s="13" t="e">
        <f t="shared" ref="I57" si="695">I56/I52</f>
        <v>#DIV/0!</v>
      </c>
      <c r="J57" s="13">
        <f t="shared" ref="J57" si="696">J56/J52</f>
        <v>-0.388646288209607</v>
      </c>
      <c r="K57" s="13">
        <f t="shared" ref="K57" si="697">K56/K52</f>
        <v>0.63087248322147649</v>
      </c>
      <c r="L57" s="13">
        <f t="shared" ref="L57" si="698">L56/L52</f>
        <v>-0.13946497037295225</v>
      </c>
      <c r="M57" s="13">
        <f t="shared" ref="M57" si="699">M56/M52</f>
        <v>-8.1155760939472618E-2</v>
      </c>
      <c r="N57" s="13">
        <f t="shared" ref="N57" si="700">N56/N52</f>
        <v>-5.4794520547945202E-2</v>
      </c>
      <c r="O57" s="13">
        <f t="shared" ref="O57" si="701">O56/O52</f>
        <v>-0.28533535430087154</v>
      </c>
      <c r="P57" s="13">
        <f t="shared" ref="P57" si="702">P56/P52</f>
        <v>2.3389379625524367E-2</v>
      </c>
      <c r="Q57" s="13" t="e">
        <f t="shared" ref="Q57" si="703">Q56/Q52</f>
        <v>#DIV/0!</v>
      </c>
      <c r="R57" s="13">
        <f t="shared" ref="R57" si="704">R56/R52</f>
        <v>0.82140193885160329</v>
      </c>
      <c r="S57" s="13" t="e">
        <f t="shared" ref="S57" si="705">S56/S52</f>
        <v>#DIV/0!</v>
      </c>
      <c r="T57" s="13" t="e">
        <f t="shared" ref="T57:U57" si="706">T56/T52</f>
        <v>#DIV/0!</v>
      </c>
      <c r="U57" s="13" t="e">
        <f t="shared" si="706"/>
        <v>#DIV/0!</v>
      </c>
      <c r="V57" s="162">
        <f t="shared" ref="V57" si="707">V56/V52</f>
        <v>-0.89955400426604615</v>
      </c>
      <c r="W57" s="13" t="e">
        <f t="shared" ref="W57" si="708">W56/W52</f>
        <v>#DIV/0!</v>
      </c>
      <c r="X57" s="13" t="e">
        <f t="shared" ref="X57" si="709">X56/X52</f>
        <v>#DIV/0!</v>
      </c>
      <c r="Y57" s="13">
        <f t="shared" ref="Y57" si="710">Y56/Y52</f>
        <v>3.6902966314731023</v>
      </c>
      <c r="Z57" s="13">
        <f t="shared" ref="Z57" si="711">Z56/Z52</f>
        <v>9.6358695652173907</v>
      </c>
      <c r="AA57" s="13">
        <f t="shared" ref="AA57:AD57" si="712">AA56/AA52</f>
        <v>1.32</v>
      </c>
      <c r="AB57" s="13" t="e">
        <f t="shared" ref="AB57" si="713">AB56/AB52</f>
        <v>#DIV/0!</v>
      </c>
      <c r="AC57" s="14" t="e">
        <f t="shared" si="712"/>
        <v>#DIV/0!</v>
      </c>
      <c r="AD57" s="224">
        <f t="shared" si="712"/>
        <v>4.2132671043119026E-2</v>
      </c>
      <c r="AE57" s="13">
        <f t="shared" ref="AE57" si="714">AE56/AE52</f>
        <v>0.12633723892002038</v>
      </c>
      <c r="AF57" s="13">
        <f t="shared" ref="AF57" si="715">AF56/AF52</f>
        <v>-0.64341085271317833</v>
      </c>
      <c r="AG57" s="13">
        <f t="shared" ref="AG57" si="716">AG56/AG52</f>
        <v>-0.43676867686768678</v>
      </c>
      <c r="AH57" s="13">
        <f t="shared" ref="AH57" si="717">AH56/AH52</f>
        <v>-1</v>
      </c>
      <c r="AI57" s="13">
        <f t="shared" ref="AI57" si="718">AI56/AI52</f>
        <v>-1</v>
      </c>
      <c r="AJ57" s="13" t="e">
        <f t="shared" ref="AJ57" si="719">AJ56/AJ52</f>
        <v>#DIV/0!</v>
      </c>
      <c r="AK57" s="13">
        <f t="shared" ref="AK57" si="720">AK56/AK52</f>
        <v>-0.35359475539172891</v>
      </c>
      <c r="AL57" s="13">
        <f t="shared" ref="AL57" si="721">AL56/AL52</f>
        <v>-0.37650018284777093</v>
      </c>
      <c r="AM57" s="13" t="e">
        <f t="shared" ref="AM57" si="722">AM56/AM52</f>
        <v>#DIV/0!</v>
      </c>
      <c r="AN57" s="13">
        <f t="shared" ref="AN57" si="723">AN56/AN52</f>
        <v>-0.45942228335625862</v>
      </c>
      <c r="AO57" s="162">
        <f t="shared" ref="AO57" si="724">AO56/AO52</f>
        <v>0.15517184164242337</v>
      </c>
      <c r="AP57" s="13">
        <f t="shared" ref="AP57" si="725">AP56/AP52</f>
        <v>-4.8815435880898637</v>
      </c>
      <c r="AQ57" s="14">
        <f t="shared" ref="AQ57" si="726">AQ56/AQ52</f>
        <v>-5.8768570485308684</v>
      </c>
      <c r="AR57" s="13" t="e">
        <f t="shared" ref="AR57" si="727">AR56/AR52</f>
        <v>#DIV/0!</v>
      </c>
      <c r="AS57" s="13" t="e">
        <f t="shared" ref="AS57" si="728">AS56/AS52</f>
        <v>#DIV/0!</v>
      </c>
      <c r="AT57" s="13" t="e">
        <f t="shared" ref="AT57" si="729">AT56/AT52</f>
        <v>#DIV/0!</v>
      </c>
      <c r="AU57" s="13" t="e">
        <f t="shared" ref="AU57" si="730">AU56/AU52</f>
        <v>#DIV/0!</v>
      </c>
      <c r="AV57" s="13" t="e">
        <f t="shared" ref="AV57" si="731">AV56/AV52</f>
        <v>#DIV/0!</v>
      </c>
      <c r="AW57" s="13" t="e">
        <f t="shared" ref="AW57" si="732">AW56/AW52</f>
        <v>#DIV/0!</v>
      </c>
      <c r="AX57" s="13">
        <f t="shared" ref="AX57" si="733">AX56/AX52</f>
        <v>-1</v>
      </c>
      <c r="AY57" s="13" t="e">
        <f t="shared" ref="AY57" si="734">AY56/AY52</f>
        <v>#DIV/0!</v>
      </c>
      <c r="AZ57" s="13" t="e">
        <f t="shared" ref="AZ57" si="735">AZ56/AZ52</f>
        <v>#DIV/0!</v>
      </c>
      <c r="BA57" s="13" t="e">
        <f t="shared" ref="BA57" si="736">BA56/BA52</f>
        <v>#DIV/0!</v>
      </c>
      <c r="BB57" s="14" t="e">
        <f t="shared" ref="BB57" si="737">BB56/BB52</f>
        <v>#DIV/0!</v>
      </c>
      <c r="BC57" s="13">
        <f t="shared" ref="BC57" si="738">BC56/BC52</f>
        <v>-0.12840202177293936</v>
      </c>
      <c r="BD57" s="13">
        <f t="shared" ref="BD57" si="739">BD56/BD52</f>
        <v>-0.12768130745658834</v>
      </c>
      <c r="BE57" s="13" t="e">
        <f t="shared" ref="BE57" si="740">BE56/BE52</f>
        <v>#DIV/0!</v>
      </c>
      <c r="BF57" s="13">
        <f t="shared" ref="BF57" si="741">BF56/BF52</f>
        <v>0.13790958108668602</v>
      </c>
      <c r="BG57" s="13">
        <f t="shared" ref="BG57:BH57" si="742">BG56/BG52</f>
        <v>0.25428155415291315</v>
      </c>
      <c r="BH57" s="162">
        <f t="shared" si="742"/>
        <v>-1.5834695773885837E-3</v>
      </c>
      <c r="BI57" s="224">
        <f t="shared" ref="BI57" si="743">BI56/BI52</f>
        <v>2.6780751667117152E-2</v>
      </c>
      <c r="BJ57" s="13">
        <f t="shared" ref="BJ57:BK57" si="744">BJ56/BJ52</f>
        <v>2.3898934679001962</v>
      </c>
      <c r="BK57" s="50">
        <f t="shared" si="744"/>
        <v>1.804430037817396E-2</v>
      </c>
      <c r="BM57" s="14">
        <f t="shared" ref="BM57" si="745">BM56/BM52</f>
        <v>-2.693315780558618E-2</v>
      </c>
    </row>
    <row r="58" spans="1:65" ht="15.75" x14ac:dyDescent="0.25">
      <c r="A58" s="128"/>
      <c r="B58" s="5" t="s">
        <v>296</v>
      </c>
      <c r="C58" s="126">
        <f>C53/C50</f>
        <v>0.6583345493417978</v>
      </c>
      <c r="D58" s="126">
        <f t="shared" ref="D58:BK58" si="746">D53/D50</f>
        <v>0.59509473942154534</v>
      </c>
      <c r="E58" s="126">
        <f t="shared" si="746"/>
        <v>0.95143685692303792</v>
      </c>
      <c r="F58" s="126">
        <f t="shared" si="746"/>
        <v>0.6592784157191246</v>
      </c>
      <c r="G58" s="126">
        <f t="shared" si="746"/>
        <v>0.65602455152678141</v>
      </c>
      <c r="H58" s="126" t="e">
        <f t="shared" si="746"/>
        <v>#DIV/0!</v>
      </c>
      <c r="I58" s="126" t="e">
        <f t="shared" si="746"/>
        <v>#DIV/0!</v>
      </c>
      <c r="J58" s="126">
        <f t="shared" si="746"/>
        <v>0.57652711050102956</v>
      </c>
      <c r="K58" s="126">
        <f t="shared" si="746"/>
        <v>0.51960085531004985</v>
      </c>
      <c r="L58" s="126">
        <f t="shared" si="746"/>
        <v>0.54231191652937949</v>
      </c>
      <c r="M58" s="126">
        <f t="shared" si="746"/>
        <v>0.47589908087101351</v>
      </c>
      <c r="N58" s="126">
        <f t="shared" si="746"/>
        <v>0.30666666666666664</v>
      </c>
      <c r="O58" s="126">
        <f t="shared" si="746"/>
        <v>0.32264134804550509</v>
      </c>
      <c r="P58" s="126">
        <f t="shared" si="746"/>
        <v>0.83188617940273024</v>
      </c>
      <c r="Q58" s="126" t="e">
        <f t="shared" si="746"/>
        <v>#DIV/0!</v>
      </c>
      <c r="R58" s="126">
        <f t="shared" si="746"/>
        <v>0.55969294225481214</v>
      </c>
      <c r="S58" s="126" t="e">
        <f t="shared" si="746"/>
        <v>#DIV/0!</v>
      </c>
      <c r="T58" s="126" t="e">
        <f t="shared" si="746"/>
        <v>#DIV/0!</v>
      </c>
      <c r="U58" s="126" t="e">
        <f t="shared" si="746"/>
        <v>#DIV/0!</v>
      </c>
      <c r="V58" s="177">
        <f t="shared" si="746"/>
        <v>1.3670122525918944</v>
      </c>
      <c r="W58" s="126" t="e">
        <f t="shared" si="746"/>
        <v>#DIV/0!</v>
      </c>
      <c r="X58" s="126" t="e">
        <f t="shared" si="746"/>
        <v>#DIV/0!</v>
      </c>
      <c r="Y58" s="126">
        <f t="shared" si="746"/>
        <v>3.9630416312659302</v>
      </c>
      <c r="Z58" s="126">
        <f t="shared" si="746"/>
        <v>4.0601659751037342</v>
      </c>
      <c r="AA58" s="126">
        <f t="shared" si="746"/>
        <v>2.1137026239067054</v>
      </c>
      <c r="AB58" s="126">
        <f t="shared" ref="AB58" si="747">AB53/AB50</f>
        <v>9.0069804098176082E-3</v>
      </c>
      <c r="AC58" s="215" t="e">
        <f t="shared" si="746"/>
        <v>#DIV/0!</v>
      </c>
      <c r="AD58" s="225">
        <f t="shared" si="746"/>
        <v>0.66256265301197381</v>
      </c>
      <c r="AE58" s="126">
        <f t="shared" si="746"/>
        <v>0.72874093605800927</v>
      </c>
      <c r="AF58" s="126">
        <f t="shared" si="746"/>
        <v>0.35787616297722169</v>
      </c>
      <c r="AG58" s="126">
        <f t="shared" si="746"/>
        <v>0.78587127158555725</v>
      </c>
      <c r="AH58" s="126" t="e">
        <f t="shared" si="746"/>
        <v>#DIV/0!</v>
      </c>
      <c r="AI58" s="126" t="e">
        <f t="shared" si="746"/>
        <v>#DIV/0!</v>
      </c>
      <c r="AJ58" s="126">
        <f t="shared" si="746"/>
        <v>2.5813953488372094</v>
      </c>
      <c r="AK58" s="126">
        <f t="shared" si="746"/>
        <v>0.53278188826074935</v>
      </c>
      <c r="AL58" s="126">
        <f t="shared" si="746"/>
        <v>0.51934402018399439</v>
      </c>
      <c r="AM58" s="126" t="e">
        <f t="shared" si="746"/>
        <v>#DIV/0!</v>
      </c>
      <c r="AN58" s="126">
        <f t="shared" si="746"/>
        <v>0.15551012332651851</v>
      </c>
      <c r="AO58" s="177">
        <f t="shared" si="746"/>
        <v>0.835575007401125</v>
      </c>
      <c r="AP58" s="126">
        <f t="shared" si="746"/>
        <v>0.44065066445385431</v>
      </c>
      <c r="AQ58" s="215">
        <f t="shared" si="746"/>
        <v>32.11304347826087</v>
      </c>
      <c r="AR58" s="126" t="e">
        <f t="shared" si="746"/>
        <v>#DIV/0!</v>
      </c>
      <c r="AS58" s="126" t="e">
        <f t="shared" si="746"/>
        <v>#DIV/0!</v>
      </c>
      <c r="AT58" s="126" t="e">
        <f t="shared" si="746"/>
        <v>#DIV/0!</v>
      </c>
      <c r="AU58" s="126" t="e">
        <f t="shared" si="746"/>
        <v>#DIV/0!</v>
      </c>
      <c r="AV58" s="126" t="e">
        <f t="shared" si="746"/>
        <v>#DIV/0!</v>
      </c>
      <c r="AW58" s="126">
        <f t="shared" si="746"/>
        <v>1.5</v>
      </c>
      <c r="AX58" s="126">
        <f t="shared" si="746"/>
        <v>0</v>
      </c>
      <c r="AY58" s="126" t="e">
        <f t="shared" si="746"/>
        <v>#DIV/0!</v>
      </c>
      <c r="AZ58" s="126" t="e">
        <f t="shared" si="746"/>
        <v>#DIV/0!</v>
      </c>
      <c r="BA58" s="126" t="e">
        <f t="shared" si="746"/>
        <v>#DIV/0!</v>
      </c>
      <c r="BB58" s="215" t="e">
        <f t="shared" si="746"/>
        <v>#DIV/0!</v>
      </c>
      <c r="BC58" s="126">
        <f t="shared" si="746"/>
        <v>0.68050390832511198</v>
      </c>
      <c r="BD58" s="126">
        <f t="shared" si="746"/>
        <v>0.68055555555555558</v>
      </c>
      <c r="BE58" s="126" t="e">
        <f t="shared" si="746"/>
        <v>#DIV/0!</v>
      </c>
      <c r="BF58" s="126">
        <f t="shared" si="746"/>
        <v>1.0377413999621745</v>
      </c>
      <c r="BG58" s="126">
        <f t="shared" si="746"/>
        <v>1.2725678757368444</v>
      </c>
      <c r="BH58" s="177">
        <f t="shared" si="746"/>
        <v>0.77247230952811596</v>
      </c>
      <c r="BI58" s="225">
        <f t="shared" si="746"/>
        <v>0.69639756777256634</v>
      </c>
      <c r="BJ58" s="126">
        <f t="shared" si="746"/>
        <v>0.56397430067279997</v>
      </c>
      <c r="BK58" s="126">
        <f t="shared" si="746"/>
        <v>0.69841634955676313</v>
      </c>
      <c r="BM58" s="126" t="e">
        <f t="shared" ref="BM58" si="748">BM53/BM50</f>
        <v>#DIV/0!</v>
      </c>
    </row>
    <row r="59" spans="1:65" s="180" customFormat="1" ht="15.75" x14ac:dyDescent="0.25">
      <c r="A59" s="128"/>
      <c r="B59" s="5" t="s">
        <v>297</v>
      </c>
      <c r="C59" s="11">
        <f>C53-C50</f>
        <v>-833553</v>
      </c>
      <c r="D59" s="11">
        <f t="shared" ref="D59:BM59" si="749">D53-D50</f>
        <v>-280901</v>
      </c>
      <c r="E59" s="11">
        <f t="shared" si="749"/>
        <v>-5744</v>
      </c>
      <c r="F59" s="11">
        <f t="shared" si="749"/>
        <v>-72726</v>
      </c>
      <c r="G59" s="11">
        <f t="shared" si="749"/>
        <v>-51446</v>
      </c>
      <c r="H59" s="11">
        <f t="shared" si="749"/>
        <v>0</v>
      </c>
      <c r="I59" s="11">
        <f t="shared" si="749"/>
        <v>0</v>
      </c>
      <c r="J59" s="11">
        <f t="shared" si="749"/>
        <v>-1234</v>
      </c>
      <c r="K59" s="11">
        <f t="shared" si="749"/>
        <v>-674</v>
      </c>
      <c r="L59" s="11">
        <f t="shared" si="749"/>
        <v>-16669</v>
      </c>
      <c r="M59" s="11">
        <f t="shared" si="749"/>
        <v>-42481</v>
      </c>
      <c r="N59" s="11">
        <f t="shared" si="749"/>
        <v>-156</v>
      </c>
      <c r="O59" s="11">
        <f t="shared" si="749"/>
        <v>-7919</v>
      </c>
      <c r="P59" s="11">
        <f t="shared" si="749"/>
        <v>-30320</v>
      </c>
      <c r="Q59" s="11">
        <f t="shared" si="749"/>
        <v>0</v>
      </c>
      <c r="R59" s="11">
        <f t="shared" si="749"/>
        <v>-3843</v>
      </c>
      <c r="S59" s="11">
        <f t="shared" si="749"/>
        <v>0</v>
      </c>
      <c r="T59" s="11">
        <f t="shared" si="749"/>
        <v>0</v>
      </c>
      <c r="U59" s="11">
        <f t="shared" si="749"/>
        <v>0</v>
      </c>
      <c r="V59" s="9">
        <f t="shared" si="749"/>
        <v>1947</v>
      </c>
      <c r="W59" s="11">
        <f t="shared" si="749"/>
        <v>0</v>
      </c>
      <c r="X59" s="11">
        <f t="shared" si="749"/>
        <v>0</v>
      </c>
      <c r="Y59" s="11">
        <f t="shared" si="749"/>
        <v>13950</v>
      </c>
      <c r="Z59" s="11">
        <f t="shared" si="749"/>
        <v>1475</v>
      </c>
      <c r="AA59" s="11">
        <f t="shared" si="749"/>
        <v>764</v>
      </c>
      <c r="AB59" s="11">
        <f t="shared" ref="AB59" si="750">AB53-AB50</f>
        <v>-4401</v>
      </c>
      <c r="AC59" s="10">
        <f t="shared" si="749"/>
        <v>0</v>
      </c>
      <c r="AD59" s="223">
        <f t="shared" si="749"/>
        <v>-1333931</v>
      </c>
      <c r="AE59" s="11">
        <f t="shared" si="749"/>
        <v>-823</v>
      </c>
      <c r="AF59" s="11">
        <f t="shared" si="749"/>
        <v>-16012</v>
      </c>
      <c r="AG59" s="11">
        <f t="shared" si="749"/>
        <v>-682</v>
      </c>
      <c r="AH59" s="11">
        <f t="shared" si="749"/>
        <v>0</v>
      </c>
      <c r="AI59" s="11">
        <f t="shared" si="749"/>
        <v>0</v>
      </c>
      <c r="AJ59" s="11">
        <f t="shared" si="749"/>
        <v>136</v>
      </c>
      <c r="AK59" s="11">
        <f t="shared" si="749"/>
        <v>-140250</v>
      </c>
      <c r="AL59" s="11">
        <f t="shared" si="749"/>
        <v>-156218</v>
      </c>
      <c r="AM59" s="11">
        <f t="shared" si="749"/>
        <v>0</v>
      </c>
      <c r="AN59" s="11">
        <f t="shared" si="749"/>
        <v>-12805</v>
      </c>
      <c r="AO59" s="9">
        <f t="shared" si="749"/>
        <v>-102750</v>
      </c>
      <c r="AP59" s="11">
        <f t="shared" si="749"/>
        <v>-45837</v>
      </c>
      <c r="AQ59" s="10">
        <f t="shared" si="749"/>
        <v>14312</v>
      </c>
      <c r="AR59" s="11">
        <f t="shared" si="749"/>
        <v>0</v>
      </c>
      <c r="AS59" s="11">
        <f t="shared" si="749"/>
        <v>0</v>
      </c>
      <c r="AT59" s="11">
        <f t="shared" si="749"/>
        <v>0</v>
      </c>
      <c r="AU59" s="11">
        <f t="shared" si="749"/>
        <v>0</v>
      </c>
      <c r="AV59" s="11">
        <f t="shared" si="749"/>
        <v>0</v>
      </c>
      <c r="AW59" s="11">
        <f t="shared" si="749"/>
        <v>4</v>
      </c>
      <c r="AX59" s="11">
        <f t="shared" si="749"/>
        <v>-86</v>
      </c>
      <c r="AY59" s="11">
        <f t="shared" si="749"/>
        <v>0</v>
      </c>
      <c r="AZ59" s="11">
        <f t="shared" si="749"/>
        <v>0</v>
      </c>
      <c r="BA59" s="11">
        <f t="shared" si="749"/>
        <v>0</v>
      </c>
      <c r="BB59" s="10">
        <f t="shared" si="749"/>
        <v>0</v>
      </c>
      <c r="BC59" s="11">
        <f t="shared" si="749"/>
        <v>-8420</v>
      </c>
      <c r="BD59" s="11">
        <f t="shared" si="749"/>
        <v>-8418</v>
      </c>
      <c r="BE59" s="11">
        <f t="shared" si="749"/>
        <v>0</v>
      </c>
      <c r="BF59" s="11">
        <f t="shared" si="749"/>
        <v>1796</v>
      </c>
      <c r="BG59" s="11">
        <f t="shared" si="749"/>
        <v>76017</v>
      </c>
      <c r="BH59" s="11">
        <f t="shared" si="749"/>
        <v>-400036</v>
      </c>
      <c r="BI59" s="223">
        <f t="shared" si="749"/>
        <v>-1733967</v>
      </c>
      <c r="BJ59" s="11">
        <f t="shared" si="749"/>
        <v>-37394</v>
      </c>
      <c r="BK59" s="11">
        <f t="shared" si="749"/>
        <v>-1696573</v>
      </c>
      <c r="BL59" s="11">
        <f t="shared" si="749"/>
        <v>3928967</v>
      </c>
      <c r="BM59" s="11">
        <f t="shared" si="749"/>
        <v>1309783</v>
      </c>
    </row>
    <row r="60" spans="1:65" s="180" customFormat="1" ht="15.75" x14ac:dyDescent="0.25">
      <c r="A60" s="128"/>
      <c r="B60" s="5"/>
      <c r="C60" s="5"/>
      <c r="D60" s="5"/>
      <c r="E60" s="5"/>
      <c r="F60" s="5"/>
      <c r="G60" s="5"/>
      <c r="H60" s="5"/>
      <c r="I60" s="5"/>
      <c r="J60" s="5"/>
      <c r="K60" s="5"/>
      <c r="L60" s="5"/>
      <c r="M60" s="5"/>
      <c r="N60" s="5"/>
      <c r="O60" s="5"/>
      <c r="P60" s="5"/>
      <c r="Q60" s="5"/>
      <c r="R60" s="5"/>
      <c r="S60" s="5"/>
      <c r="T60" s="5"/>
      <c r="U60" s="5"/>
      <c r="V60" s="16"/>
      <c r="W60" s="5"/>
      <c r="X60" s="5"/>
      <c r="Y60" s="5"/>
      <c r="Z60" s="5"/>
      <c r="AA60" s="5"/>
      <c r="AB60" s="5"/>
      <c r="AC60" s="6"/>
      <c r="AD60" s="226"/>
      <c r="AE60" s="5"/>
      <c r="AF60" s="5"/>
      <c r="AG60" s="5"/>
      <c r="AH60" s="5"/>
      <c r="AI60" s="5"/>
      <c r="AJ60" s="5"/>
      <c r="AK60" s="5"/>
      <c r="AL60" s="5"/>
      <c r="AM60" s="5"/>
      <c r="AN60" s="5"/>
      <c r="AO60" s="16"/>
      <c r="AP60" s="5"/>
      <c r="AQ60" s="6"/>
      <c r="AR60" s="5"/>
      <c r="AS60" s="5"/>
      <c r="AT60" s="5"/>
      <c r="AU60" s="5"/>
      <c r="AV60" s="5"/>
      <c r="AW60" s="6"/>
      <c r="AX60" s="5"/>
      <c r="AY60" s="5"/>
      <c r="AZ60" s="5"/>
      <c r="BA60" s="5"/>
      <c r="BB60" s="6"/>
      <c r="BC60" s="5"/>
      <c r="BD60" s="5"/>
      <c r="BE60" s="5"/>
      <c r="BF60" s="5"/>
      <c r="BG60" s="5"/>
      <c r="BH60" s="16"/>
      <c r="BI60" s="226"/>
      <c r="BJ60" s="5"/>
      <c r="BK60" s="48"/>
    </row>
    <row r="61" spans="1:65" ht="15.75" x14ac:dyDescent="0.25">
      <c r="A61" s="15" t="s">
        <v>140</v>
      </c>
      <c r="B61" s="11" t="s">
        <v>300</v>
      </c>
      <c r="C61" s="120">
        <v>4471179</v>
      </c>
      <c r="D61" s="120">
        <v>1591311</v>
      </c>
      <c r="E61" s="120">
        <v>127709</v>
      </c>
      <c r="F61" s="120">
        <v>762898</v>
      </c>
      <c r="G61" s="120">
        <v>258171</v>
      </c>
      <c r="H61" s="120">
        <v>0</v>
      </c>
      <c r="I61" s="120">
        <v>0</v>
      </c>
      <c r="J61" s="120">
        <v>1423981</v>
      </c>
      <c r="K61" s="120">
        <v>51942</v>
      </c>
      <c r="L61" s="120">
        <v>150905</v>
      </c>
      <c r="M61" s="120">
        <v>308464</v>
      </c>
      <c r="N61" s="120">
        <v>645</v>
      </c>
      <c r="O61" s="120">
        <v>7105</v>
      </c>
      <c r="P61" s="120">
        <v>13288</v>
      </c>
      <c r="Q61" s="120">
        <v>0</v>
      </c>
      <c r="R61" s="120">
        <v>8777</v>
      </c>
      <c r="S61" s="120">
        <v>0</v>
      </c>
      <c r="T61" s="120">
        <v>0</v>
      </c>
      <c r="U61" s="120"/>
      <c r="V61" s="189">
        <v>0</v>
      </c>
      <c r="W61" s="120">
        <v>0</v>
      </c>
      <c r="X61" s="120">
        <v>0</v>
      </c>
      <c r="Y61" s="120">
        <v>764</v>
      </c>
      <c r="Z61" s="120">
        <v>248</v>
      </c>
      <c r="AA61" s="120">
        <v>4112</v>
      </c>
      <c r="AB61" s="120">
        <v>8148</v>
      </c>
      <c r="AC61" s="151">
        <v>0</v>
      </c>
      <c r="AD61" s="229">
        <f t="shared" ref="AD61:AD62" si="751">SUM(C61:AC61)</f>
        <v>9189647</v>
      </c>
      <c r="AE61" s="120">
        <v>2890</v>
      </c>
      <c r="AF61" s="120">
        <v>48</v>
      </c>
      <c r="AG61" s="120">
        <v>3914</v>
      </c>
      <c r="AH61" s="120">
        <v>0</v>
      </c>
      <c r="AI61" s="120">
        <v>0</v>
      </c>
      <c r="AJ61" s="120">
        <v>344</v>
      </c>
      <c r="AK61" s="120">
        <v>89585</v>
      </c>
      <c r="AL61" s="120">
        <v>59416</v>
      </c>
      <c r="AM61" s="120">
        <v>678059</v>
      </c>
      <c r="AN61" s="120">
        <v>14635</v>
      </c>
      <c r="AO61" s="189">
        <v>454981</v>
      </c>
      <c r="AP61" s="120">
        <v>1440</v>
      </c>
      <c r="AQ61" s="151">
        <v>0</v>
      </c>
      <c r="AR61" s="120">
        <v>0</v>
      </c>
      <c r="AS61" s="120"/>
      <c r="AT61" s="120"/>
      <c r="AU61" s="120">
        <v>0</v>
      </c>
      <c r="AV61" s="120"/>
      <c r="AW61" s="120">
        <v>1252</v>
      </c>
      <c r="AX61" s="120">
        <v>448</v>
      </c>
      <c r="AY61" s="120">
        <v>0</v>
      </c>
      <c r="AZ61" s="120">
        <v>0</v>
      </c>
      <c r="BA61" s="120">
        <v>0</v>
      </c>
      <c r="BB61" s="151">
        <v>0</v>
      </c>
      <c r="BC61" s="120">
        <v>21909</v>
      </c>
      <c r="BD61" s="120">
        <v>21909</v>
      </c>
      <c r="BE61" s="120">
        <v>0</v>
      </c>
      <c r="BF61" s="120">
        <v>22869</v>
      </c>
      <c r="BG61" s="120">
        <v>2</v>
      </c>
      <c r="BH61" s="9">
        <f>SUM(AE61:BG61)</f>
        <v>1373701</v>
      </c>
      <c r="BI61" s="222">
        <f>AD61+BH61</f>
        <v>10563348</v>
      </c>
      <c r="BJ61" s="96">
        <v>27610</v>
      </c>
      <c r="BK61" s="49">
        <f t="shared" ref="BK61:BK62" si="752">BI61-BJ61</f>
        <v>10535738</v>
      </c>
      <c r="BL61">
        <v>6</v>
      </c>
      <c r="BM61" s="30"/>
    </row>
    <row r="62" spans="1:65" s="41" customFormat="1" ht="15.75" x14ac:dyDescent="0.25">
      <c r="A62" s="134" t="s">
        <v>140</v>
      </c>
      <c r="B62" s="216" t="s">
        <v>325</v>
      </c>
      <c r="C62" s="10">
        <v>3040403</v>
      </c>
      <c r="D62" s="10">
        <v>1005301</v>
      </c>
      <c r="E62" s="10">
        <v>127709</v>
      </c>
      <c r="F62" s="10">
        <v>518771</v>
      </c>
      <c r="G62" s="10">
        <v>175556</v>
      </c>
      <c r="H62" s="10">
        <v>0</v>
      </c>
      <c r="I62" s="10">
        <v>0</v>
      </c>
      <c r="J62" s="10">
        <v>968307</v>
      </c>
      <c r="K62" s="10">
        <v>35319</v>
      </c>
      <c r="L62" s="10">
        <v>102614</v>
      </c>
      <c r="M62" s="10">
        <v>209757</v>
      </c>
      <c r="N62" s="10">
        <v>441</v>
      </c>
      <c r="O62" s="10">
        <v>4830</v>
      </c>
      <c r="P62" s="10">
        <v>9035</v>
      </c>
      <c r="Q62" s="10">
        <v>0</v>
      </c>
      <c r="R62" s="10">
        <v>5969</v>
      </c>
      <c r="S62" s="10">
        <v>0</v>
      </c>
      <c r="T62" s="10">
        <v>0</v>
      </c>
      <c r="U62" s="10"/>
      <c r="V62" s="10">
        <v>0</v>
      </c>
      <c r="W62" s="10">
        <v>0</v>
      </c>
      <c r="X62" s="10">
        <v>0</v>
      </c>
      <c r="Y62" s="10">
        <v>518</v>
      </c>
      <c r="Z62" s="10">
        <v>170</v>
      </c>
      <c r="AA62" s="10">
        <v>2797</v>
      </c>
      <c r="AB62" s="10">
        <v>5542</v>
      </c>
      <c r="AC62" s="10">
        <v>0</v>
      </c>
      <c r="AD62" s="229">
        <f t="shared" si="751"/>
        <v>6213039</v>
      </c>
      <c r="AE62" s="10">
        <v>1964</v>
      </c>
      <c r="AF62" s="10">
        <v>33</v>
      </c>
      <c r="AG62" s="10">
        <v>3039</v>
      </c>
      <c r="AH62" s="10">
        <v>0</v>
      </c>
      <c r="AI62" s="10">
        <v>0</v>
      </c>
      <c r="AJ62" s="10">
        <v>236</v>
      </c>
      <c r="AK62" s="10">
        <v>60919</v>
      </c>
      <c r="AL62" s="10">
        <v>40403</v>
      </c>
      <c r="AM62" s="10">
        <v>461082</v>
      </c>
      <c r="AN62" s="10">
        <v>9953</v>
      </c>
      <c r="AO62" s="10">
        <v>309385</v>
      </c>
      <c r="AP62" s="10">
        <v>978</v>
      </c>
      <c r="AQ62" s="10">
        <v>0</v>
      </c>
      <c r="AR62" s="10">
        <v>0</v>
      </c>
      <c r="AS62" s="10"/>
      <c r="AT62" s="10"/>
      <c r="AU62" s="10">
        <v>0</v>
      </c>
      <c r="AV62" s="10"/>
      <c r="AW62" s="10">
        <v>850</v>
      </c>
      <c r="AX62" s="10">
        <v>306</v>
      </c>
      <c r="AY62" s="10">
        <v>0</v>
      </c>
      <c r="AZ62" s="10">
        <v>0</v>
      </c>
      <c r="BA62" s="10">
        <v>0</v>
      </c>
      <c r="BB62" s="10">
        <v>0</v>
      </c>
      <c r="BC62" s="10">
        <v>14900</v>
      </c>
      <c r="BD62" s="10">
        <v>14900</v>
      </c>
      <c r="BE62" s="10">
        <v>0</v>
      </c>
      <c r="BF62" s="10">
        <v>15553</v>
      </c>
      <c r="BG62" s="10">
        <v>-382</v>
      </c>
      <c r="BH62" s="10">
        <f>SUM(AE62:BG62)</f>
        <v>934119</v>
      </c>
      <c r="BI62" s="222">
        <f>AD62+BH62</f>
        <v>7147158</v>
      </c>
      <c r="BJ62" s="10">
        <v>18410</v>
      </c>
      <c r="BK62" s="10">
        <f t="shared" si="752"/>
        <v>7128748</v>
      </c>
      <c r="BM62" s="217"/>
    </row>
    <row r="63" spans="1:65" ht="15.75" x14ac:dyDescent="0.25">
      <c r="A63" s="128"/>
      <c r="B63" s="12" t="s">
        <v>326</v>
      </c>
      <c r="C63" s="9">
        <f>IF('Upto Month COPPY'!$G$4="",0,'Upto Month COPPY'!$G$4)</f>
        <v>3060422</v>
      </c>
      <c r="D63" s="9">
        <f>IF('Upto Month COPPY'!$G$5="",0,'Upto Month COPPY'!$G$5)</f>
        <v>630725</v>
      </c>
      <c r="E63" s="9">
        <f>IF('Upto Month COPPY'!$G$6="",0,'Upto Month COPPY'!$G$6)</f>
        <v>156108</v>
      </c>
      <c r="F63" s="9">
        <f>IF('Upto Month COPPY'!$G$7="",0,'Upto Month COPPY'!$G$7)</f>
        <v>475842</v>
      </c>
      <c r="G63" s="9">
        <f>IF('Upto Month COPPY'!$G$8="",0,'Upto Month COPPY'!$G$8)</f>
        <v>163053</v>
      </c>
      <c r="H63" s="9">
        <f>IF('Upto Month COPPY'!$G$9="",0,'Upto Month COPPY'!$G$9)</f>
        <v>0</v>
      </c>
      <c r="I63" s="9">
        <f>IF('Upto Month COPPY'!$G$10="",0,'Upto Month COPPY'!$G$10)</f>
        <v>0</v>
      </c>
      <c r="J63" s="9">
        <f>IF('Upto Month COPPY'!$G$11="",0,'Upto Month COPPY'!$G$11)</f>
        <v>824968</v>
      </c>
      <c r="K63" s="9">
        <f>IF('Upto Month COPPY'!$G$12="",0,'Upto Month COPPY'!$G$12)</f>
        <v>22943</v>
      </c>
      <c r="L63" s="9">
        <f>IF('Upto Month COPPY'!$G$13="",0,'Upto Month COPPY'!$G$13)</f>
        <v>92944</v>
      </c>
      <c r="M63" s="9">
        <f>IF('Upto Month COPPY'!$G$14="",0,'Upto Month COPPY'!$G$14)</f>
        <v>171780</v>
      </c>
      <c r="N63" s="9">
        <f>IF('Upto Month COPPY'!$G$15="",0,'Upto Month COPPY'!$G$15)</f>
        <v>725</v>
      </c>
      <c r="O63" s="9">
        <f>IF('Upto Month COPPY'!$G$16="",0,'Upto Month COPPY'!$G$16)</f>
        <v>3772</v>
      </c>
      <c r="P63" s="9">
        <f>IF('Upto Month COPPY'!$G$17="",0,'Upto Month COPPY'!$G$17)</f>
        <v>8146</v>
      </c>
      <c r="Q63" s="9">
        <f>IF('Upto Month COPPY'!$G$18="",0,'Upto Month COPPY'!$G$18)</f>
        <v>0</v>
      </c>
      <c r="R63" s="9">
        <f>IF('Upto Month COPPY'!$G$21="",0,'Upto Month COPPY'!$G$21)</f>
        <v>9049</v>
      </c>
      <c r="S63" s="9">
        <f>IF('Upto Month COPPY'!$G$26="",0,'Upto Month COPPY'!$G$26)</f>
        <v>0</v>
      </c>
      <c r="T63" s="9">
        <f>IF('Upto Month COPPY'!$G$27="",0,'Upto Month COPPY'!$G$27)</f>
        <v>0</v>
      </c>
      <c r="U63" s="9">
        <f>IF('Upto Month COPPY'!$G$30="",0,'Upto Month COPPY'!$G$30)</f>
        <v>0</v>
      </c>
      <c r="V63" s="9">
        <f>IF('Upto Month COPPY'!$G$35="",0,'Upto Month COPPY'!$G$35)</f>
        <v>0</v>
      </c>
      <c r="W63" s="9">
        <f>IF('Upto Month COPPY'!$G$39="",0,'Upto Month COPPY'!$G$39)</f>
        <v>0</v>
      </c>
      <c r="X63" s="9">
        <f>IF('Upto Month COPPY'!$G$40="",0,'Upto Month COPPY'!$G$40)</f>
        <v>0</v>
      </c>
      <c r="Y63" s="9">
        <f>IF('Upto Month COPPY'!$G$42="",0,'Upto Month COPPY'!$G$42)</f>
        <v>719</v>
      </c>
      <c r="Z63" s="9">
        <f>IF('Upto Month COPPY'!$G$43="",0,'Upto Month COPPY'!$G$43)</f>
        <v>135</v>
      </c>
      <c r="AA63" s="9">
        <f>IF('Upto Month COPPY'!$G$44="",0,'Upto Month COPPY'!$G$44)</f>
        <v>722</v>
      </c>
      <c r="AB63" s="9">
        <f>IF('Upto Month COPPY'!$G$48="",0,'Upto Month COPPY'!$G$48)</f>
        <v>0</v>
      </c>
      <c r="AC63" s="10">
        <f>IF('Upto Month COPPY'!$G$51="",0,'Upto Month COPPY'!$G$51)</f>
        <v>0</v>
      </c>
      <c r="AD63" s="229">
        <f t="shared" ref="AD63:AD64" si="753">SUM(C63:AC63)</f>
        <v>5622053</v>
      </c>
      <c r="AE63" s="9">
        <f>IF('Upto Month COPPY'!$G$19="",0,'Upto Month COPPY'!$G$19)</f>
        <v>1820</v>
      </c>
      <c r="AF63" s="9">
        <f>IF('Upto Month COPPY'!$G$20="",0,'Upto Month COPPY'!$G$20)</f>
        <v>1617</v>
      </c>
      <c r="AG63" s="9">
        <f>IF('Upto Month COPPY'!$G$22="",0,'Upto Month COPPY'!$G$22)</f>
        <v>3707</v>
      </c>
      <c r="AH63" s="9">
        <f>IF('Upto Month COPPY'!$G$23="",0,'Upto Month COPPY'!$G$23)</f>
        <v>0</v>
      </c>
      <c r="AI63" s="9">
        <f>IF('Upto Month COPPY'!$G$24="",0,'Upto Month COPPY'!$G$24)</f>
        <v>0</v>
      </c>
      <c r="AJ63" s="9">
        <f>IF('Upto Month COPPY'!$G$25="",0,'Upto Month COPPY'!$G$25)</f>
        <v>557</v>
      </c>
      <c r="AK63" s="9">
        <f>IF('Upto Month COPPY'!$G$28="",0,'Upto Month COPPY'!$G$28)</f>
        <v>73663</v>
      </c>
      <c r="AL63" s="9">
        <f>IF('Upto Month COPPY'!$G$29="",0,'Upto Month COPPY'!$G$29)</f>
        <v>49311</v>
      </c>
      <c r="AM63" s="9">
        <f>IF('Upto Month COPPY'!$G$31="",0,'Upto Month COPPY'!$G$31)</f>
        <v>575749</v>
      </c>
      <c r="AN63" s="9">
        <f>IF('Upto Month COPPY'!$G$32="",0,'Upto Month COPPY'!$G$32)</f>
        <v>27804</v>
      </c>
      <c r="AO63" s="9">
        <f>IF('Upto Month COPPY'!$G$33="",0,'Upto Month COPPY'!$G$33)</f>
        <v>373954</v>
      </c>
      <c r="AP63" s="9">
        <f>IF('Upto Month COPPY'!$G$34="",0,'Upto Month COPPY'!$G$34)</f>
        <v>787</v>
      </c>
      <c r="AQ63" s="10">
        <f>IF('Upto Month COPPY'!$G$36="",0,'Upto Month COPPY'!$G$36)</f>
        <v>0</v>
      </c>
      <c r="AR63" s="9">
        <f>IF('Upto Month COPPY'!$G$37="",0,'Upto Month COPPY'!$G$37)</f>
        <v>0</v>
      </c>
      <c r="AS63" s="9">
        <v>0</v>
      </c>
      <c r="AT63" s="9">
        <f>IF('Upto Month COPPY'!$G$38="",0,'Upto Month COPPY'!$G$38)</f>
        <v>0</v>
      </c>
      <c r="AU63" s="9">
        <f>IF('Upto Month COPPY'!$G$41="",0,'Upto Month COPPY'!$G$41)</f>
        <v>0</v>
      </c>
      <c r="AV63" s="9">
        <v>0</v>
      </c>
      <c r="AW63" s="9">
        <f>IF('Upto Month COPPY'!$G$45="",0,'Upto Month COPPY'!$G$45)</f>
        <v>0</v>
      </c>
      <c r="AX63" s="9">
        <f>IF('Upto Month COPPY'!$G$46="",0,'Upto Month COPPY'!$G$46)</f>
        <v>0</v>
      </c>
      <c r="AY63" s="9">
        <f>IF('Upto Month COPPY'!$G$47="",0,'Upto Month COPPY'!$G$47)</f>
        <v>0</v>
      </c>
      <c r="AZ63" s="9">
        <f>IF('Upto Month COPPY'!$G$49="",0,'Upto Month COPPY'!$G$49)</f>
        <v>0</v>
      </c>
      <c r="BA63" s="9">
        <f>IF('Upto Month COPPY'!$G$50="",0,'Upto Month COPPY'!$G$50)</f>
        <v>0</v>
      </c>
      <c r="BB63" s="10">
        <f>IF('Upto Month COPPY'!$G$52="",0,'Upto Month COPPY'!$G$52)</f>
        <v>0</v>
      </c>
      <c r="BC63" s="9">
        <f>IF('Upto Month COPPY'!$G$53="",0,'Upto Month COPPY'!$G$53)</f>
        <v>17560</v>
      </c>
      <c r="BD63" s="9">
        <f>IF('Upto Month COPPY'!$G$54="",0,'Upto Month COPPY'!$G$54)</f>
        <v>17560</v>
      </c>
      <c r="BE63" s="9">
        <f>IF('Upto Month COPPY'!$G$55="",0,'Upto Month COPPY'!$G$55)</f>
        <v>0</v>
      </c>
      <c r="BF63" s="9">
        <f>IF('Upto Month COPPY'!$G$56="",0,'Upto Month COPPY'!$G$56)</f>
        <v>23928</v>
      </c>
      <c r="BG63" s="9">
        <f>IF('Upto Month COPPY'!$G$58="",0,'Upto Month COPPY'!$G$58)</f>
        <v>599</v>
      </c>
      <c r="BH63" s="9">
        <f>SUM(AE63:BG63)</f>
        <v>1168616</v>
      </c>
      <c r="BI63" s="222">
        <f>AD63+BH63</f>
        <v>6790669</v>
      </c>
      <c r="BJ63" s="9">
        <f>IF('Upto Month COPPY'!$G$60="",0,'Upto Month COPPY'!$G$60)</f>
        <v>11654</v>
      </c>
      <c r="BK63" s="49">
        <f t="shared" ref="BK63:BK64" si="754">BI63-BJ63</f>
        <v>6779015</v>
      </c>
      <c r="BL63">
        <f>'Upto Month COPPY'!$G$61</f>
        <v>6779016</v>
      </c>
      <c r="BM63" s="30">
        <f t="shared" ref="BM63:BM67" si="755">BK63-AD63</f>
        <v>1156962</v>
      </c>
    </row>
    <row r="64" spans="1:65" ht="15.75" x14ac:dyDescent="0.25">
      <c r="A64" s="128"/>
      <c r="B64" s="182" t="s">
        <v>327</v>
      </c>
      <c r="C64" s="9">
        <f>IF('Upto Month Current'!$G$4="",0,'Upto Month Current'!$G$4)</f>
        <v>3361261</v>
      </c>
      <c r="D64" s="9">
        <f>IF('Upto Month Current'!$G$5="",0,'Upto Month Current'!$G$5)</f>
        <v>1066626</v>
      </c>
      <c r="E64" s="9">
        <f>IF('Upto Month Current'!$G$6="",0,'Upto Month Current'!$G$6)</f>
        <v>163016</v>
      </c>
      <c r="F64" s="9">
        <f>IF('Upto Month Current'!$G$7="",0,'Upto Month Current'!$G$7)</f>
        <v>565855</v>
      </c>
      <c r="G64" s="9">
        <f>IF('Upto Month Current'!$G$8="",0,'Upto Month Current'!$G$8)</f>
        <v>189981</v>
      </c>
      <c r="H64" s="9">
        <f>IF('Upto Month Current'!$G$9="",0,'Upto Month Current'!$G$9)</f>
        <v>0</v>
      </c>
      <c r="I64" s="9">
        <f>IF('Upto Month Current'!$G$10="",0,'Upto Month Current'!$G$10)</f>
        <v>0</v>
      </c>
      <c r="J64" s="9">
        <f>IF('Upto Month Current'!$G$11="",0,'Upto Month Current'!$G$11)</f>
        <v>1101377</v>
      </c>
      <c r="K64" s="9">
        <f>IF('Upto Month Current'!$G$12="",0,'Upto Month Current'!$G$12)</f>
        <v>6003</v>
      </c>
      <c r="L64" s="9">
        <f>IF('Upto Month Current'!$G$13="",0,'Upto Month Current'!$G$13)</f>
        <v>66304</v>
      </c>
      <c r="M64" s="9">
        <f>IF('Upto Month Current'!$G$14="",0,'Upto Month Current'!$G$14)</f>
        <v>211775</v>
      </c>
      <c r="N64" s="9">
        <f>IF('Upto Month Current'!$G$15="",0,'Upto Month Current'!$G$15)</f>
        <v>569</v>
      </c>
      <c r="O64" s="9">
        <f>IF('Upto Month Current'!$G$16="",0,'Upto Month Current'!$G$16)</f>
        <v>5270</v>
      </c>
      <c r="P64" s="9">
        <f>IF('Upto Month Current'!$G$17="",0,'Upto Month Current'!$G$17)</f>
        <v>10002</v>
      </c>
      <c r="Q64" s="9">
        <f>IF('Upto Month Current'!$G$18="",0,'Upto Month Current'!$G$18)</f>
        <v>0</v>
      </c>
      <c r="R64" s="9">
        <f>IF('Upto Month Current'!$G$21="",0,'Upto Month Current'!$G$21)</f>
        <v>7352</v>
      </c>
      <c r="S64" s="9">
        <f>IF('Upto Month Current'!$G$26="",0,'Upto Month Current'!$G$26)</f>
        <v>0</v>
      </c>
      <c r="T64" s="9">
        <f>IF('Upto Month Current'!$G$27="",0,'Upto Month Current'!$G$27)</f>
        <v>0</v>
      </c>
      <c r="U64" s="9">
        <f>IF('Upto Month Current'!$G$30="",0,'Upto Month Current'!$G$30)</f>
        <v>0</v>
      </c>
      <c r="V64" s="9">
        <f>IF('Upto Month Current'!$G$35="",0,'Upto Month Current'!$G$35)</f>
        <v>0</v>
      </c>
      <c r="W64" s="9">
        <f>IF('Upto Month Current'!$G$39="",0,'Upto Month Current'!$G$39)</f>
        <v>0</v>
      </c>
      <c r="X64" s="9">
        <f>IF('Upto Month Current'!$G$40="",0,'Upto Month Current'!$G$40)</f>
        <v>0</v>
      </c>
      <c r="Y64" s="9">
        <f>IF('Upto Month Current'!$G$42="",0,'Upto Month Current'!$G$42)</f>
        <v>6681</v>
      </c>
      <c r="Z64" s="9">
        <f>IF('Upto Month Current'!$G$43="",0,'Upto Month Current'!$G$43)</f>
        <v>863</v>
      </c>
      <c r="AA64" s="9">
        <f>IF('Upto Month Current'!$G$44="",0,'Upto Month Current'!$G$44)</f>
        <v>1114</v>
      </c>
      <c r="AB64" s="9">
        <f>IF('Upto Month Current'!$G$48="",0,'Upto Month Current'!$G$48)</f>
        <v>151</v>
      </c>
      <c r="AC64" s="10">
        <f>IF('Upto Month Current'!$G$51="",0,'Upto Month Current'!$G$51)</f>
        <v>0</v>
      </c>
      <c r="AD64" s="229">
        <f t="shared" si="753"/>
        <v>6764200</v>
      </c>
      <c r="AE64" s="9">
        <f>IF('Upto Month Current'!$G$19="",0,'Upto Month Current'!$G$19)</f>
        <v>2594</v>
      </c>
      <c r="AF64" s="9">
        <f>IF('Upto Month Current'!$G$20="",0,'Upto Month Current'!$G$20)</f>
        <v>1439</v>
      </c>
      <c r="AG64" s="9">
        <f>IF('Upto Month Current'!$G$22="",0,'Upto Month Current'!$G$22)</f>
        <v>3863</v>
      </c>
      <c r="AH64" s="9">
        <f>IF('Upto Month Current'!$G$23="",0,'Upto Month Current'!$G$23)</f>
        <v>0</v>
      </c>
      <c r="AI64" s="9">
        <f>IF('Upto Month Current'!$G$24="",0,'Upto Month Current'!$G$24)</f>
        <v>0</v>
      </c>
      <c r="AJ64" s="9">
        <f>IF('Upto Month Current'!$G$25="",0,'Upto Month Current'!$G$25)</f>
        <v>17</v>
      </c>
      <c r="AK64" s="9">
        <f>IF('Upto Month Current'!$G$28="",0,'Upto Month Current'!$G$28)</f>
        <v>102759</v>
      </c>
      <c r="AL64" s="9">
        <f>IF('Upto Month Current'!$G$29="",0,'Upto Month Current'!$G$29)</f>
        <v>14072</v>
      </c>
      <c r="AM64" s="9">
        <f>IF('Upto Month Current'!$G$31="",0,'Upto Month Current'!$G$31)</f>
        <v>603599</v>
      </c>
      <c r="AN64" s="9">
        <f>IF('Upto Month Current'!$G$32="",0,'Upto Month Current'!$G$32)</f>
        <v>25431</v>
      </c>
      <c r="AO64" s="9">
        <f>IF('Upto Month Current'!$G$33="",0,'Upto Month Current'!$G$33)</f>
        <v>453889</v>
      </c>
      <c r="AP64" s="9">
        <f>IF('Upto Month Current'!$G$34="",0,'Upto Month Current'!$G$34)</f>
        <v>-4258</v>
      </c>
      <c r="AQ64" s="10">
        <f>IF('Upto Month Current'!$G$36="",0,'Upto Month Current'!$G$36)</f>
        <v>0</v>
      </c>
      <c r="AR64" s="9">
        <f>IF('Upto Month Current'!$G$37="",0,'Upto Month Current'!$G$37)</f>
        <v>0</v>
      </c>
      <c r="AS64" s="9">
        <v>0</v>
      </c>
      <c r="AT64" s="9">
        <f>IF('Upto Month Current'!$G$38="",0,'Upto Month Current'!$G$38)</f>
        <v>0</v>
      </c>
      <c r="AU64" s="9">
        <f>IF('Upto Month Current'!$G$41="",0,'Upto Month Current'!$G$41)</f>
        <v>0</v>
      </c>
      <c r="AV64" s="9">
        <v>0</v>
      </c>
      <c r="AW64" s="9">
        <f>IF('Upto Month Current'!$G$45="",0,'Upto Month Current'!$G$45)</f>
        <v>196</v>
      </c>
      <c r="AX64" s="9">
        <f>IF('Upto Month Current'!$G$46="",0,'Upto Month Current'!$G$46)</f>
        <v>0</v>
      </c>
      <c r="AY64" s="9">
        <f>IF('Upto Month Current'!$G$47="",0,'Upto Month Current'!$G$47)</f>
        <v>0</v>
      </c>
      <c r="AZ64" s="9">
        <f>IF('Upto Month Current'!$G$49="",0,'Upto Month Current'!$G$49)</f>
        <v>0</v>
      </c>
      <c r="BA64" s="9">
        <f>IF('Upto Month Current'!$G$50="",0,'Upto Month Current'!$G$50)</f>
        <v>0</v>
      </c>
      <c r="BB64" s="10">
        <f>IF('Upto Month Current'!$G$52="",0,'Upto Month Current'!$G$52)</f>
        <v>0</v>
      </c>
      <c r="BC64" s="9">
        <f>IF('Upto Month Current'!$G$53="",0,'Upto Month Current'!$G$53)</f>
        <v>22741</v>
      </c>
      <c r="BD64" s="9">
        <f>IF('Upto Month Current'!$G$54="",0,'Upto Month Current'!$G$54)</f>
        <v>22741</v>
      </c>
      <c r="BE64" s="9">
        <f>IF('Upto Month Current'!$G$55="",0,'Upto Month Current'!$G$55)</f>
        <v>0</v>
      </c>
      <c r="BF64" s="9">
        <f>IF('Upto Month Current'!$G$56="",0,'Upto Month Current'!$G$56)</f>
        <v>26554</v>
      </c>
      <c r="BG64" s="9">
        <f>IF('Upto Month Current'!$G$58="",0,'Upto Month Current'!$G$58)</f>
        <v>84</v>
      </c>
      <c r="BH64" s="9">
        <f>SUM(AE64:BG64)</f>
        <v>1275721</v>
      </c>
      <c r="BI64" s="222">
        <f>AD64+BH64</f>
        <v>8039921</v>
      </c>
      <c r="BJ64" s="9">
        <f>IF('Upto Month Current'!$G$60="",0,'Upto Month Current'!$G$60)</f>
        <v>15900</v>
      </c>
      <c r="BK64" s="49">
        <f t="shared" si="754"/>
        <v>8024021</v>
      </c>
      <c r="BL64">
        <f>'Upto Month Current'!$G$61</f>
        <v>8024020</v>
      </c>
      <c r="BM64" s="30">
        <f t="shared" si="755"/>
        <v>1259821</v>
      </c>
    </row>
    <row r="65" spans="1:65" ht="15.75" x14ac:dyDescent="0.25">
      <c r="A65" s="128"/>
      <c r="B65" s="5" t="s">
        <v>132</v>
      </c>
      <c r="C65" s="11">
        <f>C64-C62</f>
        <v>320858</v>
      </c>
      <c r="D65" s="11">
        <f t="shared" ref="D65" si="756">D64-D62</f>
        <v>61325</v>
      </c>
      <c r="E65" s="11">
        <f t="shared" ref="E65" si="757">E64-E62</f>
        <v>35307</v>
      </c>
      <c r="F65" s="11">
        <f t="shared" ref="F65" si="758">F64-F62</f>
        <v>47084</v>
      </c>
      <c r="G65" s="11">
        <f t="shared" ref="G65" si="759">G64-G62</f>
        <v>14425</v>
      </c>
      <c r="H65" s="11">
        <f t="shared" ref="H65" si="760">H64-H62</f>
        <v>0</v>
      </c>
      <c r="I65" s="11">
        <f t="shared" ref="I65" si="761">I64-I62</f>
        <v>0</v>
      </c>
      <c r="J65" s="11">
        <f t="shared" ref="J65" si="762">J64-J62</f>
        <v>133070</v>
      </c>
      <c r="K65" s="11">
        <f t="shared" ref="K65" si="763">K64-K62</f>
        <v>-29316</v>
      </c>
      <c r="L65" s="11">
        <f t="shared" ref="L65" si="764">L64-L62</f>
        <v>-36310</v>
      </c>
      <c r="M65" s="11">
        <f t="shared" ref="M65" si="765">M64-M62</f>
        <v>2018</v>
      </c>
      <c r="N65" s="11">
        <f t="shared" ref="N65" si="766">N64-N62</f>
        <v>128</v>
      </c>
      <c r="O65" s="11">
        <f t="shared" ref="O65" si="767">O64-O62</f>
        <v>440</v>
      </c>
      <c r="P65" s="11">
        <f t="shared" ref="P65" si="768">P64-P62</f>
        <v>967</v>
      </c>
      <c r="Q65" s="11">
        <f t="shared" ref="Q65" si="769">Q64-Q62</f>
        <v>0</v>
      </c>
      <c r="R65" s="11">
        <f t="shared" ref="R65" si="770">R64-R62</f>
        <v>1383</v>
      </c>
      <c r="S65" s="11">
        <f t="shared" ref="S65" si="771">S64-S62</f>
        <v>0</v>
      </c>
      <c r="T65" s="11">
        <f t="shared" ref="T65:U65" si="772">T64-T62</f>
        <v>0</v>
      </c>
      <c r="U65" s="11">
        <f t="shared" si="772"/>
        <v>0</v>
      </c>
      <c r="V65" s="9">
        <f t="shared" ref="V65" si="773">V64-V62</f>
        <v>0</v>
      </c>
      <c r="W65" s="11">
        <f t="shared" ref="W65" si="774">W64-W62</f>
        <v>0</v>
      </c>
      <c r="X65" s="11">
        <f t="shared" ref="X65" si="775">X64-X62</f>
        <v>0</v>
      </c>
      <c r="Y65" s="11">
        <f t="shared" ref="Y65" si="776">Y64-Y62</f>
        <v>6163</v>
      </c>
      <c r="Z65" s="11">
        <f t="shared" ref="Z65" si="777">Z64-Z62</f>
        <v>693</v>
      </c>
      <c r="AA65" s="11">
        <f t="shared" ref="AA65:AD65" si="778">AA64-AA62</f>
        <v>-1683</v>
      </c>
      <c r="AB65" s="11">
        <f t="shared" ref="AB65" si="779">AB64-AB62</f>
        <v>-5391</v>
      </c>
      <c r="AC65" s="10">
        <f t="shared" si="778"/>
        <v>0</v>
      </c>
      <c r="AD65" s="223">
        <f t="shared" si="778"/>
        <v>551161</v>
      </c>
      <c r="AE65" s="11">
        <f t="shared" ref="AE65" si="780">AE64-AE62</f>
        <v>630</v>
      </c>
      <c r="AF65" s="11">
        <f t="shared" ref="AF65" si="781">AF64-AF62</f>
        <v>1406</v>
      </c>
      <c r="AG65" s="11">
        <f t="shared" ref="AG65" si="782">AG64-AG62</f>
        <v>824</v>
      </c>
      <c r="AH65" s="11">
        <f t="shared" ref="AH65" si="783">AH64-AH62</f>
        <v>0</v>
      </c>
      <c r="AI65" s="11">
        <f t="shared" ref="AI65" si="784">AI64-AI62</f>
        <v>0</v>
      </c>
      <c r="AJ65" s="11">
        <f t="shared" ref="AJ65" si="785">AJ64-AJ62</f>
        <v>-219</v>
      </c>
      <c r="AK65" s="11">
        <f t="shared" ref="AK65" si="786">AK64-AK62</f>
        <v>41840</v>
      </c>
      <c r="AL65" s="11">
        <f t="shared" ref="AL65" si="787">AL64-AL62</f>
        <v>-26331</v>
      </c>
      <c r="AM65" s="11">
        <f t="shared" ref="AM65" si="788">AM64-AM62</f>
        <v>142517</v>
      </c>
      <c r="AN65" s="11">
        <f t="shared" ref="AN65" si="789">AN64-AN62</f>
        <v>15478</v>
      </c>
      <c r="AO65" s="9">
        <f t="shared" ref="AO65" si="790">AO64-AO62</f>
        <v>144504</v>
      </c>
      <c r="AP65" s="11">
        <f t="shared" ref="AP65" si="791">AP64-AP62</f>
        <v>-5236</v>
      </c>
      <c r="AQ65" s="10">
        <f t="shared" ref="AQ65" si="792">AQ64-AQ62</f>
        <v>0</v>
      </c>
      <c r="AR65" s="11">
        <f t="shared" ref="AR65" si="793">AR64-AR62</f>
        <v>0</v>
      </c>
      <c r="AS65" s="11">
        <f t="shared" ref="AS65" si="794">AS64-AS62</f>
        <v>0</v>
      </c>
      <c r="AT65" s="11">
        <f t="shared" ref="AT65" si="795">AT64-AT62</f>
        <v>0</v>
      </c>
      <c r="AU65" s="11">
        <f t="shared" ref="AU65" si="796">AU64-AU62</f>
        <v>0</v>
      </c>
      <c r="AV65" s="11">
        <f t="shared" ref="AV65" si="797">AV64-AV62</f>
        <v>0</v>
      </c>
      <c r="AW65" s="11">
        <f t="shared" ref="AW65" si="798">AW64-AW62</f>
        <v>-654</v>
      </c>
      <c r="AX65" s="11">
        <f t="shared" ref="AX65" si="799">AX64-AX62</f>
        <v>-306</v>
      </c>
      <c r="AY65" s="11">
        <f t="shared" ref="AY65" si="800">AY64-AY62</f>
        <v>0</v>
      </c>
      <c r="AZ65" s="11">
        <f t="shared" ref="AZ65" si="801">AZ64-AZ62</f>
        <v>0</v>
      </c>
      <c r="BA65" s="11">
        <f t="shared" ref="BA65" si="802">BA64-BA62</f>
        <v>0</v>
      </c>
      <c r="BB65" s="10">
        <f t="shared" ref="BB65" si="803">BB64-BB62</f>
        <v>0</v>
      </c>
      <c r="BC65" s="11">
        <f t="shared" ref="BC65" si="804">BC64-BC62</f>
        <v>7841</v>
      </c>
      <c r="BD65" s="11">
        <f t="shared" ref="BD65" si="805">BD64-BD62</f>
        <v>7841</v>
      </c>
      <c r="BE65" s="11">
        <f t="shared" ref="BE65" si="806">BE64-BE62</f>
        <v>0</v>
      </c>
      <c r="BF65" s="11">
        <f t="shared" ref="BF65" si="807">BF64-BF62</f>
        <v>11001</v>
      </c>
      <c r="BG65" s="11">
        <f t="shared" ref="BG65:BH65" si="808">BG64-BG62</f>
        <v>466</v>
      </c>
      <c r="BH65" s="9">
        <f t="shared" si="808"/>
        <v>341602</v>
      </c>
      <c r="BI65" s="223">
        <f t="shared" ref="BI65" si="809">BI64-BI62</f>
        <v>892763</v>
      </c>
      <c r="BJ65" s="11">
        <f t="shared" ref="BJ65:BK65" si="810">BJ64-BJ62</f>
        <v>-2510</v>
      </c>
      <c r="BK65" s="49">
        <f t="shared" si="810"/>
        <v>895273</v>
      </c>
      <c r="BM65" s="30">
        <f t="shared" si="755"/>
        <v>344112</v>
      </c>
    </row>
    <row r="66" spans="1:65" ht="15.75" x14ac:dyDescent="0.25">
      <c r="A66" s="129"/>
      <c r="B66" s="16" t="s">
        <v>133</v>
      </c>
      <c r="C66" s="13">
        <f>C65/C62</f>
        <v>0.10553140488283955</v>
      </c>
      <c r="D66" s="13">
        <f t="shared" ref="D66" si="811">D65/D62</f>
        <v>6.1001630357475023E-2</v>
      </c>
      <c r="E66" s="13">
        <f t="shared" ref="E66" si="812">E65/E62</f>
        <v>0.27646446217572762</v>
      </c>
      <c r="F66" s="13">
        <f t="shared" ref="F66" si="813">F65/F62</f>
        <v>9.0760663182791634E-2</v>
      </c>
      <c r="G66" s="13">
        <f t="shared" ref="G66" si="814">G65/G62</f>
        <v>8.2167513499965816E-2</v>
      </c>
      <c r="H66" s="13" t="e">
        <f t="shared" ref="H66" si="815">H65/H62</f>
        <v>#DIV/0!</v>
      </c>
      <c r="I66" s="13" t="e">
        <f t="shared" ref="I66" si="816">I65/I62</f>
        <v>#DIV/0!</v>
      </c>
      <c r="J66" s="13">
        <f t="shared" ref="J66" si="817">J65/J62</f>
        <v>0.13742542396161547</v>
      </c>
      <c r="K66" s="13">
        <f t="shared" ref="K66" si="818">K65/K62</f>
        <v>-0.83003482544805907</v>
      </c>
      <c r="L66" s="13">
        <f t="shared" ref="L66" si="819">L65/L62</f>
        <v>-0.35385035180384744</v>
      </c>
      <c r="M66" s="13">
        <f t="shared" ref="M66" si="820">M65/M62</f>
        <v>9.6206562832229676E-3</v>
      </c>
      <c r="N66" s="13">
        <f t="shared" ref="N66" si="821">N65/N62</f>
        <v>0.29024943310657597</v>
      </c>
      <c r="O66" s="13">
        <f t="shared" ref="O66" si="822">O65/O62</f>
        <v>9.1097308488612833E-2</v>
      </c>
      <c r="P66" s="13">
        <f t="shared" ref="P66" si="823">P65/P62</f>
        <v>0.10702822357498616</v>
      </c>
      <c r="Q66" s="13" t="e">
        <f t="shared" ref="Q66" si="824">Q65/Q62</f>
        <v>#DIV/0!</v>
      </c>
      <c r="R66" s="13">
        <f t="shared" ref="R66" si="825">R65/R62</f>
        <v>0.23169710169207572</v>
      </c>
      <c r="S66" s="13" t="e">
        <f t="shared" ref="S66" si="826">S65/S62</f>
        <v>#DIV/0!</v>
      </c>
      <c r="T66" s="13" t="e">
        <f t="shared" ref="T66:U66" si="827">T65/T62</f>
        <v>#DIV/0!</v>
      </c>
      <c r="U66" s="13" t="e">
        <f t="shared" si="827"/>
        <v>#DIV/0!</v>
      </c>
      <c r="V66" s="162" t="e">
        <f t="shared" ref="V66" si="828">V65/V62</f>
        <v>#DIV/0!</v>
      </c>
      <c r="W66" s="13" t="e">
        <f t="shared" ref="W66" si="829">W65/W62</f>
        <v>#DIV/0!</v>
      </c>
      <c r="X66" s="13" t="e">
        <f t="shared" ref="X66" si="830">X65/X62</f>
        <v>#DIV/0!</v>
      </c>
      <c r="Y66" s="13">
        <f t="shared" ref="Y66" si="831">Y65/Y62</f>
        <v>11.897683397683398</v>
      </c>
      <c r="Z66" s="13">
        <f t="shared" ref="Z66" si="832">Z65/Z62</f>
        <v>4.0764705882352938</v>
      </c>
      <c r="AA66" s="13">
        <f t="shared" ref="AA66:AD66" si="833">AA65/AA62</f>
        <v>-0.60171612441902034</v>
      </c>
      <c r="AB66" s="13">
        <f t="shared" ref="AB66" si="834">AB65/AB62</f>
        <v>-0.9727535185853482</v>
      </c>
      <c r="AC66" s="14" t="e">
        <f t="shared" si="833"/>
        <v>#DIV/0!</v>
      </c>
      <c r="AD66" s="224">
        <f t="shared" si="833"/>
        <v>8.8710371848623515E-2</v>
      </c>
      <c r="AE66" s="13">
        <f t="shared" ref="AE66" si="835">AE65/AE62</f>
        <v>0.32077393075356414</v>
      </c>
      <c r="AF66" s="13">
        <f t="shared" ref="AF66" si="836">AF65/AF62</f>
        <v>42.606060606060609</v>
      </c>
      <c r="AG66" s="13">
        <f t="shared" ref="AG66" si="837">AG65/AG62</f>
        <v>0.27114182296808159</v>
      </c>
      <c r="AH66" s="13" t="e">
        <f t="shared" ref="AH66" si="838">AH65/AH62</f>
        <v>#DIV/0!</v>
      </c>
      <c r="AI66" s="13" t="e">
        <f t="shared" ref="AI66" si="839">AI65/AI62</f>
        <v>#DIV/0!</v>
      </c>
      <c r="AJ66" s="13">
        <f t="shared" ref="AJ66" si="840">AJ65/AJ62</f>
        <v>-0.92796610169491522</v>
      </c>
      <c r="AK66" s="13">
        <f t="shared" ref="AK66" si="841">AK65/AK62</f>
        <v>0.68681363778131621</v>
      </c>
      <c r="AL66" s="13">
        <f t="shared" ref="AL66" si="842">AL65/AL62</f>
        <v>-0.65170903150756132</v>
      </c>
      <c r="AM66" s="13">
        <f t="shared" ref="AM66" si="843">AM65/AM62</f>
        <v>0.30909252584139046</v>
      </c>
      <c r="AN66" s="13">
        <f t="shared" ref="AN66" si="844">AN65/AN62</f>
        <v>1.5551090123580831</v>
      </c>
      <c r="AO66" s="162">
        <f t="shared" ref="AO66" si="845">AO65/AO62</f>
        <v>0.46706853919873298</v>
      </c>
      <c r="AP66" s="13">
        <f t="shared" ref="AP66" si="846">AP65/AP62</f>
        <v>-5.3537832310838445</v>
      </c>
      <c r="AQ66" s="14" t="e">
        <f t="shared" ref="AQ66" si="847">AQ65/AQ62</f>
        <v>#DIV/0!</v>
      </c>
      <c r="AR66" s="13" t="e">
        <f t="shared" ref="AR66" si="848">AR65/AR62</f>
        <v>#DIV/0!</v>
      </c>
      <c r="AS66" s="13" t="e">
        <f t="shared" ref="AS66" si="849">AS65/AS62</f>
        <v>#DIV/0!</v>
      </c>
      <c r="AT66" s="13" t="e">
        <f t="shared" ref="AT66" si="850">AT65/AT62</f>
        <v>#DIV/0!</v>
      </c>
      <c r="AU66" s="13" t="e">
        <f t="shared" ref="AU66" si="851">AU65/AU62</f>
        <v>#DIV/0!</v>
      </c>
      <c r="AV66" s="13" t="e">
        <f t="shared" ref="AV66" si="852">AV65/AV62</f>
        <v>#DIV/0!</v>
      </c>
      <c r="AW66" s="13">
        <f t="shared" ref="AW66" si="853">AW65/AW62</f>
        <v>-0.76941176470588235</v>
      </c>
      <c r="AX66" s="13">
        <f t="shared" ref="AX66" si="854">AX65/AX62</f>
        <v>-1</v>
      </c>
      <c r="AY66" s="13" t="e">
        <f t="shared" ref="AY66" si="855">AY65/AY62</f>
        <v>#DIV/0!</v>
      </c>
      <c r="AZ66" s="13" t="e">
        <f t="shared" ref="AZ66" si="856">AZ65/AZ62</f>
        <v>#DIV/0!</v>
      </c>
      <c r="BA66" s="13" t="e">
        <f t="shared" ref="BA66" si="857">BA65/BA62</f>
        <v>#DIV/0!</v>
      </c>
      <c r="BB66" s="14" t="e">
        <f t="shared" ref="BB66" si="858">BB65/BB62</f>
        <v>#DIV/0!</v>
      </c>
      <c r="BC66" s="13">
        <f t="shared" ref="BC66" si="859">BC65/BC62</f>
        <v>0.52624161073825504</v>
      </c>
      <c r="BD66" s="13">
        <f t="shared" ref="BD66" si="860">BD65/BD62</f>
        <v>0.52624161073825504</v>
      </c>
      <c r="BE66" s="13" t="e">
        <f t="shared" ref="BE66" si="861">BE65/BE62</f>
        <v>#DIV/0!</v>
      </c>
      <c r="BF66" s="13">
        <f t="shared" ref="BF66" si="862">BF65/BF62</f>
        <v>0.70732334597826785</v>
      </c>
      <c r="BG66" s="13">
        <f t="shared" ref="BG66:BH66" si="863">BG65/BG62</f>
        <v>-1.2198952879581151</v>
      </c>
      <c r="BH66" s="162">
        <f t="shared" si="863"/>
        <v>0.36569430661403957</v>
      </c>
      <c r="BI66" s="224">
        <f t="shared" ref="BI66" si="864">BI65/BI62</f>
        <v>0.12491160822245709</v>
      </c>
      <c r="BJ66" s="13">
        <f t="shared" ref="BJ66:BK66" si="865">BJ65/BJ62</f>
        <v>-0.13633894622487777</v>
      </c>
      <c r="BK66" s="50">
        <f t="shared" si="865"/>
        <v>0.12558628808312483</v>
      </c>
      <c r="BM66" s="162" t="e">
        <f t="shared" ref="BM66" si="866">BM65/BM62</f>
        <v>#DIV/0!</v>
      </c>
    </row>
    <row r="67" spans="1:65" ht="15.75" x14ac:dyDescent="0.25">
      <c r="A67" s="128"/>
      <c r="B67" s="5" t="s">
        <v>134</v>
      </c>
      <c r="C67" s="11">
        <f>C64-C63</f>
        <v>300839</v>
      </c>
      <c r="D67" s="11">
        <f t="shared" ref="D67:BK67" si="867">D64-D63</f>
        <v>435901</v>
      </c>
      <c r="E67" s="11">
        <f t="shared" si="867"/>
        <v>6908</v>
      </c>
      <c r="F67" s="11">
        <f t="shared" si="867"/>
        <v>90013</v>
      </c>
      <c r="G67" s="11">
        <f t="shared" si="867"/>
        <v>26928</v>
      </c>
      <c r="H67" s="11">
        <f t="shared" si="867"/>
        <v>0</v>
      </c>
      <c r="I67" s="11">
        <f t="shared" si="867"/>
        <v>0</v>
      </c>
      <c r="J67" s="11">
        <f t="shared" si="867"/>
        <v>276409</v>
      </c>
      <c r="K67" s="11">
        <f t="shared" si="867"/>
        <v>-16940</v>
      </c>
      <c r="L67" s="11">
        <f t="shared" si="867"/>
        <v>-26640</v>
      </c>
      <c r="M67" s="11">
        <f t="shared" si="867"/>
        <v>39995</v>
      </c>
      <c r="N67" s="11">
        <f t="shared" si="867"/>
        <v>-156</v>
      </c>
      <c r="O67" s="11">
        <f t="shared" si="867"/>
        <v>1498</v>
      </c>
      <c r="P67" s="11">
        <f t="shared" si="867"/>
        <v>1856</v>
      </c>
      <c r="Q67" s="11">
        <f t="shared" si="867"/>
        <v>0</v>
      </c>
      <c r="R67" s="11">
        <f t="shared" si="867"/>
        <v>-1697</v>
      </c>
      <c r="S67" s="11">
        <f t="shared" si="867"/>
        <v>0</v>
      </c>
      <c r="T67" s="11">
        <f t="shared" si="867"/>
        <v>0</v>
      </c>
      <c r="U67" s="11">
        <f t="shared" ref="U67" si="868">U64-U63</f>
        <v>0</v>
      </c>
      <c r="V67" s="9">
        <f t="shared" si="867"/>
        <v>0</v>
      </c>
      <c r="W67" s="11">
        <f t="shared" si="867"/>
        <v>0</v>
      </c>
      <c r="X67" s="11">
        <f t="shared" si="867"/>
        <v>0</v>
      </c>
      <c r="Y67" s="11">
        <f t="shared" si="867"/>
        <v>5962</v>
      </c>
      <c r="Z67" s="11">
        <f t="shared" si="867"/>
        <v>728</v>
      </c>
      <c r="AA67" s="11">
        <f t="shared" si="867"/>
        <v>392</v>
      </c>
      <c r="AB67" s="11">
        <f t="shared" ref="AB67" si="869">AB64-AB63</f>
        <v>151</v>
      </c>
      <c r="AC67" s="10">
        <f t="shared" ref="AC67:AD67" si="870">AC64-AC63</f>
        <v>0</v>
      </c>
      <c r="AD67" s="223">
        <f t="shared" si="870"/>
        <v>1142147</v>
      </c>
      <c r="AE67" s="11">
        <f t="shared" si="867"/>
        <v>774</v>
      </c>
      <c r="AF67" s="11">
        <f t="shared" si="867"/>
        <v>-178</v>
      </c>
      <c r="AG67" s="11">
        <f t="shared" si="867"/>
        <v>156</v>
      </c>
      <c r="AH67" s="11">
        <f t="shared" si="867"/>
        <v>0</v>
      </c>
      <c r="AI67" s="11">
        <f t="shared" si="867"/>
        <v>0</v>
      </c>
      <c r="AJ67" s="11">
        <f t="shared" si="867"/>
        <v>-540</v>
      </c>
      <c r="AK67" s="11">
        <f t="shared" si="867"/>
        <v>29096</v>
      </c>
      <c r="AL67" s="11">
        <f t="shared" si="867"/>
        <v>-35239</v>
      </c>
      <c r="AM67" s="11">
        <f t="shared" si="867"/>
        <v>27850</v>
      </c>
      <c r="AN67" s="11">
        <f t="shared" si="867"/>
        <v>-2373</v>
      </c>
      <c r="AO67" s="9">
        <f t="shared" si="867"/>
        <v>79935</v>
      </c>
      <c r="AP67" s="11">
        <f t="shared" si="867"/>
        <v>-5045</v>
      </c>
      <c r="AQ67" s="10">
        <f t="shared" si="867"/>
        <v>0</v>
      </c>
      <c r="AR67" s="11">
        <f t="shared" si="867"/>
        <v>0</v>
      </c>
      <c r="AS67" s="11">
        <f t="shared" si="867"/>
        <v>0</v>
      </c>
      <c r="AT67" s="11">
        <f t="shared" si="867"/>
        <v>0</v>
      </c>
      <c r="AU67" s="11">
        <f t="shared" si="867"/>
        <v>0</v>
      </c>
      <c r="AV67" s="11">
        <f t="shared" si="867"/>
        <v>0</v>
      </c>
      <c r="AW67" s="11">
        <f t="shared" si="867"/>
        <v>196</v>
      </c>
      <c r="AX67" s="11">
        <f t="shared" si="867"/>
        <v>0</v>
      </c>
      <c r="AY67" s="11">
        <f t="shared" si="867"/>
        <v>0</v>
      </c>
      <c r="AZ67" s="11">
        <f t="shared" si="867"/>
        <v>0</v>
      </c>
      <c r="BA67" s="11">
        <f t="shared" si="867"/>
        <v>0</v>
      </c>
      <c r="BB67" s="10">
        <f t="shared" si="867"/>
        <v>0</v>
      </c>
      <c r="BC67" s="11">
        <f t="shared" si="867"/>
        <v>5181</v>
      </c>
      <c r="BD67" s="11">
        <f t="shared" si="867"/>
        <v>5181</v>
      </c>
      <c r="BE67" s="11">
        <f t="shared" si="867"/>
        <v>0</v>
      </c>
      <c r="BF67" s="11">
        <f t="shared" si="867"/>
        <v>2626</v>
      </c>
      <c r="BG67" s="11">
        <f t="shared" si="867"/>
        <v>-515</v>
      </c>
      <c r="BH67" s="9">
        <f t="shared" si="867"/>
        <v>107105</v>
      </c>
      <c r="BI67" s="223">
        <f t="shared" si="867"/>
        <v>1249252</v>
      </c>
      <c r="BJ67" s="11">
        <f t="shared" si="867"/>
        <v>4246</v>
      </c>
      <c r="BK67" s="49">
        <f t="shared" si="867"/>
        <v>1245006</v>
      </c>
      <c r="BM67" s="30">
        <f t="shared" si="755"/>
        <v>102859</v>
      </c>
    </row>
    <row r="68" spans="1:65" ht="15.75" x14ac:dyDescent="0.25">
      <c r="A68" s="128"/>
      <c r="B68" s="5" t="s">
        <v>135</v>
      </c>
      <c r="C68" s="13">
        <f>C67/C63</f>
        <v>9.8299842309328589E-2</v>
      </c>
      <c r="D68" s="13">
        <f t="shared" ref="D68" si="871">D67/D63</f>
        <v>0.69111102302905392</v>
      </c>
      <c r="E68" s="13">
        <f t="shared" ref="E68" si="872">E67/E63</f>
        <v>4.4251415686575958E-2</v>
      </c>
      <c r="F68" s="13">
        <f t="shared" ref="F68" si="873">F67/F63</f>
        <v>0.18916573148229873</v>
      </c>
      <c r="G68" s="13">
        <f t="shared" ref="G68" si="874">G67/G63</f>
        <v>0.16514875531268974</v>
      </c>
      <c r="H68" s="13" t="e">
        <f t="shared" ref="H68" si="875">H67/H63</f>
        <v>#DIV/0!</v>
      </c>
      <c r="I68" s="13" t="e">
        <f t="shared" ref="I68" si="876">I67/I63</f>
        <v>#DIV/0!</v>
      </c>
      <c r="J68" s="13">
        <f t="shared" ref="J68" si="877">J67/J63</f>
        <v>0.33505420816322573</v>
      </c>
      <c r="K68" s="13">
        <f t="shared" ref="K68" si="878">K67/K63</f>
        <v>-0.73835156692673143</v>
      </c>
      <c r="L68" s="13">
        <f t="shared" ref="L68" si="879">L67/L63</f>
        <v>-0.28662420382165604</v>
      </c>
      <c r="M68" s="13">
        <f t="shared" ref="M68" si="880">M67/M63</f>
        <v>0.23282687157992782</v>
      </c>
      <c r="N68" s="13">
        <f t="shared" ref="N68" si="881">N67/N63</f>
        <v>-0.21517241379310345</v>
      </c>
      <c r="O68" s="13">
        <f t="shared" ref="O68" si="882">O67/O63</f>
        <v>0.39713679745493108</v>
      </c>
      <c r="P68" s="13">
        <f t="shared" ref="P68" si="883">P67/P63</f>
        <v>0.22784188558801866</v>
      </c>
      <c r="Q68" s="13" t="e">
        <f t="shared" ref="Q68" si="884">Q67/Q63</f>
        <v>#DIV/0!</v>
      </c>
      <c r="R68" s="13">
        <f t="shared" ref="R68" si="885">R67/R63</f>
        <v>-0.18753453420267432</v>
      </c>
      <c r="S68" s="13" t="e">
        <f t="shared" ref="S68" si="886">S67/S63</f>
        <v>#DIV/0!</v>
      </c>
      <c r="T68" s="13" t="e">
        <f t="shared" ref="T68:U68" si="887">T67/T63</f>
        <v>#DIV/0!</v>
      </c>
      <c r="U68" s="13" t="e">
        <f t="shared" si="887"/>
        <v>#DIV/0!</v>
      </c>
      <c r="V68" s="162" t="e">
        <f t="shared" ref="V68" si="888">V67/V63</f>
        <v>#DIV/0!</v>
      </c>
      <c r="W68" s="13" t="e">
        <f t="shared" ref="W68" si="889">W67/W63</f>
        <v>#DIV/0!</v>
      </c>
      <c r="X68" s="13" t="e">
        <f t="shared" ref="X68" si="890">X67/X63</f>
        <v>#DIV/0!</v>
      </c>
      <c r="Y68" s="13">
        <f t="shared" ref="Y68" si="891">Y67/Y63</f>
        <v>8.292072322670375</v>
      </c>
      <c r="Z68" s="13">
        <f t="shared" ref="Z68" si="892">Z67/Z63</f>
        <v>5.3925925925925924</v>
      </c>
      <c r="AA68" s="13">
        <f t="shared" ref="AA68:AD68" si="893">AA67/AA63</f>
        <v>0.54293628808864269</v>
      </c>
      <c r="AB68" s="13" t="e">
        <f t="shared" ref="AB68" si="894">AB67/AB63</f>
        <v>#DIV/0!</v>
      </c>
      <c r="AC68" s="14" t="e">
        <f t="shared" si="893"/>
        <v>#DIV/0!</v>
      </c>
      <c r="AD68" s="224">
        <f t="shared" si="893"/>
        <v>0.20315479060763034</v>
      </c>
      <c r="AE68" s="13">
        <f t="shared" ref="AE68" si="895">AE67/AE63</f>
        <v>0.42527472527472526</v>
      </c>
      <c r="AF68" s="13">
        <f t="shared" ref="AF68" si="896">AF67/AF63</f>
        <v>-0.11008039579468151</v>
      </c>
      <c r="AG68" s="13">
        <f t="shared" ref="AG68" si="897">AG67/AG63</f>
        <v>4.2082546533585112E-2</v>
      </c>
      <c r="AH68" s="13" t="e">
        <f t="shared" ref="AH68" si="898">AH67/AH63</f>
        <v>#DIV/0!</v>
      </c>
      <c r="AI68" s="13" t="e">
        <f t="shared" ref="AI68" si="899">AI67/AI63</f>
        <v>#DIV/0!</v>
      </c>
      <c r="AJ68" s="13">
        <f t="shared" ref="AJ68" si="900">AJ67/AJ63</f>
        <v>-0.96947935368043092</v>
      </c>
      <c r="AK68" s="13">
        <f t="shared" ref="AK68" si="901">AK67/AK63</f>
        <v>0.3949879858273489</v>
      </c>
      <c r="AL68" s="13">
        <f t="shared" ref="AL68" si="902">AL67/AL63</f>
        <v>-0.71462756788546167</v>
      </c>
      <c r="AM68" s="13">
        <f t="shared" ref="AM68" si="903">AM67/AM63</f>
        <v>4.8371773116410104E-2</v>
      </c>
      <c r="AN68" s="13">
        <f t="shared" ref="AN68" si="904">AN67/AN63</f>
        <v>-8.5347432024169181E-2</v>
      </c>
      <c r="AO68" s="162">
        <f t="shared" ref="AO68" si="905">AO67/AO63</f>
        <v>0.21375623739818267</v>
      </c>
      <c r="AP68" s="13">
        <f t="shared" ref="AP68" si="906">AP67/AP63</f>
        <v>-6.4104193138500634</v>
      </c>
      <c r="AQ68" s="14" t="e">
        <f t="shared" ref="AQ68" si="907">AQ67/AQ63</f>
        <v>#DIV/0!</v>
      </c>
      <c r="AR68" s="13" t="e">
        <f t="shared" ref="AR68" si="908">AR67/AR63</f>
        <v>#DIV/0!</v>
      </c>
      <c r="AS68" s="13" t="e">
        <f t="shared" ref="AS68" si="909">AS67/AS63</f>
        <v>#DIV/0!</v>
      </c>
      <c r="AT68" s="13" t="e">
        <f t="shared" ref="AT68" si="910">AT67/AT63</f>
        <v>#DIV/0!</v>
      </c>
      <c r="AU68" s="13" t="e">
        <f t="shared" ref="AU68" si="911">AU67/AU63</f>
        <v>#DIV/0!</v>
      </c>
      <c r="AV68" s="13" t="e">
        <f t="shared" ref="AV68" si="912">AV67/AV63</f>
        <v>#DIV/0!</v>
      </c>
      <c r="AW68" s="13" t="e">
        <f t="shared" ref="AW68" si="913">AW67/AW63</f>
        <v>#DIV/0!</v>
      </c>
      <c r="AX68" s="13" t="e">
        <f t="shared" ref="AX68" si="914">AX67/AX63</f>
        <v>#DIV/0!</v>
      </c>
      <c r="AY68" s="13" t="e">
        <f t="shared" ref="AY68" si="915">AY67/AY63</f>
        <v>#DIV/0!</v>
      </c>
      <c r="AZ68" s="13" t="e">
        <f t="shared" ref="AZ68" si="916">AZ67/AZ63</f>
        <v>#DIV/0!</v>
      </c>
      <c r="BA68" s="13" t="e">
        <f t="shared" ref="BA68" si="917">BA67/BA63</f>
        <v>#DIV/0!</v>
      </c>
      <c r="BB68" s="14" t="e">
        <f t="shared" ref="BB68" si="918">BB67/BB63</f>
        <v>#DIV/0!</v>
      </c>
      <c r="BC68" s="13">
        <f t="shared" ref="BC68" si="919">BC67/BC63</f>
        <v>0.29504555808656036</v>
      </c>
      <c r="BD68" s="13">
        <f t="shared" ref="BD68" si="920">BD67/BD63</f>
        <v>0.29504555808656036</v>
      </c>
      <c r="BE68" s="13" t="e">
        <f t="shared" ref="BE68" si="921">BE67/BE63</f>
        <v>#DIV/0!</v>
      </c>
      <c r="BF68" s="13">
        <f t="shared" ref="BF68" si="922">BF67/BF63</f>
        <v>0.10974590437980608</v>
      </c>
      <c r="BG68" s="13">
        <f t="shared" ref="BG68:BH68" si="923">BG67/BG63</f>
        <v>-0.85976627712854758</v>
      </c>
      <c r="BH68" s="162">
        <f t="shared" si="923"/>
        <v>9.1651149736098086E-2</v>
      </c>
      <c r="BI68" s="224">
        <f t="shared" ref="BI68" si="924">BI67/BI63</f>
        <v>0.18396596859602493</v>
      </c>
      <c r="BJ68" s="13">
        <f t="shared" ref="BJ68:BK68" si="925">BJ67/BJ63</f>
        <v>0.36433842457525312</v>
      </c>
      <c r="BK68" s="50">
        <f t="shared" si="925"/>
        <v>0.18365588511015243</v>
      </c>
      <c r="BM68" s="14">
        <f t="shared" ref="BM68" si="926">BM67/BM63</f>
        <v>8.8904389253925367E-2</v>
      </c>
    </row>
    <row r="69" spans="1:65" ht="15.75" x14ac:dyDescent="0.25">
      <c r="A69" s="128"/>
      <c r="B69" s="5" t="s">
        <v>296</v>
      </c>
      <c r="C69" s="126">
        <f>C64/C61</f>
        <v>0.75176167180960551</v>
      </c>
      <c r="D69" s="126">
        <f t="shared" ref="D69:BK69" si="927">D64/D61</f>
        <v>0.67028129636507261</v>
      </c>
      <c r="E69" s="126">
        <f t="shared" si="927"/>
        <v>1.2764644621757277</v>
      </c>
      <c r="F69" s="126">
        <f t="shared" si="927"/>
        <v>0.74171776567771841</v>
      </c>
      <c r="G69" s="126">
        <f t="shared" si="927"/>
        <v>0.7358727355125092</v>
      </c>
      <c r="H69" s="126" t="e">
        <f t="shared" si="927"/>
        <v>#DIV/0!</v>
      </c>
      <c r="I69" s="126" t="e">
        <f t="shared" si="927"/>
        <v>#DIV/0!</v>
      </c>
      <c r="J69" s="126">
        <f t="shared" si="927"/>
        <v>0.77344922439274122</v>
      </c>
      <c r="K69" s="126">
        <f t="shared" si="927"/>
        <v>0.11557121404643642</v>
      </c>
      <c r="L69" s="126">
        <f t="shared" si="927"/>
        <v>0.43937576621052982</v>
      </c>
      <c r="M69" s="126">
        <f t="shared" si="927"/>
        <v>0.68654689039887962</v>
      </c>
      <c r="N69" s="126">
        <f t="shared" si="927"/>
        <v>0.88217054263565886</v>
      </c>
      <c r="O69" s="126">
        <f t="shared" si="927"/>
        <v>0.74173117522871213</v>
      </c>
      <c r="P69" s="126">
        <f t="shared" si="927"/>
        <v>0.7527092113184829</v>
      </c>
      <c r="Q69" s="126" t="e">
        <f t="shared" si="927"/>
        <v>#DIV/0!</v>
      </c>
      <c r="R69" s="126">
        <f t="shared" si="927"/>
        <v>0.83764384185940521</v>
      </c>
      <c r="S69" s="126" t="e">
        <f t="shared" si="927"/>
        <v>#DIV/0!</v>
      </c>
      <c r="T69" s="126" t="e">
        <f t="shared" si="927"/>
        <v>#DIV/0!</v>
      </c>
      <c r="U69" s="126" t="e">
        <f t="shared" si="927"/>
        <v>#DIV/0!</v>
      </c>
      <c r="V69" s="177" t="e">
        <f t="shared" si="927"/>
        <v>#DIV/0!</v>
      </c>
      <c r="W69" s="126" t="e">
        <f t="shared" si="927"/>
        <v>#DIV/0!</v>
      </c>
      <c r="X69" s="126" t="e">
        <f t="shared" si="927"/>
        <v>#DIV/0!</v>
      </c>
      <c r="Y69" s="126">
        <f t="shared" si="927"/>
        <v>8.7447643979057599</v>
      </c>
      <c r="Z69" s="126">
        <f t="shared" si="927"/>
        <v>3.4798387096774195</v>
      </c>
      <c r="AA69" s="126">
        <f t="shared" si="927"/>
        <v>0.27091439688715951</v>
      </c>
      <c r="AB69" s="126">
        <f t="shared" ref="AB69" si="928">AB64/AB61</f>
        <v>1.8532155130093275E-2</v>
      </c>
      <c r="AC69" s="215" t="e">
        <f t="shared" si="927"/>
        <v>#DIV/0!</v>
      </c>
      <c r="AD69" s="225">
        <f t="shared" si="927"/>
        <v>0.73606744633390164</v>
      </c>
      <c r="AE69" s="126">
        <f t="shared" si="927"/>
        <v>0.89757785467128026</v>
      </c>
      <c r="AF69" s="126">
        <f t="shared" si="927"/>
        <v>29.979166666666668</v>
      </c>
      <c r="AG69" s="126">
        <f t="shared" si="927"/>
        <v>0.98696985181400099</v>
      </c>
      <c r="AH69" s="126" t="e">
        <f t="shared" si="927"/>
        <v>#DIV/0!</v>
      </c>
      <c r="AI69" s="126" t="e">
        <f t="shared" si="927"/>
        <v>#DIV/0!</v>
      </c>
      <c r="AJ69" s="126">
        <f t="shared" si="927"/>
        <v>4.9418604651162788E-2</v>
      </c>
      <c r="AK69" s="126">
        <f t="shared" si="927"/>
        <v>1.1470558687280237</v>
      </c>
      <c r="AL69" s="126">
        <f t="shared" si="927"/>
        <v>0.23683856200350073</v>
      </c>
      <c r="AM69" s="126">
        <f t="shared" si="927"/>
        <v>0.89018654718837154</v>
      </c>
      <c r="AN69" s="126">
        <f t="shared" si="927"/>
        <v>1.7376836351212845</v>
      </c>
      <c r="AO69" s="177">
        <f t="shared" si="927"/>
        <v>0.99759989977603458</v>
      </c>
      <c r="AP69" s="126">
        <f t="shared" si="927"/>
        <v>-2.9569444444444444</v>
      </c>
      <c r="AQ69" s="215" t="e">
        <f t="shared" si="927"/>
        <v>#DIV/0!</v>
      </c>
      <c r="AR69" s="126" t="e">
        <f t="shared" si="927"/>
        <v>#DIV/0!</v>
      </c>
      <c r="AS69" s="126" t="e">
        <f t="shared" si="927"/>
        <v>#DIV/0!</v>
      </c>
      <c r="AT69" s="126" t="e">
        <f t="shared" si="927"/>
        <v>#DIV/0!</v>
      </c>
      <c r="AU69" s="126" t="e">
        <f t="shared" si="927"/>
        <v>#DIV/0!</v>
      </c>
      <c r="AV69" s="126" t="e">
        <f t="shared" si="927"/>
        <v>#DIV/0!</v>
      </c>
      <c r="AW69" s="126">
        <f t="shared" si="927"/>
        <v>0.15654952076677317</v>
      </c>
      <c r="AX69" s="126">
        <f t="shared" si="927"/>
        <v>0</v>
      </c>
      <c r="AY69" s="126" t="e">
        <f t="shared" si="927"/>
        <v>#DIV/0!</v>
      </c>
      <c r="AZ69" s="126" t="e">
        <f t="shared" si="927"/>
        <v>#DIV/0!</v>
      </c>
      <c r="BA69" s="126" t="e">
        <f t="shared" si="927"/>
        <v>#DIV/0!</v>
      </c>
      <c r="BB69" s="215" t="e">
        <f t="shared" si="927"/>
        <v>#DIV/0!</v>
      </c>
      <c r="BC69" s="126">
        <f t="shared" si="927"/>
        <v>1.0379752613081381</v>
      </c>
      <c r="BD69" s="126">
        <f t="shared" si="927"/>
        <v>1.0379752613081381</v>
      </c>
      <c r="BE69" s="126" t="e">
        <f t="shared" si="927"/>
        <v>#DIV/0!</v>
      </c>
      <c r="BF69" s="126">
        <f t="shared" si="927"/>
        <v>1.1611351611351612</v>
      </c>
      <c r="BG69" s="126">
        <f t="shared" si="927"/>
        <v>42</v>
      </c>
      <c r="BH69" s="177">
        <f t="shared" si="927"/>
        <v>0.92867443497529667</v>
      </c>
      <c r="BI69" s="225">
        <f t="shared" si="927"/>
        <v>0.76111484730030665</v>
      </c>
      <c r="BJ69" s="126">
        <f t="shared" si="927"/>
        <v>0.57587830496197034</v>
      </c>
      <c r="BK69" s="126">
        <f t="shared" si="927"/>
        <v>0.76160027897428728</v>
      </c>
      <c r="BM69" s="126" t="e">
        <f t="shared" ref="BM69" si="929">BM64/BM61</f>
        <v>#DIV/0!</v>
      </c>
    </row>
    <row r="70" spans="1:65" s="180" customFormat="1" ht="15.75" x14ac:dyDescent="0.25">
      <c r="A70" s="128"/>
      <c r="B70" s="5" t="s">
        <v>297</v>
      </c>
      <c r="C70" s="11">
        <f>C64-C61</f>
        <v>-1109918</v>
      </c>
      <c r="D70" s="11">
        <f t="shared" ref="D70:BM70" si="930">D64-D61</f>
        <v>-524685</v>
      </c>
      <c r="E70" s="11">
        <f t="shared" si="930"/>
        <v>35307</v>
      </c>
      <c r="F70" s="11">
        <f t="shared" si="930"/>
        <v>-197043</v>
      </c>
      <c r="G70" s="11">
        <f t="shared" si="930"/>
        <v>-68190</v>
      </c>
      <c r="H70" s="11">
        <f t="shared" si="930"/>
        <v>0</v>
      </c>
      <c r="I70" s="11">
        <f t="shared" si="930"/>
        <v>0</v>
      </c>
      <c r="J70" s="11">
        <f t="shared" si="930"/>
        <v>-322604</v>
      </c>
      <c r="K70" s="11">
        <f t="shared" si="930"/>
        <v>-45939</v>
      </c>
      <c r="L70" s="11">
        <f t="shared" si="930"/>
        <v>-84601</v>
      </c>
      <c r="M70" s="11">
        <f t="shared" si="930"/>
        <v>-96689</v>
      </c>
      <c r="N70" s="11">
        <f t="shared" si="930"/>
        <v>-76</v>
      </c>
      <c r="O70" s="11">
        <f t="shared" si="930"/>
        <v>-1835</v>
      </c>
      <c r="P70" s="11">
        <f t="shared" si="930"/>
        <v>-3286</v>
      </c>
      <c r="Q70" s="11">
        <f t="shared" si="930"/>
        <v>0</v>
      </c>
      <c r="R70" s="11">
        <f t="shared" si="930"/>
        <v>-1425</v>
      </c>
      <c r="S70" s="11">
        <f t="shared" si="930"/>
        <v>0</v>
      </c>
      <c r="T70" s="11">
        <f t="shared" si="930"/>
        <v>0</v>
      </c>
      <c r="U70" s="11">
        <f t="shared" si="930"/>
        <v>0</v>
      </c>
      <c r="V70" s="9">
        <f t="shared" si="930"/>
        <v>0</v>
      </c>
      <c r="W70" s="11">
        <f t="shared" si="930"/>
        <v>0</v>
      </c>
      <c r="X70" s="11">
        <f t="shared" si="930"/>
        <v>0</v>
      </c>
      <c r="Y70" s="11">
        <f t="shared" si="930"/>
        <v>5917</v>
      </c>
      <c r="Z70" s="11">
        <f t="shared" si="930"/>
        <v>615</v>
      </c>
      <c r="AA70" s="11">
        <f t="shared" si="930"/>
        <v>-2998</v>
      </c>
      <c r="AB70" s="11">
        <f t="shared" ref="AB70" si="931">AB64-AB61</f>
        <v>-7997</v>
      </c>
      <c r="AC70" s="10">
        <f t="shared" si="930"/>
        <v>0</v>
      </c>
      <c r="AD70" s="223">
        <f t="shared" si="930"/>
        <v>-2425447</v>
      </c>
      <c r="AE70" s="11">
        <f t="shared" si="930"/>
        <v>-296</v>
      </c>
      <c r="AF70" s="11">
        <f t="shared" si="930"/>
        <v>1391</v>
      </c>
      <c r="AG70" s="11">
        <f t="shared" si="930"/>
        <v>-51</v>
      </c>
      <c r="AH70" s="11">
        <f t="shared" si="930"/>
        <v>0</v>
      </c>
      <c r="AI70" s="11">
        <f t="shared" si="930"/>
        <v>0</v>
      </c>
      <c r="AJ70" s="11">
        <f t="shared" si="930"/>
        <v>-327</v>
      </c>
      <c r="AK70" s="11">
        <f t="shared" si="930"/>
        <v>13174</v>
      </c>
      <c r="AL70" s="11">
        <f t="shared" si="930"/>
        <v>-45344</v>
      </c>
      <c r="AM70" s="11">
        <f t="shared" si="930"/>
        <v>-74460</v>
      </c>
      <c r="AN70" s="11">
        <f t="shared" si="930"/>
        <v>10796</v>
      </c>
      <c r="AO70" s="9">
        <f t="shared" si="930"/>
        <v>-1092</v>
      </c>
      <c r="AP70" s="11">
        <f t="shared" si="930"/>
        <v>-5698</v>
      </c>
      <c r="AQ70" s="10">
        <f t="shared" si="930"/>
        <v>0</v>
      </c>
      <c r="AR70" s="11">
        <f t="shared" si="930"/>
        <v>0</v>
      </c>
      <c r="AS70" s="11">
        <f t="shared" si="930"/>
        <v>0</v>
      </c>
      <c r="AT70" s="11">
        <f t="shared" si="930"/>
        <v>0</v>
      </c>
      <c r="AU70" s="11">
        <f t="shared" si="930"/>
        <v>0</v>
      </c>
      <c r="AV70" s="11">
        <f t="shared" si="930"/>
        <v>0</v>
      </c>
      <c r="AW70" s="11">
        <f t="shared" si="930"/>
        <v>-1056</v>
      </c>
      <c r="AX70" s="11">
        <f t="shared" si="930"/>
        <v>-448</v>
      </c>
      <c r="AY70" s="11">
        <f t="shared" si="930"/>
        <v>0</v>
      </c>
      <c r="AZ70" s="11">
        <f t="shared" si="930"/>
        <v>0</v>
      </c>
      <c r="BA70" s="11">
        <f t="shared" si="930"/>
        <v>0</v>
      </c>
      <c r="BB70" s="10">
        <f t="shared" si="930"/>
        <v>0</v>
      </c>
      <c r="BC70" s="11">
        <f t="shared" si="930"/>
        <v>832</v>
      </c>
      <c r="BD70" s="11">
        <f t="shared" si="930"/>
        <v>832</v>
      </c>
      <c r="BE70" s="11">
        <f t="shared" si="930"/>
        <v>0</v>
      </c>
      <c r="BF70" s="11">
        <f t="shared" si="930"/>
        <v>3685</v>
      </c>
      <c r="BG70" s="11">
        <f t="shared" si="930"/>
        <v>82</v>
      </c>
      <c r="BH70" s="11">
        <f t="shared" si="930"/>
        <v>-97980</v>
      </c>
      <c r="BI70" s="223">
        <f t="shared" si="930"/>
        <v>-2523427</v>
      </c>
      <c r="BJ70" s="11">
        <f t="shared" si="930"/>
        <v>-11710</v>
      </c>
      <c r="BK70" s="11">
        <f t="shared" si="930"/>
        <v>-2511717</v>
      </c>
      <c r="BL70" s="11">
        <f t="shared" si="930"/>
        <v>8024014</v>
      </c>
      <c r="BM70" s="11">
        <f t="shared" si="930"/>
        <v>1259821</v>
      </c>
    </row>
    <row r="71" spans="1:65" s="180" customFormat="1" ht="15.75" x14ac:dyDescent="0.25">
      <c r="A71" s="128"/>
      <c r="B71" s="5"/>
      <c r="C71" s="5"/>
      <c r="D71" s="5"/>
      <c r="E71" s="5"/>
      <c r="F71" s="5"/>
      <c r="G71" s="5"/>
      <c r="H71" s="5"/>
      <c r="I71" s="5"/>
      <c r="J71" s="5"/>
      <c r="K71" s="5"/>
      <c r="L71" s="5"/>
      <c r="M71" s="5"/>
      <c r="N71" s="5"/>
      <c r="O71" s="5"/>
      <c r="P71" s="5"/>
      <c r="Q71" s="5"/>
      <c r="R71" s="5"/>
      <c r="S71" s="5"/>
      <c r="T71" s="5"/>
      <c r="U71" s="5"/>
      <c r="V71" s="16"/>
      <c r="W71" s="5"/>
      <c r="X71" s="5"/>
      <c r="Y71" s="5"/>
      <c r="Z71" s="5"/>
      <c r="AA71" s="5"/>
      <c r="AB71" s="5"/>
      <c r="AC71" s="6"/>
      <c r="AD71" s="230"/>
      <c r="AE71" s="5"/>
      <c r="AF71" s="5"/>
      <c r="AG71" s="5"/>
      <c r="AH71" s="5"/>
      <c r="AI71" s="5"/>
      <c r="AJ71" s="5"/>
      <c r="AK71" s="5"/>
      <c r="AL71" s="5"/>
      <c r="AM71" s="5"/>
      <c r="AN71" s="5"/>
      <c r="AO71" s="16"/>
      <c r="AP71" s="5"/>
      <c r="AQ71" s="6"/>
      <c r="AR71" s="5"/>
      <c r="AS71" s="5"/>
      <c r="AT71" s="5"/>
      <c r="AU71" s="5"/>
      <c r="AV71" s="7"/>
      <c r="AW71" s="6"/>
      <c r="AX71" s="5"/>
      <c r="AY71" s="5"/>
      <c r="AZ71" s="5"/>
      <c r="BA71" s="5"/>
      <c r="BB71" s="6"/>
      <c r="BC71" s="5"/>
      <c r="BD71" s="5"/>
      <c r="BE71" s="5"/>
      <c r="BF71" s="5"/>
      <c r="BG71" s="5"/>
      <c r="BH71" s="16"/>
      <c r="BI71" s="226"/>
      <c r="BJ71" s="5"/>
      <c r="BK71" s="48"/>
    </row>
    <row r="72" spans="1:65" ht="15.75" x14ac:dyDescent="0.25">
      <c r="A72" s="15" t="s">
        <v>141</v>
      </c>
      <c r="B72" s="11" t="s">
        <v>300</v>
      </c>
      <c r="C72" s="120">
        <v>5895304</v>
      </c>
      <c r="D72" s="120">
        <v>1776522</v>
      </c>
      <c r="E72" s="120">
        <v>224044</v>
      </c>
      <c r="F72" s="120">
        <v>679305</v>
      </c>
      <c r="G72" s="120">
        <v>342500</v>
      </c>
      <c r="H72" s="120">
        <v>0</v>
      </c>
      <c r="I72" s="120">
        <v>0</v>
      </c>
      <c r="J72" s="120">
        <v>550715</v>
      </c>
      <c r="K72" s="120">
        <v>61527</v>
      </c>
      <c r="L72" s="120">
        <v>202170</v>
      </c>
      <c r="M72" s="120">
        <v>233105</v>
      </c>
      <c r="N72" s="120">
        <v>1125</v>
      </c>
      <c r="O72" s="120">
        <v>14818</v>
      </c>
      <c r="P72" s="120">
        <v>172511</v>
      </c>
      <c r="Q72" s="120">
        <v>0</v>
      </c>
      <c r="R72" s="120">
        <v>11089</v>
      </c>
      <c r="S72" s="120">
        <v>0</v>
      </c>
      <c r="T72" s="120">
        <v>0</v>
      </c>
      <c r="U72" s="120"/>
      <c r="V72" s="189">
        <v>0</v>
      </c>
      <c r="W72" s="120">
        <v>0</v>
      </c>
      <c r="X72" s="120">
        <v>0</v>
      </c>
      <c r="Y72" s="120">
        <v>2312</v>
      </c>
      <c r="Z72" s="120">
        <v>634</v>
      </c>
      <c r="AA72" s="120">
        <v>509</v>
      </c>
      <c r="AB72" s="120">
        <v>10476</v>
      </c>
      <c r="AC72" s="151">
        <v>0</v>
      </c>
      <c r="AD72" s="229">
        <f t="shared" ref="AD72:AD73" si="932">SUM(C72:AC72)</f>
        <v>10178666</v>
      </c>
      <c r="AE72" s="120">
        <v>10263</v>
      </c>
      <c r="AF72" s="120">
        <v>635</v>
      </c>
      <c r="AG72" s="120">
        <v>6060</v>
      </c>
      <c r="AH72" s="120">
        <v>0</v>
      </c>
      <c r="AI72" s="120">
        <v>0</v>
      </c>
      <c r="AJ72" s="120">
        <v>14414</v>
      </c>
      <c r="AK72" s="120">
        <v>26297</v>
      </c>
      <c r="AL72" s="120">
        <v>56981</v>
      </c>
      <c r="AM72" s="120">
        <v>0</v>
      </c>
      <c r="AN72" s="120">
        <v>342</v>
      </c>
      <c r="AO72" s="189">
        <v>393803</v>
      </c>
      <c r="AP72" s="120">
        <v>15433058</v>
      </c>
      <c r="AQ72" s="151">
        <v>0</v>
      </c>
      <c r="AR72" s="120">
        <v>0</v>
      </c>
      <c r="AS72" s="120"/>
      <c r="AT72" s="120"/>
      <c r="AU72" s="120">
        <v>0</v>
      </c>
      <c r="AV72" s="120"/>
      <c r="AW72" s="120">
        <v>602</v>
      </c>
      <c r="AX72" s="120">
        <v>2643</v>
      </c>
      <c r="AY72" s="120">
        <v>50</v>
      </c>
      <c r="AZ72" s="120">
        <v>0</v>
      </c>
      <c r="BA72" s="120">
        <v>0</v>
      </c>
      <c r="BB72" s="151">
        <v>0</v>
      </c>
      <c r="BC72" s="120">
        <v>17832</v>
      </c>
      <c r="BD72" s="120">
        <v>17832</v>
      </c>
      <c r="BE72" s="120">
        <v>0</v>
      </c>
      <c r="BF72" s="120">
        <v>23472</v>
      </c>
      <c r="BG72" s="189">
        <v>2890</v>
      </c>
      <c r="BH72" s="9">
        <f>SUM(AE72:BG72)</f>
        <v>16007174</v>
      </c>
      <c r="BI72" s="222">
        <f>AD72+BH72</f>
        <v>26185840</v>
      </c>
      <c r="BJ72" s="96">
        <v>0</v>
      </c>
      <c r="BK72" s="9">
        <f t="shared" ref="BK72:BK73" si="933">BI72-BJ72</f>
        <v>26185840</v>
      </c>
      <c r="BL72">
        <v>7</v>
      </c>
      <c r="BM72" s="30"/>
    </row>
    <row r="73" spans="1:65" s="41" customFormat="1" ht="15.75" x14ac:dyDescent="0.25">
      <c r="A73" s="134" t="s">
        <v>141</v>
      </c>
      <c r="B73" s="216" t="s">
        <v>325</v>
      </c>
      <c r="C73" s="10">
        <v>4008804</v>
      </c>
      <c r="D73" s="10">
        <v>1122307</v>
      </c>
      <c r="E73" s="10">
        <v>224044</v>
      </c>
      <c r="F73" s="10">
        <v>461926</v>
      </c>
      <c r="G73" s="10">
        <v>232902</v>
      </c>
      <c r="H73" s="10">
        <v>0</v>
      </c>
      <c r="I73" s="10">
        <v>0</v>
      </c>
      <c r="J73" s="10">
        <v>374486</v>
      </c>
      <c r="K73" s="10">
        <v>41838</v>
      </c>
      <c r="L73" s="10">
        <v>137478</v>
      </c>
      <c r="M73" s="10">
        <v>158507</v>
      </c>
      <c r="N73" s="10">
        <v>766</v>
      </c>
      <c r="O73" s="10">
        <v>10073</v>
      </c>
      <c r="P73" s="10">
        <v>117309</v>
      </c>
      <c r="Q73" s="10">
        <v>0</v>
      </c>
      <c r="R73" s="10">
        <v>7541</v>
      </c>
      <c r="S73" s="10">
        <v>0</v>
      </c>
      <c r="T73" s="10">
        <v>0</v>
      </c>
      <c r="U73" s="10"/>
      <c r="V73" s="10">
        <v>0</v>
      </c>
      <c r="W73" s="10">
        <v>0</v>
      </c>
      <c r="X73" s="10">
        <v>0</v>
      </c>
      <c r="Y73" s="10">
        <v>1572</v>
      </c>
      <c r="Z73" s="10">
        <v>433</v>
      </c>
      <c r="AA73" s="10">
        <v>348</v>
      </c>
      <c r="AB73" s="10">
        <v>7309</v>
      </c>
      <c r="AC73" s="10">
        <v>0</v>
      </c>
      <c r="AD73" s="229">
        <f t="shared" si="932"/>
        <v>6907643</v>
      </c>
      <c r="AE73" s="10">
        <v>6978</v>
      </c>
      <c r="AF73" s="10">
        <v>432</v>
      </c>
      <c r="AG73" s="10">
        <v>4122</v>
      </c>
      <c r="AH73" s="10">
        <v>0</v>
      </c>
      <c r="AI73" s="10">
        <v>0</v>
      </c>
      <c r="AJ73" s="10">
        <v>9801</v>
      </c>
      <c r="AK73" s="10">
        <v>17883</v>
      </c>
      <c r="AL73" s="10">
        <v>38746</v>
      </c>
      <c r="AM73" s="10" t="s">
        <v>320</v>
      </c>
      <c r="AN73" s="10">
        <v>231</v>
      </c>
      <c r="AO73" s="10">
        <v>267785</v>
      </c>
      <c r="AP73" s="10">
        <v>12659281</v>
      </c>
      <c r="AQ73" s="10">
        <v>0</v>
      </c>
      <c r="AR73" s="10">
        <v>0</v>
      </c>
      <c r="AS73" s="10"/>
      <c r="AT73" s="10"/>
      <c r="AU73" s="10">
        <v>0</v>
      </c>
      <c r="AV73" s="10"/>
      <c r="AW73" s="10">
        <v>408</v>
      </c>
      <c r="AX73" s="10">
        <v>1795</v>
      </c>
      <c r="AY73" s="10">
        <v>34</v>
      </c>
      <c r="AZ73" s="10">
        <v>0</v>
      </c>
      <c r="BA73" s="10">
        <v>0</v>
      </c>
      <c r="BB73" s="10">
        <v>0</v>
      </c>
      <c r="BC73" s="10">
        <v>12128</v>
      </c>
      <c r="BD73" s="10">
        <v>12128</v>
      </c>
      <c r="BE73" s="10">
        <v>0</v>
      </c>
      <c r="BF73" s="10">
        <v>15962</v>
      </c>
      <c r="BG73" s="10">
        <v>1782</v>
      </c>
      <c r="BH73" s="10">
        <f>SUM(AE73:BG73)</f>
        <v>13049496</v>
      </c>
      <c r="BI73" s="222">
        <f>AD73+BH73</f>
        <v>19957139</v>
      </c>
      <c r="BJ73" s="10">
        <v>0</v>
      </c>
      <c r="BK73" s="223">
        <f t="shared" si="933"/>
        <v>19957139</v>
      </c>
      <c r="BM73" s="217"/>
    </row>
    <row r="74" spans="1:65" ht="15.75" x14ac:dyDescent="0.25">
      <c r="A74" s="128"/>
      <c r="B74" s="12" t="s">
        <v>326</v>
      </c>
      <c r="C74" s="9">
        <f>IF('Upto Month COPPY'!$H$4="",0,'Upto Month COPPY'!$H$4)</f>
        <v>3838000</v>
      </c>
      <c r="D74" s="9">
        <f>IF('Upto Month COPPY'!$H$5="",0,'Upto Month COPPY'!$H$5)</f>
        <v>682479</v>
      </c>
      <c r="E74" s="9">
        <f>IF('Upto Month COPPY'!$H$6="",0,'Upto Month COPPY'!$H$6)</f>
        <v>216759</v>
      </c>
      <c r="F74" s="9">
        <f>IF('Upto Month COPPY'!$H$7="",0,'Upto Month COPPY'!$H$7)</f>
        <v>425181</v>
      </c>
      <c r="G74" s="9">
        <f>IF('Upto Month COPPY'!$H$8="",0,'Upto Month COPPY'!$H$8)</f>
        <v>206860</v>
      </c>
      <c r="H74" s="9">
        <f>IF('Upto Month COPPY'!$H$9="",0,'Upto Month COPPY'!$H$9)</f>
        <v>0</v>
      </c>
      <c r="I74" s="9">
        <f>IF('Upto Month COPPY'!$H$10="",0,'Upto Month COPPY'!$H$10)</f>
        <v>0</v>
      </c>
      <c r="J74" s="9">
        <f>IF('Upto Month COPPY'!$H$11="",0,'Upto Month COPPY'!$H$11)</f>
        <v>355823</v>
      </c>
      <c r="K74" s="9">
        <f>IF('Upto Month COPPY'!$H$12="",0,'Upto Month COPPY'!$H$12)</f>
        <v>30537</v>
      </c>
      <c r="L74" s="9">
        <f>IF('Upto Month COPPY'!$H$13="",0,'Upto Month COPPY'!$H$13)</f>
        <v>145982</v>
      </c>
      <c r="M74" s="9">
        <f>IF('Upto Month COPPY'!$H$14="",0,'Upto Month COPPY'!$H$14)</f>
        <v>156869</v>
      </c>
      <c r="N74" s="9">
        <f>IF('Upto Month COPPY'!$H$15="",0,'Upto Month COPPY'!$H$15)</f>
        <v>177</v>
      </c>
      <c r="O74" s="9">
        <f>IF('Upto Month COPPY'!$H$16="",0,'Upto Month COPPY'!$H$16)</f>
        <v>8672</v>
      </c>
      <c r="P74" s="9">
        <f>IF('Upto Month COPPY'!$H$17="",0,'Upto Month COPPY'!$H$17)</f>
        <v>107956</v>
      </c>
      <c r="Q74" s="9">
        <f>IF('Upto Month COPPY'!$H$18="",0,'Upto Month COPPY'!$H$18)</f>
        <v>0</v>
      </c>
      <c r="R74" s="9">
        <f>IF('Upto Month COPPY'!$H$21="",0,'Upto Month COPPY'!$H$21)</f>
        <v>5546</v>
      </c>
      <c r="S74" s="9">
        <f>IF('Upto Month COPPY'!$H$26="",0,'Upto Month COPPY'!$H$26)</f>
        <v>0</v>
      </c>
      <c r="T74" s="9">
        <f>IF('Upto Month COPPY'!$H$27="",0,'Upto Month COPPY'!$H$27)</f>
        <v>0</v>
      </c>
      <c r="U74" s="9">
        <f>IF('Upto Month COPPY'!$H$30="",0,'Upto Month COPPY'!$H$30)</f>
        <v>6</v>
      </c>
      <c r="V74" s="9">
        <f>IF('Upto Month COPPY'!$H$35="",0,'Upto Month COPPY'!$H$35)</f>
        <v>0</v>
      </c>
      <c r="W74" s="9">
        <f>IF('Upto Month COPPY'!$H$39="",0,'Upto Month COPPY'!$H$39)</f>
        <v>0</v>
      </c>
      <c r="X74" s="9">
        <f>IF('Upto Month COPPY'!$H$40="",0,'Upto Month COPPY'!$H$40)</f>
        <v>0</v>
      </c>
      <c r="Y74" s="9">
        <f>IF('Upto Month COPPY'!$H$42="",0,'Upto Month COPPY'!$H$42)</f>
        <v>1208</v>
      </c>
      <c r="Z74" s="9">
        <f>IF('Upto Month COPPY'!$H$43="",0,'Upto Month COPPY'!$H$43)</f>
        <v>241</v>
      </c>
      <c r="AA74" s="9">
        <f>IF('Upto Month COPPY'!$H$44="",0,'Upto Month COPPY'!$H$44)</f>
        <v>380</v>
      </c>
      <c r="AB74" s="9">
        <f>IF('Upto Month COPPY'!$H$48="",0,'Upto Month COPPY'!$H$48)</f>
        <v>0</v>
      </c>
      <c r="AC74" s="10">
        <f>IF('Upto Month COPPY'!$H$51="",0,'Upto Month COPPY'!$H$51)</f>
        <v>0</v>
      </c>
      <c r="AD74" s="229">
        <f t="shared" ref="AD74:AD75" si="934">SUM(C74:AC74)</f>
        <v>6182676</v>
      </c>
      <c r="AE74" s="9">
        <f>IF('Upto Month COPPY'!$H$19="",0,'Upto Month COPPY'!$H$19)</f>
        <v>7716</v>
      </c>
      <c r="AF74" s="9">
        <f>IF('Upto Month COPPY'!$H$20="",0,'Upto Month COPPY'!$H$20)</f>
        <v>1101</v>
      </c>
      <c r="AG74" s="9">
        <f>IF('Upto Month COPPY'!$H$22="",0,'Upto Month COPPY'!$H$22)</f>
        <v>8724</v>
      </c>
      <c r="AH74" s="9">
        <f>IF('Upto Month COPPY'!$H$23="",0,'Upto Month COPPY'!$H$23)</f>
        <v>0</v>
      </c>
      <c r="AI74" s="9">
        <f>IF('Upto Month COPPY'!$H$24="",0,'Upto Month COPPY'!$H$24)</f>
        <v>0</v>
      </c>
      <c r="AJ74" s="9">
        <f>IF('Upto Month COPPY'!$H$25="",0,'Upto Month COPPY'!$H$25)</f>
        <v>10925</v>
      </c>
      <c r="AK74" s="9">
        <f>IF('Upto Month COPPY'!$H$28="",0,'Upto Month COPPY'!$H$28)</f>
        <v>13221</v>
      </c>
      <c r="AL74" s="9">
        <f>IF('Upto Month COPPY'!$H$29="",0,'Upto Month COPPY'!$H$29)</f>
        <v>61681</v>
      </c>
      <c r="AM74" s="9">
        <f>IF('Upto Month COPPY'!$H$31="",0,'Upto Month COPPY'!$H$31)</f>
        <v>0</v>
      </c>
      <c r="AN74" s="9">
        <f>IF('Upto Month COPPY'!$H$32="",0,'Upto Month COPPY'!$H$32)</f>
        <v>0</v>
      </c>
      <c r="AO74" s="9">
        <f>IF('Upto Month COPPY'!$H$33="",0,'Upto Month COPPY'!$H$33)</f>
        <v>303220</v>
      </c>
      <c r="AP74" s="9">
        <f>IF('Upto Month COPPY'!$H$34="",0,'Upto Month COPPY'!$H$34)</f>
        <v>12803209</v>
      </c>
      <c r="AQ74" s="10">
        <f>IF('Upto Month COPPY'!$H$36="",0,'Upto Month COPPY'!$H$36)</f>
        <v>0</v>
      </c>
      <c r="AR74" s="9">
        <f>IF('Upto Month COPPY'!$H$37="",0,'Upto Month COPPY'!$H$37)</f>
        <v>0</v>
      </c>
      <c r="AS74" s="9">
        <v>0</v>
      </c>
      <c r="AT74" s="9">
        <f>IF('Upto Month COPPY'!$H$38="",0,'Upto Month COPPY'!$H$38)</f>
        <v>0</v>
      </c>
      <c r="AU74" s="9">
        <f>IF('Upto Month COPPY'!$H$41="",0,'Upto Month COPPY'!$H$41)</f>
        <v>0</v>
      </c>
      <c r="AV74" s="9">
        <v>0</v>
      </c>
      <c r="AW74" s="9">
        <f>IF('Upto Month COPPY'!$H$45="",0,'Upto Month COPPY'!$H$45)</f>
        <v>366</v>
      </c>
      <c r="AX74" s="9">
        <f>IF('Upto Month COPPY'!$H$46="",0,'Upto Month COPPY'!$H$46)</f>
        <v>996</v>
      </c>
      <c r="AY74" s="9">
        <f>IF('Upto Month COPPY'!$H$47="",0,'Upto Month COPPY'!$H$47)</f>
        <v>0</v>
      </c>
      <c r="AZ74" s="9">
        <f>IF('Upto Month COPPY'!$H$49="",0,'Upto Month COPPY'!$H$49)</f>
        <v>0</v>
      </c>
      <c r="BA74" s="9">
        <f>IF('Upto Month COPPY'!$H$50="",0,'Upto Month COPPY'!$H$50)</f>
        <v>0</v>
      </c>
      <c r="BB74" s="10">
        <f>IF('Upto Month COPPY'!$H$52="",0,'Upto Month COPPY'!$H$52)</f>
        <v>0</v>
      </c>
      <c r="BC74" s="9">
        <f>IF('Upto Month COPPY'!$H$53="",0,'Upto Month COPPY'!$H$53)</f>
        <v>11326</v>
      </c>
      <c r="BD74" s="9">
        <f>IF('Upto Month COPPY'!$H$54="",0,'Upto Month COPPY'!$H$54)</f>
        <v>11326</v>
      </c>
      <c r="BE74" s="9">
        <f>IF('Upto Month COPPY'!$H$55="",0,'Upto Month COPPY'!$H$55)</f>
        <v>0</v>
      </c>
      <c r="BF74" s="9">
        <f>IF('Upto Month COPPY'!$H$56="",0,'Upto Month COPPY'!$H$56)</f>
        <v>12814</v>
      </c>
      <c r="BG74" s="9">
        <f>IF('Upto Month COPPY'!$H$58="",0,'Upto Month COPPY'!$H$58)</f>
        <v>3357</v>
      </c>
      <c r="BH74" s="9">
        <f>SUM(AE74:BG74)</f>
        <v>13249982</v>
      </c>
      <c r="BI74" s="222">
        <f>AD74+BH74</f>
        <v>19432658</v>
      </c>
      <c r="BJ74" s="9">
        <f>IF('Upto Month COPPY'!$H$60="",0,'Upto Month COPPY'!$H$60)</f>
        <v>42</v>
      </c>
      <c r="BK74" s="49">
        <f t="shared" ref="BK74:BK75" si="935">BI74-BJ74</f>
        <v>19432616</v>
      </c>
      <c r="BL74">
        <f>'Upto Month COPPY'!$H$61</f>
        <v>19432641</v>
      </c>
      <c r="BM74" s="30">
        <f t="shared" ref="BM74:BM78" si="936">BK74-AD74</f>
        <v>13249940</v>
      </c>
    </row>
    <row r="75" spans="1:65" ht="15.75" x14ac:dyDescent="0.25">
      <c r="A75" s="128"/>
      <c r="B75" s="182" t="s">
        <v>327</v>
      </c>
      <c r="C75" s="9">
        <f>IF('Upto Month Current'!$H$4="",0,'Upto Month Current'!$H$4)</f>
        <v>3792391</v>
      </c>
      <c r="D75" s="9">
        <f>IF('Upto Month Current'!$H$5="",0,'Upto Month Current'!$H$5)</f>
        <v>1026291</v>
      </c>
      <c r="E75" s="9">
        <f>IF('Upto Month Current'!$H$6="",0,'Upto Month Current'!$H$6)</f>
        <v>211439</v>
      </c>
      <c r="F75" s="9">
        <f>IF('Upto Month Current'!$H$7="",0,'Upto Month Current'!$H$7)</f>
        <v>455561</v>
      </c>
      <c r="G75" s="9">
        <f>IF('Upto Month Current'!$H$8="",0,'Upto Month Current'!$H$8)</f>
        <v>220707</v>
      </c>
      <c r="H75" s="9">
        <f>IF('Upto Month Current'!$H$9="",0,'Upto Month Current'!$H$9)</f>
        <v>0</v>
      </c>
      <c r="I75" s="9">
        <f>IF('Upto Month Current'!$H$10="",0,'Upto Month Current'!$H$10)</f>
        <v>0</v>
      </c>
      <c r="J75" s="9">
        <f>IF('Upto Month Current'!$H$11="",0,'Upto Month Current'!$H$11)</f>
        <v>441306</v>
      </c>
      <c r="K75" s="9">
        <f>IF('Upto Month Current'!$H$12="",0,'Upto Month Current'!$H$12)</f>
        <v>13923</v>
      </c>
      <c r="L75" s="9">
        <f>IF('Upto Month Current'!$H$13="",0,'Upto Month Current'!$H$13)</f>
        <v>107312</v>
      </c>
      <c r="M75" s="9">
        <f>IF('Upto Month Current'!$H$14="",0,'Upto Month Current'!$H$14)</f>
        <v>166281</v>
      </c>
      <c r="N75" s="9">
        <f>IF('Upto Month Current'!$H$15="",0,'Upto Month Current'!$H$15)</f>
        <v>448</v>
      </c>
      <c r="O75" s="9">
        <f>IF('Upto Month Current'!$H$16="",0,'Upto Month Current'!$H$16)</f>
        <v>10332</v>
      </c>
      <c r="P75" s="9">
        <f>IF('Upto Month Current'!$H$17="",0,'Upto Month Current'!$H$17)</f>
        <v>153990</v>
      </c>
      <c r="Q75" s="9">
        <f>IF('Upto Month Current'!$H$18="",0,'Upto Month Current'!$H$18)</f>
        <v>0</v>
      </c>
      <c r="R75" s="9">
        <f>IF('Upto Month Current'!$H$21="",0,'Upto Month Current'!$H$21)</f>
        <v>8214</v>
      </c>
      <c r="S75" s="9">
        <f>IF('Upto Month Current'!$H$26="",0,'Upto Month Current'!$H$26)</f>
        <v>0</v>
      </c>
      <c r="T75" s="9">
        <f>IF('Upto Month Current'!$H$27="",0,'Upto Month Current'!$H$27)</f>
        <v>0</v>
      </c>
      <c r="U75" s="9">
        <f>IF('Upto Month Current'!$H$30="",0,'Upto Month Current'!$H$30)</f>
        <v>0</v>
      </c>
      <c r="V75" s="9">
        <f>IF('Upto Month Current'!$H$35="",0,'Upto Month Current'!$H$35)</f>
        <v>0</v>
      </c>
      <c r="W75" s="9">
        <f>IF('Upto Month Current'!$H$39="",0,'Upto Month Current'!$H$39)</f>
        <v>0</v>
      </c>
      <c r="X75" s="9">
        <f>IF('Upto Month Current'!$H$40="",0,'Upto Month Current'!$H$40)</f>
        <v>0</v>
      </c>
      <c r="Y75" s="9">
        <f>IF('Upto Month Current'!$H$42="",0,'Upto Month Current'!$H$42)</f>
        <v>24751</v>
      </c>
      <c r="Z75" s="9">
        <f>IF('Upto Month Current'!$H$43="",0,'Upto Month Current'!$H$43)</f>
        <v>3254</v>
      </c>
      <c r="AA75" s="9">
        <f>IF('Upto Month Current'!$H$44="",0,'Upto Month Current'!$H$44)</f>
        <v>5706</v>
      </c>
      <c r="AB75" s="9">
        <f>IF('Upto Month Current'!$H$48="",0,'Upto Month Current'!$H$48)</f>
        <v>30</v>
      </c>
      <c r="AC75" s="10">
        <f>IF('Upto Month Current'!$H$51="",0,'Upto Month Current'!$H$51)</f>
        <v>0</v>
      </c>
      <c r="AD75" s="229">
        <f t="shared" si="934"/>
        <v>6641936</v>
      </c>
      <c r="AE75" s="9">
        <f>IF('Upto Month Current'!$H$19="",0,'Upto Month Current'!$H$19)</f>
        <v>9712</v>
      </c>
      <c r="AF75" s="9">
        <f>IF('Upto Month Current'!$H$20="",0,'Upto Month Current'!$H$20)</f>
        <v>1313</v>
      </c>
      <c r="AG75" s="9">
        <f>IF('Upto Month Current'!$H$22="",0,'Upto Month Current'!$H$22)</f>
        <v>7335</v>
      </c>
      <c r="AH75" s="9">
        <f>IF('Upto Month Current'!$H$23="",0,'Upto Month Current'!$H$23)</f>
        <v>0</v>
      </c>
      <c r="AI75" s="9">
        <f>IF('Upto Month Current'!$H$24="",0,'Upto Month Current'!$H$24)</f>
        <v>0</v>
      </c>
      <c r="AJ75" s="9">
        <f>IF('Upto Month Current'!$H$25="",0,'Upto Month Current'!$H$25)</f>
        <v>11770</v>
      </c>
      <c r="AK75" s="9">
        <f>IF('Upto Month Current'!$H$28="",0,'Upto Month Current'!$H$28)</f>
        <v>13030</v>
      </c>
      <c r="AL75" s="9">
        <f>IF('Upto Month Current'!$H$29="",0,'Upto Month Current'!$H$29)</f>
        <v>15131</v>
      </c>
      <c r="AM75" s="9">
        <f>IF('Upto Month Current'!$H$31="",0,'Upto Month Current'!$H$31)</f>
        <v>0</v>
      </c>
      <c r="AN75" s="9">
        <f>IF('Upto Month Current'!$H$32="",0,'Upto Month Current'!$H$32)</f>
        <v>0</v>
      </c>
      <c r="AO75" s="9">
        <f>IF('Upto Month Current'!$H$33="",0,'Upto Month Current'!$H$33)</f>
        <v>246086</v>
      </c>
      <c r="AP75" s="9">
        <f>IF('Upto Month Current'!$H$34="",0,'Upto Month Current'!$H$34)</f>
        <v>12350923</v>
      </c>
      <c r="AQ75" s="10">
        <f>IF('Upto Month Current'!$H$36="",0,'Upto Month Current'!$H$36)</f>
        <v>0</v>
      </c>
      <c r="AR75" s="9">
        <f>IF('Upto Month Current'!$H$37="",0,'Upto Month Current'!$H$37)</f>
        <v>0</v>
      </c>
      <c r="AS75" s="9">
        <v>0</v>
      </c>
      <c r="AT75" s="9">
        <f>IF('Upto Month Current'!$H$38="",0,'Upto Month Current'!$H$38)</f>
        <v>0</v>
      </c>
      <c r="AU75" s="9">
        <f>IF('Upto Month Current'!$H$41="",0,'Upto Month Current'!$H$41)</f>
        <v>0</v>
      </c>
      <c r="AV75" s="9">
        <v>0</v>
      </c>
      <c r="AW75" s="9">
        <f>IF('Upto Month Current'!$H$45="",0,'Upto Month Current'!$H$45)</f>
        <v>72</v>
      </c>
      <c r="AX75" s="9">
        <f>IF('Upto Month Current'!$H$46="",0,'Upto Month Current'!$H$46)</f>
        <v>2333</v>
      </c>
      <c r="AY75" s="9">
        <f>IF('Upto Month Current'!$H$47="",0,'Upto Month Current'!$H$47)</f>
        <v>0</v>
      </c>
      <c r="AZ75" s="9">
        <f>IF('Upto Month Current'!$H$49="",0,'Upto Month Current'!$H$49)</f>
        <v>0</v>
      </c>
      <c r="BA75" s="9">
        <f>IF('Upto Month Current'!$H$50="",0,'Upto Month Current'!$H$50)</f>
        <v>0</v>
      </c>
      <c r="BB75" s="10">
        <f>IF('Upto Month Current'!$H$52="",0,'Upto Month Current'!$H$52)</f>
        <v>0</v>
      </c>
      <c r="BC75" s="9">
        <f>IF('Upto Month Current'!$H$53="",0,'Upto Month Current'!$H$53)</f>
        <v>13949</v>
      </c>
      <c r="BD75" s="9">
        <f>IF('Upto Month Current'!$H$54="",0,'Upto Month Current'!$H$54)</f>
        <v>13949</v>
      </c>
      <c r="BE75" s="9">
        <f>IF('Upto Month Current'!$H$55="",0,'Upto Month Current'!$H$55)</f>
        <v>0</v>
      </c>
      <c r="BF75" s="9">
        <f>IF('Upto Month Current'!$H$56="",0,'Upto Month Current'!$H$56)</f>
        <v>7354</v>
      </c>
      <c r="BG75" s="9">
        <f>IF('Upto Month Current'!$H$58="",0,'Upto Month Current'!$H$58)</f>
        <v>6455</v>
      </c>
      <c r="BH75" s="9">
        <f>SUM(AE75:BG75)</f>
        <v>12699412</v>
      </c>
      <c r="BI75" s="222">
        <f>AD75+BH75</f>
        <v>19341348</v>
      </c>
      <c r="BJ75" s="9">
        <f>IF('Upto Month Current'!$H$60="",0,'Upto Month Current'!$H$60)</f>
        <v>176</v>
      </c>
      <c r="BK75" s="49">
        <f t="shared" si="935"/>
        <v>19341172</v>
      </c>
      <c r="BL75">
        <f>'Upto Month Current'!$H$61</f>
        <v>19341174</v>
      </c>
      <c r="BM75" s="30">
        <f t="shared" si="936"/>
        <v>12699236</v>
      </c>
    </row>
    <row r="76" spans="1:65" ht="15.75" x14ac:dyDescent="0.25">
      <c r="A76" s="128"/>
      <c r="B76" s="5" t="s">
        <v>132</v>
      </c>
      <c r="C76" s="11">
        <f>C75-C73</f>
        <v>-216413</v>
      </c>
      <c r="D76" s="11">
        <f t="shared" ref="D76" si="937">D75-D73</f>
        <v>-96016</v>
      </c>
      <c r="E76" s="11">
        <f t="shared" ref="E76" si="938">E75-E73</f>
        <v>-12605</v>
      </c>
      <c r="F76" s="11">
        <f t="shared" ref="F76" si="939">F75-F73</f>
        <v>-6365</v>
      </c>
      <c r="G76" s="11">
        <f t="shared" ref="G76" si="940">G75-G73</f>
        <v>-12195</v>
      </c>
      <c r="H76" s="11">
        <f t="shared" ref="H76" si="941">H75-H73</f>
        <v>0</v>
      </c>
      <c r="I76" s="11">
        <f t="shared" ref="I76" si="942">I75-I73</f>
        <v>0</v>
      </c>
      <c r="J76" s="11">
        <f t="shared" ref="J76" si="943">J75-J73</f>
        <v>66820</v>
      </c>
      <c r="K76" s="11">
        <f t="shared" ref="K76" si="944">K75-K73</f>
        <v>-27915</v>
      </c>
      <c r="L76" s="11">
        <f t="shared" ref="L76" si="945">L75-L73</f>
        <v>-30166</v>
      </c>
      <c r="M76" s="11">
        <f t="shared" ref="M76" si="946">M75-M73</f>
        <v>7774</v>
      </c>
      <c r="N76" s="11">
        <f t="shared" ref="N76" si="947">N75-N73</f>
        <v>-318</v>
      </c>
      <c r="O76" s="11">
        <f t="shared" ref="O76" si="948">O75-O73</f>
        <v>259</v>
      </c>
      <c r="P76" s="11">
        <f t="shared" ref="P76" si="949">P75-P73</f>
        <v>36681</v>
      </c>
      <c r="Q76" s="11">
        <f t="shared" ref="Q76" si="950">Q75-Q73</f>
        <v>0</v>
      </c>
      <c r="R76" s="11">
        <f t="shared" ref="R76" si="951">R75-R73</f>
        <v>673</v>
      </c>
      <c r="S76" s="11">
        <f t="shared" ref="S76" si="952">S75-S73</f>
        <v>0</v>
      </c>
      <c r="T76" s="11">
        <f t="shared" ref="T76:U76" si="953">T75-T73</f>
        <v>0</v>
      </c>
      <c r="U76" s="11">
        <f t="shared" si="953"/>
        <v>0</v>
      </c>
      <c r="V76" s="9">
        <f t="shared" ref="V76" si="954">V75-V73</f>
        <v>0</v>
      </c>
      <c r="W76" s="11">
        <f t="shared" ref="W76" si="955">W75-W73</f>
        <v>0</v>
      </c>
      <c r="X76" s="11">
        <f t="shared" ref="X76" si="956">X75-X73</f>
        <v>0</v>
      </c>
      <c r="Y76" s="11">
        <f t="shared" ref="Y76" si="957">Y75-Y73</f>
        <v>23179</v>
      </c>
      <c r="Z76" s="11">
        <f t="shared" ref="Z76" si="958">Z75-Z73</f>
        <v>2821</v>
      </c>
      <c r="AA76" s="11">
        <f t="shared" ref="AA76:AD76" si="959">AA75-AA73</f>
        <v>5358</v>
      </c>
      <c r="AB76" s="11">
        <f t="shared" ref="AB76" si="960">AB75-AB73</f>
        <v>-7279</v>
      </c>
      <c r="AC76" s="10">
        <f t="shared" si="959"/>
        <v>0</v>
      </c>
      <c r="AD76" s="223">
        <f t="shared" si="959"/>
        <v>-265707</v>
      </c>
      <c r="AE76" s="11">
        <f t="shared" ref="AE76" si="961">AE75-AE73</f>
        <v>2734</v>
      </c>
      <c r="AF76" s="11">
        <f t="shared" ref="AF76" si="962">AF75-AF73</f>
        <v>881</v>
      </c>
      <c r="AG76" s="11">
        <f t="shared" ref="AG76" si="963">AG75-AG73</f>
        <v>3213</v>
      </c>
      <c r="AH76" s="11">
        <f t="shared" ref="AH76" si="964">AH75-AH73</f>
        <v>0</v>
      </c>
      <c r="AI76" s="11">
        <f t="shared" ref="AI76" si="965">AI75-AI73</f>
        <v>0</v>
      </c>
      <c r="AJ76" s="11">
        <f t="shared" ref="AJ76" si="966">AJ75-AJ73</f>
        <v>1969</v>
      </c>
      <c r="AK76" s="11">
        <f t="shared" ref="AK76" si="967">AK75-AK73</f>
        <v>-4853</v>
      </c>
      <c r="AL76" s="11">
        <f t="shared" ref="AL76" si="968">AL75-AL73</f>
        <v>-23615</v>
      </c>
      <c r="AM76" s="11" t="e">
        <f t="shared" ref="AM76" si="969">AM75-AM73</f>
        <v>#VALUE!</v>
      </c>
      <c r="AN76" s="11">
        <f t="shared" ref="AN76" si="970">AN75-AN73</f>
        <v>-231</v>
      </c>
      <c r="AO76" s="9">
        <f t="shared" ref="AO76" si="971">AO75-AO73</f>
        <v>-21699</v>
      </c>
      <c r="AP76" s="11">
        <f t="shared" ref="AP76" si="972">AP75-AP73</f>
        <v>-308358</v>
      </c>
      <c r="AQ76" s="10">
        <f t="shared" ref="AQ76" si="973">AQ75-AQ73</f>
        <v>0</v>
      </c>
      <c r="AR76" s="11">
        <f t="shared" ref="AR76" si="974">AR75-AR73</f>
        <v>0</v>
      </c>
      <c r="AS76" s="11">
        <f t="shared" ref="AS76" si="975">AS75-AS73</f>
        <v>0</v>
      </c>
      <c r="AT76" s="11">
        <f t="shared" ref="AT76" si="976">AT75-AT73</f>
        <v>0</v>
      </c>
      <c r="AU76" s="11">
        <f t="shared" ref="AU76" si="977">AU75-AU73</f>
        <v>0</v>
      </c>
      <c r="AV76" s="11">
        <f t="shared" ref="AV76" si="978">AV75-AV73</f>
        <v>0</v>
      </c>
      <c r="AW76" s="11">
        <f t="shared" ref="AW76" si="979">AW75-AW73</f>
        <v>-336</v>
      </c>
      <c r="AX76" s="11">
        <f t="shared" ref="AX76" si="980">AX75-AX73</f>
        <v>538</v>
      </c>
      <c r="AY76" s="11">
        <f t="shared" ref="AY76" si="981">AY75-AY73</f>
        <v>-34</v>
      </c>
      <c r="AZ76" s="11">
        <f t="shared" ref="AZ76" si="982">AZ75-AZ73</f>
        <v>0</v>
      </c>
      <c r="BA76" s="11">
        <f t="shared" ref="BA76" si="983">BA75-BA73</f>
        <v>0</v>
      </c>
      <c r="BB76" s="10">
        <f t="shared" ref="BB76" si="984">BB75-BB73</f>
        <v>0</v>
      </c>
      <c r="BC76" s="11">
        <f t="shared" ref="BC76" si="985">BC75-BC73</f>
        <v>1821</v>
      </c>
      <c r="BD76" s="11">
        <f t="shared" ref="BD76" si="986">BD75-BD73</f>
        <v>1821</v>
      </c>
      <c r="BE76" s="11">
        <f t="shared" ref="BE76" si="987">BE75-BE73</f>
        <v>0</v>
      </c>
      <c r="BF76" s="11">
        <f t="shared" ref="BF76" si="988">BF75-BF73</f>
        <v>-8608</v>
      </c>
      <c r="BG76" s="11">
        <f t="shared" ref="BG76:BH76" si="989">BG75-BG73</f>
        <v>4673</v>
      </c>
      <c r="BH76" s="9">
        <f t="shared" si="989"/>
        <v>-350084</v>
      </c>
      <c r="BI76" s="223">
        <f t="shared" ref="BI76" si="990">BI75-BI73</f>
        <v>-615791</v>
      </c>
      <c r="BJ76" s="11">
        <f t="shared" ref="BJ76:BK76" si="991">BJ75-BJ73</f>
        <v>176</v>
      </c>
      <c r="BK76" s="49">
        <f t="shared" si="991"/>
        <v>-615967</v>
      </c>
      <c r="BM76" s="30">
        <f t="shared" si="936"/>
        <v>-350260</v>
      </c>
    </row>
    <row r="77" spans="1:65" ht="15.75" x14ac:dyDescent="0.25">
      <c r="A77" s="128"/>
      <c r="B77" s="5" t="s">
        <v>133</v>
      </c>
      <c r="C77" s="13">
        <f>C76/C73</f>
        <v>-5.3984430268977979E-2</v>
      </c>
      <c r="D77" s="13">
        <f t="shared" ref="D77" si="992">D76/D73</f>
        <v>-8.5552348867110342E-2</v>
      </c>
      <c r="E77" s="13">
        <f t="shared" ref="E77" si="993">E76/E73</f>
        <v>-5.6261270107657427E-2</v>
      </c>
      <c r="F77" s="13">
        <f t="shared" ref="F77" si="994">F76/F73</f>
        <v>-1.3779263345211137E-2</v>
      </c>
      <c r="G77" s="13">
        <f t="shared" ref="G77" si="995">G76/G73</f>
        <v>-5.2361078908725558E-2</v>
      </c>
      <c r="H77" s="13" t="e">
        <f t="shared" ref="H77" si="996">H76/H73</f>
        <v>#DIV/0!</v>
      </c>
      <c r="I77" s="13" t="e">
        <f t="shared" ref="I77" si="997">I76/I73</f>
        <v>#DIV/0!</v>
      </c>
      <c r="J77" s="13">
        <f t="shared" ref="J77" si="998">J76/J73</f>
        <v>0.17843123641471242</v>
      </c>
      <c r="K77" s="13">
        <f t="shared" ref="K77" si="999">K76/K73</f>
        <v>-0.66721640613796074</v>
      </c>
      <c r="L77" s="13">
        <f t="shared" ref="L77" si="1000">L76/L73</f>
        <v>-0.21942419878089586</v>
      </c>
      <c r="M77" s="13">
        <f t="shared" ref="M77" si="1001">M76/M73</f>
        <v>4.9045152580012241E-2</v>
      </c>
      <c r="N77" s="13">
        <f t="shared" ref="N77" si="1002">N76/N73</f>
        <v>-0.41514360313315929</v>
      </c>
      <c r="O77" s="13">
        <f t="shared" ref="O77" si="1003">O76/O73</f>
        <v>2.571230020847811E-2</v>
      </c>
      <c r="P77" s="13">
        <f t="shared" ref="P77" si="1004">P76/P73</f>
        <v>0.31268700611206302</v>
      </c>
      <c r="Q77" s="13" t="e">
        <f t="shared" ref="Q77" si="1005">Q76/Q73</f>
        <v>#DIV/0!</v>
      </c>
      <c r="R77" s="13">
        <f t="shared" ref="R77" si="1006">R76/R73</f>
        <v>8.9245458162047472E-2</v>
      </c>
      <c r="S77" s="13" t="e">
        <f t="shared" ref="S77" si="1007">S76/S73</f>
        <v>#DIV/0!</v>
      </c>
      <c r="T77" s="13" t="e">
        <f t="shared" ref="T77:U77" si="1008">T76/T73</f>
        <v>#DIV/0!</v>
      </c>
      <c r="U77" s="13" t="e">
        <f t="shared" si="1008"/>
        <v>#DIV/0!</v>
      </c>
      <c r="V77" s="162" t="e">
        <f t="shared" ref="V77" si="1009">V76/V73</f>
        <v>#DIV/0!</v>
      </c>
      <c r="W77" s="13" t="e">
        <f t="shared" ref="W77" si="1010">W76/W73</f>
        <v>#DIV/0!</v>
      </c>
      <c r="X77" s="13" t="e">
        <f t="shared" ref="X77" si="1011">X76/X73</f>
        <v>#DIV/0!</v>
      </c>
      <c r="Y77" s="13">
        <f t="shared" ref="Y77" si="1012">Y76/Y73</f>
        <v>14.744910941475826</v>
      </c>
      <c r="Z77" s="13">
        <f t="shared" ref="Z77" si="1013">Z76/Z73</f>
        <v>6.5150115473441108</v>
      </c>
      <c r="AA77" s="13">
        <f t="shared" ref="AA77:AD77" si="1014">AA76/AA73</f>
        <v>15.396551724137931</v>
      </c>
      <c r="AB77" s="13">
        <f t="shared" ref="AB77" si="1015">AB76/AB73</f>
        <v>-0.99589547133670819</v>
      </c>
      <c r="AC77" s="14" t="e">
        <f t="shared" si="1014"/>
        <v>#DIV/0!</v>
      </c>
      <c r="AD77" s="224">
        <f t="shared" si="1014"/>
        <v>-3.8465653190241589E-2</v>
      </c>
      <c r="AE77" s="13">
        <f t="shared" ref="AE77" si="1016">AE76/AE73</f>
        <v>0.39180280882774432</v>
      </c>
      <c r="AF77" s="13">
        <f t="shared" ref="AF77" si="1017">AF76/AF73</f>
        <v>2.0393518518518516</v>
      </c>
      <c r="AG77" s="13">
        <f t="shared" ref="AG77" si="1018">AG76/AG73</f>
        <v>0.77947598253275108</v>
      </c>
      <c r="AH77" s="13" t="e">
        <f t="shared" ref="AH77" si="1019">AH76/AH73</f>
        <v>#DIV/0!</v>
      </c>
      <c r="AI77" s="13" t="e">
        <f t="shared" ref="AI77" si="1020">AI76/AI73</f>
        <v>#DIV/0!</v>
      </c>
      <c r="AJ77" s="13">
        <f t="shared" ref="AJ77" si="1021">AJ76/AJ73</f>
        <v>0.20089786756453423</v>
      </c>
      <c r="AK77" s="13">
        <f t="shared" ref="AK77" si="1022">AK76/AK73</f>
        <v>-0.2713750489291506</v>
      </c>
      <c r="AL77" s="13">
        <f t="shared" ref="AL77" si="1023">AL76/AL73</f>
        <v>-0.6094822691374594</v>
      </c>
      <c r="AM77" s="13" t="e">
        <f t="shared" ref="AM77" si="1024">AM76/AM73</f>
        <v>#VALUE!</v>
      </c>
      <c r="AN77" s="13">
        <f t="shared" ref="AN77" si="1025">AN76/AN73</f>
        <v>-1</v>
      </c>
      <c r="AO77" s="162">
        <f t="shared" ref="AO77" si="1026">AO76/AO73</f>
        <v>-8.1031424463655549E-2</v>
      </c>
      <c r="AP77" s="13">
        <f t="shared" ref="AP77" si="1027">AP76/AP73</f>
        <v>-2.435825541750752E-2</v>
      </c>
      <c r="AQ77" s="14" t="e">
        <f t="shared" ref="AQ77" si="1028">AQ76/AQ73</f>
        <v>#DIV/0!</v>
      </c>
      <c r="AR77" s="13" t="e">
        <f t="shared" ref="AR77" si="1029">AR76/AR73</f>
        <v>#DIV/0!</v>
      </c>
      <c r="AS77" s="13" t="e">
        <f t="shared" ref="AS77" si="1030">AS76/AS73</f>
        <v>#DIV/0!</v>
      </c>
      <c r="AT77" s="13" t="e">
        <f t="shared" ref="AT77" si="1031">AT76/AT73</f>
        <v>#DIV/0!</v>
      </c>
      <c r="AU77" s="13" t="e">
        <f t="shared" ref="AU77" si="1032">AU76/AU73</f>
        <v>#DIV/0!</v>
      </c>
      <c r="AV77" s="13" t="e">
        <f t="shared" ref="AV77" si="1033">AV76/AV73</f>
        <v>#DIV/0!</v>
      </c>
      <c r="AW77" s="13">
        <f t="shared" ref="AW77" si="1034">AW76/AW73</f>
        <v>-0.82352941176470584</v>
      </c>
      <c r="AX77" s="13">
        <f t="shared" ref="AX77" si="1035">AX76/AX73</f>
        <v>0.29972144846796656</v>
      </c>
      <c r="AY77" s="13">
        <f t="shared" ref="AY77" si="1036">AY76/AY73</f>
        <v>-1</v>
      </c>
      <c r="AZ77" s="13" t="e">
        <f t="shared" ref="AZ77" si="1037">AZ76/AZ73</f>
        <v>#DIV/0!</v>
      </c>
      <c r="BA77" s="13" t="e">
        <f t="shared" ref="BA77" si="1038">BA76/BA73</f>
        <v>#DIV/0!</v>
      </c>
      <c r="BB77" s="14" t="e">
        <f t="shared" ref="BB77" si="1039">BB76/BB73</f>
        <v>#DIV/0!</v>
      </c>
      <c r="BC77" s="13">
        <f t="shared" ref="BC77" si="1040">BC76/BC73</f>
        <v>0.15014841688654354</v>
      </c>
      <c r="BD77" s="13">
        <f t="shared" ref="BD77" si="1041">BD76/BD73</f>
        <v>0.15014841688654354</v>
      </c>
      <c r="BE77" s="13" t="e">
        <f t="shared" ref="BE77" si="1042">BE76/BE73</f>
        <v>#DIV/0!</v>
      </c>
      <c r="BF77" s="13">
        <f t="shared" ref="BF77" si="1043">BF76/BF73</f>
        <v>-0.53928079188071665</v>
      </c>
      <c r="BG77" s="13">
        <f t="shared" ref="BG77:BH77" si="1044">BG76/BG73</f>
        <v>2.6223344556677892</v>
      </c>
      <c r="BH77" s="162">
        <f t="shared" si="1044"/>
        <v>-2.6827396245801369E-2</v>
      </c>
      <c r="BI77" s="224">
        <f t="shared" ref="BI77" si="1045">BI76/BI73</f>
        <v>-3.0855675254854917E-2</v>
      </c>
      <c r="BJ77" s="13" t="e">
        <f t="shared" ref="BJ77:BK77" si="1046">BJ76/BJ73</f>
        <v>#DIV/0!</v>
      </c>
      <c r="BK77" s="50">
        <f t="shared" si="1046"/>
        <v>-3.0864494154197151E-2</v>
      </c>
      <c r="BM77" s="162" t="e">
        <f t="shared" ref="BM77" si="1047">BM76/BM73</f>
        <v>#DIV/0!</v>
      </c>
    </row>
    <row r="78" spans="1:65" ht="15.75" x14ac:dyDescent="0.25">
      <c r="A78" s="128"/>
      <c r="B78" s="5" t="s">
        <v>134</v>
      </c>
      <c r="C78" s="11">
        <f>C75-C74</f>
        <v>-45609</v>
      </c>
      <c r="D78" s="11">
        <f t="shared" ref="D78:BK78" si="1048">D75-D74</f>
        <v>343812</v>
      </c>
      <c r="E78" s="11">
        <f t="shared" si="1048"/>
        <v>-5320</v>
      </c>
      <c r="F78" s="11">
        <f t="shared" si="1048"/>
        <v>30380</v>
      </c>
      <c r="G78" s="11">
        <f t="shared" si="1048"/>
        <v>13847</v>
      </c>
      <c r="H78" s="11">
        <f t="shared" si="1048"/>
        <v>0</v>
      </c>
      <c r="I78" s="11">
        <f t="shared" si="1048"/>
        <v>0</v>
      </c>
      <c r="J78" s="11">
        <f t="shared" si="1048"/>
        <v>85483</v>
      </c>
      <c r="K78" s="11">
        <f t="shared" si="1048"/>
        <v>-16614</v>
      </c>
      <c r="L78" s="11">
        <f t="shared" si="1048"/>
        <v>-38670</v>
      </c>
      <c r="M78" s="11">
        <f t="shared" si="1048"/>
        <v>9412</v>
      </c>
      <c r="N78" s="11">
        <f t="shared" si="1048"/>
        <v>271</v>
      </c>
      <c r="O78" s="11">
        <f t="shared" si="1048"/>
        <v>1660</v>
      </c>
      <c r="P78" s="11">
        <f t="shared" si="1048"/>
        <v>46034</v>
      </c>
      <c r="Q78" s="11">
        <f t="shared" si="1048"/>
        <v>0</v>
      </c>
      <c r="R78" s="11">
        <f t="shared" si="1048"/>
        <v>2668</v>
      </c>
      <c r="S78" s="11">
        <f t="shared" si="1048"/>
        <v>0</v>
      </c>
      <c r="T78" s="11">
        <f t="shared" si="1048"/>
        <v>0</v>
      </c>
      <c r="U78" s="11">
        <f t="shared" ref="U78" si="1049">U75-U74</f>
        <v>-6</v>
      </c>
      <c r="V78" s="9">
        <f t="shared" si="1048"/>
        <v>0</v>
      </c>
      <c r="W78" s="11">
        <f t="shared" si="1048"/>
        <v>0</v>
      </c>
      <c r="X78" s="11">
        <f t="shared" si="1048"/>
        <v>0</v>
      </c>
      <c r="Y78" s="11">
        <f t="shared" si="1048"/>
        <v>23543</v>
      </c>
      <c r="Z78" s="11">
        <f t="shared" si="1048"/>
        <v>3013</v>
      </c>
      <c r="AA78" s="11">
        <f t="shared" si="1048"/>
        <v>5326</v>
      </c>
      <c r="AB78" s="11">
        <f t="shared" ref="AB78" si="1050">AB75-AB74</f>
        <v>30</v>
      </c>
      <c r="AC78" s="10">
        <f t="shared" ref="AC78:AD78" si="1051">AC75-AC74</f>
        <v>0</v>
      </c>
      <c r="AD78" s="223">
        <f t="shared" si="1051"/>
        <v>459260</v>
      </c>
      <c r="AE78" s="11">
        <f t="shared" si="1048"/>
        <v>1996</v>
      </c>
      <c r="AF78" s="11">
        <f t="shared" si="1048"/>
        <v>212</v>
      </c>
      <c r="AG78" s="11">
        <f t="shared" si="1048"/>
        <v>-1389</v>
      </c>
      <c r="AH78" s="11">
        <f t="shared" si="1048"/>
        <v>0</v>
      </c>
      <c r="AI78" s="11">
        <f t="shared" si="1048"/>
        <v>0</v>
      </c>
      <c r="AJ78" s="11">
        <f t="shared" si="1048"/>
        <v>845</v>
      </c>
      <c r="AK78" s="11">
        <f t="shared" si="1048"/>
        <v>-191</v>
      </c>
      <c r="AL78" s="11">
        <f t="shared" si="1048"/>
        <v>-46550</v>
      </c>
      <c r="AM78" s="11">
        <f t="shared" si="1048"/>
        <v>0</v>
      </c>
      <c r="AN78" s="11">
        <f t="shared" si="1048"/>
        <v>0</v>
      </c>
      <c r="AO78" s="9">
        <f t="shared" si="1048"/>
        <v>-57134</v>
      </c>
      <c r="AP78" s="11">
        <f t="shared" si="1048"/>
        <v>-452286</v>
      </c>
      <c r="AQ78" s="10">
        <f t="shared" si="1048"/>
        <v>0</v>
      </c>
      <c r="AR78" s="11">
        <f t="shared" si="1048"/>
        <v>0</v>
      </c>
      <c r="AS78" s="11">
        <f t="shared" si="1048"/>
        <v>0</v>
      </c>
      <c r="AT78" s="11">
        <f t="shared" si="1048"/>
        <v>0</v>
      </c>
      <c r="AU78" s="11">
        <f t="shared" si="1048"/>
        <v>0</v>
      </c>
      <c r="AV78" s="11">
        <f t="shared" si="1048"/>
        <v>0</v>
      </c>
      <c r="AW78" s="11">
        <f t="shared" si="1048"/>
        <v>-294</v>
      </c>
      <c r="AX78" s="11">
        <f t="shared" si="1048"/>
        <v>1337</v>
      </c>
      <c r="AY78" s="11">
        <f t="shared" si="1048"/>
        <v>0</v>
      </c>
      <c r="AZ78" s="11">
        <f t="shared" si="1048"/>
        <v>0</v>
      </c>
      <c r="BA78" s="11">
        <f t="shared" si="1048"/>
        <v>0</v>
      </c>
      <c r="BB78" s="10">
        <f t="shared" si="1048"/>
        <v>0</v>
      </c>
      <c r="BC78" s="11">
        <f t="shared" si="1048"/>
        <v>2623</v>
      </c>
      <c r="BD78" s="11">
        <f t="shared" si="1048"/>
        <v>2623</v>
      </c>
      <c r="BE78" s="11">
        <f t="shared" si="1048"/>
        <v>0</v>
      </c>
      <c r="BF78" s="11">
        <f t="shared" si="1048"/>
        <v>-5460</v>
      </c>
      <c r="BG78" s="11">
        <f t="shared" si="1048"/>
        <v>3098</v>
      </c>
      <c r="BH78" s="9">
        <f t="shared" si="1048"/>
        <v>-550570</v>
      </c>
      <c r="BI78" s="223">
        <f t="shared" si="1048"/>
        <v>-91310</v>
      </c>
      <c r="BJ78" s="11">
        <f t="shared" si="1048"/>
        <v>134</v>
      </c>
      <c r="BK78" s="49">
        <f t="shared" si="1048"/>
        <v>-91444</v>
      </c>
      <c r="BM78" s="30">
        <f t="shared" si="936"/>
        <v>-550704</v>
      </c>
    </row>
    <row r="79" spans="1:65" ht="15.75" x14ac:dyDescent="0.25">
      <c r="A79" s="128"/>
      <c r="B79" s="5" t="s">
        <v>135</v>
      </c>
      <c r="C79" s="13">
        <f>C78/C74</f>
        <v>-1.1883533090151121E-2</v>
      </c>
      <c r="D79" s="13">
        <f t="shared" ref="D79" si="1052">D78/D74</f>
        <v>0.50376934674913076</v>
      </c>
      <c r="E79" s="13">
        <f t="shared" ref="E79" si="1053">E78/E74</f>
        <v>-2.4543386895123157E-2</v>
      </c>
      <c r="F79" s="13">
        <f t="shared" ref="F79" si="1054">F78/F74</f>
        <v>7.1451922828160236E-2</v>
      </c>
      <c r="G79" s="13">
        <f t="shared" ref="G79" si="1055">G78/G74</f>
        <v>6.6938992555351448E-2</v>
      </c>
      <c r="H79" s="13" t="e">
        <f t="shared" ref="H79" si="1056">H78/H74</f>
        <v>#DIV/0!</v>
      </c>
      <c r="I79" s="13" t="e">
        <f t="shared" ref="I79" si="1057">I78/I74</f>
        <v>#DIV/0!</v>
      </c>
      <c r="J79" s="13">
        <f t="shared" ref="J79" si="1058">J78/J74</f>
        <v>0.24024023180064247</v>
      </c>
      <c r="K79" s="13">
        <f t="shared" ref="K79" si="1059">K78/K74</f>
        <v>-0.54406130268199238</v>
      </c>
      <c r="L79" s="13">
        <f t="shared" ref="L79" si="1060">L78/L74</f>
        <v>-0.2648956720691592</v>
      </c>
      <c r="M79" s="13">
        <f t="shared" ref="M79" si="1061">M78/M74</f>
        <v>5.9999107535587015E-2</v>
      </c>
      <c r="N79" s="13">
        <f t="shared" ref="N79" si="1062">N78/N74</f>
        <v>1.5310734463276836</v>
      </c>
      <c r="O79" s="13">
        <f t="shared" ref="O79" si="1063">O78/O74</f>
        <v>0.19142066420664205</v>
      </c>
      <c r="P79" s="13">
        <f t="shared" ref="P79" si="1064">P78/P74</f>
        <v>0.4264144651524695</v>
      </c>
      <c r="Q79" s="13" t="e">
        <f t="shared" ref="Q79" si="1065">Q78/Q74</f>
        <v>#DIV/0!</v>
      </c>
      <c r="R79" s="13">
        <f t="shared" ref="R79" si="1066">R78/R74</f>
        <v>0.48106743598990265</v>
      </c>
      <c r="S79" s="13" t="e">
        <f t="shared" ref="S79" si="1067">S78/S74</f>
        <v>#DIV/0!</v>
      </c>
      <c r="T79" s="13" t="e">
        <f t="shared" ref="T79:U79" si="1068">T78/T74</f>
        <v>#DIV/0!</v>
      </c>
      <c r="U79" s="13">
        <f t="shared" si="1068"/>
        <v>-1</v>
      </c>
      <c r="V79" s="162" t="e">
        <f t="shared" ref="V79" si="1069">V78/V74</f>
        <v>#DIV/0!</v>
      </c>
      <c r="W79" s="13" t="e">
        <f t="shared" ref="W79" si="1070">W78/W74</f>
        <v>#DIV/0!</v>
      </c>
      <c r="X79" s="13" t="e">
        <f t="shared" ref="X79" si="1071">X78/X74</f>
        <v>#DIV/0!</v>
      </c>
      <c r="Y79" s="13">
        <f t="shared" ref="Y79" si="1072">Y78/Y74</f>
        <v>19.489238410596027</v>
      </c>
      <c r="Z79" s="13">
        <f t="shared" ref="Z79" si="1073">Z78/Z74</f>
        <v>12.50207468879668</v>
      </c>
      <c r="AA79" s="13">
        <f t="shared" ref="AA79:AD79" si="1074">AA78/AA74</f>
        <v>14.01578947368421</v>
      </c>
      <c r="AB79" s="13" t="e">
        <f t="shared" ref="AB79" si="1075">AB78/AB74</f>
        <v>#DIV/0!</v>
      </c>
      <c r="AC79" s="14" t="e">
        <f t="shared" si="1074"/>
        <v>#DIV/0!</v>
      </c>
      <c r="AD79" s="224">
        <f t="shared" si="1074"/>
        <v>7.4281751138180294E-2</v>
      </c>
      <c r="AE79" s="13">
        <f t="shared" ref="AE79" si="1076">AE78/AE74</f>
        <v>0.25868325557283567</v>
      </c>
      <c r="AF79" s="13">
        <f t="shared" ref="AF79" si="1077">AF78/AF74</f>
        <v>0.19255222524977295</v>
      </c>
      <c r="AG79" s="13">
        <f t="shared" ref="AG79" si="1078">AG78/AG74</f>
        <v>-0.15921595598349381</v>
      </c>
      <c r="AH79" s="13" t="e">
        <f t="shared" ref="AH79" si="1079">AH78/AH74</f>
        <v>#DIV/0!</v>
      </c>
      <c r="AI79" s="13" t="e">
        <f t="shared" ref="AI79" si="1080">AI78/AI74</f>
        <v>#DIV/0!</v>
      </c>
      <c r="AJ79" s="13">
        <f t="shared" ref="AJ79" si="1081">AJ78/AJ74</f>
        <v>7.7345537757437077E-2</v>
      </c>
      <c r="AK79" s="13">
        <f t="shared" ref="AK79" si="1082">AK78/AK74</f>
        <v>-1.444671356175781E-2</v>
      </c>
      <c r="AL79" s="13">
        <f t="shared" ref="AL79" si="1083">AL78/AL74</f>
        <v>-0.75468945056014003</v>
      </c>
      <c r="AM79" s="13" t="e">
        <f t="shared" ref="AM79" si="1084">AM78/AM74</f>
        <v>#DIV/0!</v>
      </c>
      <c r="AN79" s="13" t="e">
        <f t="shared" ref="AN79" si="1085">AN78/AN74</f>
        <v>#DIV/0!</v>
      </c>
      <c r="AO79" s="162">
        <f t="shared" ref="AO79" si="1086">AO78/AO74</f>
        <v>-0.18842424642173999</v>
      </c>
      <c r="AP79" s="13">
        <f t="shared" ref="AP79" si="1087">AP78/AP74</f>
        <v>-3.5325987414561458E-2</v>
      </c>
      <c r="AQ79" s="14" t="e">
        <f t="shared" ref="AQ79" si="1088">AQ78/AQ74</f>
        <v>#DIV/0!</v>
      </c>
      <c r="AR79" s="13" t="e">
        <f t="shared" ref="AR79" si="1089">AR78/AR74</f>
        <v>#DIV/0!</v>
      </c>
      <c r="AS79" s="13" t="e">
        <f t="shared" ref="AS79" si="1090">AS78/AS74</f>
        <v>#DIV/0!</v>
      </c>
      <c r="AT79" s="13" t="e">
        <f t="shared" ref="AT79" si="1091">AT78/AT74</f>
        <v>#DIV/0!</v>
      </c>
      <c r="AU79" s="13" t="e">
        <f t="shared" ref="AU79" si="1092">AU78/AU74</f>
        <v>#DIV/0!</v>
      </c>
      <c r="AV79" s="13" t="e">
        <f t="shared" ref="AV79" si="1093">AV78/AV74</f>
        <v>#DIV/0!</v>
      </c>
      <c r="AW79" s="13">
        <f t="shared" ref="AW79" si="1094">AW78/AW74</f>
        <v>-0.80327868852459017</v>
      </c>
      <c r="AX79" s="13">
        <f t="shared" ref="AX79" si="1095">AX78/AX74</f>
        <v>1.3423694779116466</v>
      </c>
      <c r="AY79" s="13" t="e">
        <f t="shared" ref="AY79" si="1096">AY78/AY74</f>
        <v>#DIV/0!</v>
      </c>
      <c r="AZ79" s="13" t="e">
        <f t="shared" ref="AZ79" si="1097">AZ78/AZ74</f>
        <v>#DIV/0!</v>
      </c>
      <c r="BA79" s="13" t="e">
        <f t="shared" ref="BA79" si="1098">BA78/BA74</f>
        <v>#DIV/0!</v>
      </c>
      <c r="BB79" s="14" t="e">
        <f t="shared" ref="BB79" si="1099">BB78/BB74</f>
        <v>#DIV/0!</v>
      </c>
      <c r="BC79" s="13">
        <f t="shared" ref="BC79" si="1100">BC78/BC74</f>
        <v>0.23159102948966978</v>
      </c>
      <c r="BD79" s="13">
        <f t="shared" ref="BD79" si="1101">BD78/BD74</f>
        <v>0.23159102948966978</v>
      </c>
      <c r="BE79" s="13" t="e">
        <f t="shared" ref="BE79" si="1102">BE78/BE74</f>
        <v>#DIV/0!</v>
      </c>
      <c r="BF79" s="13">
        <f t="shared" ref="BF79" si="1103">BF78/BF74</f>
        <v>-0.42609645700015608</v>
      </c>
      <c r="BG79" s="13">
        <f t="shared" ref="BG79:BH79" si="1104">BG78/BG74</f>
        <v>0.92284778075662799</v>
      </c>
      <c r="BH79" s="162">
        <f t="shared" si="1104"/>
        <v>-4.1552509278880531E-2</v>
      </c>
      <c r="BI79" s="224">
        <f t="shared" ref="BI79" si="1105">BI78/BI74</f>
        <v>-4.6987910763416924E-3</v>
      </c>
      <c r="BJ79" s="13">
        <f t="shared" ref="BJ79:BK79" si="1106">BJ78/BJ74</f>
        <v>3.1904761904761907</v>
      </c>
      <c r="BK79" s="50">
        <f t="shared" si="1106"/>
        <v>-4.7056968552252566E-3</v>
      </c>
      <c r="BM79" s="14">
        <f t="shared" ref="BM79" si="1107">BM78/BM74</f>
        <v>-4.1562754246434325E-2</v>
      </c>
    </row>
    <row r="80" spans="1:65" ht="15.75" x14ac:dyDescent="0.25">
      <c r="A80" s="128"/>
      <c r="B80" s="5" t="s">
        <v>296</v>
      </c>
      <c r="C80" s="126">
        <f>C75/C72</f>
        <v>0.64329015094047737</v>
      </c>
      <c r="D80" s="126">
        <f t="shared" ref="D80:BK80" si="1108">D75/D72</f>
        <v>0.57769675804746579</v>
      </c>
      <c r="E80" s="126">
        <f t="shared" si="1108"/>
        <v>0.94373872989234253</v>
      </c>
      <c r="F80" s="126">
        <f t="shared" si="1108"/>
        <v>0.67062806839343148</v>
      </c>
      <c r="G80" s="126">
        <f t="shared" si="1108"/>
        <v>0.64439999999999997</v>
      </c>
      <c r="H80" s="126" t="e">
        <f t="shared" si="1108"/>
        <v>#DIV/0!</v>
      </c>
      <c r="I80" s="126" t="e">
        <f t="shared" si="1108"/>
        <v>#DIV/0!</v>
      </c>
      <c r="J80" s="126">
        <f t="shared" si="1108"/>
        <v>0.80133281279790813</v>
      </c>
      <c r="K80" s="126">
        <f t="shared" si="1108"/>
        <v>0.22629089667950655</v>
      </c>
      <c r="L80" s="126">
        <f t="shared" si="1108"/>
        <v>0.53080081119849631</v>
      </c>
      <c r="M80" s="126">
        <f t="shared" si="1108"/>
        <v>0.71333090238304631</v>
      </c>
      <c r="N80" s="126">
        <f t="shared" si="1108"/>
        <v>0.3982222222222222</v>
      </c>
      <c r="O80" s="126">
        <f t="shared" si="1108"/>
        <v>0.69726008908084758</v>
      </c>
      <c r="P80" s="126">
        <f t="shared" si="1108"/>
        <v>0.89263873028386598</v>
      </c>
      <c r="Q80" s="126" t="e">
        <f t="shared" si="1108"/>
        <v>#DIV/0!</v>
      </c>
      <c r="R80" s="126">
        <f t="shared" si="1108"/>
        <v>0.74073406078095405</v>
      </c>
      <c r="S80" s="126" t="e">
        <f t="shared" si="1108"/>
        <v>#DIV/0!</v>
      </c>
      <c r="T80" s="126" t="e">
        <f t="shared" si="1108"/>
        <v>#DIV/0!</v>
      </c>
      <c r="U80" s="126" t="e">
        <f t="shared" si="1108"/>
        <v>#DIV/0!</v>
      </c>
      <c r="V80" s="177" t="e">
        <f t="shared" si="1108"/>
        <v>#DIV/0!</v>
      </c>
      <c r="W80" s="126" t="e">
        <f t="shared" si="1108"/>
        <v>#DIV/0!</v>
      </c>
      <c r="X80" s="126" t="e">
        <f t="shared" si="1108"/>
        <v>#DIV/0!</v>
      </c>
      <c r="Y80" s="126">
        <f t="shared" si="1108"/>
        <v>10.70544982698962</v>
      </c>
      <c r="Z80" s="126">
        <f t="shared" si="1108"/>
        <v>5.1324921135646688</v>
      </c>
      <c r="AA80" s="126">
        <f t="shared" si="1108"/>
        <v>11.210216110019646</v>
      </c>
      <c r="AB80" s="126">
        <f t="shared" ref="AB80" si="1109">AB75/AB72</f>
        <v>2.8636884306987398E-3</v>
      </c>
      <c r="AC80" s="215" t="e">
        <f t="shared" si="1108"/>
        <v>#DIV/0!</v>
      </c>
      <c r="AD80" s="225">
        <f t="shared" si="1108"/>
        <v>0.65253501785007972</v>
      </c>
      <c r="AE80" s="126">
        <f t="shared" si="1108"/>
        <v>0.94631199454350579</v>
      </c>
      <c r="AF80" s="126">
        <f t="shared" si="1108"/>
        <v>2.0677165354330707</v>
      </c>
      <c r="AG80" s="126">
        <f t="shared" si="1108"/>
        <v>1.2103960396039604</v>
      </c>
      <c r="AH80" s="126" t="e">
        <f t="shared" si="1108"/>
        <v>#DIV/0!</v>
      </c>
      <c r="AI80" s="126" t="e">
        <f t="shared" si="1108"/>
        <v>#DIV/0!</v>
      </c>
      <c r="AJ80" s="126">
        <f t="shared" si="1108"/>
        <v>0.81656722630775636</v>
      </c>
      <c r="AK80" s="126">
        <f t="shared" si="1108"/>
        <v>0.49549378256074839</v>
      </c>
      <c r="AL80" s="126">
        <f t="shared" si="1108"/>
        <v>0.26554465523595583</v>
      </c>
      <c r="AM80" s="126" t="e">
        <f t="shared" si="1108"/>
        <v>#DIV/0!</v>
      </c>
      <c r="AN80" s="126">
        <f t="shared" si="1108"/>
        <v>0</v>
      </c>
      <c r="AO80" s="177">
        <f t="shared" si="1108"/>
        <v>0.62489620444740135</v>
      </c>
      <c r="AP80" s="126">
        <f t="shared" si="1108"/>
        <v>0.80029006564998328</v>
      </c>
      <c r="AQ80" s="215" t="e">
        <f t="shared" si="1108"/>
        <v>#DIV/0!</v>
      </c>
      <c r="AR80" s="126" t="e">
        <f t="shared" si="1108"/>
        <v>#DIV/0!</v>
      </c>
      <c r="AS80" s="126" t="e">
        <f t="shared" si="1108"/>
        <v>#DIV/0!</v>
      </c>
      <c r="AT80" s="126" t="e">
        <f t="shared" si="1108"/>
        <v>#DIV/0!</v>
      </c>
      <c r="AU80" s="126" t="e">
        <f t="shared" si="1108"/>
        <v>#DIV/0!</v>
      </c>
      <c r="AV80" s="126" t="e">
        <f t="shared" si="1108"/>
        <v>#DIV/0!</v>
      </c>
      <c r="AW80" s="126">
        <f t="shared" si="1108"/>
        <v>0.11960132890365449</v>
      </c>
      <c r="AX80" s="126">
        <f t="shared" si="1108"/>
        <v>0.88270904275444573</v>
      </c>
      <c r="AY80" s="126">
        <f t="shared" si="1108"/>
        <v>0</v>
      </c>
      <c r="AZ80" s="126" t="e">
        <f t="shared" si="1108"/>
        <v>#DIV/0!</v>
      </c>
      <c r="BA80" s="126" t="e">
        <f t="shared" si="1108"/>
        <v>#DIV/0!</v>
      </c>
      <c r="BB80" s="215" t="e">
        <f t="shared" si="1108"/>
        <v>#DIV/0!</v>
      </c>
      <c r="BC80" s="126">
        <f t="shared" si="1108"/>
        <v>0.78224540152534772</v>
      </c>
      <c r="BD80" s="126">
        <f t="shared" si="1108"/>
        <v>0.78224540152534772</v>
      </c>
      <c r="BE80" s="126" t="e">
        <f t="shared" si="1108"/>
        <v>#DIV/0!</v>
      </c>
      <c r="BF80" s="126">
        <f t="shared" si="1108"/>
        <v>0.31330947511929108</v>
      </c>
      <c r="BG80" s="126">
        <f t="shared" si="1108"/>
        <v>2.2335640138408306</v>
      </c>
      <c r="BH80" s="177">
        <f t="shared" si="1108"/>
        <v>0.79335752831824036</v>
      </c>
      <c r="BI80" s="225">
        <f t="shared" si="1108"/>
        <v>0.73861858164565275</v>
      </c>
      <c r="BJ80" s="126" t="e">
        <f t="shared" si="1108"/>
        <v>#DIV/0!</v>
      </c>
      <c r="BK80" s="126">
        <f t="shared" si="1108"/>
        <v>0.73861186045588001</v>
      </c>
      <c r="BM80" s="126" t="e">
        <f t="shared" ref="BM80" si="1110">BM75/BM72</f>
        <v>#DIV/0!</v>
      </c>
    </row>
    <row r="81" spans="1:66" s="180" customFormat="1" ht="15.75" x14ac:dyDescent="0.25">
      <c r="A81" s="128"/>
      <c r="B81" s="5" t="s">
        <v>297</v>
      </c>
      <c r="C81" s="11">
        <f>C75-C72</f>
        <v>-2102913</v>
      </c>
      <c r="D81" s="11">
        <f t="shared" ref="D81:BM81" si="1111">D75-D72</f>
        <v>-750231</v>
      </c>
      <c r="E81" s="11">
        <f t="shared" si="1111"/>
        <v>-12605</v>
      </c>
      <c r="F81" s="11">
        <f t="shared" si="1111"/>
        <v>-223744</v>
      </c>
      <c r="G81" s="11">
        <f t="shared" si="1111"/>
        <v>-121793</v>
      </c>
      <c r="H81" s="11">
        <f t="shared" si="1111"/>
        <v>0</v>
      </c>
      <c r="I81" s="11">
        <f t="shared" si="1111"/>
        <v>0</v>
      </c>
      <c r="J81" s="11">
        <f t="shared" si="1111"/>
        <v>-109409</v>
      </c>
      <c r="K81" s="11">
        <f t="shared" si="1111"/>
        <v>-47604</v>
      </c>
      <c r="L81" s="11">
        <f t="shared" si="1111"/>
        <v>-94858</v>
      </c>
      <c r="M81" s="11">
        <f t="shared" si="1111"/>
        <v>-66824</v>
      </c>
      <c r="N81" s="11">
        <f t="shared" si="1111"/>
        <v>-677</v>
      </c>
      <c r="O81" s="11">
        <f t="shared" si="1111"/>
        <v>-4486</v>
      </c>
      <c r="P81" s="11">
        <f t="shared" si="1111"/>
        <v>-18521</v>
      </c>
      <c r="Q81" s="11">
        <f t="shared" si="1111"/>
        <v>0</v>
      </c>
      <c r="R81" s="11">
        <f t="shared" si="1111"/>
        <v>-2875</v>
      </c>
      <c r="S81" s="11">
        <f t="shared" si="1111"/>
        <v>0</v>
      </c>
      <c r="T81" s="11">
        <f t="shared" si="1111"/>
        <v>0</v>
      </c>
      <c r="U81" s="11">
        <f t="shared" si="1111"/>
        <v>0</v>
      </c>
      <c r="V81" s="9">
        <f t="shared" si="1111"/>
        <v>0</v>
      </c>
      <c r="W81" s="11">
        <f t="shared" si="1111"/>
        <v>0</v>
      </c>
      <c r="X81" s="11">
        <f t="shared" si="1111"/>
        <v>0</v>
      </c>
      <c r="Y81" s="11">
        <f t="shared" si="1111"/>
        <v>22439</v>
      </c>
      <c r="Z81" s="11">
        <f t="shared" si="1111"/>
        <v>2620</v>
      </c>
      <c r="AA81" s="11">
        <f t="shared" si="1111"/>
        <v>5197</v>
      </c>
      <c r="AB81" s="11">
        <f t="shared" ref="AB81" si="1112">AB75-AB72</f>
        <v>-10446</v>
      </c>
      <c r="AC81" s="10">
        <f t="shared" si="1111"/>
        <v>0</v>
      </c>
      <c r="AD81" s="223">
        <f t="shared" si="1111"/>
        <v>-3536730</v>
      </c>
      <c r="AE81" s="11">
        <f t="shared" si="1111"/>
        <v>-551</v>
      </c>
      <c r="AF81" s="11">
        <f t="shared" si="1111"/>
        <v>678</v>
      </c>
      <c r="AG81" s="11">
        <f t="shared" si="1111"/>
        <v>1275</v>
      </c>
      <c r="AH81" s="11">
        <f t="shared" si="1111"/>
        <v>0</v>
      </c>
      <c r="AI81" s="11">
        <f t="shared" si="1111"/>
        <v>0</v>
      </c>
      <c r="AJ81" s="11">
        <f t="shared" si="1111"/>
        <v>-2644</v>
      </c>
      <c r="AK81" s="11">
        <f t="shared" si="1111"/>
        <v>-13267</v>
      </c>
      <c r="AL81" s="11">
        <f t="shared" si="1111"/>
        <v>-41850</v>
      </c>
      <c r="AM81" s="11">
        <f t="shared" si="1111"/>
        <v>0</v>
      </c>
      <c r="AN81" s="11">
        <f t="shared" si="1111"/>
        <v>-342</v>
      </c>
      <c r="AO81" s="9">
        <f t="shared" si="1111"/>
        <v>-147717</v>
      </c>
      <c r="AP81" s="11">
        <f t="shared" si="1111"/>
        <v>-3082135</v>
      </c>
      <c r="AQ81" s="10">
        <f t="shared" si="1111"/>
        <v>0</v>
      </c>
      <c r="AR81" s="11">
        <f t="shared" si="1111"/>
        <v>0</v>
      </c>
      <c r="AS81" s="11">
        <f t="shared" si="1111"/>
        <v>0</v>
      </c>
      <c r="AT81" s="11">
        <f t="shared" si="1111"/>
        <v>0</v>
      </c>
      <c r="AU81" s="11">
        <f t="shared" si="1111"/>
        <v>0</v>
      </c>
      <c r="AV81" s="11">
        <f t="shared" si="1111"/>
        <v>0</v>
      </c>
      <c r="AW81" s="11">
        <f t="shared" si="1111"/>
        <v>-530</v>
      </c>
      <c r="AX81" s="11">
        <f t="shared" si="1111"/>
        <v>-310</v>
      </c>
      <c r="AY81" s="11">
        <f t="shared" si="1111"/>
        <v>-50</v>
      </c>
      <c r="AZ81" s="11">
        <f t="shared" si="1111"/>
        <v>0</v>
      </c>
      <c r="BA81" s="11">
        <f t="shared" si="1111"/>
        <v>0</v>
      </c>
      <c r="BB81" s="10">
        <f t="shared" si="1111"/>
        <v>0</v>
      </c>
      <c r="BC81" s="11">
        <f t="shared" si="1111"/>
        <v>-3883</v>
      </c>
      <c r="BD81" s="11">
        <f t="shared" si="1111"/>
        <v>-3883</v>
      </c>
      <c r="BE81" s="11">
        <f t="shared" si="1111"/>
        <v>0</v>
      </c>
      <c r="BF81" s="11">
        <f t="shared" si="1111"/>
        <v>-16118</v>
      </c>
      <c r="BG81" s="11">
        <f t="shared" si="1111"/>
        <v>3565</v>
      </c>
      <c r="BH81" s="11">
        <f t="shared" si="1111"/>
        <v>-3307762</v>
      </c>
      <c r="BI81" s="223">
        <f t="shared" si="1111"/>
        <v>-6844492</v>
      </c>
      <c r="BJ81" s="11">
        <f t="shared" si="1111"/>
        <v>176</v>
      </c>
      <c r="BK81" s="11">
        <f t="shared" si="1111"/>
        <v>-6844668</v>
      </c>
      <c r="BL81" s="11">
        <f t="shared" si="1111"/>
        <v>19341167</v>
      </c>
      <c r="BM81" s="11">
        <f t="shared" si="1111"/>
        <v>12699236</v>
      </c>
    </row>
    <row r="82" spans="1:66" s="180" customFormat="1" ht="15.75" x14ac:dyDescent="0.25">
      <c r="A82" s="128"/>
      <c r="B82" s="5"/>
      <c r="C82" s="5"/>
      <c r="D82" s="5"/>
      <c r="E82" s="5"/>
      <c r="F82" s="5"/>
      <c r="G82" s="5"/>
      <c r="H82" s="5"/>
      <c r="I82" s="5"/>
      <c r="J82" s="5"/>
      <c r="K82" s="5"/>
      <c r="L82" s="5"/>
      <c r="M82" s="5"/>
      <c r="N82" s="5"/>
      <c r="O82" s="5"/>
      <c r="P82" s="5"/>
      <c r="Q82" s="5"/>
      <c r="R82" s="5"/>
      <c r="S82" s="5"/>
      <c r="T82" s="5"/>
      <c r="U82" s="5"/>
      <c r="V82" s="16"/>
      <c r="W82" s="5"/>
      <c r="X82" s="5"/>
      <c r="Y82" s="5"/>
      <c r="Z82" s="5"/>
      <c r="AA82" s="5"/>
      <c r="AB82" s="5"/>
      <c r="AC82" s="6"/>
      <c r="AD82" s="226"/>
      <c r="AE82" s="5"/>
      <c r="AF82" s="5"/>
      <c r="AG82" s="5"/>
      <c r="AH82" s="5"/>
      <c r="AI82" s="5"/>
      <c r="AJ82" s="5"/>
      <c r="AK82" s="5"/>
      <c r="AL82" s="5"/>
      <c r="AM82" s="5"/>
      <c r="AN82" s="5"/>
      <c r="AO82" s="16"/>
      <c r="AP82" s="5"/>
      <c r="AQ82" s="6"/>
      <c r="AR82" s="5"/>
      <c r="AS82" s="5"/>
      <c r="AT82" s="5"/>
      <c r="AU82" s="5"/>
      <c r="AV82" s="5"/>
      <c r="AW82" s="6"/>
      <c r="AX82" s="5"/>
      <c r="AY82" s="5"/>
      <c r="AZ82" s="5"/>
      <c r="BA82" s="5"/>
      <c r="BB82" s="6"/>
      <c r="BC82" s="5"/>
      <c r="BD82" s="5"/>
      <c r="BE82" s="5"/>
      <c r="BF82" s="5"/>
      <c r="BG82" s="5"/>
      <c r="BH82" s="16"/>
      <c r="BI82" s="226"/>
      <c r="BJ82" s="5"/>
      <c r="BK82" s="48"/>
    </row>
    <row r="83" spans="1:66" ht="15.75" x14ac:dyDescent="0.25">
      <c r="A83" s="15" t="s">
        <v>34</v>
      </c>
      <c r="B83" s="11" t="s">
        <v>300</v>
      </c>
      <c r="C83" s="120">
        <v>16780</v>
      </c>
      <c r="D83" s="120">
        <v>5111</v>
      </c>
      <c r="E83" s="120">
        <v>546</v>
      </c>
      <c r="F83" s="120">
        <v>1874</v>
      </c>
      <c r="G83" s="120">
        <v>734</v>
      </c>
      <c r="H83" s="120">
        <v>0</v>
      </c>
      <c r="I83" s="120">
        <v>0</v>
      </c>
      <c r="J83" s="120">
        <v>1215</v>
      </c>
      <c r="K83" s="120">
        <v>0</v>
      </c>
      <c r="L83" s="120">
        <v>475</v>
      </c>
      <c r="M83" s="120">
        <v>417</v>
      </c>
      <c r="N83" s="120">
        <v>0</v>
      </c>
      <c r="O83" s="120">
        <v>0</v>
      </c>
      <c r="P83" s="120">
        <v>233</v>
      </c>
      <c r="Q83" s="120">
        <v>0</v>
      </c>
      <c r="R83" s="120">
        <v>150</v>
      </c>
      <c r="S83" s="120">
        <v>0</v>
      </c>
      <c r="T83" s="120">
        <v>0</v>
      </c>
      <c r="U83" s="120"/>
      <c r="V83" s="189">
        <v>0</v>
      </c>
      <c r="W83" s="120">
        <v>0</v>
      </c>
      <c r="X83" s="120">
        <v>0</v>
      </c>
      <c r="Y83" s="120">
        <v>170</v>
      </c>
      <c r="Z83" s="120">
        <v>0</v>
      </c>
      <c r="AA83" s="120">
        <v>0</v>
      </c>
      <c r="AB83" s="120">
        <v>33</v>
      </c>
      <c r="AC83" s="151">
        <v>0</v>
      </c>
      <c r="AD83" s="229">
        <f t="shared" ref="AD83:AD84" si="1113">SUM(C83:AC83)</f>
        <v>27738</v>
      </c>
      <c r="AE83" s="120">
        <v>0</v>
      </c>
      <c r="AF83" s="120">
        <v>0</v>
      </c>
      <c r="AG83" s="120">
        <v>0</v>
      </c>
      <c r="AH83" s="120">
        <v>0</v>
      </c>
      <c r="AI83" s="120">
        <v>0</v>
      </c>
      <c r="AJ83" s="120">
        <v>0</v>
      </c>
      <c r="AK83" s="120">
        <v>168410</v>
      </c>
      <c r="AL83" s="120">
        <v>11346</v>
      </c>
      <c r="AM83" s="120">
        <v>6851582</v>
      </c>
      <c r="AN83" s="120">
        <v>0</v>
      </c>
      <c r="AO83" s="189">
        <v>0</v>
      </c>
      <c r="AP83" s="120">
        <v>0</v>
      </c>
      <c r="AQ83" s="151">
        <v>0</v>
      </c>
      <c r="AR83" s="120">
        <v>1145396</v>
      </c>
      <c r="AS83" s="120"/>
      <c r="AT83" s="120"/>
      <c r="AU83" s="120">
        <v>505281</v>
      </c>
      <c r="AV83" s="120"/>
      <c r="AW83" s="120">
        <v>0</v>
      </c>
      <c r="AX83" s="120">
        <v>0</v>
      </c>
      <c r="AY83" s="120">
        <v>0</v>
      </c>
      <c r="AZ83" s="120">
        <v>460395</v>
      </c>
      <c r="BA83" s="120">
        <v>785079</v>
      </c>
      <c r="BB83" s="151">
        <v>0</v>
      </c>
      <c r="BC83" s="120">
        <v>0</v>
      </c>
      <c r="BD83" s="120">
        <v>0</v>
      </c>
      <c r="BE83" s="120">
        <v>0</v>
      </c>
      <c r="BF83" s="120">
        <v>0</v>
      </c>
      <c r="BG83" s="120">
        <v>89601</v>
      </c>
      <c r="BH83" s="9">
        <f>SUM(AE83:BG83)</f>
        <v>10017090</v>
      </c>
      <c r="BI83" s="222">
        <f>AD83+BH83</f>
        <v>10044828</v>
      </c>
      <c r="BJ83" s="96">
        <v>477776</v>
      </c>
      <c r="BK83" s="49">
        <f t="shared" ref="BK83:BK84" si="1114">BI83-BJ83</f>
        <v>9567052</v>
      </c>
      <c r="BL83">
        <v>8</v>
      </c>
      <c r="BM83" s="30"/>
    </row>
    <row r="84" spans="1:66" s="41" customFormat="1" ht="15.75" x14ac:dyDescent="0.25">
      <c r="A84" s="134" t="s">
        <v>34</v>
      </c>
      <c r="B84" s="216" t="s">
        <v>325</v>
      </c>
      <c r="C84" s="10">
        <v>11407</v>
      </c>
      <c r="D84" s="10">
        <v>3229</v>
      </c>
      <c r="E84" s="10">
        <v>546</v>
      </c>
      <c r="F84" s="10">
        <v>1274</v>
      </c>
      <c r="G84" s="10">
        <v>500</v>
      </c>
      <c r="H84" s="10">
        <v>0</v>
      </c>
      <c r="I84" s="10">
        <v>0</v>
      </c>
      <c r="J84" s="10">
        <v>826</v>
      </c>
      <c r="K84" s="10">
        <v>0</v>
      </c>
      <c r="L84" s="10">
        <v>324</v>
      </c>
      <c r="M84" s="10">
        <v>282</v>
      </c>
      <c r="N84" s="10">
        <v>0</v>
      </c>
      <c r="O84" s="10">
        <v>0</v>
      </c>
      <c r="P84" s="10">
        <v>160</v>
      </c>
      <c r="Q84" s="10">
        <v>0</v>
      </c>
      <c r="R84" s="10">
        <v>102</v>
      </c>
      <c r="S84" s="10">
        <v>0</v>
      </c>
      <c r="T84" s="10">
        <v>0</v>
      </c>
      <c r="U84" s="10"/>
      <c r="V84" s="10">
        <v>0</v>
      </c>
      <c r="W84" s="10">
        <v>0</v>
      </c>
      <c r="X84" s="10">
        <v>0</v>
      </c>
      <c r="Y84" s="10">
        <v>118</v>
      </c>
      <c r="Z84" s="10">
        <v>0</v>
      </c>
      <c r="AA84" s="10">
        <v>0</v>
      </c>
      <c r="AB84" s="10">
        <v>24</v>
      </c>
      <c r="AC84" s="10">
        <v>0</v>
      </c>
      <c r="AD84" s="229">
        <f t="shared" si="1113"/>
        <v>18792</v>
      </c>
      <c r="AE84" s="10">
        <v>0</v>
      </c>
      <c r="AF84" s="10">
        <v>0</v>
      </c>
      <c r="AG84" s="10">
        <v>0</v>
      </c>
      <c r="AH84" s="10">
        <v>0</v>
      </c>
      <c r="AI84" s="10">
        <v>0</v>
      </c>
      <c r="AJ84" s="10">
        <v>0</v>
      </c>
      <c r="AK84" s="10">
        <v>107275</v>
      </c>
      <c r="AL84" s="10">
        <v>7226</v>
      </c>
      <c r="AM84" s="10">
        <v>4659078</v>
      </c>
      <c r="AN84" s="10">
        <v>0</v>
      </c>
      <c r="AO84" s="10">
        <v>0</v>
      </c>
      <c r="AP84" s="10">
        <v>0</v>
      </c>
      <c r="AQ84" s="10">
        <v>0</v>
      </c>
      <c r="AR84" s="10">
        <v>679204</v>
      </c>
      <c r="AS84" s="10"/>
      <c r="AT84" s="10"/>
      <c r="AU84" s="10">
        <v>299625</v>
      </c>
      <c r="AV84" s="10"/>
      <c r="AW84" s="10">
        <v>0</v>
      </c>
      <c r="AX84" s="10">
        <v>0</v>
      </c>
      <c r="AY84" s="10">
        <v>0</v>
      </c>
      <c r="AZ84" s="10">
        <v>273008</v>
      </c>
      <c r="BA84" s="10">
        <v>465543</v>
      </c>
      <c r="BB84" s="10">
        <v>0</v>
      </c>
      <c r="BC84" s="10">
        <v>0</v>
      </c>
      <c r="BD84" s="10">
        <v>0</v>
      </c>
      <c r="BE84" s="10">
        <v>0</v>
      </c>
      <c r="BF84" s="10">
        <v>0</v>
      </c>
      <c r="BG84" s="10">
        <v>43075</v>
      </c>
      <c r="BH84" s="10">
        <f>SUM(AE84:BG84)</f>
        <v>6534034</v>
      </c>
      <c r="BI84" s="222">
        <f>AD84+BH84</f>
        <v>6552826</v>
      </c>
      <c r="BJ84" s="10">
        <v>318520</v>
      </c>
      <c r="BK84" s="10">
        <f t="shared" si="1114"/>
        <v>6234306</v>
      </c>
      <c r="BM84" s="217"/>
    </row>
    <row r="85" spans="1:66" ht="15.75" x14ac:dyDescent="0.25">
      <c r="A85" s="128"/>
      <c r="B85" s="12" t="s">
        <v>326</v>
      </c>
      <c r="C85" s="9">
        <f>IF('Upto Month COPPY'!$I$4="",0,'Upto Month COPPY'!$I$4)</f>
        <v>10226</v>
      </c>
      <c r="D85" s="9">
        <f>IF('Upto Month COPPY'!$I$5="",0,'Upto Month COPPY'!$I$5)</f>
        <v>1737</v>
      </c>
      <c r="E85" s="9">
        <f>IF('Upto Month COPPY'!$I$6="",0,'Upto Month COPPY'!$I$6)</f>
        <v>545</v>
      </c>
      <c r="F85" s="9">
        <f>IF('Upto Month COPPY'!$I$7="",0,'Upto Month COPPY'!$I$7)</f>
        <v>1156</v>
      </c>
      <c r="G85" s="9">
        <f>IF('Upto Month COPPY'!$I$8="",0,'Upto Month COPPY'!$I$8)</f>
        <v>452</v>
      </c>
      <c r="H85" s="9">
        <f>IF('Upto Month COPPY'!$I$9="",0,'Upto Month COPPY'!$I$9)</f>
        <v>0</v>
      </c>
      <c r="I85" s="9">
        <f>IF('Upto Month COPPY'!$I$10="",0,'Upto Month COPPY'!$I$10)</f>
        <v>0</v>
      </c>
      <c r="J85" s="9">
        <f>IF('Upto Month COPPY'!$I$11="",0,'Upto Month COPPY'!$I$11)</f>
        <v>580</v>
      </c>
      <c r="K85" s="9">
        <f>IF('Upto Month COPPY'!$I$12="",0,'Upto Month COPPY'!$I$12)</f>
        <v>0</v>
      </c>
      <c r="L85" s="9">
        <f>IF('Upto Month COPPY'!$I$13="",0,'Upto Month COPPY'!$I$13)</f>
        <v>280</v>
      </c>
      <c r="M85" s="9">
        <f>IF('Upto Month COPPY'!$I$14="",0,'Upto Month COPPY'!$I$14)</f>
        <v>188</v>
      </c>
      <c r="N85" s="9">
        <f>IF('Upto Month COPPY'!$I$15="",0,'Upto Month COPPY'!$I$15)</f>
        <v>0</v>
      </c>
      <c r="O85" s="9">
        <f>IF('Upto Month COPPY'!$I$16="",0,'Upto Month COPPY'!$I$16)</f>
        <v>0</v>
      </c>
      <c r="P85" s="9">
        <f>IF('Upto Month COPPY'!$I$17="",0,'Upto Month COPPY'!$I$17)</f>
        <v>113</v>
      </c>
      <c r="Q85" s="9">
        <f>IF('Upto Month COPPY'!$I$18="",0,'Upto Month COPPY'!$I$18)</f>
        <v>0</v>
      </c>
      <c r="R85" s="9">
        <f>IF('Upto Month COPPY'!$I$21="",0,'Upto Month COPPY'!$I$21)</f>
        <v>56</v>
      </c>
      <c r="S85" s="9">
        <f>IF('Upto Month COPPY'!$I$26="",0,'Upto Month COPPY'!$I$26)</f>
        <v>0</v>
      </c>
      <c r="T85" s="9">
        <f>IF('Upto Month COPPY'!$I$27="",0,'Upto Month COPPY'!$I$27)</f>
        <v>0</v>
      </c>
      <c r="U85" s="9">
        <f>IF('Upto Month COPPY'!$I$30="",0,'Upto Month COPPY'!$I$30)</f>
        <v>0</v>
      </c>
      <c r="V85" s="9">
        <f>IF('Upto Month COPPY'!$I$35="",0,'Upto Month COPPY'!$I$35)</f>
        <v>0</v>
      </c>
      <c r="W85" s="9">
        <f>IF('Upto Month COPPY'!$I$39="",0,'Upto Month COPPY'!$I$39)</f>
        <v>0</v>
      </c>
      <c r="X85" s="9">
        <f>IF('Upto Month COPPY'!$I$40="",0,'Upto Month COPPY'!$I$40)</f>
        <v>0</v>
      </c>
      <c r="Y85" s="9">
        <f>IF('Upto Month COPPY'!$I$42="",0,'Upto Month COPPY'!$I$42)</f>
        <v>98</v>
      </c>
      <c r="Z85" s="9">
        <f>IF('Upto Month COPPY'!$I$43="",0,'Upto Month COPPY'!$I$43)</f>
        <v>0</v>
      </c>
      <c r="AA85" s="9">
        <f>IF('Upto Month COPPY'!$I$44="",0,'Upto Month COPPY'!$I$44)</f>
        <v>0</v>
      </c>
      <c r="AB85" s="9">
        <f>IF('Upto Month COPPY'!$I$48="",0,'Upto Month COPPY'!$I$48)</f>
        <v>0</v>
      </c>
      <c r="AC85" s="10">
        <f>IF('Upto Month COPPY'!$I$51="",0,'Upto Month COPPY'!$I$51)</f>
        <v>0</v>
      </c>
      <c r="AD85" s="229">
        <f t="shared" ref="AD85:AD86" si="1115">SUM(C85:AC85)</f>
        <v>15431</v>
      </c>
      <c r="AE85" s="9">
        <f>IF('Upto Month COPPY'!$I$19="",0,'Upto Month COPPY'!$I$19)</f>
        <v>0</v>
      </c>
      <c r="AF85" s="9">
        <f>IF('Upto Month COPPY'!$I$20="",0,'Upto Month COPPY'!$I$20)</f>
        <v>0</v>
      </c>
      <c r="AG85" s="9">
        <f>IF('Upto Month COPPY'!$I$22="",0,'Upto Month COPPY'!$I$22)</f>
        <v>0</v>
      </c>
      <c r="AH85" s="9">
        <f>IF('Upto Month COPPY'!$I$23="",0,'Upto Month COPPY'!$I$23)</f>
        <v>0</v>
      </c>
      <c r="AI85" s="9">
        <f>IF('Upto Month COPPY'!$I$24="",0,'Upto Month COPPY'!$I$24)</f>
        <v>0</v>
      </c>
      <c r="AJ85" s="9">
        <f>IF('Upto Month COPPY'!$I$25="",0,'Upto Month COPPY'!$I$25)</f>
        <v>0</v>
      </c>
      <c r="AK85" s="9">
        <f>IF('Upto Month COPPY'!$I$28="",0,'Upto Month COPPY'!$I$28)</f>
        <v>99334</v>
      </c>
      <c r="AL85" s="9">
        <f>IF('Upto Month COPPY'!$I$29="",0,'Upto Month COPPY'!$I$29)</f>
        <v>0</v>
      </c>
      <c r="AM85" s="9">
        <f>IF('Upto Month COPPY'!$I$31="",0,'Upto Month COPPY'!$I$31)</f>
        <v>4057899</v>
      </c>
      <c r="AN85" s="9">
        <f>IF('Upto Month COPPY'!$I$32="",0,'Upto Month COPPY'!$I$32)</f>
        <v>0</v>
      </c>
      <c r="AO85" s="9">
        <f>IF('Upto Month COPPY'!$I$33="",0,'Upto Month COPPY'!$I$33)</f>
        <v>0</v>
      </c>
      <c r="AP85" s="9">
        <f>IF('Upto Month COPPY'!$I$34="",0,'Upto Month COPPY'!$I$34)</f>
        <v>0</v>
      </c>
      <c r="AQ85" s="10">
        <f>IF('Upto Month COPPY'!$I$36="",0,'Upto Month COPPY'!$I$36)</f>
        <v>0</v>
      </c>
      <c r="AR85" s="9">
        <f>IF('Upto Month COPPY'!$I$37="",0,'Upto Month COPPY'!$I$37)</f>
        <v>769732</v>
      </c>
      <c r="AS85" s="9">
        <f>IF('Upto Month COPPY'!$I$38="",0,'Upto Month COPPY'!$I$38)</f>
        <v>0</v>
      </c>
      <c r="AT85" s="9">
        <f>IF('Upto Month COPPY'!$I$38="",0,'Upto Month COPPY'!$I$38)</f>
        <v>0</v>
      </c>
      <c r="AU85" s="9">
        <f>IF('Upto Month COPPY'!$I$41="",0,'Upto Month COPPY'!$I$41)</f>
        <v>290591</v>
      </c>
      <c r="AV85" s="9">
        <v>0</v>
      </c>
      <c r="AW85" s="9">
        <f>IF('Upto Month COPPY'!$I$45="",0,'Upto Month COPPY'!$I$45)</f>
        <v>0</v>
      </c>
      <c r="AX85" s="9">
        <f>IF('Upto Month COPPY'!$I$46="",0,'Upto Month COPPY'!$I$46)</f>
        <v>0</v>
      </c>
      <c r="AY85" s="9">
        <f>IF('Upto Month COPPY'!$I$47="",0,'Upto Month COPPY'!$I$47)</f>
        <v>0</v>
      </c>
      <c r="AZ85" s="9">
        <f>IF('Upto Month COPPY'!$I$49="",0,'Upto Month COPPY'!$I$49)</f>
        <v>265313</v>
      </c>
      <c r="BA85" s="9">
        <f>IF('Upto Month COPPY'!$I$50="",0,'Upto Month COPPY'!$I$50)</f>
        <v>348905</v>
      </c>
      <c r="BB85" s="10">
        <f>IF('Upto Month COPPY'!$I$52="",0,'Upto Month COPPY'!$I$52)</f>
        <v>0</v>
      </c>
      <c r="BC85" s="9">
        <f>IF('Upto Month COPPY'!$I$53="",0,'Upto Month COPPY'!$I$53)</f>
        <v>0</v>
      </c>
      <c r="BD85" s="9">
        <f>IF('Upto Month COPPY'!$I$54="",0,'Upto Month COPPY'!$I$54)</f>
        <v>0</v>
      </c>
      <c r="BE85" s="9">
        <f>IF('Upto Month COPPY'!$I$55="",0,'Upto Month COPPY'!$I$55)</f>
        <v>0</v>
      </c>
      <c r="BF85" s="9">
        <f>IF('Upto Month COPPY'!$I$56="",0,'Upto Month COPPY'!$I$56)</f>
        <v>0</v>
      </c>
      <c r="BG85" s="9">
        <f>IF('Upto Month COPPY'!$I$58="",0,'Upto Month COPPY'!$I$58)</f>
        <v>50735</v>
      </c>
      <c r="BH85" s="9">
        <f>SUM(AE85:BG85)</f>
        <v>5882509</v>
      </c>
      <c r="BI85" s="222">
        <f>AD85+BH85</f>
        <v>5897940</v>
      </c>
      <c r="BJ85" s="9">
        <f>IF('Upto Month COPPY'!$I$60="",0,'Upto Month COPPY'!$I$60)-'Upto Month COPPY'!I57</f>
        <v>19950</v>
      </c>
      <c r="BK85" s="49">
        <f t="shared" ref="BK85:BK86" si="1116">BI85-BJ85</f>
        <v>5877990</v>
      </c>
      <c r="BL85">
        <f>'Upto Month COPPY'!$I$61</f>
        <v>5877990</v>
      </c>
      <c r="BM85" s="30">
        <f t="shared" ref="BM85:BM89" si="1117">BK85-AD85</f>
        <v>5862559</v>
      </c>
      <c r="BN85" s="68">
        <f>-------------------Sheet1!H8</f>
        <v>0</v>
      </c>
    </row>
    <row r="86" spans="1:66" ht="15.75" x14ac:dyDescent="0.25">
      <c r="A86" s="128"/>
      <c r="B86" s="182" t="s">
        <v>327</v>
      </c>
      <c r="C86" s="9">
        <f>IF('Upto Month Current'!$I$4="",0,'Upto Month Current'!$I$4)</f>
        <v>9422</v>
      </c>
      <c r="D86" s="9">
        <f>IF('Upto Month Current'!$I$5="",0,'Upto Month Current'!$I$5)</f>
        <v>2395</v>
      </c>
      <c r="E86" s="9">
        <f>IF('Upto Month Current'!$I$6="",0,'Upto Month Current'!$I$6)</f>
        <v>479</v>
      </c>
      <c r="F86" s="9">
        <f>IF('Upto Month Current'!$I$7="",0,'Upto Month Current'!$I$7)</f>
        <v>1039</v>
      </c>
      <c r="G86" s="9">
        <f>IF('Upto Month Current'!$I$8="",0,'Upto Month Current'!$I$8)</f>
        <v>462</v>
      </c>
      <c r="H86" s="9">
        <f>IF('Upto Month Current'!$I$9="",0,'Upto Month Current'!$I$9)</f>
        <v>0</v>
      </c>
      <c r="I86" s="9">
        <f>IF('Upto Month Current'!$I$10="",0,'Upto Month Current'!$I$10)</f>
        <v>0</v>
      </c>
      <c r="J86" s="9">
        <f>IF('Upto Month Current'!$I$11="",0,'Upto Month Current'!$I$11)</f>
        <v>282</v>
      </c>
      <c r="K86" s="9">
        <f>IF('Upto Month Current'!$I$12="",0,'Upto Month Current'!$I$12)</f>
        <v>0</v>
      </c>
      <c r="L86" s="9">
        <f>IF('Upto Month Current'!$I$13="",0,'Upto Month Current'!$I$13)</f>
        <v>220</v>
      </c>
      <c r="M86" s="9">
        <f>IF('Upto Month Current'!$I$14="",0,'Upto Month Current'!$I$14)</f>
        <v>179</v>
      </c>
      <c r="N86" s="9">
        <f>IF('Upto Month Current'!$I$15="",0,'Upto Month Current'!$I$15)</f>
        <v>0</v>
      </c>
      <c r="O86" s="9">
        <f>IF('Upto Month Current'!$I$16="",0,'Upto Month Current'!$I$16)</f>
        <v>0</v>
      </c>
      <c r="P86" s="9">
        <f>IF('Upto Month Current'!$I$17="",0,'Upto Month Current'!$I$17)</f>
        <v>61</v>
      </c>
      <c r="Q86" s="9">
        <f>IF('Upto Month Current'!$I$18="",0,'Upto Month Current'!$I$18)</f>
        <v>0</v>
      </c>
      <c r="R86" s="9">
        <f>IF('Upto Month Current'!$I$21="",0,'Upto Month Current'!$I$21)</f>
        <v>0</v>
      </c>
      <c r="S86" s="9">
        <f>IF('Upto Month Current'!$I$26="",0,'Upto Month Current'!$I$26)</f>
        <v>0</v>
      </c>
      <c r="T86" s="9">
        <f>IF('Upto Month Current'!$I$27="",0,'Upto Month Current'!$I$27)</f>
        <v>0</v>
      </c>
      <c r="U86" s="9">
        <f>IF('Upto Month Current'!$I$30="",0,'Upto Month Current'!$I$30)</f>
        <v>0</v>
      </c>
      <c r="V86" s="9">
        <f>IF('Upto Month Current'!$I$35="",0,'Upto Month Current'!$I$35)</f>
        <v>0</v>
      </c>
      <c r="W86" s="9">
        <f>IF('Upto Month Current'!$I$39="",0,'Upto Month Current'!$I$39)</f>
        <v>0</v>
      </c>
      <c r="X86" s="9">
        <f>IF('Upto Month Current'!$I$40="",0,'Upto Month Current'!$I$40)</f>
        <v>0</v>
      </c>
      <c r="Y86" s="9">
        <f>IF('Upto Month Current'!$I$42="",0,'Upto Month Current'!$I$42)</f>
        <v>2</v>
      </c>
      <c r="Z86" s="9">
        <f>IF('Upto Month Current'!$I$43="",0,'Upto Month Current'!$I$43)</f>
        <v>0</v>
      </c>
      <c r="AA86" s="9">
        <f>IF('Upto Month Current'!$I$44="",0,'Upto Month Current'!$I$44)</f>
        <v>0</v>
      </c>
      <c r="AB86" s="9">
        <f>IF('Upto Month Current'!$I$48="",0,'Upto Month Current'!$I$48)</f>
        <v>0</v>
      </c>
      <c r="AC86" s="10">
        <f>IF('Upto Month Current'!$I$51="",0,'Upto Month Current'!$I$51)</f>
        <v>0</v>
      </c>
      <c r="AD86" s="229">
        <f t="shared" si="1115"/>
        <v>14541</v>
      </c>
      <c r="AE86" s="9">
        <f>IF('Upto Month Current'!$I$19="",0,'Upto Month Current'!$I$19)</f>
        <v>0</v>
      </c>
      <c r="AF86" s="9">
        <f>IF('Upto Month Current'!$I$20="",0,'Upto Month Current'!$I$20)</f>
        <v>1</v>
      </c>
      <c r="AG86" s="9">
        <f>IF('Upto Month Current'!$I$22="",0,'Upto Month Current'!$I$22)</f>
        <v>0</v>
      </c>
      <c r="AH86" s="9">
        <f>IF('Upto Month Current'!$I$23="",0,'Upto Month Current'!$I$23)</f>
        <v>0</v>
      </c>
      <c r="AI86" s="9">
        <f>IF('Upto Month Current'!$I$24="",0,'Upto Month Current'!$I$24)</f>
        <v>0</v>
      </c>
      <c r="AJ86" s="9">
        <f>IF('Upto Month Current'!$I$25="",0,'Upto Month Current'!$I$25)</f>
        <v>0</v>
      </c>
      <c r="AK86" s="9">
        <f>IF('Upto Month Current'!$I$28="",0,'Upto Month Current'!$I$28)</f>
        <v>346138</v>
      </c>
      <c r="AL86" s="9">
        <f>IF('Upto Month Current'!$I$29="",0,'Upto Month Current'!$I$29)</f>
        <v>0</v>
      </c>
      <c r="AM86" s="9">
        <f>IF('Upto Month Current'!$I$31="",0,'Upto Month Current'!$I$31)</f>
        <v>6626810</v>
      </c>
      <c r="AN86" s="9">
        <f>IF('Upto Month Current'!$I$32="",0,'Upto Month Current'!$I$32)</f>
        <v>0</v>
      </c>
      <c r="AO86" s="9">
        <f>IF('Upto Month Current'!$I$33="",0,'Upto Month Current'!$I$33)</f>
        <v>0</v>
      </c>
      <c r="AP86" s="9">
        <f>IF('Upto Month Current'!$I$34="",0,'Upto Month Current'!$I$34)</f>
        <v>792986</v>
      </c>
      <c r="AQ86" s="10">
        <f>IF('Upto Month Current'!$I$36="",0,'Upto Month Current'!$I$36)</f>
        <v>0</v>
      </c>
      <c r="AR86" s="9">
        <f>IF('Upto Month Current'!$I$37="",0,'Upto Month Current'!$I$37)</f>
        <v>274642</v>
      </c>
      <c r="AS86" s="9">
        <v>0</v>
      </c>
      <c r="AT86" s="9">
        <f>IF('Upto Month Current'!$I$38="",0,'Upto Month Current'!$I$38)</f>
        <v>0</v>
      </c>
      <c r="AU86" s="9">
        <f>IF('Upto Month Current'!$I$41="",0,'Upto Month Current'!$I$41)</f>
        <v>116933</v>
      </c>
      <c r="AV86" s="9">
        <v>0</v>
      </c>
      <c r="AW86" s="9">
        <f>IF('Upto Month Current'!$I$45="",0,'Upto Month Current'!$I$45)</f>
        <v>0</v>
      </c>
      <c r="AX86" s="9">
        <f>IF('Upto Month Current'!$I$46="",0,'Upto Month Current'!$I$46)</f>
        <v>0</v>
      </c>
      <c r="AY86" s="9">
        <f>IF('Upto Month Current'!$I$47="",0,'Upto Month Current'!$I$47)</f>
        <v>0</v>
      </c>
      <c r="AZ86" s="9">
        <f>IF('Upto Month Current'!$I$49="",0,'Upto Month Current'!$I$49)</f>
        <v>718024</v>
      </c>
      <c r="BA86" s="9">
        <f>IF('Upto Month Current'!$I$50="",0,'Upto Month Current'!$I$50)</f>
        <v>1369367</v>
      </c>
      <c r="BB86" s="10">
        <f>IF('Upto Month Current'!$I$52="",0,'Upto Month Current'!$I$52)</f>
        <v>0</v>
      </c>
      <c r="BC86" s="9">
        <f>IF('Upto Month Current'!$I$53="",0,'Upto Month Current'!$I$53)</f>
        <v>0</v>
      </c>
      <c r="BD86" s="9">
        <f>IF('Upto Month Current'!$I$54="",0,'Upto Month Current'!$I$54)</f>
        <v>0</v>
      </c>
      <c r="BE86" s="9">
        <f>IF('Upto Month Current'!$I$55="",0,'Upto Month Current'!$I$55)</f>
        <v>0</v>
      </c>
      <c r="BF86" s="9">
        <f>IF('Upto Month Current'!$I$56="",0,'Upto Month Current'!$I$56)</f>
        <v>0</v>
      </c>
      <c r="BG86" s="9">
        <f>IF('Upto Month Current'!$I$58="",0,'Upto Month Current'!$I$58)</f>
        <v>2683</v>
      </c>
      <c r="BH86" s="9">
        <f>SUM(AE86:BG86)</f>
        <v>10247584</v>
      </c>
      <c r="BI86" s="222">
        <f>AD86+BH86</f>
        <v>10262125</v>
      </c>
      <c r="BJ86" s="9">
        <f>IF('Upto Month Current'!$I$60="",0,'Upto Month Current'!$I$60)-'Upto Month Current'!I57</f>
        <v>184133</v>
      </c>
      <c r="BK86" s="49">
        <f t="shared" si="1116"/>
        <v>10077992</v>
      </c>
      <c r="BL86" s="99">
        <f>'Upto Month Current'!$I$61</f>
        <v>10077992</v>
      </c>
      <c r="BM86" s="30">
        <f t="shared" si="1117"/>
        <v>10063451</v>
      </c>
    </row>
    <row r="87" spans="1:66" ht="15.75" x14ac:dyDescent="0.25">
      <c r="A87" s="128"/>
      <c r="B87" s="5" t="s">
        <v>132</v>
      </c>
      <c r="C87" s="11">
        <f>C86-C84</f>
        <v>-1985</v>
      </c>
      <c r="D87" s="11">
        <f t="shared" ref="D87" si="1118">D86-D84</f>
        <v>-834</v>
      </c>
      <c r="E87" s="11">
        <f t="shared" ref="E87" si="1119">E86-E84</f>
        <v>-67</v>
      </c>
      <c r="F87" s="11">
        <f t="shared" ref="F87" si="1120">F86-F84</f>
        <v>-235</v>
      </c>
      <c r="G87" s="11">
        <f t="shared" ref="G87" si="1121">G86-G84</f>
        <v>-38</v>
      </c>
      <c r="H87" s="11">
        <f t="shared" ref="H87" si="1122">H86-H84</f>
        <v>0</v>
      </c>
      <c r="I87" s="11">
        <f t="shared" ref="I87" si="1123">I86-I84</f>
        <v>0</v>
      </c>
      <c r="J87" s="11">
        <f t="shared" ref="J87" si="1124">J86-J84</f>
        <v>-544</v>
      </c>
      <c r="K87" s="11">
        <f t="shared" ref="K87" si="1125">K86-K84</f>
        <v>0</v>
      </c>
      <c r="L87" s="11">
        <f t="shared" ref="L87" si="1126">L86-L84</f>
        <v>-104</v>
      </c>
      <c r="M87" s="11">
        <f t="shared" ref="M87" si="1127">M86-M84</f>
        <v>-103</v>
      </c>
      <c r="N87" s="11">
        <f t="shared" ref="N87" si="1128">N86-N84</f>
        <v>0</v>
      </c>
      <c r="O87" s="11">
        <f t="shared" ref="O87" si="1129">O86-O84</f>
        <v>0</v>
      </c>
      <c r="P87" s="11">
        <f t="shared" ref="P87" si="1130">P86-P84</f>
        <v>-99</v>
      </c>
      <c r="Q87" s="11">
        <f t="shared" ref="Q87" si="1131">Q86-Q84</f>
        <v>0</v>
      </c>
      <c r="R87" s="11">
        <f t="shared" ref="R87" si="1132">R86-R84</f>
        <v>-102</v>
      </c>
      <c r="S87" s="11">
        <f t="shared" ref="S87" si="1133">S86-S84</f>
        <v>0</v>
      </c>
      <c r="T87" s="11">
        <f t="shared" ref="T87:U87" si="1134">T86-T84</f>
        <v>0</v>
      </c>
      <c r="U87" s="11">
        <f t="shared" si="1134"/>
        <v>0</v>
      </c>
      <c r="V87" s="9">
        <f t="shared" ref="V87" si="1135">V86-V84</f>
        <v>0</v>
      </c>
      <c r="W87" s="11">
        <f t="shared" ref="W87" si="1136">W86-W84</f>
        <v>0</v>
      </c>
      <c r="X87" s="11">
        <f t="shared" ref="X87" si="1137">X86-X84</f>
        <v>0</v>
      </c>
      <c r="Y87" s="11">
        <f t="shared" ref="Y87" si="1138">Y86-Y84</f>
        <v>-116</v>
      </c>
      <c r="Z87" s="11">
        <f t="shared" ref="Z87" si="1139">Z86-Z84</f>
        <v>0</v>
      </c>
      <c r="AA87" s="11">
        <f t="shared" ref="AA87:AD87" si="1140">AA86-AA84</f>
        <v>0</v>
      </c>
      <c r="AB87" s="11">
        <f t="shared" ref="AB87" si="1141">AB86-AB84</f>
        <v>-24</v>
      </c>
      <c r="AC87" s="10">
        <f t="shared" si="1140"/>
        <v>0</v>
      </c>
      <c r="AD87" s="223">
        <f t="shared" si="1140"/>
        <v>-4251</v>
      </c>
      <c r="AE87" s="11">
        <f t="shared" ref="AE87" si="1142">AE86-AE84</f>
        <v>0</v>
      </c>
      <c r="AF87" s="11">
        <f t="shared" ref="AF87" si="1143">AF86-AF84</f>
        <v>1</v>
      </c>
      <c r="AG87" s="11">
        <f t="shared" ref="AG87" si="1144">AG86-AG84</f>
        <v>0</v>
      </c>
      <c r="AH87" s="11">
        <f t="shared" ref="AH87" si="1145">AH86-AH84</f>
        <v>0</v>
      </c>
      <c r="AI87" s="11">
        <f t="shared" ref="AI87" si="1146">AI86-AI84</f>
        <v>0</v>
      </c>
      <c r="AJ87" s="11">
        <f t="shared" ref="AJ87" si="1147">AJ86-AJ84</f>
        <v>0</v>
      </c>
      <c r="AK87" s="11">
        <f t="shared" ref="AK87" si="1148">AK86-AK84</f>
        <v>238863</v>
      </c>
      <c r="AL87" s="11">
        <f t="shared" ref="AL87" si="1149">AL86-AL84</f>
        <v>-7226</v>
      </c>
      <c r="AM87" s="11">
        <f t="shared" ref="AM87" si="1150">AM86-AM84</f>
        <v>1967732</v>
      </c>
      <c r="AN87" s="11">
        <f t="shared" ref="AN87" si="1151">AN86-AN84</f>
        <v>0</v>
      </c>
      <c r="AO87" s="9">
        <f t="shared" ref="AO87" si="1152">AO86-AO84</f>
        <v>0</v>
      </c>
      <c r="AP87" s="11">
        <f t="shared" ref="AP87" si="1153">AP86-AP84</f>
        <v>792986</v>
      </c>
      <c r="AQ87" s="10">
        <f t="shared" ref="AQ87" si="1154">AQ86-AQ84</f>
        <v>0</v>
      </c>
      <c r="AR87" s="11">
        <f t="shared" ref="AR87" si="1155">AR86-AR84</f>
        <v>-404562</v>
      </c>
      <c r="AS87" s="11">
        <f t="shared" ref="AS87" si="1156">AS86-AS84</f>
        <v>0</v>
      </c>
      <c r="AT87" s="11">
        <f t="shared" ref="AT87" si="1157">AT86-AT84</f>
        <v>0</v>
      </c>
      <c r="AU87" s="11">
        <f t="shared" ref="AU87" si="1158">AU86-AU84</f>
        <v>-182692</v>
      </c>
      <c r="AV87" s="11">
        <f t="shared" ref="AV87" si="1159">AV86-AV84</f>
        <v>0</v>
      </c>
      <c r="AW87" s="11">
        <f t="shared" ref="AW87" si="1160">AW86-AW84</f>
        <v>0</v>
      </c>
      <c r="AX87" s="11">
        <f t="shared" ref="AX87" si="1161">AX86-AX84</f>
        <v>0</v>
      </c>
      <c r="AY87" s="11">
        <f t="shared" ref="AY87" si="1162">AY86-AY84</f>
        <v>0</v>
      </c>
      <c r="AZ87" s="11">
        <f t="shared" ref="AZ87" si="1163">AZ86-AZ84</f>
        <v>445016</v>
      </c>
      <c r="BA87" s="11">
        <f t="shared" ref="BA87" si="1164">BA86-BA84</f>
        <v>903824</v>
      </c>
      <c r="BB87" s="10">
        <f t="shared" ref="BB87" si="1165">BB86-BB84</f>
        <v>0</v>
      </c>
      <c r="BC87" s="11">
        <f t="shared" ref="BC87" si="1166">BC86-BC84</f>
        <v>0</v>
      </c>
      <c r="BD87" s="11">
        <f t="shared" ref="BD87" si="1167">BD86-BD84</f>
        <v>0</v>
      </c>
      <c r="BE87" s="11">
        <f t="shared" ref="BE87" si="1168">BE86-BE84</f>
        <v>0</v>
      </c>
      <c r="BF87" s="11">
        <f t="shared" ref="BF87" si="1169">BF86-BF84</f>
        <v>0</v>
      </c>
      <c r="BG87" s="11">
        <f t="shared" ref="BG87:BH87" si="1170">BG86-BG84</f>
        <v>-40392</v>
      </c>
      <c r="BH87" s="9">
        <f t="shared" si="1170"/>
        <v>3713550</v>
      </c>
      <c r="BI87" s="223">
        <f t="shared" ref="BI87" si="1171">BI86-BI84</f>
        <v>3709299</v>
      </c>
      <c r="BJ87" s="11">
        <f t="shared" ref="BJ87:BK87" si="1172">BJ86-BJ84</f>
        <v>-134387</v>
      </c>
      <c r="BK87" s="49">
        <f t="shared" si="1172"/>
        <v>3843686</v>
      </c>
      <c r="BM87" s="30">
        <f t="shared" si="1117"/>
        <v>3847937</v>
      </c>
    </row>
    <row r="88" spans="1:66" ht="15.75" x14ac:dyDescent="0.25">
      <c r="A88" s="128"/>
      <c r="B88" s="5" t="s">
        <v>133</v>
      </c>
      <c r="C88" s="13">
        <f>C87/C84</f>
        <v>-0.17401595511528009</v>
      </c>
      <c r="D88" s="13">
        <f t="shared" ref="D88" si="1173">D87/D84</f>
        <v>-0.25828429854444102</v>
      </c>
      <c r="E88" s="13">
        <f t="shared" ref="E88" si="1174">E87/E84</f>
        <v>-0.1227106227106227</v>
      </c>
      <c r="F88" s="13">
        <f t="shared" ref="F88" si="1175">F87/F84</f>
        <v>-0.18445839874411302</v>
      </c>
      <c r="G88" s="13">
        <f t="shared" ref="G88" si="1176">G87/G84</f>
        <v>-7.5999999999999998E-2</v>
      </c>
      <c r="H88" s="13" t="e">
        <f t="shared" ref="H88" si="1177">H87/H84</f>
        <v>#DIV/0!</v>
      </c>
      <c r="I88" s="13" t="e">
        <f t="shared" ref="I88" si="1178">I87/I84</f>
        <v>#DIV/0!</v>
      </c>
      <c r="J88" s="13">
        <f t="shared" ref="J88" si="1179">J87/J84</f>
        <v>-0.65859564164648909</v>
      </c>
      <c r="K88" s="13" t="e">
        <f t="shared" ref="K88" si="1180">K87/K84</f>
        <v>#DIV/0!</v>
      </c>
      <c r="L88" s="13">
        <f t="shared" ref="L88" si="1181">L87/L84</f>
        <v>-0.32098765432098764</v>
      </c>
      <c r="M88" s="13">
        <f t="shared" ref="M88" si="1182">M87/M84</f>
        <v>-0.36524822695035464</v>
      </c>
      <c r="N88" s="13" t="e">
        <f t="shared" ref="N88" si="1183">N87/N84</f>
        <v>#DIV/0!</v>
      </c>
      <c r="O88" s="13" t="e">
        <f t="shared" ref="O88" si="1184">O87/O84</f>
        <v>#DIV/0!</v>
      </c>
      <c r="P88" s="13">
        <f t="shared" ref="P88" si="1185">P87/P84</f>
        <v>-0.61875000000000002</v>
      </c>
      <c r="Q88" s="13" t="e">
        <f t="shared" ref="Q88" si="1186">Q87/Q84</f>
        <v>#DIV/0!</v>
      </c>
      <c r="R88" s="13">
        <f t="shared" ref="R88" si="1187">R87/R84</f>
        <v>-1</v>
      </c>
      <c r="S88" s="13" t="e">
        <f t="shared" ref="S88" si="1188">S87/S84</f>
        <v>#DIV/0!</v>
      </c>
      <c r="T88" s="13" t="e">
        <f t="shared" ref="T88:U88" si="1189">T87/T84</f>
        <v>#DIV/0!</v>
      </c>
      <c r="U88" s="13" t="e">
        <f t="shared" si="1189"/>
        <v>#DIV/0!</v>
      </c>
      <c r="V88" s="162" t="e">
        <f t="shared" ref="V88" si="1190">V87/V84</f>
        <v>#DIV/0!</v>
      </c>
      <c r="W88" s="13" t="e">
        <f t="shared" ref="W88" si="1191">W87/W84</f>
        <v>#DIV/0!</v>
      </c>
      <c r="X88" s="13" t="e">
        <f t="shared" ref="X88" si="1192">X87/X84</f>
        <v>#DIV/0!</v>
      </c>
      <c r="Y88" s="13">
        <f t="shared" ref="Y88" si="1193">Y87/Y84</f>
        <v>-0.98305084745762716</v>
      </c>
      <c r="Z88" s="13" t="e">
        <f t="shared" ref="Z88" si="1194">Z87/Z84</f>
        <v>#DIV/0!</v>
      </c>
      <c r="AA88" s="13" t="e">
        <f t="shared" ref="AA88:AD88" si="1195">AA87/AA84</f>
        <v>#DIV/0!</v>
      </c>
      <c r="AB88" s="13">
        <f t="shared" ref="AB88" si="1196">AB87/AB84</f>
        <v>-1</v>
      </c>
      <c r="AC88" s="14" t="e">
        <f t="shared" si="1195"/>
        <v>#DIV/0!</v>
      </c>
      <c r="AD88" s="224">
        <f t="shared" si="1195"/>
        <v>-0.22621328224776502</v>
      </c>
      <c r="AE88" s="13" t="e">
        <f t="shared" ref="AE88" si="1197">AE87/AE84</f>
        <v>#DIV/0!</v>
      </c>
      <c r="AF88" s="13" t="e">
        <f t="shared" ref="AF88" si="1198">AF87/AF84</f>
        <v>#DIV/0!</v>
      </c>
      <c r="AG88" s="13" t="e">
        <f t="shared" ref="AG88" si="1199">AG87/AG84</f>
        <v>#DIV/0!</v>
      </c>
      <c r="AH88" s="13" t="e">
        <f t="shared" ref="AH88" si="1200">AH87/AH84</f>
        <v>#DIV/0!</v>
      </c>
      <c r="AI88" s="13" t="e">
        <f t="shared" ref="AI88" si="1201">AI87/AI84</f>
        <v>#DIV/0!</v>
      </c>
      <c r="AJ88" s="13" t="e">
        <f t="shared" ref="AJ88" si="1202">AJ87/AJ84</f>
        <v>#DIV/0!</v>
      </c>
      <c r="AK88" s="13">
        <f t="shared" ref="AK88" si="1203">AK87/AK84</f>
        <v>2.2266418084362618</v>
      </c>
      <c r="AL88" s="13">
        <f t="shared" ref="AL88" si="1204">AL87/AL84</f>
        <v>-1</v>
      </c>
      <c r="AM88" s="13">
        <f t="shared" ref="AM88" si="1205">AM87/AM84</f>
        <v>0.4223436482497181</v>
      </c>
      <c r="AN88" s="13" t="e">
        <f t="shared" ref="AN88" si="1206">AN87/AN84</f>
        <v>#DIV/0!</v>
      </c>
      <c r="AO88" s="162" t="e">
        <f t="shared" ref="AO88" si="1207">AO87/AO84</f>
        <v>#DIV/0!</v>
      </c>
      <c r="AP88" s="13" t="e">
        <f t="shared" ref="AP88" si="1208">AP87/AP84</f>
        <v>#DIV/0!</v>
      </c>
      <c r="AQ88" s="14" t="e">
        <f t="shared" ref="AQ88" si="1209">AQ87/AQ84</f>
        <v>#DIV/0!</v>
      </c>
      <c r="AR88" s="13">
        <f t="shared" ref="AR88" si="1210">AR87/AR84</f>
        <v>-0.59564136842539206</v>
      </c>
      <c r="AS88" s="13" t="e">
        <f t="shared" ref="AS88" si="1211">AS87/AS84</f>
        <v>#DIV/0!</v>
      </c>
      <c r="AT88" s="13" t="e">
        <f t="shared" ref="AT88" si="1212">AT87/AT84</f>
        <v>#DIV/0!</v>
      </c>
      <c r="AU88" s="13">
        <f t="shared" ref="AU88" si="1213">AU87/AU84</f>
        <v>-0.60973550271172294</v>
      </c>
      <c r="AV88" s="13" t="e">
        <f t="shared" ref="AV88" si="1214">AV87/AV84</f>
        <v>#DIV/0!</v>
      </c>
      <c r="AW88" s="13" t="e">
        <f t="shared" ref="AW88" si="1215">AW87/AW84</f>
        <v>#DIV/0!</v>
      </c>
      <c r="AX88" s="13" t="e">
        <f t="shared" ref="AX88" si="1216">AX87/AX84</f>
        <v>#DIV/0!</v>
      </c>
      <c r="AY88" s="13" t="e">
        <f t="shared" ref="AY88" si="1217">AY87/AY84</f>
        <v>#DIV/0!</v>
      </c>
      <c r="AZ88" s="13">
        <f t="shared" ref="AZ88" si="1218">AZ87/AZ84</f>
        <v>1.630047471136377</v>
      </c>
      <c r="BA88" s="13">
        <f t="shared" ref="BA88" si="1219">BA87/BA84</f>
        <v>1.941440425481642</v>
      </c>
      <c r="BB88" s="14" t="e">
        <f t="shared" ref="BB88" si="1220">BB87/BB84</f>
        <v>#DIV/0!</v>
      </c>
      <c r="BC88" s="13" t="e">
        <f t="shared" ref="BC88" si="1221">BC87/BC84</f>
        <v>#DIV/0!</v>
      </c>
      <c r="BD88" s="13" t="e">
        <f t="shared" ref="BD88" si="1222">BD87/BD84</f>
        <v>#DIV/0!</v>
      </c>
      <c r="BE88" s="13" t="e">
        <f t="shared" ref="BE88" si="1223">BE87/BE84</f>
        <v>#DIV/0!</v>
      </c>
      <c r="BF88" s="13" t="e">
        <f t="shared" ref="BF88" si="1224">BF87/BF84</f>
        <v>#DIV/0!</v>
      </c>
      <c r="BG88" s="13">
        <f t="shared" ref="BG88:BH88" si="1225">BG87/BG84</f>
        <v>-0.93771329077190946</v>
      </c>
      <c r="BH88" s="162">
        <f t="shared" si="1225"/>
        <v>0.5683395586861042</v>
      </c>
      <c r="BI88" s="224">
        <f t="shared" ref="BI88" si="1226">BI87/BI84</f>
        <v>0.56606096362088665</v>
      </c>
      <c r="BJ88" s="13">
        <f t="shared" ref="BJ88:BK88" si="1227">BJ87/BJ84</f>
        <v>-0.4219107120431998</v>
      </c>
      <c r="BK88" s="50">
        <f t="shared" si="1227"/>
        <v>0.6165379113569337</v>
      </c>
      <c r="BM88" s="162" t="e">
        <f t="shared" ref="BM88" si="1228">BM87/BM84</f>
        <v>#DIV/0!</v>
      </c>
    </row>
    <row r="89" spans="1:66" ht="15.75" x14ac:dyDescent="0.25">
      <c r="A89" s="128"/>
      <c r="B89" s="5" t="s">
        <v>134</v>
      </c>
      <c r="C89" s="11">
        <f>C86-C85</f>
        <v>-804</v>
      </c>
      <c r="D89" s="11">
        <f t="shared" ref="D89:BK89" si="1229">D86-D85</f>
        <v>658</v>
      </c>
      <c r="E89" s="11">
        <f t="shared" si="1229"/>
        <v>-66</v>
      </c>
      <c r="F89" s="11">
        <f t="shared" si="1229"/>
        <v>-117</v>
      </c>
      <c r="G89" s="11">
        <f t="shared" si="1229"/>
        <v>10</v>
      </c>
      <c r="H89" s="11">
        <f t="shared" si="1229"/>
        <v>0</v>
      </c>
      <c r="I89" s="11">
        <f t="shared" si="1229"/>
        <v>0</v>
      </c>
      <c r="J89" s="11">
        <f t="shared" si="1229"/>
        <v>-298</v>
      </c>
      <c r="K89" s="11">
        <f t="shared" si="1229"/>
        <v>0</v>
      </c>
      <c r="L89" s="11">
        <f t="shared" si="1229"/>
        <v>-60</v>
      </c>
      <c r="M89" s="11">
        <f t="shared" si="1229"/>
        <v>-9</v>
      </c>
      <c r="N89" s="11">
        <f t="shared" si="1229"/>
        <v>0</v>
      </c>
      <c r="O89" s="11">
        <f t="shared" si="1229"/>
        <v>0</v>
      </c>
      <c r="P89" s="11">
        <f t="shared" si="1229"/>
        <v>-52</v>
      </c>
      <c r="Q89" s="11">
        <f t="shared" si="1229"/>
        <v>0</v>
      </c>
      <c r="R89" s="11">
        <f t="shared" si="1229"/>
        <v>-56</v>
      </c>
      <c r="S89" s="11">
        <f t="shared" si="1229"/>
        <v>0</v>
      </c>
      <c r="T89" s="11">
        <f t="shared" si="1229"/>
        <v>0</v>
      </c>
      <c r="U89" s="11">
        <f t="shared" ref="U89" si="1230">U86-U85</f>
        <v>0</v>
      </c>
      <c r="V89" s="9">
        <f t="shared" si="1229"/>
        <v>0</v>
      </c>
      <c r="W89" s="11">
        <f t="shared" si="1229"/>
        <v>0</v>
      </c>
      <c r="X89" s="11">
        <f t="shared" si="1229"/>
        <v>0</v>
      </c>
      <c r="Y89" s="11">
        <f t="shared" si="1229"/>
        <v>-96</v>
      </c>
      <c r="Z89" s="11">
        <f t="shared" si="1229"/>
        <v>0</v>
      </c>
      <c r="AA89" s="11">
        <f t="shared" si="1229"/>
        <v>0</v>
      </c>
      <c r="AB89" s="11">
        <f t="shared" ref="AB89" si="1231">AB86-AB85</f>
        <v>0</v>
      </c>
      <c r="AC89" s="10">
        <f t="shared" ref="AC89:AD89" si="1232">AC86-AC85</f>
        <v>0</v>
      </c>
      <c r="AD89" s="223">
        <f t="shared" si="1232"/>
        <v>-890</v>
      </c>
      <c r="AE89" s="11">
        <f t="shared" si="1229"/>
        <v>0</v>
      </c>
      <c r="AF89" s="11">
        <f t="shared" si="1229"/>
        <v>1</v>
      </c>
      <c r="AG89" s="11">
        <f t="shared" si="1229"/>
        <v>0</v>
      </c>
      <c r="AH89" s="11">
        <f t="shared" si="1229"/>
        <v>0</v>
      </c>
      <c r="AI89" s="11">
        <f t="shared" si="1229"/>
        <v>0</v>
      </c>
      <c r="AJ89" s="11">
        <f t="shared" si="1229"/>
        <v>0</v>
      </c>
      <c r="AK89" s="11">
        <f t="shared" si="1229"/>
        <v>246804</v>
      </c>
      <c r="AL89" s="11">
        <f t="shared" si="1229"/>
        <v>0</v>
      </c>
      <c r="AM89" s="11">
        <f t="shared" si="1229"/>
        <v>2568911</v>
      </c>
      <c r="AN89" s="11">
        <f t="shared" si="1229"/>
        <v>0</v>
      </c>
      <c r="AO89" s="9">
        <f t="shared" si="1229"/>
        <v>0</v>
      </c>
      <c r="AP89" s="11">
        <f t="shared" si="1229"/>
        <v>792986</v>
      </c>
      <c r="AQ89" s="10">
        <f t="shared" si="1229"/>
        <v>0</v>
      </c>
      <c r="AR89" s="11">
        <f t="shared" si="1229"/>
        <v>-495090</v>
      </c>
      <c r="AS89" s="11">
        <f t="shared" si="1229"/>
        <v>0</v>
      </c>
      <c r="AT89" s="11">
        <f t="shared" si="1229"/>
        <v>0</v>
      </c>
      <c r="AU89" s="11">
        <f t="shared" si="1229"/>
        <v>-173658</v>
      </c>
      <c r="AV89" s="11">
        <f t="shared" si="1229"/>
        <v>0</v>
      </c>
      <c r="AW89" s="11">
        <f t="shared" si="1229"/>
        <v>0</v>
      </c>
      <c r="AX89" s="11">
        <f t="shared" si="1229"/>
        <v>0</v>
      </c>
      <c r="AY89" s="11">
        <f t="shared" si="1229"/>
        <v>0</v>
      </c>
      <c r="AZ89" s="11">
        <f t="shared" si="1229"/>
        <v>452711</v>
      </c>
      <c r="BA89" s="11">
        <f t="shared" si="1229"/>
        <v>1020462</v>
      </c>
      <c r="BB89" s="10">
        <f t="shared" si="1229"/>
        <v>0</v>
      </c>
      <c r="BC89" s="11">
        <f t="shared" si="1229"/>
        <v>0</v>
      </c>
      <c r="BD89" s="11">
        <f t="shared" si="1229"/>
        <v>0</v>
      </c>
      <c r="BE89" s="11">
        <f t="shared" si="1229"/>
        <v>0</v>
      </c>
      <c r="BF89" s="11">
        <f t="shared" si="1229"/>
        <v>0</v>
      </c>
      <c r="BG89" s="11">
        <f t="shared" si="1229"/>
        <v>-48052</v>
      </c>
      <c r="BH89" s="9">
        <f t="shared" si="1229"/>
        <v>4365075</v>
      </c>
      <c r="BI89" s="223">
        <f t="shared" si="1229"/>
        <v>4364185</v>
      </c>
      <c r="BJ89" s="11">
        <f t="shared" si="1229"/>
        <v>164183</v>
      </c>
      <c r="BK89" s="49">
        <f t="shared" si="1229"/>
        <v>4200002</v>
      </c>
      <c r="BM89" s="30">
        <f t="shared" si="1117"/>
        <v>4200892</v>
      </c>
    </row>
    <row r="90" spans="1:66" ht="15.75" x14ac:dyDescent="0.25">
      <c r="A90" s="128"/>
      <c r="B90" s="5" t="s">
        <v>135</v>
      </c>
      <c r="C90" s="13">
        <f>C89/C85</f>
        <v>-7.862311754351653E-2</v>
      </c>
      <c r="D90" s="13">
        <f t="shared" ref="D90" si="1233">D89/D85</f>
        <v>0.37881404720782957</v>
      </c>
      <c r="E90" s="13">
        <f t="shared" ref="E90" si="1234">E89/E85</f>
        <v>-0.12110091743119267</v>
      </c>
      <c r="F90" s="13">
        <f t="shared" ref="F90" si="1235">F89/F85</f>
        <v>-0.10121107266435986</v>
      </c>
      <c r="G90" s="13">
        <f t="shared" ref="G90" si="1236">G89/G85</f>
        <v>2.2123893805309734E-2</v>
      </c>
      <c r="H90" s="13" t="e">
        <f t="shared" ref="H90" si="1237">H89/H85</f>
        <v>#DIV/0!</v>
      </c>
      <c r="I90" s="13" t="e">
        <f t="shared" ref="I90" si="1238">I89/I85</f>
        <v>#DIV/0!</v>
      </c>
      <c r="J90" s="13">
        <f t="shared" ref="J90" si="1239">J89/J85</f>
        <v>-0.51379310344827589</v>
      </c>
      <c r="K90" s="13" t="e">
        <f t="shared" ref="K90" si="1240">K89/K85</f>
        <v>#DIV/0!</v>
      </c>
      <c r="L90" s="13">
        <f t="shared" ref="L90" si="1241">L89/L85</f>
        <v>-0.21428571428571427</v>
      </c>
      <c r="M90" s="13">
        <f t="shared" ref="M90" si="1242">M89/M85</f>
        <v>-4.7872340425531915E-2</v>
      </c>
      <c r="N90" s="13" t="e">
        <f t="shared" ref="N90" si="1243">N89/N85</f>
        <v>#DIV/0!</v>
      </c>
      <c r="O90" s="13" t="e">
        <f t="shared" ref="O90" si="1244">O89/O85</f>
        <v>#DIV/0!</v>
      </c>
      <c r="P90" s="13">
        <f t="shared" ref="P90" si="1245">P89/P85</f>
        <v>-0.46017699115044247</v>
      </c>
      <c r="Q90" s="13" t="e">
        <f t="shared" ref="Q90" si="1246">Q89/Q85</f>
        <v>#DIV/0!</v>
      </c>
      <c r="R90" s="13">
        <f t="shared" ref="R90" si="1247">R89/R85</f>
        <v>-1</v>
      </c>
      <c r="S90" s="13" t="e">
        <f t="shared" ref="S90" si="1248">S89/S85</f>
        <v>#DIV/0!</v>
      </c>
      <c r="T90" s="13" t="e">
        <f t="shared" ref="T90:U90" si="1249">T89/T85</f>
        <v>#DIV/0!</v>
      </c>
      <c r="U90" s="13" t="e">
        <f t="shared" si="1249"/>
        <v>#DIV/0!</v>
      </c>
      <c r="V90" s="162" t="e">
        <f t="shared" ref="V90" si="1250">V89/V85</f>
        <v>#DIV/0!</v>
      </c>
      <c r="W90" s="13" t="e">
        <f t="shared" ref="W90" si="1251">W89/W85</f>
        <v>#DIV/0!</v>
      </c>
      <c r="X90" s="13" t="e">
        <f t="shared" ref="X90" si="1252">X89/X85</f>
        <v>#DIV/0!</v>
      </c>
      <c r="Y90" s="13">
        <f t="shared" ref="Y90" si="1253">Y89/Y85</f>
        <v>-0.97959183673469385</v>
      </c>
      <c r="Z90" s="13" t="e">
        <f t="shared" ref="Z90" si="1254">Z89/Z85</f>
        <v>#DIV/0!</v>
      </c>
      <c r="AA90" s="13" t="e">
        <f t="shared" ref="AA90:AD90" si="1255">AA89/AA85</f>
        <v>#DIV/0!</v>
      </c>
      <c r="AB90" s="13" t="e">
        <f t="shared" ref="AB90" si="1256">AB89/AB85</f>
        <v>#DIV/0!</v>
      </c>
      <c r="AC90" s="14" t="e">
        <f t="shared" si="1255"/>
        <v>#DIV/0!</v>
      </c>
      <c r="AD90" s="224">
        <f t="shared" si="1255"/>
        <v>-5.7676106538785563E-2</v>
      </c>
      <c r="AE90" s="13" t="e">
        <f t="shared" ref="AE90" si="1257">AE89/AE85</f>
        <v>#DIV/0!</v>
      </c>
      <c r="AF90" s="13" t="e">
        <f t="shared" ref="AF90" si="1258">AF89/AF85</f>
        <v>#DIV/0!</v>
      </c>
      <c r="AG90" s="13" t="e">
        <f t="shared" ref="AG90" si="1259">AG89/AG85</f>
        <v>#DIV/0!</v>
      </c>
      <c r="AH90" s="13" t="e">
        <f t="shared" ref="AH90" si="1260">AH89/AH85</f>
        <v>#DIV/0!</v>
      </c>
      <c r="AI90" s="13" t="e">
        <f t="shared" ref="AI90" si="1261">AI89/AI85</f>
        <v>#DIV/0!</v>
      </c>
      <c r="AJ90" s="13" t="e">
        <f t="shared" ref="AJ90" si="1262">AJ89/AJ85</f>
        <v>#DIV/0!</v>
      </c>
      <c r="AK90" s="13">
        <f t="shared" ref="AK90" si="1263">AK89/AK85</f>
        <v>2.4845873517627397</v>
      </c>
      <c r="AL90" s="13" t="e">
        <f t="shared" ref="AL90" si="1264">AL89/AL85</f>
        <v>#DIV/0!</v>
      </c>
      <c r="AM90" s="13">
        <f t="shared" ref="AM90" si="1265">AM89/AM85</f>
        <v>0.63306430248756806</v>
      </c>
      <c r="AN90" s="13" t="e">
        <f t="shared" ref="AN90" si="1266">AN89/AN85</f>
        <v>#DIV/0!</v>
      </c>
      <c r="AO90" s="162" t="e">
        <f t="shared" ref="AO90" si="1267">AO89/AO85</f>
        <v>#DIV/0!</v>
      </c>
      <c r="AP90" s="13" t="e">
        <f t="shared" ref="AP90" si="1268">AP89/AP85</f>
        <v>#DIV/0!</v>
      </c>
      <c r="AQ90" s="14" t="e">
        <f t="shared" ref="AQ90" si="1269">AQ89/AQ85</f>
        <v>#DIV/0!</v>
      </c>
      <c r="AR90" s="13">
        <f t="shared" ref="AR90" si="1270">AR89/AR85</f>
        <v>-0.64319789225340773</v>
      </c>
      <c r="AS90" s="13" t="e">
        <f t="shared" ref="AS90" si="1271">AS89/AS85</f>
        <v>#DIV/0!</v>
      </c>
      <c r="AT90" s="13" t="e">
        <f t="shared" ref="AT90" si="1272">AT89/AT85</f>
        <v>#DIV/0!</v>
      </c>
      <c r="AU90" s="13">
        <f t="shared" ref="AU90" si="1273">AU89/AU85</f>
        <v>-0.59760281632948031</v>
      </c>
      <c r="AV90" s="13" t="e">
        <f t="shared" ref="AV90" si="1274">AV89/AV85</f>
        <v>#DIV/0!</v>
      </c>
      <c r="AW90" s="13" t="e">
        <f t="shared" ref="AW90" si="1275">AW89/AW85</f>
        <v>#DIV/0!</v>
      </c>
      <c r="AX90" s="13" t="e">
        <f t="shared" ref="AX90" si="1276">AX89/AX85</f>
        <v>#DIV/0!</v>
      </c>
      <c r="AY90" s="13" t="e">
        <f t="shared" ref="AY90" si="1277">AY89/AY85</f>
        <v>#DIV/0!</v>
      </c>
      <c r="AZ90" s="13">
        <f t="shared" ref="AZ90" si="1278">AZ89/AZ85</f>
        <v>1.7063279974972956</v>
      </c>
      <c r="BA90" s="13">
        <f t="shared" ref="BA90" si="1279">BA89/BA85</f>
        <v>2.9247560224129776</v>
      </c>
      <c r="BB90" s="14" t="e">
        <f t="shared" ref="BB90" si="1280">BB89/BB85</f>
        <v>#DIV/0!</v>
      </c>
      <c r="BC90" s="13" t="e">
        <f t="shared" ref="BC90" si="1281">BC89/BC85</f>
        <v>#DIV/0!</v>
      </c>
      <c r="BD90" s="13" t="e">
        <f t="shared" ref="BD90" si="1282">BD89/BD85</f>
        <v>#DIV/0!</v>
      </c>
      <c r="BE90" s="13" t="e">
        <f t="shared" ref="BE90" si="1283">BE89/BE85</f>
        <v>#DIV/0!</v>
      </c>
      <c r="BF90" s="13" t="e">
        <f t="shared" ref="BF90" si="1284">BF89/BF85</f>
        <v>#DIV/0!</v>
      </c>
      <c r="BG90" s="13">
        <f t="shared" ref="BG90:BH90" si="1285">BG89/BG85</f>
        <v>-0.94711737459347589</v>
      </c>
      <c r="BH90" s="162">
        <f t="shared" si="1285"/>
        <v>0.74204306359752281</v>
      </c>
      <c r="BI90" s="224">
        <f t="shared" ref="BI90" si="1286">BI89/BI85</f>
        <v>0.73995072855946309</v>
      </c>
      <c r="BJ90" s="13">
        <f t="shared" ref="BJ90:BK90" si="1287">BJ89/BJ85</f>
        <v>8.2297243107769429</v>
      </c>
      <c r="BK90" s="50">
        <f t="shared" si="1287"/>
        <v>0.71453030712879739</v>
      </c>
      <c r="BM90" s="14">
        <f t="shared" ref="BM90" si="1288">BM89/BM85</f>
        <v>0.71656285250178298</v>
      </c>
    </row>
    <row r="91" spans="1:66" ht="15.75" x14ac:dyDescent="0.25">
      <c r="A91" s="128"/>
      <c r="B91" s="5" t="s">
        <v>296</v>
      </c>
      <c r="C91" s="126">
        <f>C86/C83</f>
        <v>0.5615017878426698</v>
      </c>
      <c r="D91" s="126">
        <f t="shared" ref="D91:BK91" si="1289">D86/D83</f>
        <v>0.46859714341616121</v>
      </c>
      <c r="E91" s="126">
        <f t="shared" si="1289"/>
        <v>0.87728937728937728</v>
      </c>
      <c r="F91" s="126">
        <f t="shared" si="1289"/>
        <v>0.55442902881536815</v>
      </c>
      <c r="G91" s="126">
        <f t="shared" si="1289"/>
        <v>0.6294277929155313</v>
      </c>
      <c r="H91" s="126" t="e">
        <f t="shared" si="1289"/>
        <v>#DIV/0!</v>
      </c>
      <c r="I91" s="126" t="e">
        <f t="shared" si="1289"/>
        <v>#DIV/0!</v>
      </c>
      <c r="J91" s="126">
        <f t="shared" si="1289"/>
        <v>0.23209876543209876</v>
      </c>
      <c r="K91" s="126" t="e">
        <f t="shared" si="1289"/>
        <v>#DIV/0!</v>
      </c>
      <c r="L91" s="126">
        <f t="shared" si="1289"/>
        <v>0.4631578947368421</v>
      </c>
      <c r="M91" s="126">
        <f t="shared" si="1289"/>
        <v>0.42925659472422062</v>
      </c>
      <c r="N91" s="126" t="e">
        <f t="shared" si="1289"/>
        <v>#DIV/0!</v>
      </c>
      <c r="O91" s="126" t="e">
        <f t="shared" si="1289"/>
        <v>#DIV/0!</v>
      </c>
      <c r="P91" s="126">
        <f t="shared" si="1289"/>
        <v>0.26180257510729615</v>
      </c>
      <c r="Q91" s="126" t="e">
        <f t="shared" si="1289"/>
        <v>#DIV/0!</v>
      </c>
      <c r="R91" s="126">
        <f t="shared" si="1289"/>
        <v>0</v>
      </c>
      <c r="S91" s="126" t="e">
        <f t="shared" si="1289"/>
        <v>#DIV/0!</v>
      </c>
      <c r="T91" s="126" t="e">
        <f t="shared" si="1289"/>
        <v>#DIV/0!</v>
      </c>
      <c r="U91" s="126" t="e">
        <f t="shared" si="1289"/>
        <v>#DIV/0!</v>
      </c>
      <c r="V91" s="177" t="e">
        <f t="shared" si="1289"/>
        <v>#DIV/0!</v>
      </c>
      <c r="W91" s="126" t="e">
        <f t="shared" si="1289"/>
        <v>#DIV/0!</v>
      </c>
      <c r="X91" s="126" t="e">
        <f t="shared" si="1289"/>
        <v>#DIV/0!</v>
      </c>
      <c r="Y91" s="126">
        <f t="shared" si="1289"/>
        <v>1.1764705882352941E-2</v>
      </c>
      <c r="Z91" s="126" t="e">
        <f t="shared" si="1289"/>
        <v>#DIV/0!</v>
      </c>
      <c r="AA91" s="126" t="e">
        <f t="shared" si="1289"/>
        <v>#DIV/0!</v>
      </c>
      <c r="AB91" s="126">
        <f t="shared" ref="AB91" si="1290">AB86/AB83</f>
        <v>0</v>
      </c>
      <c r="AC91" s="215" t="e">
        <f t="shared" si="1289"/>
        <v>#DIV/0!</v>
      </c>
      <c r="AD91" s="225">
        <f t="shared" si="1289"/>
        <v>0.52422669262383736</v>
      </c>
      <c r="AE91" s="126" t="e">
        <f t="shared" si="1289"/>
        <v>#DIV/0!</v>
      </c>
      <c r="AF91" s="126" t="e">
        <f t="shared" si="1289"/>
        <v>#DIV/0!</v>
      </c>
      <c r="AG91" s="126" t="e">
        <f t="shared" si="1289"/>
        <v>#DIV/0!</v>
      </c>
      <c r="AH91" s="126" t="e">
        <f t="shared" si="1289"/>
        <v>#DIV/0!</v>
      </c>
      <c r="AI91" s="126" t="e">
        <f t="shared" si="1289"/>
        <v>#DIV/0!</v>
      </c>
      <c r="AJ91" s="126" t="e">
        <f t="shared" si="1289"/>
        <v>#DIV/0!</v>
      </c>
      <c r="AK91" s="126">
        <f t="shared" si="1289"/>
        <v>2.0553292559824237</v>
      </c>
      <c r="AL91" s="126">
        <f t="shared" si="1289"/>
        <v>0</v>
      </c>
      <c r="AM91" s="126">
        <f t="shared" si="1289"/>
        <v>0.96719414581916996</v>
      </c>
      <c r="AN91" s="126" t="e">
        <f t="shared" si="1289"/>
        <v>#DIV/0!</v>
      </c>
      <c r="AO91" s="177" t="e">
        <f t="shared" si="1289"/>
        <v>#DIV/0!</v>
      </c>
      <c r="AP91" s="126" t="e">
        <f t="shared" si="1289"/>
        <v>#DIV/0!</v>
      </c>
      <c r="AQ91" s="215" t="e">
        <f t="shared" si="1289"/>
        <v>#DIV/0!</v>
      </c>
      <c r="AR91" s="126">
        <f t="shared" si="1289"/>
        <v>0.23977908077206486</v>
      </c>
      <c r="AS91" s="126" t="e">
        <f t="shared" si="1289"/>
        <v>#DIV/0!</v>
      </c>
      <c r="AT91" s="126" t="e">
        <f t="shared" si="1289"/>
        <v>#DIV/0!</v>
      </c>
      <c r="AU91" s="126">
        <f t="shared" si="1289"/>
        <v>0.23142172375371328</v>
      </c>
      <c r="AV91" s="126" t="e">
        <f t="shared" si="1289"/>
        <v>#DIV/0!</v>
      </c>
      <c r="AW91" s="126" t="e">
        <f t="shared" si="1289"/>
        <v>#DIV/0!</v>
      </c>
      <c r="AX91" s="126" t="e">
        <f t="shared" si="1289"/>
        <v>#DIV/0!</v>
      </c>
      <c r="AY91" s="126" t="e">
        <f t="shared" si="1289"/>
        <v>#DIV/0!</v>
      </c>
      <c r="AZ91" s="126">
        <f t="shared" si="1289"/>
        <v>1.5595825323906645</v>
      </c>
      <c r="BA91" s="126">
        <f t="shared" si="1289"/>
        <v>1.7442410254254668</v>
      </c>
      <c r="BB91" s="215" t="e">
        <f t="shared" si="1289"/>
        <v>#DIV/0!</v>
      </c>
      <c r="BC91" s="126" t="e">
        <f t="shared" si="1289"/>
        <v>#DIV/0!</v>
      </c>
      <c r="BD91" s="126" t="e">
        <f t="shared" si="1289"/>
        <v>#DIV/0!</v>
      </c>
      <c r="BE91" s="126" t="e">
        <f t="shared" si="1289"/>
        <v>#DIV/0!</v>
      </c>
      <c r="BF91" s="126" t="e">
        <f t="shared" si="1289"/>
        <v>#DIV/0!</v>
      </c>
      <c r="BG91" s="126">
        <f t="shared" si="1289"/>
        <v>2.9943862233680427E-2</v>
      </c>
      <c r="BH91" s="177">
        <f t="shared" si="1289"/>
        <v>1.0230100757804912</v>
      </c>
      <c r="BI91" s="225">
        <f t="shared" si="1289"/>
        <v>1.0216327248211716</v>
      </c>
      <c r="BJ91" s="126">
        <f t="shared" si="1289"/>
        <v>0.38539608519473562</v>
      </c>
      <c r="BK91" s="126">
        <f t="shared" si="1289"/>
        <v>1.0534062112341398</v>
      </c>
      <c r="BM91" s="126" t="e">
        <f t="shared" ref="BM91" si="1291">BM86/BM83</f>
        <v>#DIV/0!</v>
      </c>
    </row>
    <row r="92" spans="1:66" s="180" customFormat="1" ht="15.75" x14ac:dyDescent="0.25">
      <c r="A92" s="128"/>
      <c r="B92" s="5" t="s">
        <v>297</v>
      </c>
      <c r="C92" s="11">
        <f>C86-C83</f>
        <v>-7358</v>
      </c>
      <c r="D92" s="11">
        <f t="shared" ref="D92:BM92" si="1292">D86-D83</f>
        <v>-2716</v>
      </c>
      <c r="E92" s="11">
        <f t="shared" si="1292"/>
        <v>-67</v>
      </c>
      <c r="F92" s="11">
        <f t="shared" si="1292"/>
        <v>-835</v>
      </c>
      <c r="G92" s="11">
        <f t="shared" si="1292"/>
        <v>-272</v>
      </c>
      <c r="H92" s="11">
        <f t="shared" si="1292"/>
        <v>0</v>
      </c>
      <c r="I92" s="11">
        <f t="shared" si="1292"/>
        <v>0</v>
      </c>
      <c r="J92" s="11">
        <f t="shared" si="1292"/>
        <v>-933</v>
      </c>
      <c r="K92" s="11">
        <f t="shared" si="1292"/>
        <v>0</v>
      </c>
      <c r="L92" s="11">
        <f t="shared" si="1292"/>
        <v>-255</v>
      </c>
      <c r="M92" s="11">
        <f t="shared" si="1292"/>
        <v>-238</v>
      </c>
      <c r="N92" s="11">
        <f t="shared" si="1292"/>
        <v>0</v>
      </c>
      <c r="O92" s="11">
        <f t="shared" si="1292"/>
        <v>0</v>
      </c>
      <c r="P92" s="11">
        <f t="shared" si="1292"/>
        <v>-172</v>
      </c>
      <c r="Q92" s="11">
        <f t="shared" si="1292"/>
        <v>0</v>
      </c>
      <c r="R92" s="11">
        <f t="shared" si="1292"/>
        <v>-150</v>
      </c>
      <c r="S92" s="11">
        <f t="shared" si="1292"/>
        <v>0</v>
      </c>
      <c r="T92" s="11">
        <f t="shared" si="1292"/>
        <v>0</v>
      </c>
      <c r="U92" s="11">
        <f t="shared" si="1292"/>
        <v>0</v>
      </c>
      <c r="V92" s="9">
        <f t="shared" si="1292"/>
        <v>0</v>
      </c>
      <c r="W92" s="11">
        <f t="shared" si="1292"/>
        <v>0</v>
      </c>
      <c r="X92" s="11">
        <f t="shared" si="1292"/>
        <v>0</v>
      </c>
      <c r="Y92" s="11">
        <f t="shared" si="1292"/>
        <v>-168</v>
      </c>
      <c r="Z92" s="11">
        <f t="shared" si="1292"/>
        <v>0</v>
      </c>
      <c r="AA92" s="11">
        <f t="shared" si="1292"/>
        <v>0</v>
      </c>
      <c r="AB92" s="11">
        <f t="shared" ref="AB92" si="1293">AB86-AB83</f>
        <v>-33</v>
      </c>
      <c r="AC92" s="10">
        <f t="shared" si="1292"/>
        <v>0</v>
      </c>
      <c r="AD92" s="223">
        <f t="shared" si="1292"/>
        <v>-13197</v>
      </c>
      <c r="AE92" s="11">
        <f t="shared" si="1292"/>
        <v>0</v>
      </c>
      <c r="AF92" s="11">
        <f t="shared" si="1292"/>
        <v>1</v>
      </c>
      <c r="AG92" s="11">
        <f t="shared" si="1292"/>
        <v>0</v>
      </c>
      <c r="AH92" s="11">
        <f t="shared" si="1292"/>
        <v>0</v>
      </c>
      <c r="AI92" s="11">
        <f t="shared" si="1292"/>
        <v>0</v>
      </c>
      <c r="AJ92" s="11">
        <f t="shared" si="1292"/>
        <v>0</v>
      </c>
      <c r="AK92" s="11">
        <f t="shared" si="1292"/>
        <v>177728</v>
      </c>
      <c r="AL92" s="11">
        <f t="shared" si="1292"/>
        <v>-11346</v>
      </c>
      <c r="AM92" s="11">
        <f t="shared" si="1292"/>
        <v>-224772</v>
      </c>
      <c r="AN92" s="11">
        <f t="shared" si="1292"/>
        <v>0</v>
      </c>
      <c r="AO92" s="9">
        <f t="shared" si="1292"/>
        <v>0</v>
      </c>
      <c r="AP92" s="11">
        <f t="shared" si="1292"/>
        <v>792986</v>
      </c>
      <c r="AQ92" s="10">
        <f t="shared" si="1292"/>
        <v>0</v>
      </c>
      <c r="AR92" s="11">
        <f t="shared" si="1292"/>
        <v>-870754</v>
      </c>
      <c r="AS92" s="11">
        <f t="shared" si="1292"/>
        <v>0</v>
      </c>
      <c r="AT92" s="11">
        <f t="shared" si="1292"/>
        <v>0</v>
      </c>
      <c r="AU92" s="11">
        <f t="shared" si="1292"/>
        <v>-388348</v>
      </c>
      <c r="AV92" s="11">
        <f t="shared" si="1292"/>
        <v>0</v>
      </c>
      <c r="AW92" s="11">
        <f t="shared" si="1292"/>
        <v>0</v>
      </c>
      <c r="AX92" s="11">
        <f t="shared" si="1292"/>
        <v>0</v>
      </c>
      <c r="AY92" s="11">
        <f t="shared" si="1292"/>
        <v>0</v>
      </c>
      <c r="AZ92" s="11">
        <f t="shared" si="1292"/>
        <v>257629</v>
      </c>
      <c r="BA92" s="11">
        <f t="shared" si="1292"/>
        <v>584288</v>
      </c>
      <c r="BB92" s="10">
        <f t="shared" si="1292"/>
        <v>0</v>
      </c>
      <c r="BC92" s="11">
        <f t="shared" si="1292"/>
        <v>0</v>
      </c>
      <c r="BD92" s="11">
        <f t="shared" si="1292"/>
        <v>0</v>
      </c>
      <c r="BE92" s="11">
        <f t="shared" si="1292"/>
        <v>0</v>
      </c>
      <c r="BF92" s="11">
        <f t="shared" si="1292"/>
        <v>0</v>
      </c>
      <c r="BG92" s="11">
        <f t="shared" si="1292"/>
        <v>-86918</v>
      </c>
      <c r="BH92" s="11">
        <f t="shared" si="1292"/>
        <v>230494</v>
      </c>
      <c r="BI92" s="223">
        <f t="shared" si="1292"/>
        <v>217297</v>
      </c>
      <c r="BJ92" s="11">
        <f t="shared" si="1292"/>
        <v>-293643</v>
      </c>
      <c r="BK92" s="11">
        <f t="shared" si="1292"/>
        <v>510940</v>
      </c>
      <c r="BL92" s="11">
        <f t="shared" si="1292"/>
        <v>10077984</v>
      </c>
      <c r="BM92" s="11">
        <f t="shared" si="1292"/>
        <v>10063451</v>
      </c>
    </row>
    <row r="93" spans="1:66" s="180" customFormat="1" ht="15.75" x14ac:dyDescent="0.25">
      <c r="A93" s="128"/>
      <c r="B93" s="5"/>
      <c r="C93" s="5"/>
      <c r="D93" s="5"/>
      <c r="E93" s="5"/>
      <c r="F93" s="5"/>
      <c r="G93" s="5"/>
      <c r="H93" s="5"/>
      <c r="I93" s="5"/>
      <c r="J93" s="5"/>
      <c r="K93" s="5"/>
      <c r="L93" s="5"/>
      <c r="M93" s="5"/>
      <c r="N93" s="5"/>
      <c r="O93" s="5"/>
      <c r="P93" s="5"/>
      <c r="Q93" s="5"/>
      <c r="R93" s="5"/>
      <c r="S93" s="5"/>
      <c r="T93" s="5"/>
      <c r="U93" s="5"/>
      <c r="V93" s="16"/>
      <c r="W93" s="5"/>
      <c r="X93" s="5"/>
      <c r="Y93" s="5"/>
      <c r="Z93" s="5"/>
      <c r="AA93" s="5"/>
      <c r="AB93" s="5"/>
      <c r="AC93" s="6"/>
      <c r="AD93" s="226"/>
      <c r="AE93" s="5"/>
      <c r="AF93" s="5"/>
      <c r="AG93" s="5"/>
      <c r="AH93" s="5"/>
      <c r="AI93" s="5"/>
      <c r="AJ93" s="5"/>
      <c r="AK93" s="5"/>
      <c r="AL93" s="5"/>
      <c r="AM93" s="5"/>
      <c r="AN93" s="5"/>
      <c r="AO93" s="16"/>
      <c r="AP93" s="5"/>
      <c r="AQ93" s="6"/>
      <c r="AR93" s="5"/>
      <c r="AS93" s="5"/>
      <c r="AT93" s="5"/>
      <c r="AU93" s="5"/>
      <c r="AV93" s="5"/>
      <c r="AW93" s="6"/>
      <c r="AX93" s="5"/>
      <c r="AY93" s="5"/>
      <c r="AZ93" s="5"/>
      <c r="BA93" s="5"/>
      <c r="BB93" s="6"/>
      <c r="BC93" s="5"/>
      <c r="BD93" s="5"/>
      <c r="BE93" s="5"/>
      <c r="BF93" s="5"/>
      <c r="BG93" s="5"/>
      <c r="BH93" s="16"/>
      <c r="BI93" s="226"/>
      <c r="BJ93" s="5"/>
      <c r="BK93" s="48"/>
    </row>
    <row r="94" spans="1:66" ht="15.75" x14ac:dyDescent="0.25">
      <c r="A94" s="15" t="s">
        <v>142</v>
      </c>
      <c r="B94" s="11" t="s">
        <v>300</v>
      </c>
      <c r="C94" s="120">
        <v>874071</v>
      </c>
      <c r="D94" s="120">
        <v>248485</v>
      </c>
      <c r="E94" s="120">
        <v>36632</v>
      </c>
      <c r="F94" s="120">
        <v>76560</v>
      </c>
      <c r="G94" s="120">
        <v>67137</v>
      </c>
      <c r="H94" s="120">
        <v>0</v>
      </c>
      <c r="I94" s="120">
        <v>0</v>
      </c>
      <c r="J94" s="120">
        <v>0</v>
      </c>
      <c r="K94" s="120">
        <v>382</v>
      </c>
      <c r="L94" s="120">
        <v>2863</v>
      </c>
      <c r="M94" s="120">
        <v>83348</v>
      </c>
      <c r="N94" s="120">
        <v>10356</v>
      </c>
      <c r="O94" s="120">
        <v>3059</v>
      </c>
      <c r="P94" s="120">
        <v>13101</v>
      </c>
      <c r="Q94" s="120">
        <v>0</v>
      </c>
      <c r="R94" s="120">
        <v>2858</v>
      </c>
      <c r="S94" s="120">
        <v>890316</v>
      </c>
      <c r="T94" s="120">
        <v>831482</v>
      </c>
      <c r="U94" s="120"/>
      <c r="V94" s="189">
        <v>0</v>
      </c>
      <c r="W94" s="120">
        <v>0</v>
      </c>
      <c r="X94" s="120">
        <v>0</v>
      </c>
      <c r="Y94" s="120">
        <v>158</v>
      </c>
      <c r="Z94" s="120">
        <v>20</v>
      </c>
      <c r="AA94" s="120">
        <v>66</v>
      </c>
      <c r="AB94" s="120">
        <v>1591</v>
      </c>
      <c r="AC94" s="151">
        <v>0</v>
      </c>
      <c r="AD94" s="229">
        <f t="shared" ref="AD94:AD95" si="1294">SUM(C94:AC94)</f>
        <v>3142485</v>
      </c>
      <c r="AE94" s="120">
        <v>3834</v>
      </c>
      <c r="AF94" s="120">
        <v>79</v>
      </c>
      <c r="AG94" s="151">
        <v>879</v>
      </c>
      <c r="AH94" s="120">
        <v>0</v>
      </c>
      <c r="AI94" s="120">
        <v>0</v>
      </c>
      <c r="AJ94" s="120">
        <v>32</v>
      </c>
      <c r="AK94" s="120">
        <v>19957</v>
      </c>
      <c r="AL94" s="120">
        <v>208861</v>
      </c>
      <c r="AM94" s="120">
        <v>163146</v>
      </c>
      <c r="AN94" s="120">
        <v>0</v>
      </c>
      <c r="AO94" s="189">
        <v>362425</v>
      </c>
      <c r="AP94" s="120">
        <v>0</v>
      </c>
      <c r="AQ94" s="151">
        <v>0</v>
      </c>
      <c r="AR94" s="120">
        <v>0</v>
      </c>
      <c r="AS94" s="120"/>
      <c r="AT94" s="120"/>
      <c r="AU94" s="120">
        <v>0</v>
      </c>
      <c r="AV94" s="120"/>
      <c r="AW94" s="120">
        <v>917</v>
      </c>
      <c r="AX94" s="120">
        <v>291</v>
      </c>
      <c r="AY94" s="120">
        <v>1658</v>
      </c>
      <c r="AZ94" s="120">
        <v>0</v>
      </c>
      <c r="BA94" s="120">
        <v>0</v>
      </c>
      <c r="BB94" s="151">
        <v>0</v>
      </c>
      <c r="BC94" s="120">
        <v>29657</v>
      </c>
      <c r="BD94" s="120">
        <v>29659</v>
      </c>
      <c r="BE94" s="120">
        <v>180</v>
      </c>
      <c r="BF94" s="120">
        <v>3518</v>
      </c>
      <c r="BG94" s="120">
        <v>-51520</v>
      </c>
      <c r="BH94" s="9">
        <f>SUM(AE94:BG94)</f>
        <v>773573</v>
      </c>
      <c r="BI94" s="222">
        <f>AD94+BH94</f>
        <v>3916058</v>
      </c>
      <c r="BJ94" s="96">
        <v>85</v>
      </c>
      <c r="BK94" s="49">
        <f t="shared" ref="BK94:BK95" si="1295">BI94-BJ94</f>
        <v>3915973</v>
      </c>
      <c r="BL94">
        <v>9</v>
      </c>
      <c r="BM94" s="30"/>
    </row>
    <row r="95" spans="1:66" s="41" customFormat="1" ht="15.75" x14ac:dyDescent="0.25">
      <c r="A95" s="134" t="s">
        <v>142</v>
      </c>
      <c r="B95" s="216" t="s">
        <v>325</v>
      </c>
      <c r="C95" s="10">
        <v>594370</v>
      </c>
      <c r="D95" s="10">
        <v>156977</v>
      </c>
      <c r="E95" s="10">
        <v>36632</v>
      </c>
      <c r="F95" s="10">
        <v>52065</v>
      </c>
      <c r="G95" s="10">
        <v>45652</v>
      </c>
      <c r="H95" s="10">
        <v>0</v>
      </c>
      <c r="I95" s="10">
        <v>0</v>
      </c>
      <c r="J95" s="10">
        <v>0</v>
      </c>
      <c r="K95" s="10">
        <v>262</v>
      </c>
      <c r="L95" s="10">
        <v>1947</v>
      </c>
      <c r="M95" s="10">
        <v>56677</v>
      </c>
      <c r="N95" s="10">
        <v>7040</v>
      </c>
      <c r="O95" s="10">
        <v>2082</v>
      </c>
      <c r="P95" s="10">
        <v>8907</v>
      </c>
      <c r="Q95" s="10">
        <v>0</v>
      </c>
      <c r="R95" s="10">
        <v>1945</v>
      </c>
      <c r="S95" s="10">
        <v>747866</v>
      </c>
      <c r="T95" s="10">
        <v>565410</v>
      </c>
      <c r="U95" s="10"/>
      <c r="V95" s="10">
        <v>0</v>
      </c>
      <c r="W95" s="10">
        <v>0</v>
      </c>
      <c r="X95" s="10">
        <v>0</v>
      </c>
      <c r="Y95" s="10">
        <v>109</v>
      </c>
      <c r="Z95" s="10">
        <v>16</v>
      </c>
      <c r="AA95" s="10">
        <v>44</v>
      </c>
      <c r="AB95" s="10">
        <v>1080</v>
      </c>
      <c r="AC95" s="10">
        <v>0</v>
      </c>
      <c r="AD95" s="229">
        <f t="shared" si="1294"/>
        <v>2279081</v>
      </c>
      <c r="AE95" s="10">
        <v>2608</v>
      </c>
      <c r="AF95" s="10">
        <v>52</v>
      </c>
      <c r="AG95" s="10">
        <v>596</v>
      </c>
      <c r="AH95" s="10">
        <v>0</v>
      </c>
      <c r="AI95" s="10">
        <v>0</v>
      </c>
      <c r="AJ95" s="10">
        <v>18</v>
      </c>
      <c r="AK95" s="10">
        <v>13572</v>
      </c>
      <c r="AL95" s="10">
        <v>142026</v>
      </c>
      <c r="AM95" s="10">
        <v>110941</v>
      </c>
      <c r="AN95" s="10">
        <v>0</v>
      </c>
      <c r="AO95" s="10">
        <v>246450</v>
      </c>
      <c r="AP95" s="10">
        <v>0</v>
      </c>
      <c r="AQ95" s="10">
        <v>0</v>
      </c>
      <c r="AR95" s="10">
        <v>0</v>
      </c>
      <c r="AS95" s="10"/>
      <c r="AT95" s="10"/>
      <c r="AU95" s="10">
        <v>0</v>
      </c>
      <c r="AV95" s="10"/>
      <c r="AW95" s="10">
        <v>622</v>
      </c>
      <c r="AX95" s="10">
        <v>196</v>
      </c>
      <c r="AY95" s="10">
        <v>1129</v>
      </c>
      <c r="AZ95" s="10">
        <v>0</v>
      </c>
      <c r="BA95" s="10">
        <v>0</v>
      </c>
      <c r="BB95" s="10">
        <v>0</v>
      </c>
      <c r="BC95" s="10">
        <v>20168</v>
      </c>
      <c r="BD95" s="10">
        <v>20169</v>
      </c>
      <c r="BE95" s="10">
        <v>119</v>
      </c>
      <c r="BF95" s="10">
        <v>2399</v>
      </c>
      <c r="BG95" s="10">
        <v>-35044</v>
      </c>
      <c r="BH95" s="10">
        <f>SUM(AE95:BG95)</f>
        <v>526021</v>
      </c>
      <c r="BI95" s="222">
        <f>AD95+BH95</f>
        <v>2805102</v>
      </c>
      <c r="BJ95" s="10">
        <v>56</v>
      </c>
      <c r="BK95" s="10">
        <f t="shared" si="1295"/>
        <v>2805046</v>
      </c>
      <c r="BM95" s="217"/>
    </row>
    <row r="96" spans="1:66" ht="15.75" x14ac:dyDescent="0.25">
      <c r="A96" s="128"/>
      <c r="B96" s="12" t="s">
        <v>326</v>
      </c>
      <c r="C96" s="9">
        <f>IF('Upto Month COPPY'!$J$4="",0,'Upto Month COPPY'!$J$4)</f>
        <v>570177</v>
      </c>
      <c r="D96" s="9">
        <f>IF('Upto Month COPPY'!$J$5="",0,'Upto Month COPPY'!$J$5)</f>
        <v>96920</v>
      </c>
      <c r="E96" s="9">
        <f>IF('Upto Month COPPY'!$J$6="",0,'Upto Month COPPY'!$J$6)</f>
        <v>27240</v>
      </c>
      <c r="F96" s="9">
        <f>IF('Upto Month COPPY'!$J$7="",0,'Upto Month COPPY'!$J$7)</f>
        <v>47026</v>
      </c>
      <c r="G96" s="9">
        <f>IF('Upto Month COPPY'!$J$8="",0,'Upto Month COPPY'!$J$8)</f>
        <v>36693</v>
      </c>
      <c r="H96" s="9">
        <f>IF('Upto Month COPPY'!$J$9="",0,'Upto Month COPPY'!$J$9)</f>
        <v>0</v>
      </c>
      <c r="I96" s="9">
        <f>IF('Upto Month COPPY'!$J$10="",0,'Upto Month COPPY'!$J$10)</f>
        <v>0</v>
      </c>
      <c r="J96" s="9">
        <f>IF('Upto Month COPPY'!$J$11="",0,'Upto Month COPPY'!$J$11)</f>
        <v>0</v>
      </c>
      <c r="K96" s="9">
        <f>IF('Upto Month COPPY'!$J$12="",0,'Upto Month COPPY'!$J$12)</f>
        <v>150</v>
      </c>
      <c r="L96" s="9">
        <f>IF('Upto Month COPPY'!$J$13="",0,'Upto Month COPPY'!$J$13)</f>
        <v>1784</v>
      </c>
      <c r="M96" s="9">
        <f>IF('Upto Month COPPY'!$J$14="",0,'Upto Month COPPY'!$J$14)</f>
        <v>54722</v>
      </c>
      <c r="N96" s="9">
        <f>IF('Upto Month COPPY'!$J$15="",0,'Upto Month COPPY'!$J$15)</f>
        <v>5733</v>
      </c>
      <c r="O96" s="9">
        <f>IF('Upto Month COPPY'!$J$16="",0,'Upto Month COPPY'!$J$16)</f>
        <v>1314</v>
      </c>
      <c r="P96" s="9">
        <f>IF('Upto Month COPPY'!$J$17="",0,'Upto Month COPPY'!$J$17)</f>
        <v>7484</v>
      </c>
      <c r="Q96" s="9">
        <f>IF('Upto Month COPPY'!$J$18="",0,'Upto Month COPPY'!$J$18)</f>
        <v>0</v>
      </c>
      <c r="R96" s="9">
        <f>IF('Upto Month COPPY'!$J$21="",0,'Upto Month COPPY'!$J$21)</f>
        <v>729</v>
      </c>
      <c r="S96" s="9">
        <f>IF('Upto Month COPPY'!$J$26="",0,'Upto Month COPPY'!$J$26)</f>
        <v>792541</v>
      </c>
      <c r="T96" s="9">
        <f>IF('Upto Month COPPY'!$J$27="",0,'Upto Month COPPY'!$J$27)</f>
        <v>611343</v>
      </c>
      <c r="U96" s="9">
        <f>IF('Upto Month COPPY'!$J$30="",0,'Upto Month COPPY'!$J$30)</f>
        <v>0</v>
      </c>
      <c r="V96" s="9">
        <f>IF('Upto Month COPPY'!$J$35="",0,'Upto Month COPPY'!$J$35)</f>
        <v>0</v>
      </c>
      <c r="W96" s="9">
        <f>IF('Upto Month COPPY'!$J$39="",0,'Upto Month COPPY'!$J$39)</f>
        <v>0</v>
      </c>
      <c r="X96" s="9">
        <f>IF('Upto Month COPPY'!$J$40="",0,'Upto Month COPPY'!$J$40)</f>
        <v>0</v>
      </c>
      <c r="Y96" s="9">
        <f>IF('Upto Month COPPY'!$J$42="",0,'Upto Month COPPY'!$J$42)</f>
        <v>73</v>
      </c>
      <c r="Z96" s="9">
        <f>IF('Upto Month COPPY'!$J$43="",0,'Upto Month COPPY'!$J$43)</f>
        <v>5</v>
      </c>
      <c r="AA96" s="9">
        <f>IF('Upto Month COPPY'!$J$44="",0,'Upto Month COPPY'!$J$44)</f>
        <v>20</v>
      </c>
      <c r="AB96" s="9">
        <f>IF('Upto Month COPPY'!$J$48="",0,'Upto Month COPPY'!$J$48)</f>
        <v>0</v>
      </c>
      <c r="AC96" s="10">
        <f>IF('Upto Month COPPY'!$J$51="",0,'Upto Month COPPY'!$J$51)</f>
        <v>0</v>
      </c>
      <c r="AD96" s="229">
        <f t="shared" ref="AD96:AD97" si="1296">SUM(C96:AC96)</f>
        <v>2253954</v>
      </c>
      <c r="AE96" s="9">
        <f>IF('Upto Month COPPY'!$J$19="",0,'Upto Month COPPY'!$J$19)</f>
        <v>710</v>
      </c>
      <c r="AF96" s="9">
        <f>IF('Upto Month COPPY'!$J$20="",0,'Upto Month COPPY'!$J$20)</f>
        <v>205</v>
      </c>
      <c r="AG96" s="9">
        <f>IF('Upto Month COPPY'!$J$22="",0,'Upto Month COPPY'!$J$22)</f>
        <v>2683</v>
      </c>
      <c r="AH96" s="9">
        <f>IF('Upto Month COPPY'!$J$23="",0,'Upto Month COPPY'!$J$23)</f>
        <v>0</v>
      </c>
      <c r="AI96" s="9">
        <f>IF('Upto Month COPPY'!$J$24="",0,'Upto Month COPPY'!$J$24)</f>
        <v>0</v>
      </c>
      <c r="AJ96" s="9">
        <f>IF('Upto Month COPPY'!$J$25="",0,'Upto Month COPPY'!$J$25)</f>
        <v>164</v>
      </c>
      <c r="AK96" s="9">
        <f>IF('Upto Month COPPY'!$J$28="",0,'Upto Month COPPY'!$J$28)</f>
        <v>28911</v>
      </c>
      <c r="AL96" s="9">
        <f>IF('Upto Month COPPY'!$J$29="",0,'Upto Month COPPY'!$J$29)</f>
        <v>178705</v>
      </c>
      <c r="AM96" s="9">
        <f>IF('Upto Month COPPY'!$J$31="",0,'Upto Month COPPY'!$J$31)</f>
        <v>108930</v>
      </c>
      <c r="AN96" s="9">
        <f>IF('Upto Month COPPY'!$J$32="",0,'Upto Month COPPY'!$J$32)</f>
        <v>2</v>
      </c>
      <c r="AO96" s="9">
        <f>IF('Upto Month COPPY'!$J$33="",0,'Upto Month COPPY'!$J$33)</f>
        <v>285568</v>
      </c>
      <c r="AP96" s="9">
        <f>IF('Upto Month COPPY'!$J$34="",0,'Upto Month COPPY'!$J$34)</f>
        <v>0</v>
      </c>
      <c r="AQ96" s="10">
        <f>IF('Upto Month COPPY'!$J$36="",0,'Upto Month COPPY'!$J$36)</f>
        <v>0</v>
      </c>
      <c r="AR96" s="9">
        <f>IF('Upto Month COPPY'!$J$37="",0,'Upto Month COPPY'!$J$37)</f>
        <v>0</v>
      </c>
      <c r="AS96" s="9">
        <v>0</v>
      </c>
      <c r="AT96" s="9">
        <f>IF('Upto Month COPPY'!$J$38="",0,'Upto Month COPPY'!$J$38)</f>
        <v>0</v>
      </c>
      <c r="AU96" s="9">
        <f>IF('Upto Month COPPY'!$J$41="",0,'Upto Month COPPY'!$J$41)</f>
        <v>0</v>
      </c>
      <c r="AV96" s="9">
        <v>0</v>
      </c>
      <c r="AW96" s="9">
        <f>IF('Upto Month COPPY'!$J$45="",0,'Upto Month COPPY'!$J$45)</f>
        <v>468</v>
      </c>
      <c r="AX96" s="9">
        <f>IF('Upto Month COPPY'!$J$46="",0,'Upto Month COPPY'!$J$46)</f>
        <v>52</v>
      </c>
      <c r="AY96" s="9">
        <f>IF('Upto Month COPPY'!$J$47="",0,'Upto Month COPPY'!$J$47)</f>
        <v>1630</v>
      </c>
      <c r="AZ96" s="9">
        <f>IF('Upto Month COPPY'!$J$49="",0,'Upto Month COPPY'!$J$49)</f>
        <v>0</v>
      </c>
      <c r="BA96" s="9">
        <f>IF('Upto Month COPPY'!$J$50="",0,'Upto Month COPPY'!$J$50)</f>
        <v>0</v>
      </c>
      <c r="BB96" s="10">
        <f>IF('Upto Month COPPY'!$J$52="",0,'Upto Month COPPY'!$J$52)</f>
        <v>0</v>
      </c>
      <c r="BC96" s="9">
        <f>IF('Upto Month COPPY'!$J$53="",0,'Upto Month COPPY'!$J$53)</f>
        <v>24549</v>
      </c>
      <c r="BD96" s="9">
        <f>IF('Upto Month COPPY'!$J$54="",0,'Upto Month COPPY'!$J$54)</f>
        <v>24505</v>
      </c>
      <c r="BE96" s="9">
        <f>IF('Upto Month COPPY'!$J$55="",0,'Upto Month COPPY'!$J$55)</f>
        <v>8</v>
      </c>
      <c r="BF96" s="9">
        <f>IF('Upto Month COPPY'!$J$56="",0,'Upto Month COPPY'!$J$56)</f>
        <v>2787</v>
      </c>
      <c r="BG96" s="9">
        <f>IF('Upto Month COPPY'!$J$58="",0,'Upto Month COPPY'!$J$58)</f>
        <v>-62910</v>
      </c>
      <c r="BH96" s="9">
        <f>SUM(AE96:BG96)</f>
        <v>596967</v>
      </c>
      <c r="BI96" s="222">
        <f>AD96+BH96</f>
        <v>2850921</v>
      </c>
      <c r="BJ96" s="9">
        <f>IF('Upto Month COPPY'!$J$60="",0,'Upto Month COPPY'!$J$60)</f>
        <v>11</v>
      </c>
      <c r="BK96" s="49">
        <f t="shared" ref="BK96:BK97" si="1297">BI96-BJ96</f>
        <v>2850910</v>
      </c>
      <c r="BL96">
        <f>'Upto Month COPPY'!$J$61</f>
        <v>2850911</v>
      </c>
      <c r="BM96" s="30">
        <f t="shared" ref="BM96:BM100" si="1298">BK96-AD96</f>
        <v>596956</v>
      </c>
    </row>
    <row r="97" spans="1:65" ht="15.75" x14ac:dyDescent="0.25">
      <c r="A97" s="128"/>
      <c r="B97" s="182" t="s">
        <v>327</v>
      </c>
      <c r="C97" s="9">
        <f>IF('Upto Month Current'!$J$4="",0,'Upto Month Current'!$J$4)</f>
        <v>574414</v>
      </c>
      <c r="D97" s="9">
        <f>IF('Upto Month Current'!$J$5="",0,'Upto Month Current'!$J$5)</f>
        <v>143698</v>
      </c>
      <c r="E97" s="9">
        <f>IF('Upto Month Current'!$J$6="",0,'Upto Month Current'!$J$6)</f>
        <v>27313</v>
      </c>
      <c r="F97" s="9">
        <f>IF('Upto Month Current'!$J$7="",0,'Upto Month Current'!$J$7)</f>
        <v>50748</v>
      </c>
      <c r="G97" s="9">
        <f>IF('Upto Month Current'!$J$8="",0,'Upto Month Current'!$J$8)</f>
        <v>35625</v>
      </c>
      <c r="H97" s="9">
        <f>IF('Upto Month Current'!$J$9="",0,'Upto Month Current'!$J$9)</f>
        <v>0</v>
      </c>
      <c r="I97" s="9">
        <f>IF('Upto Month Current'!$J$10="",0,'Upto Month Current'!$J$10)</f>
        <v>0</v>
      </c>
      <c r="J97" s="9">
        <f>IF('Upto Month Current'!$J$11="",0,'Upto Month Current'!$J$11)</f>
        <v>0</v>
      </c>
      <c r="K97" s="9">
        <f>IF('Upto Month Current'!$J$12="",0,'Upto Month Current'!$J$12)</f>
        <v>1017</v>
      </c>
      <c r="L97" s="9">
        <f>IF('Upto Month Current'!$J$13="",0,'Upto Month Current'!$J$13)</f>
        <v>1406</v>
      </c>
      <c r="M97" s="9">
        <f>IF('Upto Month Current'!$J$14="",0,'Upto Month Current'!$J$14)</f>
        <v>51501</v>
      </c>
      <c r="N97" s="9">
        <f>IF('Upto Month Current'!$J$15="",0,'Upto Month Current'!$J$15)</f>
        <v>7821</v>
      </c>
      <c r="O97" s="9">
        <f>IF('Upto Month Current'!$J$16="",0,'Upto Month Current'!$J$16)</f>
        <v>977</v>
      </c>
      <c r="P97" s="9">
        <f>IF('Upto Month Current'!$J$17="",0,'Upto Month Current'!$J$17)</f>
        <v>7188</v>
      </c>
      <c r="Q97" s="9">
        <f>IF('Upto Month Current'!$J$18="",0,'Upto Month Current'!$J$18)</f>
        <v>0</v>
      </c>
      <c r="R97" s="9">
        <f>IF('Upto Month Current'!$J$21="",0,'Upto Month Current'!$J$21)</f>
        <v>1356</v>
      </c>
      <c r="S97" s="9">
        <f>IF('Upto Month Current'!$J$26="",0,'Upto Month Current'!$J$26)</f>
        <v>822026</v>
      </c>
      <c r="T97" s="9">
        <f>IF('Upto Month Current'!$J$27="",0,'Upto Month Current'!$J$27)</f>
        <v>809903</v>
      </c>
      <c r="U97" s="9">
        <f>IF('Upto Month Current'!$J$30="",0,'Upto Month Current'!$J$30)</f>
        <v>0</v>
      </c>
      <c r="V97" s="9">
        <f>IF('Upto Month Current'!$J$35="",0,'Upto Month Current'!$J$35)</f>
        <v>0</v>
      </c>
      <c r="W97" s="9">
        <f>IF('Upto Month Current'!$J$39="",0,'Upto Month Current'!$J$39)</f>
        <v>0</v>
      </c>
      <c r="X97" s="9">
        <f>IF('Upto Month Current'!$J$40="",0,'Upto Month Current'!$J$40)</f>
        <v>0</v>
      </c>
      <c r="Y97" s="9">
        <f>IF('Upto Month Current'!$J$42="",0,'Upto Month Current'!$J$42)</f>
        <v>2869</v>
      </c>
      <c r="Z97" s="9">
        <f>IF('Upto Month Current'!$J$43="",0,'Upto Month Current'!$J$43)</f>
        <v>342</v>
      </c>
      <c r="AA97" s="9">
        <f>IF('Upto Month Current'!$J$44="",0,'Upto Month Current'!$J$44)</f>
        <v>1059</v>
      </c>
      <c r="AB97" s="9">
        <f>IF('Upto Month Current'!$J$48="",0,'Upto Month Current'!$J$48)</f>
        <v>74</v>
      </c>
      <c r="AC97" s="10">
        <f>IF('Upto Month Current'!$J$51="",0,'Upto Month Current'!$J$51)</f>
        <v>0</v>
      </c>
      <c r="AD97" s="229">
        <f t="shared" si="1296"/>
        <v>2539337</v>
      </c>
      <c r="AE97" s="9">
        <f>IF('Upto Month Current'!$J$19="",0,'Upto Month Current'!$J$19)</f>
        <v>661</v>
      </c>
      <c r="AF97" s="9">
        <f>IF('Upto Month Current'!$J$20="",0,'Upto Month Current'!$J$20)</f>
        <v>175</v>
      </c>
      <c r="AG97" s="9">
        <f>IF('Upto Month Current'!$J$22="",0,'Upto Month Current'!$J$22)</f>
        <v>3373</v>
      </c>
      <c r="AH97" s="9">
        <f>IF('Upto Month Current'!$J$23="",0,'Upto Month Current'!$J$23)</f>
        <v>0</v>
      </c>
      <c r="AI97" s="9">
        <f>IF('Upto Month Current'!$J$24="",0,'Upto Month Current'!$J$24)</f>
        <v>0</v>
      </c>
      <c r="AJ97" s="9">
        <f>IF('Upto Month Current'!$J$25="",0,'Upto Month Current'!$J$25)</f>
        <v>117</v>
      </c>
      <c r="AK97" s="9">
        <f>IF('Upto Month Current'!$J$28="",0,'Upto Month Current'!$J$28)</f>
        <v>968</v>
      </c>
      <c r="AL97" s="9">
        <f>IF('Upto Month Current'!$J$29="",0,'Upto Month Current'!$J$29)</f>
        <v>192414</v>
      </c>
      <c r="AM97" s="9">
        <f>IF('Upto Month Current'!$J$31="",0,'Upto Month Current'!$J$31)</f>
        <v>69879</v>
      </c>
      <c r="AN97" s="9">
        <f>IF('Upto Month Current'!$J$32="",0,'Upto Month Current'!$J$32)</f>
        <v>21</v>
      </c>
      <c r="AO97" s="9">
        <f>IF('Upto Month Current'!$J$33="",0,'Upto Month Current'!$J$33)</f>
        <v>252978</v>
      </c>
      <c r="AP97" s="9">
        <f>IF('Upto Month Current'!$J$34="",0,'Upto Month Current'!$J$34)</f>
        <v>676</v>
      </c>
      <c r="AQ97" s="10">
        <f>IF('Upto Month Current'!$J$36="",0,'Upto Month Current'!$J$36)</f>
        <v>0</v>
      </c>
      <c r="AR97" s="9">
        <f>IF('Upto Month Current'!$J$37="",0,'Upto Month Current'!$J$37)</f>
        <v>0</v>
      </c>
      <c r="AS97" s="9">
        <v>0</v>
      </c>
      <c r="AT97" s="9">
        <f>IF('Upto Month Current'!$J$38="",0,'Upto Month Current'!$J$38)</f>
        <v>0</v>
      </c>
      <c r="AU97" s="9">
        <f>IF('Upto Month Current'!$J$41="",0,'Upto Month Current'!$J$41)</f>
        <v>0</v>
      </c>
      <c r="AV97" s="9">
        <v>0</v>
      </c>
      <c r="AW97" s="9">
        <f>IF('Upto Month Current'!$J$45="",0,'Upto Month Current'!$J$45)</f>
        <v>310</v>
      </c>
      <c r="AX97" s="9">
        <f>IF('Upto Month Current'!$J$46="",0,'Upto Month Current'!$J$46)</f>
        <v>292</v>
      </c>
      <c r="AY97" s="9">
        <f>IF('Upto Month Current'!$J$47="",0,'Upto Month Current'!$J$47)</f>
        <v>652</v>
      </c>
      <c r="AZ97" s="9">
        <f>IF('Upto Month Current'!$J$49="",0,'Upto Month Current'!$J$49)</f>
        <v>0</v>
      </c>
      <c r="BA97" s="9">
        <f>IF('Upto Month Current'!$J$50="",0,'Upto Month Current'!$J$50)</f>
        <v>0</v>
      </c>
      <c r="BB97" s="10">
        <f>IF('Upto Month Current'!$J$52="",0,'Upto Month Current'!$J$52)</f>
        <v>0</v>
      </c>
      <c r="BC97" s="9">
        <f>IF('Upto Month Current'!$J$53="",0,'Upto Month Current'!$J$53)</f>
        <v>24049</v>
      </c>
      <c r="BD97" s="9">
        <f>IF('Upto Month Current'!$J$54="",0,'Upto Month Current'!$J$54)</f>
        <v>23792</v>
      </c>
      <c r="BE97" s="9">
        <f>IF('Upto Month Current'!$J$55="",0,'Upto Month Current'!$J$55)</f>
        <v>2</v>
      </c>
      <c r="BF97" s="9">
        <f>IF('Upto Month Current'!$J$56="",0,'Upto Month Current'!$J$56)</f>
        <v>3289</v>
      </c>
      <c r="BG97" s="9">
        <f>IF('Upto Month Current'!$J$58="",0,'Upto Month Current'!$J$58)</f>
        <v>-29475</v>
      </c>
      <c r="BH97" s="9">
        <f>SUM(AE97:BG97)</f>
        <v>544173</v>
      </c>
      <c r="BI97" s="222">
        <f>AD97+BH97</f>
        <v>3083510</v>
      </c>
      <c r="BJ97" s="9">
        <f>IF('Upto Month Current'!$J$60="",0,'Upto Month Current'!$J$60)</f>
        <v>0</v>
      </c>
      <c r="BK97" s="49">
        <f t="shared" si="1297"/>
        <v>3083510</v>
      </c>
      <c r="BL97">
        <f>'Upto Month Current'!$J$61</f>
        <v>3083513</v>
      </c>
      <c r="BM97" s="30">
        <f t="shared" si="1298"/>
        <v>544173</v>
      </c>
    </row>
    <row r="98" spans="1:65" ht="15.75" x14ac:dyDescent="0.25">
      <c r="A98" s="128"/>
      <c r="B98" s="5" t="s">
        <v>132</v>
      </c>
      <c r="C98" s="11">
        <f>C97-C95</f>
        <v>-19956</v>
      </c>
      <c r="D98" s="11">
        <f t="shared" ref="D98" si="1299">D97-D95</f>
        <v>-13279</v>
      </c>
      <c r="E98" s="11">
        <f t="shared" ref="E98" si="1300">E97-E95</f>
        <v>-9319</v>
      </c>
      <c r="F98" s="11">
        <f t="shared" ref="F98" si="1301">F97-F95</f>
        <v>-1317</v>
      </c>
      <c r="G98" s="11">
        <f t="shared" ref="G98" si="1302">G97-G95</f>
        <v>-10027</v>
      </c>
      <c r="H98" s="11">
        <f t="shared" ref="H98" si="1303">H97-H95</f>
        <v>0</v>
      </c>
      <c r="I98" s="11">
        <f t="shared" ref="I98" si="1304">I97-I95</f>
        <v>0</v>
      </c>
      <c r="J98" s="11">
        <f t="shared" ref="J98" si="1305">J97-J95</f>
        <v>0</v>
      </c>
      <c r="K98" s="11">
        <f t="shared" ref="K98" si="1306">K97-K95</f>
        <v>755</v>
      </c>
      <c r="L98" s="11">
        <f t="shared" ref="L98" si="1307">L97-L95</f>
        <v>-541</v>
      </c>
      <c r="M98" s="11">
        <f t="shared" ref="M98" si="1308">M97-M95</f>
        <v>-5176</v>
      </c>
      <c r="N98" s="11">
        <f t="shared" ref="N98" si="1309">N97-N95</f>
        <v>781</v>
      </c>
      <c r="O98" s="11">
        <f t="shared" ref="O98" si="1310">O97-O95</f>
        <v>-1105</v>
      </c>
      <c r="P98" s="11">
        <f t="shared" ref="P98" si="1311">P97-P95</f>
        <v>-1719</v>
      </c>
      <c r="Q98" s="11">
        <f t="shared" ref="Q98" si="1312">Q97-Q95</f>
        <v>0</v>
      </c>
      <c r="R98" s="11">
        <f t="shared" ref="R98" si="1313">R97-R95</f>
        <v>-589</v>
      </c>
      <c r="S98" s="11">
        <f t="shared" ref="S98" si="1314">S97-S95</f>
        <v>74160</v>
      </c>
      <c r="T98" s="11">
        <f t="shared" ref="T98:U98" si="1315">T97-T95</f>
        <v>244493</v>
      </c>
      <c r="U98" s="11">
        <f t="shared" si="1315"/>
        <v>0</v>
      </c>
      <c r="V98" s="9">
        <f t="shared" ref="V98" si="1316">V97-V95</f>
        <v>0</v>
      </c>
      <c r="W98" s="11">
        <f t="shared" ref="W98" si="1317">W97-W95</f>
        <v>0</v>
      </c>
      <c r="X98" s="11">
        <f t="shared" ref="X98" si="1318">X97-X95</f>
        <v>0</v>
      </c>
      <c r="Y98" s="11">
        <f t="shared" ref="Y98" si="1319">Y97-Y95</f>
        <v>2760</v>
      </c>
      <c r="Z98" s="11">
        <f t="shared" ref="Z98" si="1320">Z97-Z95</f>
        <v>326</v>
      </c>
      <c r="AA98" s="11">
        <f t="shared" ref="AA98:AD98" si="1321">AA97-AA95</f>
        <v>1015</v>
      </c>
      <c r="AB98" s="11">
        <f t="shared" ref="AB98" si="1322">AB97-AB95</f>
        <v>-1006</v>
      </c>
      <c r="AC98" s="10">
        <f t="shared" si="1321"/>
        <v>0</v>
      </c>
      <c r="AD98" s="223">
        <f t="shared" si="1321"/>
        <v>260256</v>
      </c>
      <c r="AE98" s="11">
        <f t="shared" ref="AE98" si="1323">AE97-AE95</f>
        <v>-1947</v>
      </c>
      <c r="AF98" s="11">
        <f t="shared" ref="AF98" si="1324">AF97-AF95</f>
        <v>123</v>
      </c>
      <c r="AG98" s="11">
        <f t="shared" ref="AG98" si="1325">AG97-AG95</f>
        <v>2777</v>
      </c>
      <c r="AH98" s="11">
        <f t="shared" ref="AH98" si="1326">AH97-AH95</f>
        <v>0</v>
      </c>
      <c r="AI98" s="11">
        <f t="shared" ref="AI98" si="1327">AI97-AI95</f>
        <v>0</v>
      </c>
      <c r="AJ98" s="11">
        <f t="shared" ref="AJ98" si="1328">AJ97-AJ95</f>
        <v>99</v>
      </c>
      <c r="AK98" s="11">
        <f t="shared" ref="AK98" si="1329">AK97-AK95</f>
        <v>-12604</v>
      </c>
      <c r="AL98" s="11">
        <f t="shared" ref="AL98" si="1330">AL97-AL95</f>
        <v>50388</v>
      </c>
      <c r="AM98" s="11">
        <f t="shared" ref="AM98" si="1331">AM97-AM95</f>
        <v>-41062</v>
      </c>
      <c r="AN98" s="11">
        <f t="shared" ref="AN98" si="1332">AN97-AN95</f>
        <v>21</v>
      </c>
      <c r="AO98" s="9">
        <f t="shared" ref="AO98" si="1333">AO97-AO95</f>
        <v>6528</v>
      </c>
      <c r="AP98" s="11">
        <f t="shared" ref="AP98" si="1334">AP97-AP95</f>
        <v>676</v>
      </c>
      <c r="AQ98" s="10">
        <f t="shared" ref="AQ98" si="1335">AQ97-AQ95</f>
        <v>0</v>
      </c>
      <c r="AR98" s="11">
        <f t="shared" ref="AR98" si="1336">AR97-AR95</f>
        <v>0</v>
      </c>
      <c r="AS98" s="11">
        <f t="shared" ref="AS98" si="1337">AS97-AS95</f>
        <v>0</v>
      </c>
      <c r="AT98" s="11">
        <f t="shared" ref="AT98" si="1338">AT97-AT95</f>
        <v>0</v>
      </c>
      <c r="AU98" s="11">
        <f t="shared" ref="AU98" si="1339">AU97-AU95</f>
        <v>0</v>
      </c>
      <c r="AV98" s="11">
        <f t="shared" ref="AV98" si="1340">AV97-AV95</f>
        <v>0</v>
      </c>
      <c r="AW98" s="11">
        <f t="shared" ref="AW98" si="1341">AW97-AW95</f>
        <v>-312</v>
      </c>
      <c r="AX98" s="11">
        <f t="shared" ref="AX98" si="1342">AX97-AX95</f>
        <v>96</v>
      </c>
      <c r="AY98" s="11">
        <f t="shared" ref="AY98" si="1343">AY97-AY95</f>
        <v>-477</v>
      </c>
      <c r="AZ98" s="11">
        <f t="shared" ref="AZ98" si="1344">AZ97-AZ95</f>
        <v>0</v>
      </c>
      <c r="BA98" s="11">
        <f t="shared" ref="BA98" si="1345">BA97-BA95</f>
        <v>0</v>
      </c>
      <c r="BB98" s="10">
        <f t="shared" ref="BB98" si="1346">BB97-BB95</f>
        <v>0</v>
      </c>
      <c r="BC98" s="11">
        <f t="shared" ref="BC98" si="1347">BC97-BC95</f>
        <v>3881</v>
      </c>
      <c r="BD98" s="11">
        <f t="shared" ref="BD98" si="1348">BD97-BD95</f>
        <v>3623</v>
      </c>
      <c r="BE98" s="11">
        <f t="shared" ref="BE98" si="1349">BE97-BE95</f>
        <v>-117</v>
      </c>
      <c r="BF98" s="11">
        <f t="shared" ref="BF98" si="1350">BF97-BF95</f>
        <v>890</v>
      </c>
      <c r="BG98" s="11">
        <f t="shared" ref="BG98:BH98" si="1351">BG97-BG95</f>
        <v>5569</v>
      </c>
      <c r="BH98" s="9">
        <f t="shared" si="1351"/>
        <v>18152</v>
      </c>
      <c r="BI98" s="223">
        <f t="shared" ref="BI98" si="1352">BI97-BI95</f>
        <v>278408</v>
      </c>
      <c r="BJ98" s="11">
        <f t="shared" ref="BJ98:BK98" si="1353">BJ97-BJ95</f>
        <v>-56</v>
      </c>
      <c r="BK98" s="49">
        <f t="shared" si="1353"/>
        <v>278464</v>
      </c>
      <c r="BM98" s="30">
        <f t="shared" si="1298"/>
        <v>18208</v>
      </c>
    </row>
    <row r="99" spans="1:65" ht="15.75" x14ac:dyDescent="0.25">
      <c r="A99" s="128"/>
      <c r="B99" s="5" t="s">
        <v>133</v>
      </c>
      <c r="C99" s="13">
        <f>C98/C95</f>
        <v>-3.3575045846863064E-2</v>
      </c>
      <c r="D99" s="13">
        <f t="shared" ref="D99" si="1354">D98/D95</f>
        <v>-8.4592010294501738E-2</v>
      </c>
      <c r="E99" s="13">
        <f t="shared" ref="E99" si="1355">E98/E95</f>
        <v>-0.25439506442454685</v>
      </c>
      <c r="F99" s="13">
        <f t="shared" ref="F99" si="1356">F98/F95</f>
        <v>-2.5295303946989339E-2</v>
      </c>
      <c r="G99" s="13">
        <f t="shared" ref="G99" si="1357">G98/G95</f>
        <v>-0.21963988434241655</v>
      </c>
      <c r="H99" s="13" t="e">
        <f t="shared" ref="H99" si="1358">H98/H95</f>
        <v>#DIV/0!</v>
      </c>
      <c r="I99" s="13" t="e">
        <f t="shared" ref="I99" si="1359">I98/I95</f>
        <v>#DIV/0!</v>
      </c>
      <c r="J99" s="13" t="e">
        <f t="shared" ref="J99" si="1360">J98/J95</f>
        <v>#DIV/0!</v>
      </c>
      <c r="K99" s="13">
        <f t="shared" ref="K99" si="1361">K98/K95</f>
        <v>2.8816793893129771</v>
      </c>
      <c r="L99" s="13">
        <f t="shared" ref="L99" si="1362">L98/L95</f>
        <v>-0.27786337955829482</v>
      </c>
      <c r="M99" s="13">
        <f t="shared" ref="M99" si="1363">M98/M95</f>
        <v>-9.1324523175185704E-2</v>
      </c>
      <c r="N99" s="13">
        <f t="shared" ref="N99" si="1364">N98/N95</f>
        <v>0.11093749999999999</v>
      </c>
      <c r="O99" s="13">
        <f t="shared" ref="O99" si="1365">O98/O95</f>
        <v>-0.53073967339097017</v>
      </c>
      <c r="P99" s="13">
        <f t="shared" ref="P99" si="1366">P98/P95</f>
        <v>-0.19299427416638598</v>
      </c>
      <c r="Q99" s="13" t="e">
        <f t="shared" ref="Q99" si="1367">Q98/Q95</f>
        <v>#DIV/0!</v>
      </c>
      <c r="R99" s="13">
        <f t="shared" ref="R99" si="1368">R98/R95</f>
        <v>-0.30282776349614393</v>
      </c>
      <c r="S99" s="13">
        <f t="shared" ref="S99" si="1369">S98/S95</f>
        <v>9.916214936900461E-2</v>
      </c>
      <c r="T99" s="13">
        <f t="shared" ref="T99:U99" si="1370">T98/T95</f>
        <v>0.43241718399037865</v>
      </c>
      <c r="U99" s="13" t="e">
        <f t="shared" si="1370"/>
        <v>#DIV/0!</v>
      </c>
      <c r="V99" s="162" t="e">
        <f t="shared" ref="V99" si="1371">V98/V95</f>
        <v>#DIV/0!</v>
      </c>
      <c r="W99" s="13" t="e">
        <f t="shared" ref="W99" si="1372">W98/W95</f>
        <v>#DIV/0!</v>
      </c>
      <c r="X99" s="13" t="e">
        <f t="shared" ref="X99" si="1373">X98/X95</f>
        <v>#DIV/0!</v>
      </c>
      <c r="Y99" s="13">
        <f t="shared" ref="Y99" si="1374">Y98/Y95</f>
        <v>25.321100917431192</v>
      </c>
      <c r="Z99" s="13">
        <f t="shared" ref="Z99" si="1375">Z98/Z95</f>
        <v>20.375</v>
      </c>
      <c r="AA99" s="13">
        <f t="shared" ref="AA99:AD99" si="1376">AA98/AA95</f>
        <v>23.068181818181817</v>
      </c>
      <c r="AB99" s="13">
        <f t="shared" ref="AB99" si="1377">AB98/AB95</f>
        <v>-0.93148148148148147</v>
      </c>
      <c r="AC99" s="14" t="e">
        <f t="shared" si="1376"/>
        <v>#DIV/0!</v>
      </c>
      <c r="AD99" s="224">
        <f t="shared" si="1376"/>
        <v>0.11419339637336277</v>
      </c>
      <c r="AE99" s="13">
        <f t="shared" ref="AE99" si="1378">AE98/AE95</f>
        <v>-0.74654907975460127</v>
      </c>
      <c r="AF99" s="13">
        <f t="shared" ref="AF99" si="1379">AF98/AF95</f>
        <v>2.3653846153846154</v>
      </c>
      <c r="AG99" s="13">
        <f t="shared" ref="AG99" si="1380">AG98/AG95</f>
        <v>4.6593959731543624</v>
      </c>
      <c r="AH99" s="13" t="e">
        <f t="shared" ref="AH99" si="1381">AH98/AH95</f>
        <v>#DIV/0!</v>
      </c>
      <c r="AI99" s="13" t="e">
        <f t="shared" ref="AI99" si="1382">AI98/AI95</f>
        <v>#DIV/0!</v>
      </c>
      <c r="AJ99" s="13">
        <f t="shared" ref="AJ99" si="1383">AJ98/AJ95</f>
        <v>5.5</v>
      </c>
      <c r="AK99" s="13">
        <f t="shared" ref="AK99" si="1384">AK98/AK95</f>
        <v>-0.92867668729737696</v>
      </c>
      <c r="AL99" s="13">
        <f t="shared" ref="AL99" si="1385">AL98/AL95</f>
        <v>0.35478011068395926</v>
      </c>
      <c r="AM99" s="13">
        <f t="shared" ref="AM99" si="1386">AM98/AM95</f>
        <v>-0.37012466085577017</v>
      </c>
      <c r="AN99" s="13" t="e">
        <f t="shared" ref="AN99" si="1387">AN98/AN95</f>
        <v>#DIV/0!</v>
      </c>
      <c r="AO99" s="162">
        <f t="shared" ref="AO99" si="1388">AO98/AO95</f>
        <v>2.6488131466828973E-2</v>
      </c>
      <c r="AP99" s="13" t="e">
        <f t="shared" ref="AP99" si="1389">AP98/AP95</f>
        <v>#DIV/0!</v>
      </c>
      <c r="AQ99" s="14" t="e">
        <f t="shared" ref="AQ99" si="1390">AQ98/AQ95</f>
        <v>#DIV/0!</v>
      </c>
      <c r="AR99" s="13" t="e">
        <f t="shared" ref="AR99" si="1391">AR98/AR95</f>
        <v>#DIV/0!</v>
      </c>
      <c r="AS99" s="13" t="e">
        <f t="shared" ref="AS99" si="1392">AS98/AS95</f>
        <v>#DIV/0!</v>
      </c>
      <c r="AT99" s="13" t="e">
        <f t="shared" ref="AT99" si="1393">AT98/AT95</f>
        <v>#DIV/0!</v>
      </c>
      <c r="AU99" s="13" t="e">
        <f t="shared" ref="AU99" si="1394">AU98/AU95</f>
        <v>#DIV/0!</v>
      </c>
      <c r="AV99" s="13" t="e">
        <f t="shared" ref="AV99" si="1395">AV98/AV95</f>
        <v>#DIV/0!</v>
      </c>
      <c r="AW99" s="13">
        <f t="shared" ref="AW99" si="1396">AW98/AW95</f>
        <v>-0.50160771704180063</v>
      </c>
      <c r="AX99" s="13">
        <f t="shared" ref="AX99" si="1397">AX98/AX95</f>
        <v>0.48979591836734693</v>
      </c>
      <c r="AY99" s="13">
        <f t="shared" ref="AY99" si="1398">AY98/AY95</f>
        <v>-0.42249778565101859</v>
      </c>
      <c r="AZ99" s="13" t="e">
        <f t="shared" ref="AZ99" si="1399">AZ98/AZ95</f>
        <v>#DIV/0!</v>
      </c>
      <c r="BA99" s="13" t="e">
        <f t="shared" ref="BA99" si="1400">BA98/BA95</f>
        <v>#DIV/0!</v>
      </c>
      <c r="BB99" s="14" t="e">
        <f t="shared" ref="BB99" si="1401">BB98/BB95</f>
        <v>#DIV/0!</v>
      </c>
      <c r="BC99" s="13">
        <f t="shared" ref="BC99" si="1402">BC98/BC95</f>
        <v>0.19243355811186039</v>
      </c>
      <c r="BD99" s="13">
        <f t="shared" ref="BD99" si="1403">BD98/BD95</f>
        <v>0.17963210868164015</v>
      </c>
      <c r="BE99" s="13">
        <f t="shared" ref="BE99" si="1404">BE98/BE95</f>
        <v>-0.98319327731092432</v>
      </c>
      <c r="BF99" s="13">
        <f t="shared" ref="BF99" si="1405">BF98/BF95</f>
        <v>0.37098791162984579</v>
      </c>
      <c r="BG99" s="13">
        <f t="shared" ref="BG99:BH99" si="1406">BG98/BG95</f>
        <v>-0.1589145074763155</v>
      </c>
      <c r="BH99" s="162">
        <f t="shared" si="1406"/>
        <v>3.4508128002494198E-2</v>
      </c>
      <c r="BI99" s="224">
        <f t="shared" ref="BI99" si="1407">BI98/BI95</f>
        <v>9.9250579836312552E-2</v>
      </c>
      <c r="BJ99" s="13">
        <f t="shared" ref="BJ99:BK99" si="1408">BJ98/BJ95</f>
        <v>-1</v>
      </c>
      <c r="BK99" s="50">
        <f t="shared" si="1408"/>
        <v>9.9272525299050354E-2</v>
      </c>
      <c r="BM99" s="162" t="e">
        <f t="shared" ref="BM99" si="1409">BM98/BM95</f>
        <v>#DIV/0!</v>
      </c>
    </row>
    <row r="100" spans="1:65" ht="15.75" x14ac:dyDescent="0.25">
      <c r="A100" s="128"/>
      <c r="B100" s="5" t="s">
        <v>134</v>
      </c>
      <c r="C100" s="11">
        <f>C97-C96</f>
        <v>4237</v>
      </c>
      <c r="D100" s="11">
        <f t="shared" ref="D100:BK100" si="1410">D97-D96</f>
        <v>46778</v>
      </c>
      <c r="E100" s="11">
        <f t="shared" si="1410"/>
        <v>73</v>
      </c>
      <c r="F100" s="11">
        <f t="shared" si="1410"/>
        <v>3722</v>
      </c>
      <c r="G100" s="11">
        <f t="shared" si="1410"/>
        <v>-1068</v>
      </c>
      <c r="H100" s="11">
        <f t="shared" si="1410"/>
        <v>0</v>
      </c>
      <c r="I100" s="11">
        <f t="shared" si="1410"/>
        <v>0</v>
      </c>
      <c r="J100" s="11">
        <f t="shared" si="1410"/>
        <v>0</v>
      </c>
      <c r="K100" s="11">
        <f t="shared" si="1410"/>
        <v>867</v>
      </c>
      <c r="L100" s="11">
        <f t="shared" si="1410"/>
        <v>-378</v>
      </c>
      <c r="M100" s="11">
        <f t="shared" si="1410"/>
        <v>-3221</v>
      </c>
      <c r="N100" s="11">
        <f t="shared" si="1410"/>
        <v>2088</v>
      </c>
      <c r="O100" s="11">
        <f t="shared" si="1410"/>
        <v>-337</v>
      </c>
      <c r="P100" s="11">
        <f t="shared" si="1410"/>
        <v>-296</v>
      </c>
      <c r="Q100" s="11">
        <f t="shared" si="1410"/>
        <v>0</v>
      </c>
      <c r="R100" s="11">
        <f t="shared" si="1410"/>
        <v>627</v>
      </c>
      <c r="S100" s="11">
        <f t="shared" si="1410"/>
        <v>29485</v>
      </c>
      <c r="T100" s="11">
        <f t="shared" si="1410"/>
        <v>198560</v>
      </c>
      <c r="U100" s="11">
        <f t="shared" ref="U100" si="1411">U97-U96</f>
        <v>0</v>
      </c>
      <c r="V100" s="9">
        <f t="shared" si="1410"/>
        <v>0</v>
      </c>
      <c r="W100" s="11">
        <f t="shared" si="1410"/>
        <v>0</v>
      </c>
      <c r="X100" s="11">
        <f t="shared" si="1410"/>
        <v>0</v>
      </c>
      <c r="Y100" s="11">
        <f t="shared" si="1410"/>
        <v>2796</v>
      </c>
      <c r="Z100" s="11">
        <f t="shared" si="1410"/>
        <v>337</v>
      </c>
      <c r="AA100" s="11">
        <f t="shared" si="1410"/>
        <v>1039</v>
      </c>
      <c r="AB100" s="11">
        <f t="shared" ref="AB100" si="1412">AB97-AB96</f>
        <v>74</v>
      </c>
      <c r="AC100" s="10">
        <f t="shared" ref="AC100:AD100" si="1413">AC97-AC96</f>
        <v>0</v>
      </c>
      <c r="AD100" s="223">
        <f t="shared" si="1413"/>
        <v>285383</v>
      </c>
      <c r="AE100" s="11">
        <f t="shared" si="1410"/>
        <v>-49</v>
      </c>
      <c r="AF100" s="11">
        <f t="shared" si="1410"/>
        <v>-30</v>
      </c>
      <c r="AG100" s="11">
        <f t="shared" si="1410"/>
        <v>690</v>
      </c>
      <c r="AH100" s="11">
        <f t="shared" si="1410"/>
        <v>0</v>
      </c>
      <c r="AI100" s="11">
        <f t="shared" si="1410"/>
        <v>0</v>
      </c>
      <c r="AJ100" s="11">
        <f t="shared" si="1410"/>
        <v>-47</v>
      </c>
      <c r="AK100" s="11">
        <f t="shared" si="1410"/>
        <v>-27943</v>
      </c>
      <c r="AL100" s="11">
        <f t="shared" si="1410"/>
        <v>13709</v>
      </c>
      <c r="AM100" s="11">
        <f t="shared" si="1410"/>
        <v>-39051</v>
      </c>
      <c r="AN100" s="11">
        <f t="shared" si="1410"/>
        <v>19</v>
      </c>
      <c r="AO100" s="9">
        <f t="shared" si="1410"/>
        <v>-32590</v>
      </c>
      <c r="AP100" s="11">
        <f t="shared" si="1410"/>
        <v>676</v>
      </c>
      <c r="AQ100" s="10">
        <f t="shared" si="1410"/>
        <v>0</v>
      </c>
      <c r="AR100" s="11">
        <f t="shared" si="1410"/>
        <v>0</v>
      </c>
      <c r="AS100" s="11">
        <f t="shared" si="1410"/>
        <v>0</v>
      </c>
      <c r="AT100" s="11">
        <f t="shared" si="1410"/>
        <v>0</v>
      </c>
      <c r="AU100" s="11">
        <f t="shared" si="1410"/>
        <v>0</v>
      </c>
      <c r="AV100" s="11">
        <f t="shared" si="1410"/>
        <v>0</v>
      </c>
      <c r="AW100" s="11">
        <f t="shared" si="1410"/>
        <v>-158</v>
      </c>
      <c r="AX100" s="11">
        <f t="shared" si="1410"/>
        <v>240</v>
      </c>
      <c r="AY100" s="11">
        <f t="shared" si="1410"/>
        <v>-978</v>
      </c>
      <c r="AZ100" s="11">
        <f t="shared" si="1410"/>
        <v>0</v>
      </c>
      <c r="BA100" s="11">
        <f t="shared" si="1410"/>
        <v>0</v>
      </c>
      <c r="BB100" s="10">
        <f t="shared" si="1410"/>
        <v>0</v>
      </c>
      <c r="BC100" s="11">
        <f t="shared" si="1410"/>
        <v>-500</v>
      </c>
      <c r="BD100" s="11">
        <f t="shared" si="1410"/>
        <v>-713</v>
      </c>
      <c r="BE100" s="11">
        <f t="shared" si="1410"/>
        <v>-6</v>
      </c>
      <c r="BF100" s="11">
        <f t="shared" si="1410"/>
        <v>502</v>
      </c>
      <c r="BG100" s="11">
        <f t="shared" si="1410"/>
        <v>33435</v>
      </c>
      <c r="BH100" s="9">
        <f t="shared" si="1410"/>
        <v>-52794</v>
      </c>
      <c r="BI100" s="223">
        <f t="shared" si="1410"/>
        <v>232589</v>
      </c>
      <c r="BJ100" s="11">
        <f t="shared" si="1410"/>
        <v>-11</v>
      </c>
      <c r="BK100" s="49">
        <f t="shared" si="1410"/>
        <v>232600</v>
      </c>
      <c r="BM100" s="30">
        <f t="shared" si="1298"/>
        <v>-52783</v>
      </c>
    </row>
    <row r="101" spans="1:65" ht="15.75" x14ac:dyDescent="0.25">
      <c r="A101" s="128"/>
      <c r="B101" s="5" t="s">
        <v>135</v>
      </c>
      <c r="C101" s="13">
        <f>C100/C96</f>
        <v>7.4310258042677973E-3</v>
      </c>
      <c r="D101" s="13">
        <f t="shared" ref="D101" si="1414">D100/D96</f>
        <v>0.48264548080891456</v>
      </c>
      <c r="E101" s="13">
        <f t="shared" ref="E101" si="1415">E100/E96</f>
        <v>2.6798825256975035E-3</v>
      </c>
      <c r="F101" s="13">
        <f t="shared" ref="F101" si="1416">F100/F96</f>
        <v>7.9147705524603415E-2</v>
      </c>
      <c r="G101" s="13">
        <f t="shared" ref="G101" si="1417">G100/G96</f>
        <v>-2.9106369062218952E-2</v>
      </c>
      <c r="H101" s="13" t="e">
        <f t="shared" ref="H101" si="1418">H100/H96</f>
        <v>#DIV/0!</v>
      </c>
      <c r="I101" s="13" t="e">
        <f t="shared" ref="I101" si="1419">I100/I96</f>
        <v>#DIV/0!</v>
      </c>
      <c r="J101" s="13" t="e">
        <f t="shared" ref="J101" si="1420">J100/J96</f>
        <v>#DIV/0!</v>
      </c>
      <c r="K101" s="13">
        <f t="shared" ref="K101" si="1421">K100/K96</f>
        <v>5.78</v>
      </c>
      <c r="L101" s="13">
        <f t="shared" ref="L101" si="1422">L100/L96</f>
        <v>-0.21188340807174888</v>
      </c>
      <c r="M101" s="13">
        <f t="shared" ref="M101" si="1423">M100/M96</f>
        <v>-5.8861152735645628E-2</v>
      </c>
      <c r="N101" s="13">
        <f t="shared" ref="N101" si="1424">N100/N96</f>
        <v>0.36420722135007849</v>
      </c>
      <c r="O101" s="13">
        <f t="shared" ref="O101" si="1425">O100/O96</f>
        <v>-0.25646879756468799</v>
      </c>
      <c r="P101" s="13">
        <f t="shared" ref="P101" si="1426">P100/P96</f>
        <v>-3.9551042223409938E-2</v>
      </c>
      <c r="Q101" s="13" t="e">
        <f t="shared" ref="Q101" si="1427">Q100/Q96</f>
        <v>#DIV/0!</v>
      </c>
      <c r="R101" s="13">
        <f t="shared" ref="R101" si="1428">R100/R96</f>
        <v>0.86008230452674894</v>
      </c>
      <c r="S101" s="13">
        <f t="shared" ref="S101" si="1429">S100/S96</f>
        <v>3.7203122614476725E-2</v>
      </c>
      <c r="T101" s="13">
        <f t="shared" ref="T101:U101" si="1430">T100/T96</f>
        <v>0.3247931194108708</v>
      </c>
      <c r="U101" s="13" t="e">
        <f t="shared" si="1430"/>
        <v>#DIV/0!</v>
      </c>
      <c r="V101" s="162" t="e">
        <f t="shared" ref="V101" si="1431">V100/V96</f>
        <v>#DIV/0!</v>
      </c>
      <c r="W101" s="13" t="e">
        <f t="shared" ref="W101" si="1432">W100/W96</f>
        <v>#DIV/0!</v>
      </c>
      <c r="X101" s="13" t="e">
        <f t="shared" ref="X101" si="1433">X100/X96</f>
        <v>#DIV/0!</v>
      </c>
      <c r="Y101" s="13">
        <f t="shared" ref="Y101" si="1434">Y100/Y96</f>
        <v>38.301369863013697</v>
      </c>
      <c r="Z101" s="13">
        <f t="shared" ref="Z101" si="1435">Z100/Z96</f>
        <v>67.400000000000006</v>
      </c>
      <c r="AA101" s="13">
        <f t="shared" ref="AA101:AD101" si="1436">AA100/AA96</f>
        <v>51.95</v>
      </c>
      <c r="AB101" s="13" t="e">
        <f t="shared" ref="AB101" si="1437">AB100/AB96</f>
        <v>#DIV/0!</v>
      </c>
      <c r="AC101" s="14" t="e">
        <f t="shared" si="1436"/>
        <v>#DIV/0!</v>
      </c>
      <c r="AD101" s="224">
        <f t="shared" si="1436"/>
        <v>0.12661438520928112</v>
      </c>
      <c r="AE101" s="13">
        <f t="shared" ref="AE101" si="1438">AE100/AE96</f>
        <v>-6.9014084507042259E-2</v>
      </c>
      <c r="AF101" s="13">
        <f t="shared" ref="AF101" si="1439">AF100/AF96</f>
        <v>-0.14634146341463414</v>
      </c>
      <c r="AG101" s="13">
        <f t="shared" ref="AG101" si="1440">AG100/AG96</f>
        <v>0.25717480432351847</v>
      </c>
      <c r="AH101" s="13" t="e">
        <f t="shared" ref="AH101" si="1441">AH100/AH96</f>
        <v>#DIV/0!</v>
      </c>
      <c r="AI101" s="13" t="e">
        <f t="shared" ref="AI101" si="1442">AI100/AI96</f>
        <v>#DIV/0!</v>
      </c>
      <c r="AJ101" s="13">
        <f t="shared" ref="AJ101" si="1443">AJ100/AJ96</f>
        <v>-0.28658536585365851</v>
      </c>
      <c r="AK101" s="13">
        <f t="shared" ref="AK101" si="1444">AK100/AK96</f>
        <v>-0.96651793435024735</v>
      </c>
      <c r="AL101" s="13">
        <f t="shared" ref="AL101" si="1445">AL100/AL96</f>
        <v>7.6713018662040791E-2</v>
      </c>
      <c r="AM101" s="13">
        <f t="shared" ref="AM101" si="1446">AM100/AM96</f>
        <v>-0.35849628201597356</v>
      </c>
      <c r="AN101" s="13">
        <f t="shared" ref="AN101" si="1447">AN100/AN96</f>
        <v>9.5</v>
      </c>
      <c r="AO101" s="162">
        <f t="shared" ref="AO101" si="1448">AO100/AO96</f>
        <v>-0.11412343119677275</v>
      </c>
      <c r="AP101" s="13" t="e">
        <f t="shared" ref="AP101" si="1449">AP100/AP96</f>
        <v>#DIV/0!</v>
      </c>
      <c r="AQ101" s="14" t="e">
        <f t="shared" ref="AQ101" si="1450">AQ100/AQ96</f>
        <v>#DIV/0!</v>
      </c>
      <c r="AR101" s="13" t="e">
        <f t="shared" ref="AR101" si="1451">AR100/AR96</f>
        <v>#DIV/0!</v>
      </c>
      <c r="AS101" s="13" t="e">
        <f t="shared" ref="AS101" si="1452">AS100/AS96</f>
        <v>#DIV/0!</v>
      </c>
      <c r="AT101" s="13" t="e">
        <f t="shared" ref="AT101" si="1453">AT100/AT96</f>
        <v>#DIV/0!</v>
      </c>
      <c r="AU101" s="13" t="e">
        <f t="shared" ref="AU101" si="1454">AU100/AU96</f>
        <v>#DIV/0!</v>
      </c>
      <c r="AV101" s="13" t="e">
        <f t="shared" ref="AV101" si="1455">AV100/AV96</f>
        <v>#DIV/0!</v>
      </c>
      <c r="AW101" s="13">
        <f t="shared" ref="AW101" si="1456">AW100/AW96</f>
        <v>-0.33760683760683763</v>
      </c>
      <c r="AX101" s="13">
        <f t="shared" ref="AX101" si="1457">AX100/AX96</f>
        <v>4.615384615384615</v>
      </c>
      <c r="AY101" s="13">
        <f t="shared" ref="AY101" si="1458">AY100/AY96</f>
        <v>-0.6</v>
      </c>
      <c r="AZ101" s="13" t="e">
        <f t="shared" ref="AZ101" si="1459">AZ100/AZ96</f>
        <v>#DIV/0!</v>
      </c>
      <c r="BA101" s="13" t="e">
        <f t="shared" ref="BA101" si="1460">BA100/BA96</f>
        <v>#DIV/0!</v>
      </c>
      <c r="BB101" s="14" t="e">
        <f t="shared" ref="BB101" si="1461">BB100/BB96</f>
        <v>#DIV/0!</v>
      </c>
      <c r="BC101" s="13">
        <f t="shared" ref="BC101" si="1462">BC100/BC96</f>
        <v>-2.0367428408489145E-2</v>
      </c>
      <c r="BD101" s="13">
        <f t="shared" ref="BD101" si="1463">BD100/BD96</f>
        <v>-2.9096102836155886E-2</v>
      </c>
      <c r="BE101" s="13">
        <f t="shared" ref="BE101" si="1464">BE100/BE96</f>
        <v>-0.75</v>
      </c>
      <c r="BF101" s="13">
        <f t="shared" ref="BF101" si="1465">BF100/BF96</f>
        <v>0.18012199497667744</v>
      </c>
      <c r="BG101" s="13">
        <f t="shared" ref="BG101:BH101" si="1466">BG100/BG96</f>
        <v>-0.53147353361945637</v>
      </c>
      <c r="BH101" s="162">
        <f t="shared" si="1466"/>
        <v>-8.8437049284131278E-2</v>
      </c>
      <c r="BI101" s="224">
        <f t="shared" ref="BI101" si="1467">BI100/BI96</f>
        <v>8.1583810985993654E-2</v>
      </c>
      <c r="BJ101" s="13">
        <f t="shared" ref="BJ101:BK101" si="1468">BJ100/BJ96</f>
        <v>-1</v>
      </c>
      <c r="BK101" s="50">
        <f t="shared" si="1468"/>
        <v>8.1587984187505042E-2</v>
      </c>
      <c r="BM101" s="14">
        <f t="shared" ref="BM101" si="1469">BM100/BM96</f>
        <v>-8.8420252078880185E-2</v>
      </c>
    </row>
    <row r="102" spans="1:65" ht="15.75" x14ac:dyDescent="0.25">
      <c r="A102" s="128"/>
      <c r="B102" s="5" t="s">
        <v>296</v>
      </c>
      <c r="C102" s="126">
        <f>C97/C94</f>
        <v>0.65717087055857015</v>
      </c>
      <c r="D102" s="126">
        <f t="shared" ref="D102:BK102" si="1470">D97/D94</f>
        <v>0.57829647664848982</v>
      </c>
      <c r="E102" s="126">
        <f t="shared" si="1470"/>
        <v>0.74560493557545315</v>
      </c>
      <c r="F102" s="126">
        <f t="shared" si="1470"/>
        <v>0.66285266457680247</v>
      </c>
      <c r="G102" s="126">
        <f t="shared" si="1470"/>
        <v>0.53063139550471428</v>
      </c>
      <c r="H102" s="126" t="e">
        <f t="shared" si="1470"/>
        <v>#DIV/0!</v>
      </c>
      <c r="I102" s="126" t="e">
        <f t="shared" si="1470"/>
        <v>#DIV/0!</v>
      </c>
      <c r="J102" s="126" t="e">
        <f t="shared" si="1470"/>
        <v>#DIV/0!</v>
      </c>
      <c r="K102" s="126">
        <f t="shared" si="1470"/>
        <v>2.662303664921466</v>
      </c>
      <c r="L102" s="126">
        <f t="shared" si="1470"/>
        <v>0.49109325881942018</v>
      </c>
      <c r="M102" s="126">
        <f t="shared" si="1470"/>
        <v>0.61790324902817106</v>
      </c>
      <c r="N102" s="126">
        <f t="shared" si="1470"/>
        <v>0.75521436848203938</v>
      </c>
      <c r="O102" s="126">
        <f t="shared" si="1470"/>
        <v>0.31938542007191895</v>
      </c>
      <c r="P102" s="126">
        <f t="shared" si="1470"/>
        <v>0.54866040760247314</v>
      </c>
      <c r="Q102" s="126" t="e">
        <f t="shared" si="1470"/>
        <v>#DIV/0!</v>
      </c>
      <c r="R102" s="126">
        <f t="shared" si="1470"/>
        <v>0.47445766270118966</v>
      </c>
      <c r="S102" s="126">
        <f t="shared" si="1470"/>
        <v>0.923296896832136</v>
      </c>
      <c r="T102" s="126">
        <f t="shared" si="1470"/>
        <v>0.97404754402380334</v>
      </c>
      <c r="U102" s="126" t="e">
        <f t="shared" si="1470"/>
        <v>#DIV/0!</v>
      </c>
      <c r="V102" s="177" t="e">
        <f t="shared" si="1470"/>
        <v>#DIV/0!</v>
      </c>
      <c r="W102" s="126" t="e">
        <f t="shared" si="1470"/>
        <v>#DIV/0!</v>
      </c>
      <c r="X102" s="126" t="e">
        <f t="shared" si="1470"/>
        <v>#DIV/0!</v>
      </c>
      <c r="Y102" s="126">
        <f t="shared" si="1470"/>
        <v>18.158227848101266</v>
      </c>
      <c r="Z102" s="126">
        <f t="shared" si="1470"/>
        <v>17.100000000000001</v>
      </c>
      <c r="AA102" s="126">
        <f t="shared" si="1470"/>
        <v>16.045454545454547</v>
      </c>
      <c r="AB102" s="126">
        <f t="shared" ref="AB102" si="1471">AB97/AB94</f>
        <v>4.6511627906976744E-2</v>
      </c>
      <c r="AC102" s="215" t="e">
        <f t="shared" si="1470"/>
        <v>#DIV/0!</v>
      </c>
      <c r="AD102" s="225">
        <f t="shared" si="1470"/>
        <v>0.80806654606147688</v>
      </c>
      <c r="AE102" s="126">
        <f t="shared" si="1470"/>
        <v>0.17240479916536255</v>
      </c>
      <c r="AF102" s="126">
        <f t="shared" si="1470"/>
        <v>2.2151898734177213</v>
      </c>
      <c r="AG102" s="126">
        <f t="shared" si="1470"/>
        <v>3.8373151308304894</v>
      </c>
      <c r="AH102" s="126" t="e">
        <f t="shared" si="1470"/>
        <v>#DIV/0!</v>
      </c>
      <c r="AI102" s="126" t="e">
        <f t="shared" si="1470"/>
        <v>#DIV/0!</v>
      </c>
      <c r="AJ102" s="126">
        <f t="shared" si="1470"/>
        <v>3.65625</v>
      </c>
      <c r="AK102" s="126">
        <f t="shared" si="1470"/>
        <v>4.8504284211053766E-2</v>
      </c>
      <c r="AL102" s="126">
        <f t="shared" si="1470"/>
        <v>0.92125384825314438</v>
      </c>
      <c r="AM102" s="126">
        <f t="shared" si="1470"/>
        <v>0.4283218712073848</v>
      </c>
      <c r="AN102" s="126" t="e">
        <f t="shared" si="1470"/>
        <v>#DIV/0!</v>
      </c>
      <c r="AO102" s="177">
        <f t="shared" si="1470"/>
        <v>0.69801476167482923</v>
      </c>
      <c r="AP102" s="126" t="e">
        <f t="shared" si="1470"/>
        <v>#DIV/0!</v>
      </c>
      <c r="AQ102" s="215" t="e">
        <f t="shared" si="1470"/>
        <v>#DIV/0!</v>
      </c>
      <c r="AR102" s="126" t="e">
        <f t="shared" si="1470"/>
        <v>#DIV/0!</v>
      </c>
      <c r="AS102" s="126" t="e">
        <f t="shared" si="1470"/>
        <v>#DIV/0!</v>
      </c>
      <c r="AT102" s="126" t="e">
        <f t="shared" si="1470"/>
        <v>#DIV/0!</v>
      </c>
      <c r="AU102" s="126" t="e">
        <f t="shared" si="1470"/>
        <v>#DIV/0!</v>
      </c>
      <c r="AV102" s="126" t="e">
        <f t="shared" si="1470"/>
        <v>#DIV/0!</v>
      </c>
      <c r="AW102" s="126">
        <f t="shared" si="1470"/>
        <v>0.33805888767720826</v>
      </c>
      <c r="AX102" s="126">
        <f t="shared" si="1470"/>
        <v>1.0034364261168385</v>
      </c>
      <c r="AY102" s="126">
        <f t="shared" si="1470"/>
        <v>0.39324487334137515</v>
      </c>
      <c r="AZ102" s="126" t="e">
        <f t="shared" si="1470"/>
        <v>#DIV/0!</v>
      </c>
      <c r="BA102" s="126" t="e">
        <f t="shared" si="1470"/>
        <v>#DIV/0!</v>
      </c>
      <c r="BB102" s="215" t="e">
        <f t="shared" si="1470"/>
        <v>#DIV/0!</v>
      </c>
      <c r="BC102" s="126">
        <f t="shared" si="1470"/>
        <v>0.81090467680480161</v>
      </c>
      <c r="BD102" s="126">
        <f t="shared" si="1470"/>
        <v>0.80218483428301701</v>
      </c>
      <c r="BE102" s="126">
        <f t="shared" si="1470"/>
        <v>1.1111111111111112E-2</v>
      </c>
      <c r="BF102" s="126">
        <f t="shared" si="1470"/>
        <v>0.93490619670267194</v>
      </c>
      <c r="BG102" s="126">
        <f t="shared" si="1470"/>
        <v>0.57210791925465843</v>
      </c>
      <c r="BH102" s="177">
        <f t="shared" si="1470"/>
        <v>0.70345397266967691</v>
      </c>
      <c r="BI102" s="225">
        <f t="shared" si="1470"/>
        <v>0.78740151448216544</v>
      </c>
      <c r="BJ102" s="126">
        <f t="shared" si="1470"/>
        <v>0</v>
      </c>
      <c r="BK102" s="126">
        <f t="shared" si="1470"/>
        <v>0.78741860579733314</v>
      </c>
      <c r="BM102" s="126" t="e">
        <f t="shared" ref="BM102" si="1472">BM97/BM94</f>
        <v>#DIV/0!</v>
      </c>
    </row>
    <row r="103" spans="1:65" s="180" customFormat="1" ht="15.75" x14ac:dyDescent="0.25">
      <c r="A103" s="128"/>
      <c r="B103" s="5" t="s">
        <v>297</v>
      </c>
      <c r="C103" s="11">
        <f>C97-C94</f>
        <v>-299657</v>
      </c>
      <c r="D103" s="11">
        <f t="shared" ref="D103:BM103" si="1473">D97-D94</f>
        <v>-104787</v>
      </c>
      <c r="E103" s="11">
        <f t="shared" si="1473"/>
        <v>-9319</v>
      </c>
      <c r="F103" s="11">
        <f t="shared" si="1473"/>
        <v>-25812</v>
      </c>
      <c r="G103" s="11">
        <f t="shared" si="1473"/>
        <v>-31512</v>
      </c>
      <c r="H103" s="11">
        <f t="shared" si="1473"/>
        <v>0</v>
      </c>
      <c r="I103" s="11">
        <f t="shared" si="1473"/>
        <v>0</v>
      </c>
      <c r="J103" s="11">
        <f t="shared" si="1473"/>
        <v>0</v>
      </c>
      <c r="K103" s="11">
        <f t="shared" si="1473"/>
        <v>635</v>
      </c>
      <c r="L103" s="11">
        <f t="shared" si="1473"/>
        <v>-1457</v>
      </c>
      <c r="M103" s="11">
        <f t="shared" si="1473"/>
        <v>-31847</v>
      </c>
      <c r="N103" s="11">
        <f t="shared" si="1473"/>
        <v>-2535</v>
      </c>
      <c r="O103" s="11">
        <f t="shared" si="1473"/>
        <v>-2082</v>
      </c>
      <c r="P103" s="11">
        <f t="shared" si="1473"/>
        <v>-5913</v>
      </c>
      <c r="Q103" s="11">
        <f t="shared" si="1473"/>
        <v>0</v>
      </c>
      <c r="R103" s="11">
        <f t="shared" si="1473"/>
        <v>-1502</v>
      </c>
      <c r="S103" s="11">
        <f t="shared" si="1473"/>
        <v>-68290</v>
      </c>
      <c r="T103" s="11">
        <f t="shared" si="1473"/>
        <v>-21579</v>
      </c>
      <c r="U103" s="11">
        <f t="shared" si="1473"/>
        <v>0</v>
      </c>
      <c r="V103" s="9">
        <f t="shared" si="1473"/>
        <v>0</v>
      </c>
      <c r="W103" s="11">
        <f t="shared" si="1473"/>
        <v>0</v>
      </c>
      <c r="X103" s="11">
        <f t="shared" si="1473"/>
        <v>0</v>
      </c>
      <c r="Y103" s="11">
        <f t="shared" si="1473"/>
        <v>2711</v>
      </c>
      <c r="Z103" s="11">
        <f t="shared" si="1473"/>
        <v>322</v>
      </c>
      <c r="AA103" s="11">
        <f t="shared" si="1473"/>
        <v>993</v>
      </c>
      <c r="AB103" s="11">
        <f t="shared" ref="AB103" si="1474">AB97-AB94</f>
        <v>-1517</v>
      </c>
      <c r="AC103" s="10">
        <f t="shared" si="1473"/>
        <v>0</v>
      </c>
      <c r="AD103" s="223">
        <f t="shared" si="1473"/>
        <v>-603148</v>
      </c>
      <c r="AE103" s="11">
        <f t="shared" si="1473"/>
        <v>-3173</v>
      </c>
      <c r="AF103" s="11">
        <f t="shared" si="1473"/>
        <v>96</v>
      </c>
      <c r="AG103" s="11">
        <f t="shared" si="1473"/>
        <v>2494</v>
      </c>
      <c r="AH103" s="11">
        <f t="shared" si="1473"/>
        <v>0</v>
      </c>
      <c r="AI103" s="11">
        <f t="shared" si="1473"/>
        <v>0</v>
      </c>
      <c r="AJ103" s="11">
        <f t="shared" si="1473"/>
        <v>85</v>
      </c>
      <c r="AK103" s="11">
        <f t="shared" si="1473"/>
        <v>-18989</v>
      </c>
      <c r="AL103" s="11">
        <f t="shared" si="1473"/>
        <v>-16447</v>
      </c>
      <c r="AM103" s="11">
        <f t="shared" si="1473"/>
        <v>-93267</v>
      </c>
      <c r="AN103" s="11">
        <f t="shared" si="1473"/>
        <v>21</v>
      </c>
      <c r="AO103" s="9">
        <f t="shared" si="1473"/>
        <v>-109447</v>
      </c>
      <c r="AP103" s="11">
        <f t="shared" si="1473"/>
        <v>676</v>
      </c>
      <c r="AQ103" s="10">
        <f t="shared" si="1473"/>
        <v>0</v>
      </c>
      <c r="AR103" s="11">
        <f t="shared" si="1473"/>
        <v>0</v>
      </c>
      <c r="AS103" s="11">
        <f t="shared" si="1473"/>
        <v>0</v>
      </c>
      <c r="AT103" s="11">
        <f t="shared" si="1473"/>
        <v>0</v>
      </c>
      <c r="AU103" s="11">
        <f t="shared" si="1473"/>
        <v>0</v>
      </c>
      <c r="AV103" s="11">
        <f t="shared" si="1473"/>
        <v>0</v>
      </c>
      <c r="AW103" s="11">
        <f t="shared" si="1473"/>
        <v>-607</v>
      </c>
      <c r="AX103" s="11">
        <f t="shared" si="1473"/>
        <v>1</v>
      </c>
      <c r="AY103" s="11">
        <f t="shared" si="1473"/>
        <v>-1006</v>
      </c>
      <c r="AZ103" s="11">
        <f t="shared" si="1473"/>
        <v>0</v>
      </c>
      <c r="BA103" s="11">
        <f t="shared" si="1473"/>
        <v>0</v>
      </c>
      <c r="BB103" s="10">
        <f t="shared" si="1473"/>
        <v>0</v>
      </c>
      <c r="BC103" s="11">
        <f t="shared" si="1473"/>
        <v>-5608</v>
      </c>
      <c r="BD103" s="11">
        <f t="shared" si="1473"/>
        <v>-5867</v>
      </c>
      <c r="BE103" s="11">
        <f t="shared" si="1473"/>
        <v>-178</v>
      </c>
      <c r="BF103" s="11">
        <f t="shared" si="1473"/>
        <v>-229</v>
      </c>
      <c r="BG103" s="11">
        <f t="shared" si="1473"/>
        <v>22045</v>
      </c>
      <c r="BH103" s="11">
        <f t="shared" si="1473"/>
        <v>-229400</v>
      </c>
      <c r="BI103" s="223">
        <f t="shared" si="1473"/>
        <v>-832548</v>
      </c>
      <c r="BJ103" s="11">
        <f t="shared" si="1473"/>
        <v>-85</v>
      </c>
      <c r="BK103" s="11">
        <f t="shared" si="1473"/>
        <v>-832463</v>
      </c>
      <c r="BL103" s="11">
        <f t="shared" si="1473"/>
        <v>3083504</v>
      </c>
      <c r="BM103" s="11">
        <f t="shared" si="1473"/>
        <v>544173</v>
      </c>
    </row>
    <row r="104" spans="1:65" s="180" customFormat="1" ht="15.75" x14ac:dyDescent="0.25">
      <c r="A104" s="128"/>
      <c r="B104" s="5"/>
      <c r="C104" s="5"/>
      <c r="D104" s="5"/>
      <c r="E104" s="5"/>
      <c r="F104" s="5"/>
      <c r="G104" s="5"/>
      <c r="H104" s="5"/>
      <c r="I104" s="5"/>
      <c r="J104" s="5"/>
      <c r="K104" s="5"/>
      <c r="L104" s="5"/>
      <c r="M104" s="5"/>
      <c r="N104" s="5"/>
      <c r="O104" s="5"/>
      <c r="P104" s="5"/>
      <c r="Q104" s="5"/>
      <c r="R104" s="5"/>
      <c r="S104" s="5"/>
      <c r="T104" s="5"/>
      <c r="U104" s="5"/>
      <c r="V104" s="16"/>
      <c r="W104" s="5"/>
      <c r="X104" s="5"/>
      <c r="Y104" s="5"/>
      <c r="Z104" s="5"/>
      <c r="AA104" s="5"/>
      <c r="AB104" s="5"/>
      <c r="AC104" s="6"/>
      <c r="AD104" s="226"/>
      <c r="AE104" s="5"/>
      <c r="AF104" s="5"/>
      <c r="AG104" s="5"/>
      <c r="AH104" s="5"/>
      <c r="AI104" s="5"/>
      <c r="AJ104" s="5"/>
      <c r="AK104" s="5"/>
      <c r="AL104" s="5"/>
      <c r="AM104" s="5"/>
      <c r="AN104" s="5"/>
      <c r="AO104" s="16"/>
      <c r="AP104" s="5"/>
      <c r="AQ104" s="6"/>
      <c r="AR104" s="5"/>
      <c r="AS104" s="5"/>
      <c r="AT104" s="5"/>
      <c r="AU104" s="5"/>
      <c r="AV104" s="5"/>
      <c r="AW104" s="6"/>
      <c r="AX104" s="5"/>
      <c r="AY104" s="5"/>
      <c r="AZ104" s="5"/>
      <c r="BA104" s="5"/>
      <c r="BB104" s="6"/>
      <c r="BC104" s="5"/>
      <c r="BD104" s="5"/>
      <c r="BE104" s="5"/>
      <c r="BF104" s="5"/>
      <c r="BG104" s="5"/>
      <c r="BH104" s="16"/>
      <c r="BI104" s="226"/>
      <c r="BJ104" s="5"/>
      <c r="BK104" s="48"/>
    </row>
    <row r="105" spans="1:65" ht="15.75" x14ac:dyDescent="0.25">
      <c r="A105" s="15" t="s">
        <v>42</v>
      </c>
      <c r="B105" s="11" t="s">
        <v>300</v>
      </c>
      <c r="C105" s="120">
        <v>1439983</v>
      </c>
      <c r="D105" s="120">
        <v>409606</v>
      </c>
      <c r="E105" s="120">
        <v>23170</v>
      </c>
      <c r="F105" s="120">
        <v>159053</v>
      </c>
      <c r="G105" s="120">
        <v>99520</v>
      </c>
      <c r="H105" s="120">
        <v>0</v>
      </c>
      <c r="I105" s="120">
        <v>0</v>
      </c>
      <c r="J105" s="120">
        <v>0</v>
      </c>
      <c r="K105" s="120">
        <v>120</v>
      </c>
      <c r="L105" s="120">
        <v>2477</v>
      </c>
      <c r="M105" s="120">
        <v>187773</v>
      </c>
      <c r="N105" s="120">
        <v>1058</v>
      </c>
      <c r="O105" s="120">
        <v>24597</v>
      </c>
      <c r="P105" s="120">
        <v>157750</v>
      </c>
      <c r="Q105" s="120">
        <v>0</v>
      </c>
      <c r="R105" s="120">
        <v>10398</v>
      </c>
      <c r="S105" s="120">
        <v>0</v>
      </c>
      <c r="T105" s="120">
        <v>0</v>
      </c>
      <c r="U105" s="120"/>
      <c r="V105" s="189">
        <v>0</v>
      </c>
      <c r="W105" s="120">
        <v>0</v>
      </c>
      <c r="X105" s="120">
        <v>0</v>
      </c>
      <c r="Y105" s="120">
        <v>2088</v>
      </c>
      <c r="Z105" s="120">
        <v>774</v>
      </c>
      <c r="AA105" s="120">
        <v>420</v>
      </c>
      <c r="AB105" s="120">
        <v>2622</v>
      </c>
      <c r="AC105" s="151">
        <v>0</v>
      </c>
      <c r="AD105" s="229">
        <f t="shared" ref="AD105:AD106" si="1475">SUM(C105:AC105)</f>
        <v>2521409</v>
      </c>
      <c r="AE105" s="120">
        <v>6495</v>
      </c>
      <c r="AF105" s="120">
        <v>208</v>
      </c>
      <c r="AG105" s="120">
        <v>96</v>
      </c>
      <c r="AH105" s="120">
        <v>0</v>
      </c>
      <c r="AI105" s="120">
        <v>0</v>
      </c>
      <c r="AJ105" s="120">
        <v>0</v>
      </c>
      <c r="AK105" s="120">
        <v>5033</v>
      </c>
      <c r="AL105" s="120">
        <v>11085</v>
      </c>
      <c r="AM105" s="120">
        <v>394</v>
      </c>
      <c r="AN105" s="120">
        <v>289</v>
      </c>
      <c r="AO105" s="189">
        <v>78894</v>
      </c>
      <c r="AP105" s="120">
        <v>177168</v>
      </c>
      <c r="AQ105" s="151">
        <v>0</v>
      </c>
      <c r="AR105" s="120">
        <v>0</v>
      </c>
      <c r="AS105" s="120"/>
      <c r="AT105" s="120"/>
      <c r="AU105" s="120">
        <v>0</v>
      </c>
      <c r="AV105" s="120"/>
      <c r="AW105" s="120">
        <v>4939</v>
      </c>
      <c r="AX105" s="120">
        <v>1512</v>
      </c>
      <c r="AY105" s="120">
        <v>388</v>
      </c>
      <c r="AZ105" s="120"/>
      <c r="BA105" s="120"/>
      <c r="BB105" s="151">
        <v>0</v>
      </c>
      <c r="BC105" s="120">
        <v>6341</v>
      </c>
      <c r="BD105" s="120">
        <v>6341</v>
      </c>
      <c r="BE105" s="120">
        <v>65</v>
      </c>
      <c r="BF105" s="120">
        <v>900</v>
      </c>
      <c r="BG105" s="136">
        <f>966538</f>
        <v>966538</v>
      </c>
      <c r="BH105" s="9">
        <f>SUM(AE105:BG105)</f>
        <v>1266686</v>
      </c>
      <c r="BI105" s="222">
        <f>AD105+BH105</f>
        <v>3788095</v>
      </c>
      <c r="BJ105" s="96">
        <v>126956</v>
      </c>
      <c r="BK105" s="49">
        <f t="shared" ref="BK105:BK106" si="1476">BI105-BJ105</f>
        <v>3661139</v>
      </c>
      <c r="BL105">
        <v>10</v>
      </c>
      <c r="BM105" s="30"/>
    </row>
    <row r="106" spans="1:65" s="41" customFormat="1" ht="15.75" x14ac:dyDescent="0.25">
      <c r="A106" s="134" t="s">
        <v>42</v>
      </c>
      <c r="B106" s="216" t="s">
        <v>325</v>
      </c>
      <c r="C106" s="10">
        <v>979190</v>
      </c>
      <c r="D106" s="10">
        <v>258767</v>
      </c>
      <c r="E106" s="10">
        <v>23170</v>
      </c>
      <c r="F106" s="10">
        <v>108154</v>
      </c>
      <c r="G106" s="10">
        <v>67678</v>
      </c>
      <c r="H106" s="10">
        <v>0</v>
      </c>
      <c r="I106" s="10">
        <v>0</v>
      </c>
      <c r="J106" s="10">
        <v>0</v>
      </c>
      <c r="K106" s="10">
        <v>84</v>
      </c>
      <c r="L106" s="10">
        <v>1684</v>
      </c>
      <c r="M106" s="10">
        <v>127685</v>
      </c>
      <c r="N106" s="10">
        <v>721</v>
      </c>
      <c r="O106" s="10">
        <v>16727</v>
      </c>
      <c r="P106" s="10">
        <v>107270</v>
      </c>
      <c r="Q106" s="10">
        <v>0</v>
      </c>
      <c r="R106" s="10">
        <v>7072</v>
      </c>
      <c r="S106" s="10">
        <v>0</v>
      </c>
      <c r="T106" s="10">
        <v>0</v>
      </c>
      <c r="U106" s="10"/>
      <c r="V106" s="10">
        <v>0</v>
      </c>
      <c r="W106" s="10">
        <v>0</v>
      </c>
      <c r="X106" s="10">
        <v>0</v>
      </c>
      <c r="Y106" s="10">
        <v>1422</v>
      </c>
      <c r="Z106" s="10">
        <v>524</v>
      </c>
      <c r="AA106" s="10">
        <v>288</v>
      </c>
      <c r="AB106" s="10">
        <v>1784</v>
      </c>
      <c r="AC106" s="10">
        <v>0</v>
      </c>
      <c r="AD106" s="229">
        <f t="shared" si="1475"/>
        <v>1702220</v>
      </c>
      <c r="AE106" s="10">
        <v>4419</v>
      </c>
      <c r="AF106" s="10">
        <v>142</v>
      </c>
      <c r="AG106" s="10">
        <v>67</v>
      </c>
      <c r="AH106" s="10">
        <v>0</v>
      </c>
      <c r="AI106" s="10">
        <v>0</v>
      </c>
      <c r="AJ106" s="10">
        <v>0</v>
      </c>
      <c r="AK106" s="10">
        <v>3424</v>
      </c>
      <c r="AL106" s="10">
        <v>7539</v>
      </c>
      <c r="AM106" s="10">
        <v>270</v>
      </c>
      <c r="AN106" s="10">
        <v>196</v>
      </c>
      <c r="AO106" s="10">
        <v>53651</v>
      </c>
      <c r="AP106" s="10">
        <v>120472</v>
      </c>
      <c r="AQ106" s="10">
        <v>0</v>
      </c>
      <c r="AR106" s="10">
        <v>0</v>
      </c>
      <c r="AS106" s="10"/>
      <c r="AT106" s="10"/>
      <c r="AU106" s="10">
        <v>0</v>
      </c>
      <c r="AV106" s="10"/>
      <c r="AW106" s="10">
        <v>3358</v>
      </c>
      <c r="AX106" s="10">
        <v>1028</v>
      </c>
      <c r="AY106" s="10">
        <v>264</v>
      </c>
      <c r="AZ106" s="10">
        <v>0</v>
      </c>
      <c r="BA106" s="10">
        <v>0</v>
      </c>
      <c r="BB106" s="10">
        <v>0</v>
      </c>
      <c r="BC106" s="10">
        <v>4310</v>
      </c>
      <c r="BD106" s="10">
        <v>4310</v>
      </c>
      <c r="BE106" s="10">
        <v>44</v>
      </c>
      <c r="BF106" s="10">
        <v>611</v>
      </c>
      <c r="BG106" s="10">
        <v>657229</v>
      </c>
      <c r="BH106" s="10">
        <f>SUM(AE106:BG106)</f>
        <v>861334</v>
      </c>
      <c r="BI106" s="222">
        <f>AD106+BH106</f>
        <v>2563554</v>
      </c>
      <c r="BJ106" s="10">
        <v>84639</v>
      </c>
      <c r="BK106" s="10">
        <f t="shared" si="1476"/>
        <v>2478915</v>
      </c>
      <c r="BM106" s="217"/>
    </row>
    <row r="107" spans="1:65" ht="15.75" x14ac:dyDescent="0.25">
      <c r="A107" s="128"/>
      <c r="B107" s="12" t="s">
        <v>326</v>
      </c>
      <c r="C107" s="9">
        <f>IF('Upto Month COPPY'!$K$4="",0,'Upto Month COPPY'!$K$4)</f>
        <v>1064148</v>
      </c>
      <c r="D107" s="9">
        <f>IF('Upto Month COPPY'!$K$5="",0,'Upto Month COPPY'!$K$5)</f>
        <v>177892</v>
      </c>
      <c r="E107" s="9">
        <f>IF('Upto Month COPPY'!$K$6="",0,'Upto Month COPPY'!$K$6)</f>
        <v>23227</v>
      </c>
      <c r="F107" s="9">
        <f>IF('Upto Month COPPY'!$K$7="",0,'Upto Month COPPY'!$K$7)</f>
        <v>86637</v>
      </c>
      <c r="G107" s="9">
        <f>IF('Upto Month COPPY'!$K$8="",0,'Upto Month COPPY'!$K$8)</f>
        <v>54158</v>
      </c>
      <c r="H107" s="9">
        <f>IF('Upto Month COPPY'!$K$9="",0,'Upto Month COPPY'!$K$9)</f>
        <v>0</v>
      </c>
      <c r="I107" s="9">
        <f>IF('Upto Month COPPY'!$K$10="",0,'Upto Month COPPY'!$K$10)</f>
        <v>0</v>
      </c>
      <c r="J107" s="9">
        <f>IF('Upto Month COPPY'!$K$11="",0,'Upto Month COPPY'!$K$11)</f>
        <v>0</v>
      </c>
      <c r="K107" s="9">
        <f>IF('Upto Month COPPY'!$K$12="",0,'Upto Month COPPY'!$K$12)</f>
        <v>0</v>
      </c>
      <c r="L107" s="9">
        <f>IF('Upto Month COPPY'!$K$13="",0,'Upto Month COPPY'!$K$13)</f>
        <v>961</v>
      </c>
      <c r="M107" s="9">
        <f>IF('Upto Month COPPY'!$K$14="",0,'Upto Month COPPY'!$K$14)</f>
        <v>110827</v>
      </c>
      <c r="N107" s="9">
        <f>IF('Upto Month COPPY'!$K$15="",0,'Upto Month COPPY'!$K$15)</f>
        <v>112</v>
      </c>
      <c r="O107" s="9">
        <f>IF('Upto Month COPPY'!$K$16="",0,'Upto Month COPPY'!$K$16)</f>
        <v>4430</v>
      </c>
      <c r="P107" s="9">
        <f>IF('Upto Month COPPY'!$K$17="",0,'Upto Month COPPY'!$K$17)</f>
        <v>118271</v>
      </c>
      <c r="Q107" s="9">
        <f>IF('Upto Month COPPY'!$K$18="",0,'Upto Month COPPY'!$K$18)</f>
        <v>0</v>
      </c>
      <c r="R107" s="9">
        <f>IF('Upto Month COPPY'!$K$21="",0,'Upto Month COPPY'!$K$21)</f>
        <v>1894</v>
      </c>
      <c r="S107" s="9">
        <f>IF('Upto Month COPPY'!$K$26="",0,'Upto Month COPPY'!$K$26)</f>
        <v>0</v>
      </c>
      <c r="T107" s="9">
        <f>IF('Upto Month COPPY'!$K$27="",0,'Upto Month COPPY'!$K$27)</f>
        <v>0</v>
      </c>
      <c r="U107" s="9">
        <f>IF('Upto Month COPPY'!$K$30="",0,'Upto Month COPPY'!$K$30)</f>
        <v>0</v>
      </c>
      <c r="V107" s="9">
        <f>IF('Upto Month COPPY'!$K$35="",0,'Upto Month COPPY'!$K$35)</f>
        <v>0</v>
      </c>
      <c r="W107" s="9">
        <f>IF('Upto Month COPPY'!$K$39="",0,'Upto Month COPPY'!$K$39)</f>
        <v>0</v>
      </c>
      <c r="X107" s="9">
        <f>IF('Upto Month COPPY'!$K$40="",0,'Upto Month COPPY'!$K$40)</f>
        <v>0</v>
      </c>
      <c r="Y107" s="9">
        <f>IF('Upto Month COPPY'!$K$42="",0,'Upto Month COPPY'!$K$42)</f>
        <v>1320</v>
      </c>
      <c r="Z107" s="9">
        <f>IF('Upto Month COPPY'!$K$43="",0,'Upto Month COPPY'!$K$43)</f>
        <v>310</v>
      </c>
      <c r="AA107" s="9">
        <f>IF('Upto Month COPPY'!$K$44="",0,'Upto Month COPPY'!$K$44)</f>
        <v>238</v>
      </c>
      <c r="AB107" s="9">
        <f>IF('Upto Month COPPY'!$K$48="",0,'Upto Month COPPY'!$K$48)</f>
        <v>0</v>
      </c>
      <c r="AC107" s="10">
        <f>IF('Upto Month COPPY'!$K$51="",0,'Upto Month COPPY'!$K$51)</f>
        <v>0</v>
      </c>
      <c r="AD107" s="229">
        <f t="shared" ref="AD107:AD108" si="1477">SUM(C107:AC107)</f>
        <v>1644425</v>
      </c>
      <c r="AE107" s="9">
        <f>IF('Upto Month COPPY'!$K$19="",0,'Upto Month COPPY'!$K$19)</f>
        <v>3446</v>
      </c>
      <c r="AF107" s="9">
        <f>IF('Upto Month COPPY'!$K$20="",0,'Upto Month COPPY'!$K$20)</f>
        <v>436</v>
      </c>
      <c r="AG107" s="9">
        <f>IF('Upto Month COPPY'!$K$22="",0,'Upto Month COPPY'!$K$22)</f>
        <v>7782</v>
      </c>
      <c r="AH107" s="9">
        <f>IF('Upto Month COPPY'!$K$23="",0,'Upto Month COPPY'!$K$23)</f>
        <v>0</v>
      </c>
      <c r="AI107" s="9">
        <f>IF('Upto Month COPPY'!$K$24="",0,'Upto Month COPPY'!$K$24)</f>
        <v>0</v>
      </c>
      <c r="AJ107" s="9">
        <f>IF('Upto Month COPPY'!$K$25="",0,'Upto Month COPPY'!$K$25)</f>
        <v>350</v>
      </c>
      <c r="AK107" s="9">
        <f>IF('Upto Month COPPY'!$K$28="",0,'Upto Month COPPY'!$K$28)</f>
        <v>4136</v>
      </c>
      <c r="AL107" s="9">
        <f>IF('Upto Month COPPY'!$K$29="",0,'Upto Month COPPY'!$K$29)</f>
        <v>23934</v>
      </c>
      <c r="AM107" s="9">
        <f>IF('Upto Month COPPY'!$K$31="",0,'Upto Month COPPY'!$K$31)</f>
        <v>185</v>
      </c>
      <c r="AN107" s="9">
        <f>IF('Upto Month COPPY'!$K$32="",0,'Upto Month COPPY'!$K$32)</f>
        <v>47</v>
      </c>
      <c r="AO107" s="9">
        <f>IF('Upto Month COPPY'!$K$33="",0,'Upto Month COPPY'!$K$33)</f>
        <v>48029</v>
      </c>
      <c r="AP107" s="9">
        <f>IF('Upto Month COPPY'!$K$34="",0,'Upto Month COPPY'!$K$34)</f>
        <v>105723</v>
      </c>
      <c r="AQ107" s="10">
        <f>IF('Upto Month COPPY'!$K$36="",0,'Upto Month COPPY'!$K$36)</f>
        <v>0</v>
      </c>
      <c r="AR107" s="9">
        <f>IF('Upto Month COPPY'!$K$37="",0,'Upto Month COPPY'!$K$37)</f>
        <v>0</v>
      </c>
      <c r="AS107" s="9">
        <v>0</v>
      </c>
      <c r="AT107" s="9">
        <f>IF('Upto Month COPPY'!$K$38="",0,'Upto Month COPPY'!$K$38)</f>
        <v>0</v>
      </c>
      <c r="AU107" s="9">
        <f>IF('Upto Month COPPY'!$K$41="",0,'Upto Month COPPY'!$K$41)</f>
        <v>0</v>
      </c>
      <c r="AV107" s="9">
        <v>0</v>
      </c>
      <c r="AW107" s="9">
        <f>IF('Upto Month COPPY'!$K$45="",0,'Upto Month COPPY'!$K$45)</f>
        <v>1362</v>
      </c>
      <c r="AX107" s="9">
        <f>IF('Upto Month COPPY'!$K$46="",0,'Upto Month COPPY'!$K$46)</f>
        <v>1132</v>
      </c>
      <c r="AY107" s="9">
        <f>IF('Upto Month COPPY'!$K$47="",0,'Upto Month COPPY'!$K$47)</f>
        <v>371</v>
      </c>
      <c r="AZ107" s="9">
        <f>IF('Upto Month COPPY'!$K$49="",0,'Upto Month COPPY'!$K$49)</f>
        <v>0</v>
      </c>
      <c r="BA107" s="9">
        <f>IF('Upto Month COPPY'!$K$50="",0,'Upto Month COPPY'!$K$50)</f>
        <v>0</v>
      </c>
      <c r="BB107" s="10">
        <f>IF('Upto Month COPPY'!$K$52="",0,'Upto Month COPPY'!$K$52)</f>
        <v>0</v>
      </c>
      <c r="BC107" s="9">
        <f>IF('Upto Month COPPY'!$K$53="",0,'Upto Month COPPY'!$K$53)</f>
        <v>4012</v>
      </c>
      <c r="BD107" s="9">
        <f>IF('Upto Month COPPY'!$K$54="",0,'Upto Month COPPY'!$K$54)</f>
        <v>4012</v>
      </c>
      <c r="BE107" s="9">
        <f>IF('Upto Month COPPY'!$K$55="",0,'Upto Month COPPY'!$K$55)</f>
        <v>0</v>
      </c>
      <c r="BF107" s="9">
        <f>IF('Upto Month COPPY'!$K$56="",0,'Upto Month COPPY'!$K$56)</f>
        <v>1268</v>
      </c>
      <c r="BG107" s="9">
        <f>IF('Upto Month COPPY'!$K$58="",0,'Upto Month COPPY'!$K$58)</f>
        <v>903240</v>
      </c>
      <c r="BH107" s="9">
        <f>SUM(AE107:BG107)</f>
        <v>1109465</v>
      </c>
      <c r="BI107" s="222">
        <f>AD107+BH107</f>
        <v>2753890</v>
      </c>
      <c r="BJ107" s="9">
        <f>IF('Upto Month COPPY'!$K$60="",0,'Upto Month COPPY'!$K$60)</f>
        <v>0</v>
      </c>
      <c r="BK107" s="49">
        <f t="shared" ref="BK107:BK108" si="1478">BI107-BJ107</f>
        <v>2753890</v>
      </c>
      <c r="BL107">
        <f>'Upto Month COPPY'!$K$61</f>
        <v>2753891</v>
      </c>
      <c r="BM107" s="30">
        <f t="shared" ref="BM107:BM111" si="1479">BK107-AD107</f>
        <v>1109465</v>
      </c>
    </row>
    <row r="108" spans="1:65" ht="15.75" x14ac:dyDescent="0.25">
      <c r="A108" s="128"/>
      <c r="B108" s="182" t="s">
        <v>327</v>
      </c>
      <c r="C108" s="9">
        <f>IF('Upto Month Current'!$K$4="",0,'Upto Month Current'!$K$4)</f>
        <v>1114457</v>
      </c>
      <c r="D108" s="9">
        <f>IF('Upto Month Current'!$K$5="",0,'Upto Month Current'!$K$5)</f>
        <v>280887</v>
      </c>
      <c r="E108" s="9">
        <f>IF('Upto Month Current'!$K$6="",0,'Upto Month Current'!$K$6)</f>
        <v>23389</v>
      </c>
      <c r="F108" s="9">
        <f>IF('Upto Month Current'!$K$7="",0,'Upto Month Current'!$K$7)</f>
        <v>108308</v>
      </c>
      <c r="G108" s="9">
        <f>IF('Upto Month Current'!$K$8="",0,'Upto Month Current'!$K$8)</f>
        <v>64676</v>
      </c>
      <c r="H108" s="9">
        <f>IF('Upto Month Current'!$K$9="",0,'Upto Month Current'!$K$9)</f>
        <v>0</v>
      </c>
      <c r="I108" s="9">
        <f>IF('Upto Month Current'!$K$10="",0,'Upto Month Current'!$K$10)</f>
        <v>0</v>
      </c>
      <c r="J108" s="9">
        <f>IF('Upto Month Current'!$K$11="",0,'Upto Month Current'!$K$11)</f>
        <v>33</v>
      </c>
      <c r="K108" s="9">
        <f>IF('Upto Month Current'!$K$12="",0,'Upto Month Current'!$K$12)</f>
        <v>0</v>
      </c>
      <c r="L108" s="9">
        <f>IF('Upto Month Current'!$K$13="",0,'Upto Month Current'!$K$13)</f>
        <v>350</v>
      </c>
      <c r="M108" s="9">
        <f>IF('Upto Month Current'!$K$14="",0,'Upto Month Current'!$K$14)</f>
        <v>113468</v>
      </c>
      <c r="N108" s="9">
        <f>IF('Upto Month Current'!$K$15="",0,'Upto Month Current'!$K$15)</f>
        <v>373</v>
      </c>
      <c r="O108" s="9">
        <f>IF('Upto Month Current'!$K$16="",0,'Upto Month Current'!$K$16)</f>
        <v>16809</v>
      </c>
      <c r="P108" s="9">
        <f>IF('Upto Month Current'!$K$17="",0,'Upto Month Current'!$K$17)</f>
        <v>133431</v>
      </c>
      <c r="Q108" s="9">
        <f>IF('Upto Month Current'!$K$18="",0,'Upto Month Current'!$K$18)</f>
        <v>0</v>
      </c>
      <c r="R108" s="9">
        <f>IF('Upto Month Current'!$K$21="",0,'Upto Month Current'!$K$21)</f>
        <v>2259</v>
      </c>
      <c r="S108" s="9">
        <f>IF('Upto Month Current'!$K$26="",0,'Upto Month Current'!$K$26)</f>
        <v>0</v>
      </c>
      <c r="T108" s="9">
        <f>IF('Upto Month Current'!$K$27="",0,'Upto Month Current'!$K$27)</f>
        <v>0</v>
      </c>
      <c r="U108" s="9">
        <f>IF('Upto Month Current'!$K$30="",0,'Upto Month Current'!$K$30)</f>
        <v>0</v>
      </c>
      <c r="V108" s="9">
        <f>IF('Upto Month Current'!$K$35="",0,'Upto Month Current'!$K$35)</f>
        <v>0</v>
      </c>
      <c r="W108" s="9">
        <f>IF('Upto Month Current'!$K$39="",0,'Upto Month Current'!$K$39)</f>
        <v>0</v>
      </c>
      <c r="X108" s="9">
        <f>IF('Upto Month Current'!$K$40="",0,'Upto Month Current'!$K$40)</f>
        <v>0</v>
      </c>
      <c r="Y108" s="9">
        <f>IF('Upto Month Current'!$K$42="",0,'Upto Month Current'!$K$42)</f>
        <v>2798</v>
      </c>
      <c r="Z108" s="9">
        <f>IF('Upto Month Current'!$K$43="",0,'Upto Month Current'!$K$43)</f>
        <v>437</v>
      </c>
      <c r="AA108" s="9">
        <f>IF('Upto Month Current'!$K$44="",0,'Upto Month Current'!$K$44)</f>
        <v>1303</v>
      </c>
      <c r="AB108" s="9">
        <f>IF('Upto Month Current'!$K$48="",0,'Upto Month Current'!$K$48)</f>
        <v>0</v>
      </c>
      <c r="AC108" s="10">
        <f>IF('Upto Month Current'!$K$51="",0,'Upto Month Current'!$K$51)</f>
        <v>0</v>
      </c>
      <c r="AD108" s="229">
        <f t="shared" si="1477"/>
        <v>1862978</v>
      </c>
      <c r="AE108" s="9">
        <f>IF('Upto Month Current'!$K$19="",0,'Upto Month Current'!$K$19)</f>
        <v>3075</v>
      </c>
      <c r="AF108" s="9">
        <f>IF('Upto Month Current'!$K$20="",0,'Upto Month Current'!$K$20)</f>
        <v>419</v>
      </c>
      <c r="AG108" s="9">
        <f>IF('Upto Month Current'!$K$22="",0,'Upto Month Current'!$K$22)</f>
        <v>193</v>
      </c>
      <c r="AH108" s="9">
        <f>IF('Upto Month Current'!$K$23="",0,'Upto Month Current'!$K$23)</f>
        <v>0</v>
      </c>
      <c r="AI108" s="9">
        <f>IF('Upto Month Current'!$K$24="",0,'Upto Month Current'!$K$24)</f>
        <v>0</v>
      </c>
      <c r="AJ108" s="9">
        <f>IF('Upto Month Current'!$K$25="",0,'Upto Month Current'!$K$25)</f>
        <v>62</v>
      </c>
      <c r="AK108" s="9">
        <f>IF('Upto Month Current'!$K$28="",0,'Upto Month Current'!$K$28)</f>
        <v>5418</v>
      </c>
      <c r="AL108" s="9">
        <f>IF('Upto Month Current'!$K$29="",0,'Upto Month Current'!$K$29)</f>
        <v>12535</v>
      </c>
      <c r="AM108" s="9">
        <f>IF('Upto Month Current'!$K$31="",0,'Upto Month Current'!$K$31)</f>
        <v>42</v>
      </c>
      <c r="AN108" s="9">
        <f>IF('Upto Month Current'!$K$32="",0,'Upto Month Current'!$K$32)</f>
        <v>155</v>
      </c>
      <c r="AO108" s="9">
        <f>IF('Upto Month Current'!$K$33="",0,'Upto Month Current'!$K$33)</f>
        <v>62839</v>
      </c>
      <c r="AP108" s="9">
        <f>IF('Upto Month Current'!$K$34="",0,'Upto Month Current'!$K$34)</f>
        <v>136522</v>
      </c>
      <c r="AQ108" s="10">
        <f>IF('Upto Month Current'!$K$36="",0,'Upto Month Current'!$K$36)</f>
        <v>0</v>
      </c>
      <c r="AR108" s="9">
        <f>IF('Upto Month Current'!$K$37="",0,'Upto Month Current'!$K$37)</f>
        <v>0</v>
      </c>
      <c r="AS108" s="9">
        <v>0</v>
      </c>
      <c r="AT108" s="9">
        <f>IF('Upto Month Current'!$K$38="",0,'Upto Month Current'!$K$38)</f>
        <v>0</v>
      </c>
      <c r="AU108" s="9">
        <f>IF('Upto Month Current'!$K$41="",0,'Upto Month Current'!$K$41)</f>
        <v>0</v>
      </c>
      <c r="AV108" s="9">
        <v>0</v>
      </c>
      <c r="AW108" s="9">
        <f>IF('Upto Month Current'!$K$45="",0,'Upto Month Current'!$K$45)</f>
        <v>2127</v>
      </c>
      <c r="AX108" s="9">
        <f>IF('Upto Month Current'!$K$46="",0,'Upto Month Current'!$K$46)</f>
        <v>1089</v>
      </c>
      <c r="AY108" s="9">
        <f>IF('Upto Month Current'!$K$47="",0,'Upto Month Current'!$K$47)</f>
        <v>0</v>
      </c>
      <c r="AZ108" s="9">
        <f>IF('Upto Month Current'!$K$49="",0,'Upto Month Current'!$K$49)</f>
        <v>0</v>
      </c>
      <c r="BA108" s="9">
        <f>IF('Upto Month Current'!$K$50="",0,'Upto Month Current'!$K$50)</f>
        <v>0</v>
      </c>
      <c r="BB108" s="10">
        <f>IF('Upto Month Current'!$K$52="",0,'Upto Month Current'!$K$52)</f>
        <v>0</v>
      </c>
      <c r="BC108" s="9">
        <f>IF('Upto Month Current'!$K$53="",0,'Upto Month Current'!$K$53)</f>
        <v>1935</v>
      </c>
      <c r="BD108" s="9">
        <f>IF('Upto Month Current'!$K$54="",0,'Upto Month Current'!$K$54)</f>
        <v>1935</v>
      </c>
      <c r="BE108" s="9">
        <f>IF('Upto Month Current'!$K$55="",0,'Upto Month Current'!$K$55)</f>
        <v>0</v>
      </c>
      <c r="BF108" s="9">
        <f>IF('Upto Month Current'!$K$56="",0,'Upto Month Current'!$K$56)</f>
        <v>2909</v>
      </c>
      <c r="BG108" s="9">
        <f>IF('Upto Month Current'!$K$58="",0,'Upto Month Current'!$K$58)</f>
        <v>948964</v>
      </c>
      <c r="BH108" s="9">
        <f>SUM(AE108:BG108)</f>
        <v>1180219</v>
      </c>
      <c r="BI108" s="222">
        <f>AD108+BH108</f>
        <v>3043197</v>
      </c>
      <c r="BJ108" s="9">
        <f>IF('Upto Month Current'!$K$60="",0,'Upto Month Current'!$K$60)</f>
        <v>0</v>
      </c>
      <c r="BK108" s="49">
        <f t="shared" si="1478"/>
        <v>3043197</v>
      </c>
      <c r="BL108">
        <f>'Upto Month Current'!$K$61</f>
        <v>3043197</v>
      </c>
      <c r="BM108" s="30">
        <f t="shared" si="1479"/>
        <v>1180219</v>
      </c>
    </row>
    <row r="109" spans="1:65" ht="15.75" x14ac:dyDescent="0.25">
      <c r="A109" s="128"/>
      <c r="B109" s="5" t="s">
        <v>132</v>
      </c>
      <c r="C109" s="11">
        <f>C108-C106</f>
        <v>135267</v>
      </c>
      <c r="D109" s="11">
        <f t="shared" ref="D109" si="1480">D108-D106</f>
        <v>22120</v>
      </c>
      <c r="E109" s="11">
        <f t="shared" ref="E109" si="1481">E108-E106</f>
        <v>219</v>
      </c>
      <c r="F109" s="11">
        <f t="shared" ref="F109" si="1482">F108-F106</f>
        <v>154</v>
      </c>
      <c r="G109" s="11">
        <f t="shared" ref="G109" si="1483">G108-G106</f>
        <v>-3002</v>
      </c>
      <c r="H109" s="11">
        <f t="shared" ref="H109" si="1484">H108-H106</f>
        <v>0</v>
      </c>
      <c r="I109" s="11">
        <f t="shared" ref="I109" si="1485">I108-I106</f>
        <v>0</v>
      </c>
      <c r="J109" s="11">
        <f t="shared" ref="J109" si="1486">J108-J106</f>
        <v>33</v>
      </c>
      <c r="K109" s="11">
        <f t="shared" ref="K109" si="1487">K108-K106</f>
        <v>-84</v>
      </c>
      <c r="L109" s="11">
        <f t="shared" ref="L109" si="1488">L108-L106</f>
        <v>-1334</v>
      </c>
      <c r="M109" s="11">
        <f t="shared" ref="M109" si="1489">M108-M106</f>
        <v>-14217</v>
      </c>
      <c r="N109" s="11">
        <f t="shared" ref="N109" si="1490">N108-N106</f>
        <v>-348</v>
      </c>
      <c r="O109" s="11">
        <f t="shared" ref="O109" si="1491">O108-O106</f>
        <v>82</v>
      </c>
      <c r="P109" s="11">
        <f t="shared" ref="P109" si="1492">P108-P106</f>
        <v>26161</v>
      </c>
      <c r="Q109" s="11">
        <f t="shared" ref="Q109" si="1493">Q108-Q106</f>
        <v>0</v>
      </c>
      <c r="R109" s="11">
        <f t="shared" ref="R109" si="1494">R108-R106</f>
        <v>-4813</v>
      </c>
      <c r="S109" s="11">
        <f t="shared" ref="S109" si="1495">S108-S106</f>
        <v>0</v>
      </c>
      <c r="T109" s="11">
        <f t="shared" ref="T109:U109" si="1496">T108-T106</f>
        <v>0</v>
      </c>
      <c r="U109" s="11">
        <f t="shared" si="1496"/>
        <v>0</v>
      </c>
      <c r="V109" s="9">
        <f t="shared" ref="V109" si="1497">V108-V106</f>
        <v>0</v>
      </c>
      <c r="W109" s="11">
        <f t="shared" ref="W109" si="1498">W108-W106</f>
        <v>0</v>
      </c>
      <c r="X109" s="11">
        <f t="shared" ref="X109" si="1499">X108-X106</f>
        <v>0</v>
      </c>
      <c r="Y109" s="11">
        <f t="shared" ref="Y109" si="1500">Y108-Y106</f>
        <v>1376</v>
      </c>
      <c r="Z109" s="11">
        <f t="shared" ref="Z109" si="1501">Z108-Z106</f>
        <v>-87</v>
      </c>
      <c r="AA109" s="11">
        <f t="shared" ref="AA109:AD109" si="1502">AA108-AA106</f>
        <v>1015</v>
      </c>
      <c r="AB109" s="11">
        <f t="shared" ref="AB109" si="1503">AB108-AB106</f>
        <v>-1784</v>
      </c>
      <c r="AC109" s="10">
        <f t="shared" si="1502"/>
        <v>0</v>
      </c>
      <c r="AD109" s="223">
        <f t="shared" si="1502"/>
        <v>160758</v>
      </c>
      <c r="AE109" s="11">
        <f t="shared" ref="AE109" si="1504">AE108-AE106</f>
        <v>-1344</v>
      </c>
      <c r="AF109" s="11">
        <f t="shared" ref="AF109" si="1505">AF108-AF106</f>
        <v>277</v>
      </c>
      <c r="AG109" s="11">
        <f t="shared" ref="AG109" si="1506">AG108-AG106</f>
        <v>126</v>
      </c>
      <c r="AH109" s="11">
        <f t="shared" ref="AH109" si="1507">AH108-AH106</f>
        <v>0</v>
      </c>
      <c r="AI109" s="11">
        <f t="shared" ref="AI109" si="1508">AI108-AI106</f>
        <v>0</v>
      </c>
      <c r="AJ109" s="11">
        <f t="shared" ref="AJ109" si="1509">AJ108-AJ106</f>
        <v>62</v>
      </c>
      <c r="AK109" s="11">
        <f t="shared" ref="AK109" si="1510">AK108-AK106</f>
        <v>1994</v>
      </c>
      <c r="AL109" s="11">
        <f t="shared" ref="AL109" si="1511">AL108-AL106</f>
        <v>4996</v>
      </c>
      <c r="AM109" s="11">
        <f t="shared" ref="AM109" si="1512">AM108-AM106</f>
        <v>-228</v>
      </c>
      <c r="AN109" s="11">
        <f t="shared" ref="AN109" si="1513">AN108-AN106</f>
        <v>-41</v>
      </c>
      <c r="AO109" s="9">
        <f t="shared" ref="AO109" si="1514">AO108-AO106</f>
        <v>9188</v>
      </c>
      <c r="AP109" s="11">
        <f t="shared" ref="AP109" si="1515">AP108-AP106</f>
        <v>16050</v>
      </c>
      <c r="AQ109" s="10">
        <f t="shared" ref="AQ109" si="1516">AQ108-AQ106</f>
        <v>0</v>
      </c>
      <c r="AR109" s="11">
        <f t="shared" ref="AR109" si="1517">AR108-AR106</f>
        <v>0</v>
      </c>
      <c r="AS109" s="11">
        <f t="shared" ref="AS109" si="1518">AS108-AS106</f>
        <v>0</v>
      </c>
      <c r="AT109" s="11">
        <f t="shared" ref="AT109" si="1519">AT108-AT106</f>
        <v>0</v>
      </c>
      <c r="AU109" s="11">
        <f t="shared" ref="AU109" si="1520">AU108-AU106</f>
        <v>0</v>
      </c>
      <c r="AV109" s="11">
        <f t="shared" ref="AV109" si="1521">AV108-AV106</f>
        <v>0</v>
      </c>
      <c r="AW109" s="11">
        <f t="shared" ref="AW109" si="1522">AW108-AW106</f>
        <v>-1231</v>
      </c>
      <c r="AX109" s="11">
        <f t="shared" ref="AX109" si="1523">AX108-AX106</f>
        <v>61</v>
      </c>
      <c r="AY109" s="11">
        <f t="shared" ref="AY109" si="1524">AY108-AY106</f>
        <v>-264</v>
      </c>
      <c r="AZ109" s="11">
        <f t="shared" ref="AZ109" si="1525">AZ108-AZ106</f>
        <v>0</v>
      </c>
      <c r="BA109" s="11">
        <f t="shared" ref="BA109" si="1526">BA108-BA106</f>
        <v>0</v>
      </c>
      <c r="BB109" s="10">
        <f t="shared" ref="BB109" si="1527">BB108-BB106</f>
        <v>0</v>
      </c>
      <c r="BC109" s="11">
        <f t="shared" ref="BC109" si="1528">BC108-BC106</f>
        <v>-2375</v>
      </c>
      <c r="BD109" s="11">
        <f t="shared" ref="BD109" si="1529">BD108-BD106</f>
        <v>-2375</v>
      </c>
      <c r="BE109" s="11">
        <f t="shared" ref="BE109" si="1530">BE108-BE106</f>
        <v>-44</v>
      </c>
      <c r="BF109" s="11">
        <f t="shared" ref="BF109" si="1531">BF108-BF106</f>
        <v>2298</v>
      </c>
      <c r="BG109" s="11">
        <f t="shared" ref="BG109:BH109" si="1532">BG108-BG106</f>
        <v>291735</v>
      </c>
      <c r="BH109" s="9">
        <f t="shared" si="1532"/>
        <v>318885</v>
      </c>
      <c r="BI109" s="223">
        <f t="shared" ref="BI109" si="1533">BI108-BI106</f>
        <v>479643</v>
      </c>
      <c r="BJ109" s="11">
        <f t="shared" ref="BJ109:BK109" si="1534">BJ108-BJ106</f>
        <v>-84639</v>
      </c>
      <c r="BK109" s="49">
        <f t="shared" si="1534"/>
        <v>564282</v>
      </c>
      <c r="BM109" s="30">
        <f t="shared" si="1479"/>
        <v>403524</v>
      </c>
    </row>
    <row r="110" spans="1:65" ht="15.75" x14ac:dyDescent="0.25">
      <c r="A110" s="128"/>
      <c r="B110" s="5" t="s">
        <v>133</v>
      </c>
      <c r="C110" s="13">
        <f>C109/C106</f>
        <v>0.13814172938857627</v>
      </c>
      <c r="D110" s="13">
        <f t="shared" ref="D110" si="1535">D109/D106</f>
        <v>8.5482306476482708E-2</v>
      </c>
      <c r="E110" s="13">
        <f t="shared" ref="E110" si="1536">E109/E106</f>
        <v>9.451877427708243E-3</v>
      </c>
      <c r="F110" s="13">
        <f t="shared" ref="F110" si="1537">F109/F106</f>
        <v>1.4238955563363352E-3</v>
      </c>
      <c r="G110" s="13">
        <f t="shared" ref="G110" si="1538">G109/G106</f>
        <v>-4.4357102751263332E-2</v>
      </c>
      <c r="H110" s="13" t="e">
        <f t="shared" ref="H110" si="1539">H109/H106</f>
        <v>#DIV/0!</v>
      </c>
      <c r="I110" s="13" t="e">
        <f t="shared" ref="I110" si="1540">I109/I106</f>
        <v>#DIV/0!</v>
      </c>
      <c r="J110" s="13" t="e">
        <f t="shared" ref="J110" si="1541">J109/J106</f>
        <v>#DIV/0!</v>
      </c>
      <c r="K110" s="13">
        <f t="shared" ref="K110" si="1542">K109/K106</f>
        <v>-1</v>
      </c>
      <c r="L110" s="13">
        <f t="shared" ref="L110" si="1543">L109/L106</f>
        <v>-0.79216152019002373</v>
      </c>
      <c r="M110" s="13">
        <f t="shared" ref="M110" si="1544">M109/M106</f>
        <v>-0.11134432392215217</v>
      </c>
      <c r="N110" s="13">
        <f t="shared" ref="N110" si="1545">N109/N106</f>
        <v>-0.48266296809986131</v>
      </c>
      <c r="O110" s="13">
        <f t="shared" ref="O110" si="1546">O109/O106</f>
        <v>4.9022538410952356E-3</v>
      </c>
      <c r="P110" s="13">
        <f t="shared" ref="P110" si="1547">P109/P106</f>
        <v>0.24387992915074111</v>
      </c>
      <c r="Q110" s="13" t="e">
        <f t="shared" ref="Q110" si="1548">Q109/Q106</f>
        <v>#DIV/0!</v>
      </c>
      <c r="R110" s="13">
        <f t="shared" ref="R110" si="1549">R109/R106</f>
        <v>-0.68057126696832582</v>
      </c>
      <c r="S110" s="13" t="e">
        <f t="shared" ref="S110" si="1550">S109/S106</f>
        <v>#DIV/0!</v>
      </c>
      <c r="T110" s="13" t="e">
        <f t="shared" ref="T110:U110" si="1551">T109/T106</f>
        <v>#DIV/0!</v>
      </c>
      <c r="U110" s="13" t="e">
        <f t="shared" si="1551"/>
        <v>#DIV/0!</v>
      </c>
      <c r="V110" s="162" t="e">
        <f t="shared" ref="V110" si="1552">V109/V106</f>
        <v>#DIV/0!</v>
      </c>
      <c r="W110" s="13" t="e">
        <f t="shared" ref="W110" si="1553">W109/W106</f>
        <v>#DIV/0!</v>
      </c>
      <c r="X110" s="13" t="e">
        <f t="shared" ref="X110" si="1554">X109/X106</f>
        <v>#DIV/0!</v>
      </c>
      <c r="Y110" s="13">
        <f t="shared" ref="Y110" si="1555">Y109/Y106</f>
        <v>0.96765119549929679</v>
      </c>
      <c r="Z110" s="13">
        <f t="shared" ref="Z110" si="1556">Z109/Z106</f>
        <v>-0.16603053435114504</v>
      </c>
      <c r="AA110" s="13">
        <f t="shared" ref="AA110:AD110" si="1557">AA109/AA106</f>
        <v>3.5243055555555554</v>
      </c>
      <c r="AB110" s="13">
        <f t="shared" ref="AB110" si="1558">AB109/AB106</f>
        <v>-1</v>
      </c>
      <c r="AC110" s="14" t="e">
        <f t="shared" si="1557"/>
        <v>#DIV/0!</v>
      </c>
      <c r="AD110" s="224">
        <f t="shared" si="1557"/>
        <v>9.4440201619062164E-2</v>
      </c>
      <c r="AE110" s="13">
        <f t="shared" ref="AE110" si="1559">AE109/AE106</f>
        <v>-0.30414120841819414</v>
      </c>
      <c r="AF110" s="13">
        <f t="shared" ref="AF110" si="1560">AF109/AF106</f>
        <v>1.9507042253521127</v>
      </c>
      <c r="AG110" s="13">
        <f t="shared" ref="AG110" si="1561">AG109/AG106</f>
        <v>1.8805970149253732</v>
      </c>
      <c r="AH110" s="13" t="e">
        <f t="shared" ref="AH110" si="1562">AH109/AH106</f>
        <v>#DIV/0!</v>
      </c>
      <c r="AI110" s="13" t="e">
        <f t="shared" ref="AI110" si="1563">AI109/AI106</f>
        <v>#DIV/0!</v>
      </c>
      <c r="AJ110" s="13" t="e">
        <f t="shared" ref="AJ110" si="1564">AJ109/AJ106</f>
        <v>#DIV/0!</v>
      </c>
      <c r="AK110" s="13">
        <f t="shared" ref="AK110" si="1565">AK109/AK106</f>
        <v>0.58235981308411211</v>
      </c>
      <c r="AL110" s="13">
        <f t="shared" ref="AL110" si="1566">AL109/AL106</f>
        <v>0.66268735906618914</v>
      </c>
      <c r="AM110" s="13">
        <f t="shared" ref="AM110" si="1567">AM109/AM106</f>
        <v>-0.84444444444444444</v>
      </c>
      <c r="AN110" s="13">
        <f t="shared" ref="AN110" si="1568">AN109/AN106</f>
        <v>-0.20918367346938777</v>
      </c>
      <c r="AO110" s="162">
        <f t="shared" ref="AO110" si="1569">AO109/AO106</f>
        <v>0.17125496262884196</v>
      </c>
      <c r="AP110" s="13">
        <f t="shared" ref="AP110" si="1570">AP109/AP106</f>
        <v>0.13322597782057241</v>
      </c>
      <c r="AQ110" s="14" t="e">
        <f t="shared" ref="AQ110" si="1571">AQ109/AQ106</f>
        <v>#DIV/0!</v>
      </c>
      <c r="AR110" s="13" t="e">
        <f t="shared" ref="AR110" si="1572">AR109/AR106</f>
        <v>#DIV/0!</v>
      </c>
      <c r="AS110" s="13" t="e">
        <f t="shared" ref="AS110" si="1573">AS109/AS106</f>
        <v>#DIV/0!</v>
      </c>
      <c r="AT110" s="13" t="e">
        <f t="shared" ref="AT110" si="1574">AT109/AT106</f>
        <v>#DIV/0!</v>
      </c>
      <c r="AU110" s="13" t="e">
        <f t="shared" ref="AU110" si="1575">AU109/AU106</f>
        <v>#DIV/0!</v>
      </c>
      <c r="AV110" s="13" t="e">
        <f t="shared" ref="AV110" si="1576">AV109/AV106</f>
        <v>#DIV/0!</v>
      </c>
      <c r="AW110" s="13">
        <f t="shared" ref="AW110" si="1577">AW109/AW106</f>
        <v>-0.36658725431804645</v>
      </c>
      <c r="AX110" s="13">
        <f t="shared" ref="AX110" si="1578">AX109/AX106</f>
        <v>5.9338521400778207E-2</v>
      </c>
      <c r="AY110" s="13">
        <f t="shared" ref="AY110" si="1579">AY109/AY106</f>
        <v>-1</v>
      </c>
      <c r="AZ110" s="13" t="e">
        <f t="shared" ref="AZ110" si="1580">AZ109/AZ106</f>
        <v>#DIV/0!</v>
      </c>
      <c r="BA110" s="13" t="e">
        <f t="shared" ref="BA110" si="1581">BA109/BA106</f>
        <v>#DIV/0!</v>
      </c>
      <c r="BB110" s="14" t="e">
        <f t="shared" ref="BB110" si="1582">BB109/BB106</f>
        <v>#DIV/0!</v>
      </c>
      <c r="BC110" s="13">
        <f t="shared" ref="BC110" si="1583">BC109/BC106</f>
        <v>-0.5510440835266821</v>
      </c>
      <c r="BD110" s="13">
        <f t="shared" ref="BD110" si="1584">BD109/BD106</f>
        <v>-0.5510440835266821</v>
      </c>
      <c r="BE110" s="13">
        <f t="shared" ref="BE110" si="1585">BE109/BE106</f>
        <v>-1</v>
      </c>
      <c r="BF110" s="13">
        <f t="shared" ref="BF110" si="1586">BF109/BF106</f>
        <v>3.7610474631751227</v>
      </c>
      <c r="BG110" s="13">
        <f t="shared" ref="BG110:BH110" si="1587">BG109/BG106</f>
        <v>0.44388637750312299</v>
      </c>
      <c r="BH110" s="162">
        <f t="shared" si="1587"/>
        <v>0.37022223667009546</v>
      </c>
      <c r="BI110" s="224">
        <f t="shared" ref="BI110" si="1588">BI109/BI106</f>
        <v>0.1871007983447979</v>
      </c>
      <c r="BJ110" s="13">
        <f t="shared" ref="BJ110:BK111" si="1589">BJ109/BJ106</f>
        <v>-1</v>
      </c>
      <c r="BK110" s="50">
        <f t="shared" si="1589"/>
        <v>0.22763265380216749</v>
      </c>
      <c r="BM110" s="162" t="e">
        <f t="shared" ref="BM110" si="1590">BM109/BM106</f>
        <v>#DIV/0!</v>
      </c>
    </row>
    <row r="111" spans="1:65" ht="15.75" x14ac:dyDescent="0.25">
      <c r="A111" s="128"/>
      <c r="B111" s="5" t="s">
        <v>134</v>
      </c>
      <c r="C111" s="11">
        <f>C108-C107</f>
        <v>50309</v>
      </c>
      <c r="D111" s="11">
        <f t="shared" ref="D111:BK111" si="1591">D108-D107</f>
        <v>102995</v>
      </c>
      <c r="E111" s="11">
        <f t="shared" si="1591"/>
        <v>162</v>
      </c>
      <c r="F111" s="11">
        <f t="shared" si="1591"/>
        <v>21671</v>
      </c>
      <c r="G111" s="11">
        <f t="shared" si="1591"/>
        <v>10518</v>
      </c>
      <c r="H111" s="11">
        <f t="shared" si="1591"/>
        <v>0</v>
      </c>
      <c r="I111" s="11">
        <f t="shared" si="1591"/>
        <v>0</v>
      </c>
      <c r="J111" s="11">
        <f t="shared" si="1591"/>
        <v>33</v>
      </c>
      <c r="K111" s="11">
        <f t="shared" si="1591"/>
        <v>0</v>
      </c>
      <c r="L111" s="11">
        <f t="shared" si="1591"/>
        <v>-611</v>
      </c>
      <c r="M111" s="11">
        <f t="shared" si="1591"/>
        <v>2641</v>
      </c>
      <c r="N111" s="11">
        <f t="shared" si="1591"/>
        <v>261</v>
      </c>
      <c r="O111" s="11">
        <f t="shared" si="1591"/>
        <v>12379</v>
      </c>
      <c r="P111" s="11">
        <f t="shared" si="1591"/>
        <v>15160</v>
      </c>
      <c r="Q111" s="11">
        <f t="shared" si="1591"/>
        <v>0</v>
      </c>
      <c r="R111" s="11">
        <f t="shared" si="1591"/>
        <v>365</v>
      </c>
      <c r="S111" s="11">
        <f t="shared" si="1591"/>
        <v>0</v>
      </c>
      <c r="T111" s="11">
        <f t="shared" si="1591"/>
        <v>0</v>
      </c>
      <c r="U111" s="11">
        <f t="shared" ref="U111" si="1592">U108-U107</f>
        <v>0</v>
      </c>
      <c r="V111" s="9">
        <f t="shared" si="1591"/>
        <v>0</v>
      </c>
      <c r="W111" s="11">
        <f t="shared" si="1591"/>
        <v>0</v>
      </c>
      <c r="X111" s="11">
        <f t="shared" si="1591"/>
        <v>0</v>
      </c>
      <c r="Y111" s="11">
        <f t="shared" si="1591"/>
        <v>1478</v>
      </c>
      <c r="Z111" s="11">
        <f t="shared" si="1591"/>
        <v>127</v>
      </c>
      <c r="AA111" s="11">
        <f t="shared" si="1591"/>
        <v>1065</v>
      </c>
      <c r="AB111" s="11">
        <f t="shared" ref="AB111" si="1593">AB108-AB107</f>
        <v>0</v>
      </c>
      <c r="AC111" s="10">
        <f t="shared" ref="AC111:AD111" si="1594">AC108-AC107</f>
        <v>0</v>
      </c>
      <c r="AD111" s="223">
        <f t="shared" si="1594"/>
        <v>218553</v>
      </c>
      <c r="AE111" s="11">
        <f t="shared" si="1591"/>
        <v>-371</v>
      </c>
      <c r="AF111" s="11">
        <f t="shared" si="1591"/>
        <v>-17</v>
      </c>
      <c r="AG111" s="11">
        <f t="shared" si="1591"/>
        <v>-7589</v>
      </c>
      <c r="AH111" s="11">
        <f t="shared" si="1591"/>
        <v>0</v>
      </c>
      <c r="AI111" s="11">
        <f t="shared" si="1591"/>
        <v>0</v>
      </c>
      <c r="AJ111" s="11">
        <f t="shared" si="1591"/>
        <v>-288</v>
      </c>
      <c r="AK111" s="11">
        <f t="shared" si="1591"/>
        <v>1282</v>
      </c>
      <c r="AL111" s="11">
        <f t="shared" si="1591"/>
        <v>-11399</v>
      </c>
      <c r="AM111" s="11">
        <f t="shared" si="1591"/>
        <v>-143</v>
      </c>
      <c r="AN111" s="11">
        <f t="shared" si="1591"/>
        <v>108</v>
      </c>
      <c r="AO111" s="9">
        <f t="shared" si="1591"/>
        <v>14810</v>
      </c>
      <c r="AP111" s="11">
        <f t="shared" si="1591"/>
        <v>30799</v>
      </c>
      <c r="AQ111" s="10">
        <f t="shared" si="1591"/>
        <v>0</v>
      </c>
      <c r="AR111" s="11">
        <f t="shared" si="1591"/>
        <v>0</v>
      </c>
      <c r="AS111" s="11">
        <f t="shared" si="1591"/>
        <v>0</v>
      </c>
      <c r="AT111" s="11">
        <f t="shared" si="1591"/>
        <v>0</v>
      </c>
      <c r="AU111" s="11">
        <f t="shared" si="1591"/>
        <v>0</v>
      </c>
      <c r="AV111" s="11">
        <f t="shared" si="1591"/>
        <v>0</v>
      </c>
      <c r="AW111" s="11">
        <f t="shared" si="1591"/>
        <v>765</v>
      </c>
      <c r="AX111" s="11">
        <f t="shared" si="1591"/>
        <v>-43</v>
      </c>
      <c r="AY111" s="11">
        <f t="shared" si="1591"/>
        <v>-371</v>
      </c>
      <c r="AZ111" s="11">
        <f t="shared" si="1591"/>
        <v>0</v>
      </c>
      <c r="BA111" s="11">
        <f t="shared" si="1591"/>
        <v>0</v>
      </c>
      <c r="BB111" s="10">
        <f t="shared" si="1591"/>
        <v>0</v>
      </c>
      <c r="BC111" s="11">
        <f t="shared" si="1591"/>
        <v>-2077</v>
      </c>
      <c r="BD111" s="11">
        <f t="shared" si="1591"/>
        <v>-2077</v>
      </c>
      <c r="BE111" s="11">
        <f t="shared" si="1591"/>
        <v>0</v>
      </c>
      <c r="BF111" s="11">
        <f t="shared" si="1591"/>
        <v>1641</v>
      </c>
      <c r="BG111" s="11">
        <f t="shared" si="1591"/>
        <v>45724</v>
      </c>
      <c r="BH111" s="9">
        <f t="shared" si="1591"/>
        <v>70754</v>
      </c>
      <c r="BI111" s="223">
        <f t="shared" si="1591"/>
        <v>289307</v>
      </c>
      <c r="BJ111" s="13" t="e">
        <f t="shared" si="1589"/>
        <v>#DIV/0!</v>
      </c>
      <c r="BK111" s="49">
        <f t="shared" si="1591"/>
        <v>289307</v>
      </c>
      <c r="BM111" s="30">
        <f t="shared" si="1479"/>
        <v>70754</v>
      </c>
    </row>
    <row r="112" spans="1:65" ht="15.75" x14ac:dyDescent="0.25">
      <c r="A112" s="128"/>
      <c r="B112" s="5" t="s">
        <v>135</v>
      </c>
      <c r="C112" s="13">
        <f>C111/C107</f>
        <v>4.7276318707548198E-2</v>
      </c>
      <c r="D112" s="13">
        <f t="shared" ref="D112" si="1595">D111/D107</f>
        <v>0.57897488363726302</v>
      </c>
      <c r="E112" s="13">
        <f t="shared" ref="E112" si="1596">E111/E107</f>
        <v>6.9746415809187586E-3</v>
      </c>
      <c r="F112" s="13">
        <f t="shared" ref="F112" si="1597">F111/F107</f>
        <v>0.25013562334799222</v>
      </c>
      <c r="G112" s="13">
        <f t="shared" ref="G112" si="1598">G111/G107</f>
        <v>0.19420953506407179</v>
      </c>
      <c r="H112" s="13" t="e">
        <f t="shared" ref="H112" si="1599">H111/H107</f>
        <v>#DIV/0!</v>
      </c>
      <c r="I112" s="13" t="e">
        <f t="shared" ref="I112" si="1600">I111/I107</f>
        <v>#DIV/0!</v>
      </c>
      <c r="J112" s="13" t="e">
        <f t="shared" ref="J112" si="1601">J111/J107</f>
        <v>#DIV/0!</v>
      </c>
      <c r="K112" s="13" t="e">
        <f t="shared" ref="K112" si="1602">K111/K107</f>
        <v>#DIV/0!</v>
      </c>
      <c r="L112" s="13">
        <f t="shared" ref="L112" si="1603">L111/L107</f>
        <v>-0.63579604578563997</v>
      </c>
      <c r="M112" s="13">
        <f t="shared" ref="M112" si="1604">M111/M107</f>
        <v>2.3829933139036516E-2</v>
      </c>
      <c r="N112" s="13">
        <f t="shared" ref="N112" si="1605">N111/N107</f>
        <v>2.3303571428571428</v>
      </c>
      <c r="O112" s="13">
        <f t="shared" ref="O112" si="1606">O111/O107</f>
        <v>2.794356659142212</v>
      </c>
      <c r="P112" s="13">
        <f t="shared" ref="P112" si="1607">P111/P107</f>
        <v>0.12818019632877037</v>
      </c>
      <c r="Q112" s="13" t="e">
        <f t="shared" ref="Q112" si="1608">Q111/Q107</f>
        <v>#DIV/0!</v>
      </c>
      <c r="R112" s="13">
        <f t="shared" ref="R112" si="1609">R111/R107</f>
        <v>0.19271383315733898</v>
      </c>
      <c r="S112" s="13" t="e">
        <f t="shared" ref="S112" si="1610">S111/S107</f>
        <v>#DIV/0!</v>
      </c>
      <c r="T112" s="13" t="e">
        <f t="shared" ref="T112:U112" si="1611">T111/T107</f>
        <v>#DIV/0!</v>
      </c>
      <c r="U112" s="13" t="e">
        <f t="shared" si="1611"/>
        <v>#DIV/0!</v>
      </c>
      <c r="V112" s="162" t="e">
        <f t="shared" ref="V112" si="1612">V111/V107</f>
        <v>#DIV/0!</v>
      </c>
      <c r="W112" s="13" t="e">
        <f t="shared" ref="W112" si="1613">W111/W107</f>
        <v>#DIV/0!</v>
      </c>
      <c r="X112" s="13" t="e">
        <f t="shared" ref="X112" si="1614">X111/X107</f>
        <v>#DIV/0!</v>
      </c>
      <c r="Y112" s="13">
        <f t="shared" ref="Y112" si="1615">Y111/Y107</f>
        <v>1.1196969696969696</v>
      </c>
      <c r="Z112" s="13">
        <f t="shared" ref="Z112" si="1616">Z111/Z107</f>
        <v>0.4096774193548387</v>
      </c>
      <c r="AA112" s="13">
        <f t="shared" ref="AA112:AD112" si="1617">AA111/AA107</f>
        <v>4.4747899159663866</v>
      </c>
      <c r="AB112" s="13" t="e">
        <f t="shared" ref="AB112" si="1618">AB111/AB107</f>
        <v>#DIV/0!</v>
      </c>
      <c r="AC112" s="14" t="e">
        <f t="shared" si="1617"/>
        <v>#DIV/0!</v>
      </c>
      <c r="AD112" s="224">
        <f t="shared" si="1617"/>
        <v>0.1329054228681758</v>
      </c>
      <c r="AE112" s="13">
        <f t="shared" ref="AE112" si="1619">AE111/AE107</f>
        <v>-0.10766105629715612</v>
      </c>
      <c r="AF112" s="13">
        <f t="shared" ref="AF112" si="1620">AF111/AF107</f>
        <v>-3.8990825688073397E-2</v>
      </c>
      <c r="AG112" s="13">
        <f t="shared" ref="AG112" si="1621">AG111/AG107</f>
        <v>-0.97519917758930863</v>
      </c>
      <c r="AH112" s="13" t="e">
        <f t="shared" ref="AH112" si="1622">AH111/AH107</f>
        <v>#DIV/0!</v>
      </c>
      <c r="AI112" s="13" t="e">
        <f t="shared" ref="AI112" si="1623">AI111/AI107</f>
        <v>#DIV/0!</v>
      </c>
      <c r="AJ112" s="13">
        <f t="shared" ref="AJ112" si="1624">AJ111/AJ107</f>
        <v>-0.82285714285714284</v>
      </c>
      <c r="AK112" s="13">
        <f t="shared" ref="AK112" si="1625">AK111/AK107</f>
        <v>0.30996131528046422</v>
      </c>
      <c r="AL112" s="13">
        <f t="shared" ref="AL112" si="1626">AL111/AL107</f>
        <v>-0.47626807052728337</v>
      </c>
      <c r="AM112" s="13">
        <f t="shared" ref="AM112" si="1627">AM111/AM107</f>
        <v>-0.77297297297297296</v>
      </c>
      <c r="AN112" s="13">
        <f t="shared" ref="AN112" si="1628">AN111/AN107</f>
        <v>2.2978723404255321</v>
      </c>
      <c r="AO112" s="162">
        <f t="shared" ref="AO112" si="1629">AO111/AO107</f>
        <v>0.30835536863145185</v>
      </c>
      <c r="AP112" s="13">
        <f t="shared" ref="AP112" si="1630">AP111/AP107</f>
        <v>0.29131787785060959</v>
      </c>
      <c r="AQ112" s="14" t="e">
        <f t="shared" ref="AQ112" si="1631">AQ111/AQ107</f>
        <v>#DIV/0!</v>
      </c>
      <c r="AR112" s="13" t="e">
        <f t="shared" ref="AR112" si="1632">AR111/AR107</f>
        <v>#DIV/0!</v>
      </c>
      <c r="AS112" s="13" t="e">
        <f t="shared" ref="AS112" si="1633">AS111/AS107</f>
        <v>#DIV/0!</v>
      </c>
      <c r="AT112" s="13" t="e">
        <f t="shared" ref="AT112" si="1634">AT111/AT107</f>
        <v>#DIV/0!</v>
      </c>
      <c r="AU112" s="13" t="e">
        <f t="shared" ref="AU112" si="1635">AU111/AU107</f>
        <v>#DIV/0!</v>
      </c>
      <c r="AV112" s="13" t="e">
        <f t="shared" ref="AV112" si="1636">AV111/AV107</f>
        <v>#DIV/0!</v>
      </c>
      <c r="AW112" s="13">
        <f t="shared" ref="AW112" si="1637">AW111/AW107</f>
        <v>0.56167400881057272</v>
      </c>
      <c r="AX112" s="13">
        <f t="shared" ref="AX112" si="1638">AX111/AX107</f>
        <v>-3.7985865724381625E-2</v>
      </c>
      <c r="AY112" s="13">
        <f t="shared" ref="AY112" si="1639">AY111/AY107</f>
        <v>-1</v>
      </c>
      <c r="AZ112" s="13" t="e">
        <f t="shared" ref="AZ112" si="1640">AZ111/AZ107</f>
        <v>#DIV/0!</v>
      </c>
      <c r="BA112" s="13" t="e">
        <f t="shared" ref="BA112" si="1641">BA111/BA107</f>
        <v>#DIV/0!</v>
      </c>
      <c r="BB112" s="14" t="e">
        <f t="shared" ref="BB112" si="1642">BB111/BB107</f>
        <v>#DIV/0!</v>
      </c>
      <c r="BC112" s="13">
        <f t="shared" ref="BC112" si="1643">BC111/BC107</f>
        <v>-0.51769690927218348</v>
      </c>
      <c r="BD112" s="13">
        <f t="shared" ref="BD112" si="1644">BD111/BD107</f>
        <v>-0.51769690927218348</v>
      </c>
      <c r="BE112" s="13" t="e">
        <f t="shared" ref="BE112" si="1645">BE111/BE107</f>
        <v>#DIV/0!</v>
      </c>
      <c r="BF112" s="13">
        <f t="shared" ref="BF112" si="1646">BF111/BF107</f>
        <v>1.2941640378548895</v>
      </c>
      <c r="BG112" s="13">
        <f t="shared" ref="BG112:BH112" si="1647">BG111/BG107</f>
        <v>5.062220450821487E-2</v>
      </c>
      <c r="BH112" s="162">
        <f t="shared" si="1647"/>
        <v>6.3773079817750003E-2</v>
      </c>
      <c r="BI112" s="224">
        <f t="shared" ref="BI112" si="1648">BI111/BI107</f>
        <v>0.10505394187857903</v>
      </c>
      <c r="BJ112" s="13" t="e">
        <f t="shared" ref="BJ112:BK112" si="1649">BJ111/BJ107</f>
        <v>#DIV/0!</v>
      </c>
      <c r="BK112" s="50">
        <f t="shared" si="1649"/>
        <v>0.10505394187857903</v>
      </c>
      <c r="BM112" s="14">
        <f t="shared" ref="BM112" si="1650">BM111/BM107</f>
        <v>6.3773079817750003E-2</v>
      </c>
    </row>
    <row r="113" spans="1:69" ht="15.75" x14ac:dyDescent="0.25">
      <c r="A113" s="128"/>
      <c r="B113" s="5" t="s">
        <v>296</v>
      </c>
      <c r="C113" s="126">
        <f>C108/C105</f>
        <v>0.77393760898566166</v>
      </c>
      <c r="D113" s="126">
        <f t="shared" ref="D113:BK113" si="1651">D108/D105</f>
        <v>0.68574923218898165</v>
      </c>
      <c r="E113" s="126">
        <f t="shared" si="1651"/>
        <v>1.0094518774277081</v>
      </c>
      <c r="F113" s="126">
        <f t="shared" si="1651"/>
        <v>0.68095540480217287</v>
      </c>
      <c r="G113" s="126">
        <f t="shared" si="1651"/>
        <v>0.64987942122186493</v>
      </c>
      <c r="H113" s="126" t="e">
        <f t="shared" si="1651"/>
        <v>#DIV/0!</v>
      </c>
      <c r="I113" s="126" t="e">
        <f t="shared" si="1651"/>
        <v>#DIV/0!</v>
      </c>
      <c r="J113" s="126" t="e">
        <f t="shared" si="1651"/>
        <v>#DIV/0!</v>
      </c>
      <c r="K113" s="126">
        <f t="shared" si="1651"/>
        <v>0</v>
      </c>
      <c r="L113" s="126">
        <f t="shared" si="1651"/>
        <v>0.14129995962858297</v>
      </c>
      <c r="M113" s="126">
        <f t="shared" si="1651"/>
        <v>0.60428283086492729</v>
      </c>
      <c r="N113" s="126">
        <f t="shared" si="1651"/>
        <v>0.35255198487712663</v>
      </c>
      <c r="O113" s="126">
        <f t="shared" si="1651"/>
        <v>0.68337602146603249</v>
      </c>
      <c r="P113" s="126">
        <f t="shared" si="1651"/>
        <v>0.845838351822504</v>
      </c>
      <c r="Q113" s="126" t="e">
        <f t="shared" si="1651"/>
        <v>#DIV/0!</v>
      </c>
      <c r="R113" s="126">
        <f t="shared" si="1651"/>
        <v>0.21725331794575881</v>
      </c>
      <c r="S113" s="126" t="e">
        <f t="shared" si="1651"/>
        <v>#DIV/0!</v>
      </c>
      <c r="T113" s="126" t="e">
        <f t="shared" si="1651"/>
        <v>#DIV/0!</v>
      </c>
      <c r="U113" s="126" t="e">
        <f t="shared" si="1651"/>
        <v>#DIV/0!</v>
      </c>
      <c r="V113" s="177" t="e">
        <f t="shared" si="1651"/>
        <v>#DIV/0!</v>
      </c>
      <c r="W113" s="126" t="e">
        <f t="shared" si="1651"/>
        <v>#DIV/0!</v>
      </c>
      <c r="X113" s="126" t="e">
        <f t="shared" si="1651"/>
        <v>#DIV/0!</v>
      </c>
      <c r="Y113" s="126">
        <f t="shared" si="1651"/>
        <v>1.3400383141762453</v>
      </c>
      <c r="Z113" s="126">
        <f t="shared" si="1651"/>
        <v>0.56459948320413433</v>
      </c>
      <c r="AA113" s="126">
        <f t="shared" si="1651"/>
        <v>3.1023809523809525</v>
      </c>
      <c r="AB113" s="126">
        <f t="shared" ref="AB113" si="1652">AB108/AB105</f>
        <v>0</v>
      </c>
      <c r="AC113" s="215" t="e">
        <f t="shared" si="1651"/>
        <v>#DIV/0!</v>
      </c>
      <c r="AD113" s="225">
        <f t="shared" si="1651"/>
        <v>0.73886386540224136</v>
      </c>
      <c r="AE113" s="126">
        <f t="shared" si="1651"/>
        <v>0.47344110854503463</v>
      </c>
      <c r="AF113" s="126">
        <f t="shared" si="1651"/>
        <v>2.0144230769230771</v>
      </c>
      <c r="AG113" s="126">
        <f t="shared" si="1651"/>
        <v>2.0104166666666665</v>
      </c>
      <c r="AH113" s="126" t="e">
        <f t="shared" si="1651"/>
        <v>#DIV/0!</v>
      </c>
      <c r="AI113" s="126" t="e">
        <f t="shared" si="1651"/>
        <v>#DIV/0!</v>
      </c>
      <c r="AJ113" s="126" t="e">
        <f t="shared" si="1651"/>
        <v>#DIV/0!</v>
      </c>
      <c r="AK113" s="126">
        <f t="shared" si="1651"/>
        <v>1.0764951321279554</v>
      </c>
      <c r="AL113" s="126">
        <f t="shared" si="1651"/>
        <v>1.1308073973838519</v>
      </c>
      <c r="AM113" s="126">
        <f t="shared" si="1651"/>
        <v>0.1065989847715736</v>
      </c>
      <c r="AN113" s="126">
        <f t="shared" si="1651"/>
        <v>0.53633217993079585</v>
      </c>
      <c r="AO113" s="177">
        <f t="shared" si="1651"/>
        <v>0.79649910005830604</v>
      </c>
      <c r="AP113" s="126">
        <f t="shared" si="1651"/>
        <v>0.77057933712634341</v>
      </c>
      <c r="AQ113" s="215" t="e">
        <f t="shared" si="1651"/>
        <v>#DIV/0!</v>
      </c>
      <c r="AR113" s="126" t="e">
        <f t="shared" si="1651"/>
        <v>#DIV/0!</v>
      </c>
      <c r="AS113" s="126" t="e">
        <f t="shared" si="1651"/>
        <v>#DIV/0!</v>
      </c>
      <c r="AT113" s="126" t="e">
        <f t="shared" si="1651"/>
        <v>#DIV/0!</v>
      </c>
      <c r="AU113" s="126" t="e">
        <f t="shared" si="1651"/>
        <v>#DIV/0!</v>
      </c>
      <c r="AV113" s="126" t="e">
        <f t="shared" si="1651"/>
        <v>#DIV/0!</v>
      </c>
      <c r="AW113" s="126">
        <f t="shared" si="1651"/>
        <v>0.43065397853816562</v>
      </c>
      <c r="AX113" s="126">
        <f t="shared" si="1651"/>
        <v>0.72023809523809523</v>
      </c>
      <c r="AY113" s="126">
        <f t="shared" si="1651"/>
        <v>0</v>
      </c>
      <c r="AZ113" s="126" t="e">
        <f t="shared" si="1651"/>
        <v>#DIV/0!</v>
      </c>
      <c r="BA113" s="126" t="e">
        <f t="shared" si="1651"/>
        <v>#DIV/0!</v>
      </c>
      <c r="BB113" s="215" t="e">
        <f t="shared" si="1651"/>
        <v>#DIV/0!</v>
      </c>
      <c r="BC113" s="126">
        <f t="shared" si="1651"/>
        <v>0.30515691531304212</v>
      </c>
      <c r="BD113" s="126">
        <f t="shared" si="1651"/>
        <v>0.30515691531304212</v>
      </c>
      <c r="BE113" s="126">
        <f t="shared" si="1651"/>
        <v>0</v>
      </c>
      <c r="BF113" s="126">
        <f t="shared" si="1651"/>
        <v>3.2322222222222221</v>
      </c>
      <c r="BG113" s="126">
        <f t="shared" si="1651"/>
        <v>0.98181757985718099</v>
      </c>
      <c r="BH113" s="177">
        <f t="shared" si="1651"/>
        <v>0.93173762084683975</v>
      </c>
      <c r="BI113" s="225">
        <f t="shared" si="1651"/>
        <v>0.80335815231666574</v>
      </c>
      <c r="BJ113" s="126">
        <f t="shared" si="1651"/>
        <v>0</v>
      </c>
      <c r="BK113" s="126">
        <f t="shared" si="1651"/>
        <v>0.83121591395464633</v>
      </c>
      <c r="BM113" s="126" t="e">
        <f t="shared" ref="BM113" si="1653">BM108/BM105</f>
        <v>#DIV/0!</v>
      </c>
    </row>
    <row r="114" spans="1:69" s="180" customFormat="1" ht="15.75" x14ac:dyDescent="0.25">
      <c r="A114" s="128"/>
      <c r="B114" s="5" t="s">
        <v>297</v>
      </c>
      <c r="C114" s="11">
        <f>C108-C105</f>
        <v>-325526</v>
      </c>
      <c r="D114" s="11">
        <f t="shared" ref="D114:BM114" si="1654">D108-D105</f>
        <v>-128719</v>
      </c>
      <c r="E114" s="11">
        <f t="shared" si="1654"/>
        <v>219</v>
      </c>
      <c r="F114" s="11">
        <f t="shared" si="1654"/>
        <v>-50745</v>
      </c>
      <c r="G114" s="11">
        <f t="shared" si="1654"/>
        <v>-34844</v>
      </c>
      <c r="H114" s="11">
        <f t="shared" si="1654"/>
        <v>0</v>
      </c>
      <c r="I114" s="11">
        <f t="shared" si="1654"/>
        <v>0</v>
      </c>
      <c r="J114" s="11">
        <f t="shared" si="1654"/>
        <v>33</v>
      </c>
      <c r="K114" s="11">
        <f t="shared" si="1654"/>
        <v>-120</v>
      </c>
      <c r="L114" s="11">
        <f t="shared" si="1654"/>
        <v>-2127</v>
      </c>
      <c r="M114" s="11">
        <f t="shared" si="1654"/>
        <v>-74305</v>
      </c>
      <c r="N114" s="11">
        <f t="shared" si="1654"/>
        <v>-685</v>
      </c>
      <c r="O114" s="11">
        <f t="shared" si="1654"/>
        <v>-7788</v>
      </c>
      <c r="P114" s="11">
        <f t="shared" si="1654"/>
        <v>-24319</v>
      </c>
      <c r="Q114" s="11">
        <f t="shared" si="1654"/>
        <v>0</v>
      </c>
      <c r="R114" s="11">
        <f t="shared" si="1654"/>
        <v>-8139</v>
      </c>
      <c r="S114" s="11">
        <f t="shared" si="1654"/>
        <v>0</v>
      </c>
      <c r="T114" s="11">
        <f t="shared" si="1654"/>
        <v>0</v>
      </c>
      <c r="U114" s="11">
        <f t="shared" si="1654"/>
        <v>0</v>
      </c>
      <c r="V114" s="9">
        <f t="shared" si="1654"/>
        <v>0</v>
      </c>
      <c r="W114" s="11">
        <f t="shared" si="1654"/>
        <v>0</v>
      </c>
      <c r="X114" s="11">
        <f t="shared" si="1654"/>
        <v>0</v>
      </c>
      <c r="Y114" s="11">
        <f t="shared" si="1654"/>
        <v>710</v>
      </c>
      <c r="Z114" s="11">
        <f t="shared" si="1654"/>
        <v>-337</v>
      </c>
      <c r="AA114" s="11">
        <f t="shared" si="1654"/>
        <v>883</v>
      </c>
      <c r="AB114" s="11">
        <f t="shared" ref="AB114" si="1655">AB108-AB105</f>
        <v>-2622</v>
      </c>
      <c r="AC114" s="10">
        <f t="shared" si="1654"/>
        <v>0</v>
      </c>
      <c r="AD114" s="223">
        <f t="shared" si="1654"/>
        <v>-658431</v>
      </c>
      <c r="AE114" s="11">
        <f t="shared" si="1654"/>
        <v>-3420</v>
      </c>
      <c r="AF114" s="11">
        <f t="shared" si="1654"/>
        <v>211</v>
      </c>
      <c r="AG114" s="11">
        <f t="shared" si="1654"/>
        <v>97</v>
      </c>
      <c r="AH114" s="11">
        <f t="shared" si="1654"/>
        <v>0</v>
      </c>
      <c r="AI114" s="11">
        <f t="shared" si="1654"/>
        <v>0</v>
      </c>
      <c r="AJ114" s="11">
        <f t="shared" si="1654"/>
        <v>62</v>
      </c>
      <c r="AK114" s="11">
        <f t="shared" si="1654"/>
        <v>385</v>
      </c>
      <c r="AL114" s="11">
        <f t="shared" si="1654"/>
        <v>1450</v>
      </c>
      <c r="AM114" s="11">
        <f t="shared" si="1654"/>
        <v>-352</v>
      </c>
      <c r="AN114" s="11">
        <f t="shared" si="1654"/>
        <v>-134</v>
      </c>
      <c r="AO114" s="9">
        <f t="shared" si="1654"/>
        <v>-16055</v>
      </c>
      <c r="AP114" s="11">
        <f t="shared" si="1654"/>
        <v>-40646</v>
      </c>
      <c r="AQ114" s="10">
        <f t="shared" si="1654"/>
        <v>0</v>
      </c>
      <c r="AR114" s="11">
        <f t="shared" si="1654"/>
        <v>0</v>
      </c>
      <c r="AS114" s="11">
        <f t="shared" si="1654"/>
        <v>0</v>
      </c>
      <c r="AT114" s="11">
        <f t="shared" si="1654"/>
        <v>0</v>
      </c>
      <c r="AU114" s="11">
        <f t="shared" si="1654"/>
        <v>0</v>
      </c>
      <c r="AV114" s="11">
        <f t="shared" si="1654"/>
        <v>0</v>
      </c>
      <c r="AW114" s="11">
        <f t="shared" si="1654"/>
        <v>-2812</v>
      </c>
      <c r="AX114" s="11">
        <f t="shared" si="1654"/>
        <v>-423</v>
      </c>
      <c r="AY114" s="11">
        <f t="shared" si="1654"/>
        <v>-388</v>
      </c>
      <c r="AZ114" s="11">
        <f t="shared" si="1654"/>
        <v>0</v>
      </c>
      <c r="BA114" s="11">
        <f t="shared" si="1654"/>
        <v>0</v>
      </c>
      <c r="BB114" s="10">
        <f t="shared" si="1654"/>
        <v>0</v>
      </c>
      <c r="BC114" s="11">
        <f t="shared" si="1654"/>
        <v>-4406</v>
      </c>
      <c r="BD114" s="11">
        <f t="shared" si="1654"/>
        <v>-4406</v>
      </c>
      <c r="BE114" s="11">
        <f t="shared" si="1654"/>
        <v>-65</v>
      </c>
      <c r="BF114" s="11">
        <f t="shared" si="1654"/>
        <v>2009</v>
      </c>
      <c r="BG114" s="11">
        <f t="shared" si="1654"/>
        <v>-17574</v>
      </c>
      <c r="BH114" s="11">
        <f t="shared" si="1654"/>
        <v>-86467</v>
      </c>
      <c r="BI114" s="223">
        <f t="shared" si="1654"/>
        <v>-744898</v>
      </c>
      <c r="BJ114" s="11">
        <f t="shared" si="1654"/>
        <v>-126956</v>
      </c>
      <c r="BK114" s="11">
        <f t="shared" si="1654"/>
        <v>-617942</v>
      </c>
      <c r="BL114" s="11">
        <f t="shared" si="1654"/>
        <v>3043187</v>
      </c>
      <c r="BM114" s="11">
        <f t="shared" si="1654"/>
        <v>1180219</v>
      </c>
    </row>
    <row r="115" spans="1:69" s="180" customFormat="1" ht="15.75" x14ac:dyDescent="0.25">
      <c r="A115" s="128"/>
      <c r="B115" s="5"/>
      <c r="C115" s="5"/>
      <c r="D115" s="5"/>
      <c r="E115" s="5"/>
      <c r="F115" s="5"/>
      <c r="G115" s="5"/>
      <c r="H115" s="5"/>
      <c r="I115" s="5"/>
      <c r="J115" s="5"/>
      <c r="K115" s="5"/>
      <c r="L115" s="5"/>
      <c r="M115" s="5"/>
      <c r="N115" s="5"/>
      <c r="O115" s="5"/>
      <c r="P115" s="5"/>
      <c r="Q115" s="5"/>
      <c r="R115" s="5"/>
      <c r="S115" s="5"/>
      <c r="T115" s="5"/>
      <c r="U115" s="5"/>
      <c r="V115" s="16"/>
      <c r="W115" s="5"/>
      <c r="X115" s="5"/>
      <c r="Y115" s="5"/>
      <c r="Z115" s="5"/>
      <c r="AA115" s="5"/>
      <c r="AB115" s="5"/>
      <c r="AC115" s="6"/>
      <c r="AD115" s="226"/>
      <c r="AE115" s="5"/>
      <c r="AF115" s="5"/>
      <c r="AG115" s="5"/>
      <c r="AH115" s="5"/>
      <c r="AI115" s="5"/>
      <c r="AJ115" s="5"/>
      <c r="AK115" s="5"/>
      <c r="AL115" s="5"/>
      <c r="AM115" s="5"/>
      <c r="AN115" s="5"/>
      <c r="AO115" s="16"/>
      <c r="AP115" s="5"/>
      <c r="AQ115" s="6"/>
      <c r="AR115" s="5"/>
      <c r="AS115" s="5"/>
      <c r="AT115" s="5"/>
      <c r="AU115" s="5"/>
      <c r="AV115" s="5"/>
      <c r="AW115" s="6"/>
      <c r="AX115" s="5"/>
      <c r="AY115" s="5"/>
      <c r="AZ115" s="5"/>
      <c r="BA115" s="5"/>
      <c r="BB115" s="6"/>
      <c r="BC115" s="5"/>
      <c r="BD115" s="5"/>
      <c r="BE115" s="5"/>
      <c r="BF115" s="5"/>
      <c r="BG115" s="5"/>
      <c r="BH115" s="16"/>
      <c r="BI115" s="226"/>
      <c r="BJ115" s="5"/>
      <c r="BK115" s="48"/>
    </row>
    <row r="116" spans="1:69" ht="15.75" x14ac:dyDescent="0.25">
      <c r="A116" s="15" t="s">
        <v>143</v>
      </c>
      <c r="B116" s="11" t="s">
        <v>300</v>
      </c>
      <c r="C116" s="120">
        <v>0</v>
      </c>
      <c r="D116" s="120">
        <v>0</v>
      </c>
      <c r="E116" s="120">
        <v>0</v>
      </c>
      <c r="F116" s="120">
        <v>0</v>
      </c>
      <c r="G116" s="120">
        <v>0</v>
      </c>
      <c r="H116" s="120">
        <v>2899829</v>
      </c>
      <c r="I116" s="120">
        <v>0</v>
      </c>
      <c r="J116" s="120">
        <v>0</v>
      </c>
      <c r="K116" s="120">
        <v>0</v>
      </c>
      <c r="L116" s="120">
        <v>0</v>
      </c>
      <c r="M116" s="120">
        <v>0</v>
      </c>
      <c r="N116" s="120">
        <v>0</v>
      </c>
      <c r="O116" s="120">
        <v>0</v>
      </c>
      <c r="P116" s="120">
        <v>0</v>
      </c>
      <c r="Q116" s="120">
        <v>0</v>
      </c>
      <c r="R116" s="120">
        <v>0</v>
      </c>
      <c r="S116" s="120">
        <v>0</v>
      </c>
      <c r="T116" s="120">
        <v>0</v>
      </c>
      <c r="U116" s="120"/>
      <c r="V116" s="189">
        <v>0</v>
      </c>
      <c r="W116" s="120">
        <v>0</v>
      </c>
      <c r="X116" s="120">
        <v>0</v>
      </c>
      <c r="Y116" s="120">
        <v>0</v>
      </c>
      <c r="Z116" s="120">
        <v>0</v>
      </c>
      <c r="AA116" s="120">
        <v>0</v>
      </c>
      <c r="AB116" s="120"/>
      <c r="AC116" s="151">
        <v>0</v>
      </c>
      <c r="AD116" s="229">
        <f t="shared" ref="AD116:AD117" si="1656">SUM(C116:AC116)</f>
        <v>2899829</v>
      </c>
      <c r="AE116" s="120">
        <v>0</v>
      </c>
      <c r="AF116" s="120">
        <v>0</v>
      </c>
      <c r="AG116" s="120">
        <v>0</v>
      </c>
      <c r="AH116" s="120">
        <v>0</v>
      </c>
      <c r="AI116" s="120">
        <v>0</v>
      </c>
      <c r="AJ116" s="120">
        <v>0</v>
      </c>
      <c r="AK116" s="120">
        <v>0</v>
      </c>
      <c r="AL116" s="120">
        <v>0</v>
      </c>
      <c r="AM116" s="120">
        <v>0</v>
      </c>
      <c r="AN116" s="120">
        <v>0</v>
      </c>
      <c r="AO116" s="189">
        <v>0</v>
      </c>
      <c r="AP116" s="120">
        <v>0</v>
      </c>
      <c r="AQ116" s="151">
        <v>0</v>
      </c>
      <c r="AR116" s="120">
        <v>0</v>
      </c>
      <c r="AS116" s="120"/>
      <c r="AT116" s="120"/>
      <c r="AU116" s="120">
        <v>0</v>
      </c>
      <c r="AV116" s="120"/>
      <c r="AW116" s="120">
        <v>0</v>
      </c>
      <c r="AX116" s="120">
        <v>0</v>
      </c>
      <c r="AY116" s="120">
        <v>0</v>
      </c>
      <c r="AZ116" s="120">
        <v>0</v>
      </c>
      <c r="BA116" s="120">
        <v>0</v>
      </c>
      <c r="BB116" s="151">
        <v>0</v>
      </c>
      <c r="BC116" s="120">
        <v>0</v>
      </c>
      <c r="BD116" s="120">
        <v>0</v>
      </c>
      <c r="BE116" s="120">
        <v>0</v>
      </c>
      <c r="BF116" s="120">
        <v>0</v>
      </c>
      <c r="BG116" s="120">
        <v>72291171</v>
      </c>
      <c r="BH116" s="9">
        <f>SUM(AE116:BG116)</f>
        <v>72291171</v>
      </c>
      <c r="BI116" s="222">
        <f>AD116+BH116</f>
        <v>75191000</v>
      </c>
      <c r="BJ116" s="96">
        <v>72243000</v>
      </c>
      <c r="BK116" s="49">
        <f t="shared" ref="BK116:BK117" si="1657">BI116-BJ116</f>
        <v>2948000</v>
      </c>
      <c r="BL116">
        <v>11</v>
      </c>
      <c r="BM116" s="30"/>
      <c r="BP116">
        <f>3496425-53457</f>
        <v>3442968</v>
      </c>
      <c r="BQ116" s="30">
        <f>+BP116-BK105</f>
        <v>-218171</v>
      </c>
    </row>
    <row r="117" spans="1:69" s="41" customFormat="1" ht="15.75" x14ac:dyDescent="0.25">
      <c r="A117" s="134" t="s">
        <v>143</v>
      </c>
      <c r="B117" s="216" t="s">
        <v>325</v>
      </c>
      <c r="C117" s="10">
        <v>0</v>
      </c>
      <c r="D117" s="10">
        <v>0</v>
      </c>
      <c r="E117" s="10">
        <v>0</v>
      </c>
      <c r="F117" s="10">
        <v>0</v>
      </c>
      <c r="G117" s="10">
        <v>0</v>
      </c>
      <c r="H117" s="10">
        <v>1971881</v>
      </c>
      <c r="I117" s="10">
        <v>0</v>
      </c>
      <c r="J117" s="10">
        <v>0</v>
      </c>
      <c r="K117" s="10">
        <v>0</v>
      </c>
      <c r="L117" s="10">
        <v>0</v>
      </c>
      <c r="M117" s="10">
        <v>0</v>
      </c>
      <c r="N117" s="10">
        <v>0</v>
      </c>
      <c r="O117" s="10">
        <v>0</v>
      </c>
      <c r="P117" s="10">
        <v>0</v>
      </c>
      <c r="Q117" s="10">
        <v>0</v>
      </c>
      <c r="R117" s="10">
        <v>0</v>
      </c>
      <c r="S117" s="10">
        <v>0</v>
      </c>
      <c r="T117" s="10">
        <v>0</v>
      </c>
      <c r="U117" s="10"/>
      <c r="V117" s="10">
        <v>0</v>
      </c>
      <c r="W117" s="10">
        <v>0</v>
      </c>
      <c r="X117" s="10">
        <v>0</v>
      </c>
      <c r="Y117" s="10">
        <v>0</v>
      </c>
      <c r="Z117" s="10">
        <v>0</v>
      </c>
      <c r="AA117" s="10">
        <v>0</v>
      </c>
      <c r="AB117" s="10">
        <v>0</v>
      </c>
      <c r="AC117" s="10">
        <v>0</v>
      </c>
      <c r="AD117" s="229">
        <f t="shared" si="1656"/>
        <v>1971881</v>
      </c>
      <c r="AE117" s="10">
        <v>0</v>
      </c>
      <c r="AF117" s="10">
        <v>0</v>
      </c>
      <c r="AG117" s="10">
        <v>0</v>
      </c>
      <c r="AH117" s="10">
        <v>0</v>
      </c>
      <c r="AI117" s="10">
        <v>0</v>
      </c>
      <c r="AJ117" s="10">
        <v>0</v>
      </c>
      <c r="AK117" s="10">
        <v>0</v>
      </c>
      <c r="AL117" s="10">
        <v>0</v>
      </c>
      <c r="AM117" s="10">
        <v>0</v>
      </c>
      <c r="AN117" s="10">
        <v>0</v>
      </c>
      <c r="AO117" s="10">
        <v>0</v>
      </c>
      <c r="AP117" s="10">
        <v>0</v>
      </c>
      <c r="AQ117" s="10">
        <v>0</v>
      </c>
      <c r="AR117" s="10">
        <v>0</v>
      </c>
      <c r="AS117" s="10"/>
      <c r="AT117" s="10"/>
      <c r="AU117" s="10">
        <v>0</v>
      </c>
      <c r="AV117" s="10"/>
      <c r="AW117" s="10">
        <v>0</v>
      </c>
      <c r="AX117" s="10">
        <v>0</v>
      </c>
      <c r="AY117" s="10">
        <v>0</v>
      </c>
      <c r="AZ117" s="10">
        <v>0</v>
      </c>
      <c r="BA117" s="10">
        <v>0</v>
      </c>
      <c r="BB117" s="10">
        <v>0</v>
      </c>
      <c r="BC117" s="10">
        <v>0</v>
      </c>
      <c r="BD117" s="10">
        <v>0</v>
      </c>
      <c r="BE117" s="10">
        <v>0</v>
      </c>
      <c r="BF117" s="10">
        <v>0</v>
      </c>
      <c r="BG117" s="10">
        <v>32117</v>
      </c>
      <c r="BH117" s="10">
        <f>SUM(AE117:BG117)</f>
        <v>32117</v>
      </c>
      <c r="BI117" s="222">
        <f>AD117+BH117</f>
        <v>2003998</v>
      </c>
      <c r="BJ117" s="10">
        <v>0</v>
      </c>
      <c r="BK117" s="10">
        <f t="shared" si="1657"/>
        <v>2003998</v>
      </c>
      <c r="BM117" s="217"/>
    </row>
    <row r="118" spans="1:69" ht="15.75" x14ac:dyDescent="0.25">
      <c r="A118" s="128"/>
      <c r="B118" s="12" t="s">
        <v>326</v>
      </c>
      <c r="C118" s="9">
        <f>IF('Upto Month COPPY'!$L$4="",0,'Upto Month COPPY'!$L$4)</f>
        <v>0</v>
      </c>
      <c r="D118" s="9">
        <f>IF('Upto Month COPPY'!$L$5="",0,'Upto Month COPPY'!$L$5)</f>
        <v>0</v>
      </c>
      <c r="E118" s="9">
        <f>IF('Upto Month COPPY'!$L$6="",0,'Upto Month COPPY'!$L$6)</f>
        <v>0</v>
      </c>
      <c r="F118" s="9">
        <f>IF('Upto Month COPPY'!$L$7="",0,'Upto Month COPPY'!$L$7)</f>
        <v>0</v>
      </c>
      <c r="G118" s="9">
        <f>IF('Upto Month COPPY'!$L$8="",0,'Upto Month COPPY'!$L$8)</f>
        <v>0</v>
      </c>
      <c r="H118" s="9">
        <f>IF('Upto Month COPPY'!$L$9="",0,'Upto Month COPPY'!$L$9)</f>
        <v>1843764</v>
      </c>
      <c r="I118" s="9">
        <f>IF('Upto Month COPPY'!$L$10="",0,'Upto Month COPPY'!$L$10)</f>
        <v>0</v>
      </c>
      <c r="J118" s="9">
        <f>IF('Upto Month COPPY'!$L$11="",0,'Upto Month COPPY'!$L$11)</f>
        <v>0</v>
      </c>
      <c r="K118" s="9">
        <f>IF('Upto Month COPPY'!$L$12="",0,'Upto Month COPPY'!$L$12)</f>
        <v>0</v>
      </c>
      <c r="L118" s="9">
        <f>IF('Upto Month COPPY'!$L$13="",0,'Upto Month COPPY'!$L$13)</f>
        <v>0</v>
      </c>
      <c r="M118" s="9">
        <f>IF('Upto Month COPPY'!$L$14="",0,'Upto Month COPPY'!$L$14)</f>
        <v>0</v>
      </c>
      <c r="N118" s="9">
        <f>IF('Upto Month COPPY'!$L$15="",0,'Upto Month COPPY'!$L$15)</f>
        <v>0</v>
      </c>
      <c r="O118" s="9">
        <f>IF('Upto Month COPPY'!$L$16="",0,'Upto Month COPPY'!$L$16)</f>
        <v>0</v>
      </c>
      <c r="P118" s="9">
        <f>IF('Upto Month COPPY'!$L$17="",0,'Upto Month COPPY'!$L$17)</f>
        <v>0</v>
      </c>
      <c r="Q118" s="9">
        <f>IF('Upto Month COPPY'!$L$18="",0,'Upto Month COPPY'!$L$18)</f>
        <v>0</v>
      </c>
      <c r="R118" s="9">
        <f>IF('Upto Month COPPY'!$L$21="",0,'Upto Month COPPY'!$L$21)</f>
        <v>0</v>
      </c>
      <c r="S118" s="9">
        <f>IF('Upto Month COPPY'!$L$26="",0,'Upto Month COPPY'!$L$26)</f>
        <v>0</v>
      </c>
      <c r="T118" s="9">
        <f>IF('Upto Month COPPY'!$L$27="",0,'Upto Month COPPY'!$L$27)</f>
        <v>0</v>
      </c>
      <c r="U118" s="9">
        <f>IF('Upto Month COPPY'!$L$30="",0,'Upto Month COPPY'!$L$30)</f>
        <v>0</v>
      </c>
      <c r="V118" s="9">
        <f>IF('Upto Month COPPY'!$L$35="",0,'Upto Month COPPY'!$L$35)</f>
        <v>0</v>
      </c>
      <c r="W118" s="9">
        <f>IF('Upto Month COPPY'!$L$39="",0,'Upto Month COPPY'!$L$39)</f>
        <v>0</v>
      </c>
      <c r="X118" s="9">
        <f>IF('Upto Month COPPY'!$L$40="",0,'Upto Month COPPY'!$L$40)</f>
        <v>0</v>
      </c>
      <c r="Y118" s="9">
        <f>IF('Upto Month COPPY'!$L$42="",0,'Upto Month COPPY'!$L$42)</f>
        <v>0</v>
      </c>
      <c r="Z118" s="9">
        <f>IF('Upto Month COPPY'!$L$43="",0,'Upto Month COPPY'!$L$43)</f>
        <v>0</v>
      </c>
      <c r="AA118" s="9">
        <f>IF('Upto Month COPPY'!$L$44="",0,'Upto Month COPPY'!$L$44)</f>
        <v>0</v>
      </c>
      <c r="AB118" s="9">
        <f>IF('Upto Month COPPY'!$L$48="",0,'Upto Month COPPY'!$L$48)</f>
        <v>0</v>
      </c>
      <c r="AC118" s="10">
        <f>IF('Upto Month COPPY'!$L$51="",0,'Upto Month COPPY'!$L$51)</f>
        <v>0</v>
      </c>
      <c r="AD118" s="229">
        <f t="shared" ref="AD118:AD119" si="1658">SUM(C118:AC118)</f>
        <v>1843764</v>
      </c>
      <c r="AE118" s="9">
        <f>IF('Upto Month COPPY'!$L$19="",0,'Upto Month COPPY'!$L$19)</f>
        <v>0</v>
      </c>
      <c r="AF118" s="9">
        <f>IF('Upto Month COPPY'!$L$20="",0,'Upto Month COPPY'!$L$20)</f>
        <v>0</v>
      </c>
      <c r="AG118" s="9">
        <f>IF('Upto Month COPPY'!$L$22="",0,'Upto Month COPPY'!$L$22)</f>
        <v>0</v>
      </c>
      <c r="AH118" s="9">
        <f>IF('Upto Month COPPY'!$L$23="",0,'Upto Month COPPY'!$L$23)</f>
        <v>0</v>
      </c>
      <c r="AI118" s="9">
        <f>IF('Upto Month COPPY'!$L$24="",0,'Upto Month COPPY'!$L$24)</f>
        <v>0</v>
      </c>
      <c r="AJ118" s="9">
        <f>IF('Upto Month COPPY'!$L$25="",0,'Upto Month COPPY'!$L$25)</f>
        <v>0</v>
      </c>
      <c r="AK118" s="9">
        <f>IF('Upto Month COPPY'!$L$28="",0,'Upto Month COPPY'!$L$28)</f>
        <v>0</v>
      </c>
      <c r="AL118" s="9">
        <f>IF('Upto Month COPPY'!$L$29="",0,'Upto Month COPPY'!$L$29)</f>
        <v>0</v>
      </c>
      <c r="AM118" s="9">
        <f>IF('Upto Month COPPY'!$L$31="",0,'Upto Month COPPY'!$L$31)</f>
        <v>0</v>
      </c>
      <c r="AN118" s="9">
        <f>IF('Upto Month COPPY'!$L$32="",0,'Upto Month COPPY'!$L$32)</f>
        <v>0</v>
      </c>
      <c r="AO118" s="9">
        <f>IF('Upto Month COPPY'!$L$33="",0,'Upto Month COPPY'!$L$33)</f>
        <v>0</v>
      </c>
      <c r="AP118" s="9">
        <f>IF('Upto Month COPPY'!$L$34="",0,'Upto Month COPPY'!$L$34)</f>
        <v>0</v>
      </c>
      <c r="AQ118" s="10">
        <f>IF('Upto Month COPPY'!$L$36="",0,'Upto Month COPPY'!$L$36)</f>
        <v>0</v>
      </c>
      <c r="AR118" s="9">
        <f>IF('Upto Month COPPY'!$L$37="",0,'Upto Month COPPY'!$L$37)</f>
        <v>0</v>
      </c>
      <c r="AS118" s="9">
        <v>0</v>
      </c>
      <c r="AT118" s="9">
        <f>IF('Upto Month COPPY'!$L$38="",0,'Upto Month COPPY'!$L$38)</f>
        <v>0</v>
      </c>
      <c r="AU118" s="9">
        <f>IF('Upto Month COPPY'!$L$41="",0,'Upto Month COPPY'!$L$41)</f>
        <v>0</v>
      </c>
      <c r="AV118" s="9">
        <v>0</v>
      </c>
      <c r="AW118" s="9">
        <f>IF('Upto Month COPPY'!$L$45="",0,'Upto Month COPPY'!$L$45)</f>
        <v>0</v>
      </c>
      <c r="AX118" s="9">
        <f>IF('Upto Month COPPY'!$L$46="",0,'Upto Month COPPY'!$L$46)</f>
        <v>0</v>
      </c>
      <c r="AY118" s="9">
        <f>IF('Upto Month COPPY'!$L$47="",0,'Upto Month COPPY'!$L$47)</f>
        <v>0</v>
      </c>
      <c r="AZ118" s="9">
        <f>IF('Upto Month COPPY'!$L$49="",0,'Upto Month COPPY'!$L$49)</f>
        <v>0</v>
      </c>
      <c r="BA118" s="9">
        <f>IF('Upto Month COPPY'!$L$50="",0,'Upto Month COPPY'!$L$50)</f>
        <v>0</v>
      </c>
      <c r="BB118" s="10">
        <f>IF('Upto Month COPPY'!$L$52="",0,'Upto Month COPPY'!$L$52)</f>
        <v>0</v>
      </c>
      <c r="BC118" s="9">
        <f>IF('Upto Month COPPY'!$L$53="",0,'Upto Month COPPY'!$L$53)</f>
        <v>0</v>
      </c>
      <c r="BD118" s="9">
        <f>IF('Upto Month COPPY'!$L$54="",0,'Upto Month COPPY'!$L$54)</f>
        <v>0</v>
      </c>
      <c r="BE118" s="9">
        <f>IF('Upto Month COPPY'!$L$55="",0,'Upto Month COPPY'!$L$55)</f>
        <v>0</v>
      </c>
      <c r="BF118" s="9">
        <f>IF('Upto Month COPPY'!$L$56="",0,'Upto Month COPPY'!$L$56)</f>
        <v>0</v>
      </c>
      <c r="BG118" s="9">
        <f>IF('Upto Month COPPY'!$L$58="",0,'Upto Month COPPY'!$L$58)</f>
        <v>46493333</v>
      </c>
      <c r="BH118" s="9">
        <f>SUM(AE118:BG118)</f>
        <v>46493333</v>
      </c>
      <c r="BI118" s="222">
        <f>AD118+BH118</f>
        <v>48337097</v>
      </c>
      <c r="BJ118" s="9">
        <f>IF('Upto Month COPPY'!$L$60="",0,'Upto Month COPPY'!$L$60)</f>
        <v>46486728</v>
      </c>
      <c r="BK118" s="49">
        <f t="shared" ref="BK118:BK119" si="1659">BI118-BJ118</f>
        <v>1850369</v>
      </c>
      <c r="BL118">
        <f>'Upto Month COPPY'!$L$61</f>
        <v>1850369</v>
      </c>
      <c r="BM118" s="30">
        <f t="shared" ref="BM118:BM122" si="1660">BK118-AD118</f>
        <v>6605</v>
      </c>
    </row>
    <row r="119" spans="1:69" ht="15.75" x14ac:dyDescent="0.25">
      <c r="A119" s="128"/>
      <c r="B119" s="182" t="s">
        <v>327</v>
      </c>
      <c r="C119" s="9">
        <f>IF('Upto Month Current'!$L$4="",0,'Upto Month Current'!$L$4)</f>
        <v>0</v>
      </c>
      <c r="D119" s="9">
        <f>IF('Upto Month Current'!$L$5="",0,'Upto Month Current'!$L$5)</f>
        <v>0</v>
      </c>
      <c r="E119" s="9">
        <f>IF('Upto Month Current'!$L$6="",0,'Upto Month Current'!$L$6)</f>
        <v>0</v>
      </c>
      <c r="F119" s="9">
        <f>IF('Upto Month Current'!$L$7="",0,'Upto Month Current'!$L$7)</f>
        <v>0</v>
      </c>
      <c r="G119" s="9">
        <f>IF('Upto Month Current'!$L$8="",0,'Upto Month Current'!$L$8)</f>
        <v>0</v>
      </c>
      <c r="H119" s="9">
        <f>IF('Upto Month Current'!$L$9="",0,'Upto Month Current'!$L$9)</f>
        <v>2084539</v>
      </c>
      <c r="I119" s="9">
        <f>IF('Upto Month Current'!$L$10="",0,'Upto Month Current'!$L$10)</f>
        <v>0</v>
      </c>
      <c r="J119" s="9">
        <f>IF('Upto Month Current'!$L$11="",0,'Upto Month Current'!$L$11)</f>
        <v>0</v>
      </c>
      <c r="K119" s="9">
        <f>IF('Upto Month Current'!$L$12="",0,'Upto Month Current'!$L$12)</f>
        <v>0</v>
      </c>
      <c r="L119" s="9">
        <f>IF('Upto Month Current'!$L$13="",0,'Upto Month Current'!$L$13)</f>
        <v>0</v>
      </c>
      <c r="M119" s="9">
        <f>IF('Upto Month Current'!$L$14="",0,'Upto Month Current'!$L$14)</f>
        <v>0</v>
      </c>
      <c r="N119" s="9">
        <f>IF('Upto Month Current'!$L$15="",0,'Upto Month Current'!$L$15)</f>
        <v>0</v>
      </c>
      <c r="O119" s="9">
        <f>IF('Upto Month Current'!$L$16="",0,'Upto Month Current'!$L$16)</f>
        <v>0</v>
      </c>
      <c r="P119" s="9">
        <f>IF('Upto Month Current'!$L$17="",0,'Upto Month Current'!$L$17)</f>
        <v>0</v>
      </c>
      <c r="Q119" s="9">
        <f>IF('Upto Month Current'!$L$18="",0,'Upto Month Current'!$L$18)</f>
        <v>0</v>
      </c>
      <c r="R119" s="9">
        <f>IF('Upto Month Current'!$L$21="",0,'Upto Month Current'!$L$21)</f>
        <v>0</v>
      </c>
      <c r="S119" s="9">
        <f>IF('Upto Month Current'!$L$26="",0,'Upto Month Current'!$L$26)</f>
        <v>0</v>
      </c>
      <c r="T119" s="9">
        <f>IF('Upto Month Current'!$L$27="",0,'Upto Month Current'!$L$27)</f>
        <v>0</v>
      </c>
      <c r="U119" s="9">
        <f>IF('Upto Month Current'!$L$30="",0,'Upto Month Current'!$L$30)</f>
        <v>0</v>
      </c>
      <c r="V119" s="9">
        <f>IF('Upto Month Current'!$L$35="",0,'Upto Month Current'!$L$35)</f>
        <v>0</v>
      </c>
      <c r="W119" s="9">
        <f>IF('Upto Month Current'!$L$39="",0,'Upto Month Current'!$L$39)</f>
        <v>0</v>
      </c>
      <c r="X119" s="9">
        <f>IF('Upto Month Current'!$L$40="",0,'Upto Month Current'!$L$40)</f>
        <v>0</v>
      </c>
      <c r="Y119" s="9">
        <f>IF('Upto Month Current'!$L$42="",0,'Upto Month Current'!$L$42)</f>
        <v>0</v>
      </c>
      <c r="Z119" s="9">
        <f>IF('Upto Month Current'!$L$43="",0,'Upto Month Current'!$L$43)</f>
        <v>0</v>
      </c>
      <c r="AA119" s="9">
        <f>IF('Upto Month Current'!$L$44="",0,'Upto Month Current'!$L$44)</f>
        <v>0</v>
      </c>
      <c r="AB119" s="9">
        <f>IF('Upto Month Current'!$L$48="",0,'Upto Month Current'!$L$48)</f>
        <v>0</v>
      </c>
      <c r="AC119" s="10">
        <f>IF('Upto Month Current'!$L$51="",0,'Upto Month Current'!$L$51)</f>
        <v>0</v>
      </c>
      <c r="AD119" s="229">
        <f t="shared" si="1658"/>
        <v>2084539</v>
      </c>
      <c r="AE119" s="9">
        <f>IF('Upto Month Current'!$L$19="",0,'Upto Month Current'!$L$19)</f>
        <v>0</v>
      </c>
      <c r="AF119" s="9">
        <f>IF('Upto Month Current'!$L$20="",0,'Upto Month Current'!$L$20)</f>
        <v>0</v>
      </c>
      <c r="AG119" s="9">
        <f>IF('Upto Month Current'!$L$22="",0,'Upto Month Current'!$L$22)</f>
        <v>0</v>
      </c>
      <c r="AH119" s="9">
        <f>IF('Upto Month Current'!$L$23="",0,'Upto Month Current'!$L$23)</f>
        <v>0</v>
      </c>
      <c r="AI119" s="9">
        <f>IF('Upto Month Current'!$L$24="",0,'Upto Month Current'!$L$24)</f>
        <v>0</v>
      </c>
      <c r="AJ119" s="9">
        <f>IF('Upto Month Current'!$L$25="",0,'Upto Month Current'!$L$25)</f>
        <v>0</v>
      </c>
      <c r="AK119" s="9">
        <f>IF('Upto Month Current'!$L$28="",0,'Upto Month Current'!$L$28)</f>
        <v>0</v>
      </c>
      <c r="AL119" s="9">
        <f>IF('Upto Month Current'!$L$29="",0,'Upto Month Current'!$L$29)</f>
        <v>0</v>
      </c>
      <c r="AM119" s="9">
        <f>IF('Upto Month Current'!$L$31="",0,'Upto Month Current'!$L$31)</f>
        <v>0</v>
      </c>
      <c r="AN119" s="9">
        <f>IF('Upto Month Current'!$L$32="",0,'Upto Month Current'!$L$32)</f>
        <v>0</v>
      </c>
      <c r="AO119" s="9">
        <f>IF('Upto Month Current'!$L$33="",0,'Upto Month Current'!$L$33)</f>
        <v>0</v>
      </c>
      <c r="AP119" s="9">
        <f>IF('Upto Month Current'!$L$34="",0,'Upto Month Current'!$L$34)</f>
        <v>0</v>
      </c>
      <c r="AQ119" s="10">
        <f>IF('Upto Month Current'!$L$36="",0,'Upto Month Current'!$L$36)</f>
        <v>0</v>
      </c>
      <c r="AR119" s="9">
        <f>IF('Upto Month Current'!$L$37="",0,'Upto Month Current'!$L$37)</f>
        <v>0</v>
      </c>
      <c r="AS119" s="9">
        <v>0</v>
      </c>
      <c r="AT119" s="9">
        <f>IF('Upto Month Current'!$L$38="",0,'Upto Month Current'!$L$38)</f>
        <v>0</v>
      </c>
      <c r="AU119" s="9">
        <f>IF('Upto Month Current'!$L$41="",0,'Upto Month Current'!$L$41)</f>
        <v>0</v>
      </c>
      <c r="AV119" s="9">
        <v>0</v>
      </c>
      <c r="AW119" s="9">
        <f>IF('Upto Month Current'!$L$45="",0,'Upto Month Current'!$L$45)</f>
        <v>0</v>
      </c>
      <c r="AX119" s="9">
        <f>IF('Upto Month Current'!$L$46="",0,'Upto Month Current'!$L$46)</f>
        <v>0</v>
      </c>
      <c r="AY119" s="9">
        <f>IF('Upto Month Current'!$L$47="",0,'Upto Month Current'!$L$47)</f>
        <v>0</v>
      </c>
      <c r="AZ119" s="9">
        <f>IF('Upto Month Current'!$L$49="",0,'Upto Month Current'!$L$49)</f>
        <v>0</v>
      </c>
      <c r="BA119" s="9">
        <f>IF('Upto Month Current'!$L$50="",0,'Upto Month Current'!$L$50)</f>
        <v>0</v>
      </c>
      <c r="BB119" s="10">
        <f>IF('Upto Month Current'!$L$52="",0,'Upto Month Current'!$L$52)</f>
        <v>0</v>
      </c>
      <c r="BC119" s="9">
        <f>IF('Upto Month Current'!$L$53="",0,'Upto Month Current'!$L$53)</f>
        <v>0</v>
      </c>
      <c r="BD119" s="9">
        <f>IF('Upto Month Current'!$L$54="",0,'Upto Month Current'!$L$54)</f>
        <v>0</v>
      </c>
      <c r="BE119" s="9">
        <f>IF('Upto Month Current'!$L$55="",0,'Upto Month Current'!$L$55)</f>
        <v>0</v>
      </c>
      <c r="BF119" s="9">
        <f>IF('Upto Month Current'!$L$56="",0,'Upto Month Current'!$L$56)</f>
        <v>0</v>
      </c>
      <c r="BG119" s="9">
        <f>IF('Upto Month Current'!$L$58="",0,'Upto Month Current'!$L$58)</f>
        <v>48996636</v>
      </c>
      <c r="BH119" s="9">
        <f>SUM(AE119:BG119)</f>
        <v>48996636</v>
      </c>
      <c r="BI119" s="222">
        <f>AD119+BH119</f>
        <v>51081175</v>
      </c>
      <c r="BJ119" s="9">
        <f>IF('Upto Month Current'!$L$60="",0,'Upto Month Current'!$L$60)</f>
        <v>48980260</v>
      </c>
      <c r="BK119" s="49">
        <f t="shared" si="1659"/>
        <v>2100915</v>
      </c>
      <c r="BL119">
        <f>'Upto Month Current'!$L$61</f>
        <v>2100915</v>
      </c>
      <c r="BM119" s="30">
        <f t="shared" si="1660"/>
        <v>16376</v>
      </c>
    </row>
    <row r="120" spans="1:69" ht="15.75" x14ac:dyDescent="0.25">
      <c r="A120" s="128"/>
      <c r="B120" s="5" t="s">
        <v>132</v>
      </c>
      <c r="C120" s="11">
        <f>C119-C117</f>
        <v>0</v>
      </c>
      <c r="D120" s="11">
        <f t="shared" ref="D120" si="1661">D119-D117</f>
        <v>0</v>
      </c>
      <c r="E120" s="11">
        <f t="shared" ref="E120" si="1662">E119-E117</f>
        <v>0</v>
      </c>
      <c r="F120" s="11">
        <f t="shared" ref="F120" si="1663">F119-F117</f>
        <v>0</v>
      </c>
      <c r="G120" s="11">
        <f t="shared" ref="G120" si="1664">G119-G117</f>
        <v>0</v>
      </c>
      <c r="H120" s="11">
        <f t="shared" ref="H120" si="1665">H119-H117</f>
        <v>112658</v>
      </c>
      <c r="I120" s="11">
        <f t="shared" ref="I120" si="1666">I119-I117</f>
        <v>0</v>
      </c>
      <c r="J120" s="11">
        <f t="shared" ref="J120" si="1667">J119-J117</f>
        <v>0</v>
      </c>
      <c r="K120" s="11">
        <f t="shared" ref="K120" si="1668">K119-K117</f>
        <v>0</v>
      </c>
      <c r="L120" s="11">
        <f t="shared" ref="L120" si="1669">L119-L117</f>
        <v>0</v>
      </c>
      <c r="M120" s="11">
        <f t="shared" ref="M120" si="1670">M119-M117</f>
        <v>0</v>
      </c>
      <c r="N120" s="11">
        <f t="shared" ref="N120" si="1671">N119-N117</f>
        <v>0</v>
      </c>
      <c r="O120" s="11">
        <f t="shared" ref="O120" si="1672">O119-O117</f>
        <v>0</v>
      </c>
      <c r="P120" s="11">
        <f t="shared" ref="P120" si="1673">P119-P117</f>
        <v>0</v>
      </c>
      <c r="Q120" s="11">
        <f t="shared" ref="Q120" si="1674">Q119-Q117</f>
        <v>0</v>
      </c>
      <c r="R120" s="11">
        <f t="shared" ref="R120" si="1675">R119-R117</f>
        <v>0</v>
      </c>
      <c r="S120" s="11">
        <f t="shared" ref="S120" si="1676">S119-S117</f>
        <v>0</v>
      </c>
      <c r="T120" s="11">
        <f t="shared" ref="T120:U120" si="1677">T119-T117</f>
        <v>0</v>
      </c>
      <c r="U120" s="11">
        <f t="shared" si="1677"/>
        <v>0</v>
      </c>
      <c r="V120" s="9">
        <f t="shared" ref="V120" si="1678">V119-V117</f>
        <v>0</v>
      </c>
      <c r="W120" s="11">
        <f t="shared" ref="W120" si="1679">W119-W117</f>
        <v>0</v>
      </c>
      <c r="X120" s="11">
        <f t="shared" ref="X120" si="1680">X119-X117</f>
        <v>0</v>
      </c>
      <c r="Y120" s="11">
        <f t="shared" ref="Y120" si="1681">Y119-Y117</f>
        <v>0</v>
      </c>
      <c r="Z120" s="11">
        <f t="shared" ref="Z120" si="1682">Z119-Z117</f>
        <v>0</v>
      </c>
      <c r="AA120" s="11">
        <f t="shared" ref="AA120:AD120" si="1683">AA119-AA117</f>
        <v>0</v>
      </c>
      <c r="AB120" s="11">
        <f t="shared" ref="AB120" si="1684">AB119-AB117</f>
        <v>0</v>
      </c>
      <c r="AC120" s="10">
        <f t="shared" si="1683"/>
        <v>0</v>
      </c>
      <c r="AD120" s="223">
        <f t="shared" si="1683"/>
        <v>112658</v>
      </c>
      <c r="AE120" s="11">
        <f t="shared" ref="AE120" si="1685">AE119-AE117</f>
        <v>0</v>
      </c>
      <c r="AF120" s="11">
        <f t="shared" ref="AF120" si="1686">AF119-AF117</f>
        <v>0</v>
      </c>
      <c r="AG120" s="11">
        <f t="shared" ref="AG120" si="1687">AG119-AG117</f>
        <v>0</v>
      </c>
      <c r="AH120" s="11">
        <f t="shared" ref="AH120" si="1688">AH119-AH117</f>
        <v>0</v>
      </c>
      <c r="AI120" s="11">
        <f t="shared" ref="AI120" si="1689">AI119-AI117</f>
        <v>0</v>
      </c>
      <c r="AJ120" s="11">
        <f t="shared" ref="AJ120" si="1690">AJ119-AJ117</f>
        <v>0</v>
      </c>
      <c r="AK120" s="11">
        <f t="shared" ref="AK120" si="1691">AK119-AK117</f>
        <v>0</v>
      </c>
      <c r="AL120" s="11">
        <f t="shared" ref="AL120" si="1692">AL119-AL117</f>
        <v>0</v>
      </c>
      <c r="AM120" s="11">
        <f t="shared" ref="AM120" si="1693">AM119-AM117</f>
        <v>0</v>
      </c>
      <c r="AN120" s="11">
        <f t="shared" ref="AN120" si="1694">AN119-AN117</f>
        <v>0</v>
      </c>
      <c r="AO120" s="9">
        <f t="shared" ref="AO120" si="1695">AO119-AO117</f>
        <v>0</v>
      </c>
      <c r="AP120" s="11">
        <f t="shared" ref="AP120" si="1696">AP119-AP117</f>
        <v>0</v>
      </c>
      <c r="AQ120" s="10">
        <f t="shared" ref="AQ120" si="1697">AQ119-AQ117</f>
        <v>0</v>
      </c>
      <c r="AR120" s="11">
        <f t="shared" ref="AR120" si="1698">AR119-AR117</f>
        <v>0</v>
      </c>
      <c r="AS120" s="11">
        <f t="shared" ref="AS120" si="1699">AS119-AS117</f>
        <v>0</v>
      </c>
      <c r="AT120" s="11">
        <f t="shared" ref="AT120" si="1700">AT119-AT117</f>
        <v>0</v>
      </c>
      <c r="AU120" s="11">
        <f t="shared" ref="AU120" si="1701">AU119-AU117</f>
        <v>0</v>
      </c>
      <c r="AV120" s="11">
        <f t="shared" ref="AV120" si="1702">AV119-AV117</f>
        <v>0</v>
      </c>
      <c r="AW120" s="11">
        <f t="shared" ref="AW120" si="1703">AW119-AW117</f>
        <v>0</v>
      </c>
      <c r="AX120" s="11">
        <f t="shared" ref="AX120" si="1704">AX119-AX117</f>
        <v>0</v>
      </c>
      <c r="AY120" s="11">
        <f t="shared" ref="AY120" si="1705">AY119-AY117</f>
        <v>0</v>
      </c>
      <c r="AZ120" s="11">
        <f t="shared" ref="AZ120" si="1706">AZ119-AZ117</f>
        <v>0</v>
      </c>
      <c r="BA120" s="11">
        <f t="shared" ref="BA120" si="1707">BA119-BA117</f>
        <v>0</v>
      </c>
      <c r="BB120" s="10">
        <f t="shared" ref="BB120" si="1708">BB119-BB117</f>
        <v>0</v>
      </c>
      <c r="BC120" s="11">
        <f t="shared" ref="BC120" si="1709">BC119-BC117</f>
        <v>0</v>
      </c>
      <c r="BD120" s="11">
        <f t="shared" ref="BD120" si="1710">BD119-BD117</f>
        <v>0</v>
      </c>
      <c r="BE120" s="11">
        <f t="shared" ref="BE120" si="1711">BE119-BE117</f>
        <v>0</v>
      </c>
      <c r="BF120" s="11">
        <f t="shared" ref="BF120" si="1712">BF119-BF117</f>
        <v>0</v>
      </c>
      <c r="BG120" s="11">
        <f t="shared" ref="BG120:BH120" si="1713">BG119-BG117</f>
        <v>48964519</v>
      </c>
      <c r="BH120" s="9">
        <f t="shared" si="1713"/>
        <v>48964519</v>
      </c>
      <c r="BI120" s="223">
        <f t="shared" ref="BI120" si="1714">BI119-BI117</f>
        <v>49077177</v>
      </c>
      <c r="BJ120" s="11">
        <f t="shared" ref="BJ120:BK120" si="1715">BJ119-BJ117</f>
        <v>48980260</v>
      </c>
      <c r="BK120" s="49">
        <f t="shared" si="1715"/>
        <v>96917</v>
      </c>
      <c r="BM120" s="30">
        <f t="shared" si="1660"/>
        <v>-15741</v>
      </c>
    </row>
    <row r="121" spans="1:69" ht="15.75" x14ac:dyDescent="0.25">
      <c r="A121" s="128"/>
      <c r="B121" s="5" t="s">
        <v>133</v>
      </c>
      <c r="C121" s="13" t="e">
        <f>C120/C117</f>
        <v>#DIV/0!</v>
      </c>
      <c r="D121" s="13" t="e">
        <f t="shared" ref="D121" si="1716">D120/D117</f>
        <v>#DIV/0!</v>
      </c>
      <c r="E121" s="13" t="e">
        <f t="shared" ref="E121" si="1717">E120/E117</f>
        <v>#DIV/0!</v>
      </c>
      <c r="F121" s="13" t="e">
        <f t="shared" ref="F121" si="1718">F120/F117</f>
        <v>#DIV/0!</v>
      </c>
      <c r="G121" s="13" t="e">
        <f t="shared" ref="G121" si="1719">G120/G117</f>
        <v>#DIV/0!</v>
      </c>
      <c r="H121" s="13">
        <f t="shared" ref="H121" si="1720">H120/H117</f>
        <v>5.7132250881265147E-2</v>
      </c>
      <c r="I121" s="13" t="e">
        <f t="shared" ref="I121" si="1721">I120/I117</f>
        <v>#DIV/0!</v>
      </c>
      <c r="J121" s="13" t="e">
        <f t="shared" ref="J121" si="1722">J120/J117</f>
        <v>#DIV/0!</v>
      </c>
      <c r="K121" s="13" t="e">
        <f t="shared" ref="K121" si="1723">K120/K117</f>
        <v>#DIV/0!</v>
      </c>
      <c r="L121" s="13" t="e">
        <f t="shared" ref="L121" si="1724">L120/L117</f>
        <v>#DIV/0!</v>
      </c>
      <c r="M121" s="13" t="e">
        <f t="shared" ref="M121" si="1725">M120/M117</f>
        <v>#DIV/0!</v>
      </c>
      <c r="N121" s="13" t="e">
        <f t="shared" ref="N121" si="1726">N120/N117</f>
        <v>#DIV/0!</v>
      </c>
      <c r="O121" s="13" t="e">
        <f t="shared" ref="O121" si="1727">O120/O117</f>
        <v>#DIV/0!</v>
      </c>
      <c r="P121" s="13" t="e">
        <f t="shared" ref="P121" si="1728">P120/P117</f>
        <v>#DIV/0!</v>
      </c>
      <c r="Q121" s="13" t="e">
        <f t="shared" ref="Q121" si="1729">Q120/Q117</f>
        <v>#DIV/0!</v>
      </c>
      <c r="R121" s="13" t="e">
        <f t="shared" ref="R121" si="1730">R120/R117</f>
        <v>#DIV/0!</v>
      </c>
      <c r="S121" s="13" t="e">
        <f t="shared" ref="S121" si="1731">S120/S117</f>
        <v>#DIV/0!</v>
      </c>
      <c r="T121" s="13" t="e">
        <f t="shared" ref="T121:U121" si="1732">T120/T117</f>
        <v>#DIV/0!</v>
      </c>
      <c r="U121" s="13" t="e">
        <f t="shared" si="1732"/>
        <v>#DIV/0!</v>
      </c>
      <c r="V121" s="162" t="e">
        <f t="shared" ref="V121" si="1733">V120/V117</f>
        <v>#DIV/0!</v>
      </c>
      <c r="W121" s="13" t="e">
        <f t="shared" ref="W121" si="1734">W120/W117</f>
        <v>#DIV/0!</v>
      </c>
      <c r="X121" s="13" t="e">
        <f t="shared" ref="X121" si="1735">X120/X117</f>
        <v>#DIV/0!</v>
      </c>
      <c r="Y121" s="13" t="e">
        <f t="shared" ref="Y121" si="1736">Y120/Y117</f>
        <v>#DIV/0!</v>
      </c>
      <c r="Z121" s="13" t="e">
        <f t="shared" ref="Z121" si="1737">Z120/Z117</f>
        <v>#DIV/0!</v>
      </c>
      <c r="AA121" s="13" t="e">
        <f t="shared" ref="AA121:AD121" si="1738">AA120/AA117</f>
        <v>#DIV/0!</v>
      </c>
      <c r="AB121" s="13" t="e">
        <f t="shared" ref="AB121" si="1739">AB120/AB117</f>
        <v>#DIV/0!</v>
      </c>
      <c r="AC121" s="14" t="e">
        <f t="shared" si="1738"/>
        <v>#DIV/0!</v>
      </c>
      <c r="AD121" s="224">
        <f t="shared" si="1738"/>
        <v>5.7132250881265147E-2</v>
      </c>
      <c r="AE121" s="13" t="e">
        <f t="shared" ref="AE121" si="1740">AE120/AE117</f>
        <v>#DIV/0!</v>
      </c>
      <c r="AF121" s="13" t="e">
        <f t="shared" ref="AF121" si="1741">AF120/AF117</f>
        <v>#DIV/0!</v>
      </c>
      <c r="AG121" s="13" t="e">
        <f t="shared" ref="AG121" si="1742">AG120/AG117</f>
        <v>#DIV/0!</v>
      </c>
      <c r="AH121" s="13" t="e">
        <f t="shared" ref="AH121" si="1743">AH120/AH117</f>
        <v>#DIV/0!</v>
      </c>
      <c r="AI121" s="13" t="e">
        <f t="shared" ref="AI121" si="1744">AI120/AI117</f>
        <v>#DIV/0!</v>
      </c>
      <c r="AJ121" s="13" t="e">
        <f t="shared" ref="AJ121" si="1745">AJ120/AJ117</f>
        <v>#DIV/0!</v>
      </c>
      <c r="AK121" s="13" t="e">
        <f t="shared" ref="AK121" si="1746">AK120/AK117</f>
        <v>#DIV/0!</v>
      </c>
      <c r="AL121" s="13" t="e">
        <f t="shared" ref="AL121" si="1747">AL120/AL117</f>
        <v>#DIV/0!</v>
      </c>
      <c r="AM121" s="13" t="e">
        <f t="shared" ref="AM121" si="1748">AM120/AM117</f>
        <v>#DIV/0!</v>
      </c>
      <c r="AN121" s="13" t="e">
        <f t="shared" ref="AN121" si="1749">AN120/AN117</f>
        <v>#DIV/0!</v>
      </c>
      <c r="AO121" s="162" t="e">
        <f t="shared" ref="AO121" si="1750">AO120/AO117</f>
        <v>#DIV/0!</v>
      </c>
      <c r="AP121" s="13" t="e">
        <f t="shared" ref="AP121" si="1751">AP120/AP117</f>
        <v>#DIV/0!</v>
      </c>
      <c r="AQ121" s="14" t="e">
        <f t="shared" ref="AQ121" si="1752">AQ120/AQ117</f>
        <v>#DIV/0!</v>
      </c>
      <c r="AR121" s="13" t="e">
        <f t="shared" ref="AR121" si="1753">AR120/AR117</f>
        <v>#DIV/0!</v>
      </c>
      <c r="AS121" s="13" t="e">
        <f t="shared" ref="AS121" si="1754">AS120/AS117</f>
        <v>#DIV/0!</v>
      </c>
      <c r="AT121" s="13" t="e">
        <f t="shared" ref="AT121" si="1755">AT120/AT117</f>
        <v>#DIV/0!</v>
      </c>
      <c r="AU121" s="13" t="e">
        <f t="shared" ref="AU121" si="1756">AU120/AU117</f>
        <v>#DIV/0!</v>
      </c>
      <c r="AV121" s="13" t="e">
        <f t="shared" ref="AV121" si="1757">AV120/AV117</f>
        <v>#DIV/0!</v>
      </c>
      <c r="AW121" s="13" t="e">
        <f t="shared" ref="AW121" si="1758">AW120/AW117</f>
        <v>#DIV/0!</v>
      </c>
      <c r="AX121" s="13" t="e">
        <f t="shared" ref="AX121" si="1759">AX120/AX117</f>
        <v>#DIV/0!</v>
      </c>
      <c r="AY121" s="13" t="e">
        <f t="shared" ref="AY121" si="1760">AY120/AY117</f>
        <v>#DIV/0!</v>
      </c>
      <c r="AZ121" s="13" t="e">
        <f t="shared" ref="AZ121" si="1761">AZ120/AZ117</f>
        <v>#DIV/0!</v>
      </c>
      <c r="BA121" s="13" t="e">
        <f t="shared" ref="BA121" si="1762">BA120/BA117</f>
        <v>#DIV/0!</v>
      </c>
      <c r="BB121" s="14" t="e">
        <f t="shared" ref="BB121" si="1763">BB120/BB117</f>
        <v>#DIV/0!</v>
      </c>
      <c r="BC121" s="13" t="e">
        <f t="shared" ref="BC121" si="1764">BC120/BC117</f>
        <v>#DIV/0!</v>
      </c>
      <c r="BD121" s="13" t="e">
        <f t="shared" ref="BD121" si="1765">BD120/BD117</f>
        <v>#DIV/0!</v>
      </c>
      <c r="BE121" s="13" t="e">
        <f t="shared" ref="BE121" si="1766">BE120/BE117</f>
        <v>#DIV/0!</v>
      </c>
      <c r="BF121" s="13" t="e">
        <f t="shared" ref="BF121" si="1767">BF120/BF117</f>
        <v>#DIV/0!</v>
      </c>
      <c r="BG121" s="13">
        <f t="shared" ref="BG121:BH121" si="1768">BG120/BG117</f>
        <v>1524.5670205810006</v>
      </c>
      <c r="BH121" s="162">
        <f t="shared" si="1768"/>
        <v>1524.5670205810006</v>
      </c>
      <c r="BI121" s="224">
        <f t="shared" ref="BI121" si="1769">BI120/BI117</f>
        <v>24.489633722189343</v>
      </c>
      <c r="BJ121" s="13" t="e">
        <f t="shared" ref="BJ121:BK121" si="1770">BJ120/BJ117</f>
        <v>#DIV/0!</v>
      </c>
      <c r="BK121" s="50">
        <f t="shared" si="1770"/>
        <v>4.8361824712399915E-2</v>
      </c>
      <c r="BM121" s="162" t="e">
        <f t="shared" ref="BM121" si="1771">BM120/BM117</f>
        <v>#DIV/0!</v>
      </c>
    </row>
    <row r="122" spans="1:69" ht="15.75" x14ac:dyDescent="0.25">
      <c r="A122" s="128"/>
      <c r="B122" s="5" t="s">
        <v>134</v>
      </c>
      <c r="C122" s="11">
        <f>C119-C118</f>
        <v>0</v>
      </c>
      <c r="D122" s="11">
        <f t="shared" ref="D122:BK122" si="1772">D119-D118</f>
        <v>0</v>
      </c>
      <c r="E122" s="11">
        <f t="shared" si="1772"/>
        <v>0</v>
      </c>
      <c r="F122" s="11">
        <f t="shared" si="1772"/>
        <v>0</v>
      </c>
      <c r="G122" s="11">
        <f t="shared" si="1772"/>
        <v>0</v>
      </c>
      <c r="H122" s="11">
        <f t="shared" si="1772"/>
        <v>240775</v>
      </c>
      <c r="I122" s="11">
        <f t="shared" si="1772"/>
        <v>0</v>
      </c>
      <c r="J122" s="11">
        <f t="shared" si="1772"/>
        <v>0</v>
      </c>
      <c r="K122" s="11">
        <f t="shared" si="1772"/>
        <v>0</v>
      </c>
      <c r="L122" s="11">
        <f t="shared" si="1772"/>
        <v>0</v>
      </c>
      <c r="M122" s="11">
        <f t="shared" si="1772"/>
        <v>0</v>
      </c>
      <c r="N122" s="11">
        <f t="shared" si="1772"/>
        <v>0</v>
      </c>
      <c r="O122" s="11">
        <f t="shared" si="1772"/>
        <v>0</v>
      </c>
      <c r="P122" s="11">
        <f t="shared" si="1772"/>
        <v>0</v>
      </c>
      <c r="Q122" s="11">
        <f t="shared" si="1772"/>
        <v>0</v>
      </c>
      <c r="R122" s="11">
        <f t="shared" si="1772"/>
        <v>0</v>
      </c>
      <c r="S122" s="11">
        <f t="shared" si="1772"/>
        <v>0</v>
      </c>
      <c r="T122" s="11">
        <f t="shared" si="1772"/>
        <v>0</v>
      </c>
      <c r="U122" s="11">
        <f t="shared" ref="U122" si="1773">U119-U118</f>
        <v>0</v>
      </c>
      <c r="V122" s="9">
        <f t="shared" si="1772"/>
        <v>0</v>
      </c>
      <c r="W122" s="11">
        <f t="shared" si="1772"/>
        <v>0</v>
      </c>
      <c r="X122" s="11">
        <f t="shared" si="1772"/>
        <v>0</v>
      </c>
      <c r="Y122" s="11">
        <f t="shared" si="1772"/>
        <v>0</v>
      </c>
      <c r="Z122" s="11">
        <f t="shared" si="1772"/>
        <v>0</v>
      </c>
      <c r="AA122" s="11">
        <f t="shared" si="1772"/>
        <v>0</v>
      </c>
      <c r="AB122" s="11">
        <f t="shared" ref="AB122" si="1774">AB119-AB118</f>
        <v>0</v>
      </c>
      <c r="AC122" s="10">
        <f t="shared" ref="AC122:AD122" si="1775">AC119-AC118</f>
        <v>0</v>
      </c>
      <c r="AD122" s="223">
        <f t="shared" si="1775"/>
        <v>240775</v>
      </c>
      <c r="AE122" s="11">
        <f t="shared" si="1772"/>
        <v>0</v>
      </c>
      <c r="AF122" s="11">
        <f t="shared" si="1772"/>
        <v>0</v>
      </c>
      <c r="AG122" s="11">
        <f t="shared" si="1772"/>
        <v>0</v>
      </c>
      <c r="AH122" s="11">
        <f t="shared" si="1772"/>
        <v>0</v>
      </c>
      <c r="AI122" s="11">
        <f t="shared" si="1772"/>
        <v>0</v>
      </c>
      <c r="AJ122" s="11">
        <f t="shared" si="1772"/>
        <v>0</v>
      </c>
      <c r="AK122" s="11">
        <f t="shared" si="1772"/>
        <v>0</v>
      </c>
      <c r="AL122" s="11">
        <f t="shared" si="1772"/>
        <v>0</v>
      </c>
      <c r="AM122" s="11">
        <f t="shared" si="1772"/>
        <v>0</v>
      </c>
      <c r="AN122" s="11">
        <f t="shared" si="1772"/>
        <v>0</v>
      </c>
      <c r="AO122" s="9">
        <f t="shared" si="1772"/>
        <v>0</v>
      </c>
      <c r="AP122" s="11">
        <f t="shared" si="1772"/>
        <v>0</v>
      </c>
      <c r="AQ122" s="10">
        <f t="shared" si="1772"/>
        <v>0</v>
      </c>
      <c r="AR122" s="11">
        <f t="shared" si="1772"/>
        <v>0</v>
      </c>
      <c r="AS122" s="11">
        <f t="shared" si="1772"/>
        <v>0</v>
      </c>
      <c r="AT122" s="11">
        <f t="shared" si="1772"/>
        <v>0</v>
      </c>
      <c r="AU122" s="11">
        <f t="shared" si="1772"/>
        <v>0</v>
      </c>
      <c r="AV122" s="11">
        <f t="shared" si="1772"/>
        <v>0</v>
      </c>
      <c r="AW122" s="11">
        <f t="shared" si="1772"/>
        <v>0</v>
      </c>
      <c r="AX122" s="11">
        <f t="shared" si="1772"/>
        <v>0</v>
      </c>
      <c r="AY122" s="11">
        <f t="shared" si="1772"/>
        <v>0</v>
      </c>
      <c r="AZ122" s="11">
        <f t="shared" si="1772"/>
        <v>0</v>
      </c>
      <c r="BA122" s="11">
        <f t="shared" si="1772"/>
        <v>0</v>
      </c>
      <c r="BB122" s="10">
        <f t="shared" si="1772"/>
        <v>0</v>
      </c>
      <c r="BC122" s="11">
        <f t="shared" si="1772"/>
        <v>0</v>
      </c>
      <c r="BD122" s="11">
        <f t="shared" si="1772"/>
        <v>0</v>
      </c>
      <c r="BE122" s="11">
        <f t="shared" si="1772"/>
        <v>0</v>
      </c>
      <c r="BF122" s="11">
        <f t="shared" si="1772"/>
        <v>0</v>
      </c>
      <c r="BG122" s="11">
        <f t="shared" si="1772"/>
        <v>2503303</v>
      </c>
      <c r="BH122" s="9">
        <f t="shared" si="1772"/>
        <v>2503303</v>
      </c>
      <c r="BI122" s="223">
        <f t="shared" si="1772"/>
        <v>2744078</v>
      </c>
      <c r="BJ122" s="11">
        <f t="shared" si="1772"/>
        <v>2493532</v>
      </c>
      <c r="BK122" s="49">
        <f t="shared" si="1772"/>
        <v>250546</v>
      </c>
      <c r="BM122" s="30">
        <f t="shared" si="1660"/>
        <v>9771</v>
      </c>
    </row>
    <row r="123" spans="1:69" ht="15.75" x14ac:dyDescent="0.25">
      <c r="A123" s="128"/>
      <c r="B123" s="5" t="s">
        <v>135</v>
      </c>
      <c r="C123" s="13" t="e">
        <f>C122/C118</f>
        <v>#DIV/0!</v>
      </c>
      <c r="D123" s="13" t="e">
        <f t="shared" ref="D123" si="1776">D122/D118</f>
        <v>#DIV/0!</v>
      </c>
      <c r="E123" s="13" t="e">
        <f t="shared" ref="E123" si="1777">E122/E118</f>
        <v>#DIV/0!</v>
      </c>
      <c r="F123" s="13" t="e">
        <f t="shared" ref="F123" si="1778">F122/F118</f>
        <v>#DIV/0!</v>
      </c>
      <c r="G123" s="13" t="e">
        <f t="shared" ref="G123" si="1779">G122/G118</f>
        <v>#DIV/0!</v>
      </c>
      <c r="H123" s="13">
        <f t="shared" ref="H123" si="1780">H122/H118</f>
        <v>0.13058883891864687</v>
      </c>
      <c r="I123" s="13" t="e">
        <f t="shared" ref="I123" si="1781">I122/I118</f>
        <v>#DIV/0!</v>
      </c>
      <c r="J123" s="13" t="e">
        <f t="shared" ref="J123" si="1782">J122/J118</f>
        <v>#DIV/0!</v>
      </c>
      <c r="K123" s="13" t="e">
        <f t="shared" ref="K123" si="1783">K122/K118</f>
        <v>#DIV/0!</v>
      </c>
      <c r="L123" s="13" t="e">
        <f t="shared" ref="L123" si="1784">L122/L118</f>
        <v>#DIV/0!</v>
      </c>
      <c r="M123" s="13" t="e">
        <f t="shared" ref="M123" si="1785">M122/M118</f>
        <v>#DIV/0!</v>
      </c>
      <c r="N123" s="13" t="e">
        <f t="shared" ref="N123" si="1786">N122/N118</f>
        <v>#DIV/0!</v>
      </c>
      <c r="O123" s="13" t="e">
        <f t="shared" ref="O123" si="1787">O122/O118</f>
        <v>#DIV/0!</v>
      </c>
      <c r="P123" s="13" t="e">
        <f t="shared" ref="P123" si="1788">P122/P118</f>
        <v>#DIV/0!</v>
      </c>
      <c r="Q123" s="13" t="e">
        <f t="shared" ref="Q123" si="1789">Q122/Q118</f>
        <v>#DIV/0!</v>
      </c>
      <c r="R123" s="13" t="e">
        <f t="shared" ref="R123" si="1790">R122/R118</f>
        <v>#DIV/0!</v>
      </c>
      <c r="S123" s="13" t="e">
        <f t="shared" ref="S123" si="1791">S122/S118</f>
        <v>#DIV/0!</v>
      </c>
      <c r="T123" s="13" t="e">
        <f t="shared" ref="T123:U123" si="1792">T122/T118</f>
        <v>#DIV/0!</v>
      </c>
      <c r="U123" s="13" t="e">
        <f t="shared" si="1792"/>
        <v>#DIV/0!</v>
      </c>
      <c r="V123" s="162" t="e">
        <f t="shared" ref="V123" si="1793">V122/V118</f>
        <v>#DIV/0!</v>
      </c>
      <c r="W123" s="13" t="e">
        <f t="shared" ref="W123" si="1794">W122/W118</f>
        <v>#DIV/0!</v>
      </c>
      <c r="X123" s="13" t="e">
        <f t="shared" ref="X123" si="1795">X122/X118</f>
        <v>#DIV/0!</v>
      </c>
      <c r="Y123" s="13" t="e">
        <f t="shared" ref="Y123" si="1796">Y122/Y118</f>
        <v>#DIV/0!</v>
      </c>
      <c r="Z123" s="13" t="e">
        <f t="shared" ref="Z123" si="1797">Z122/Z118</f>
        <v>#DIV/0!</v>
      </c>
      <c r="AA123" s="13" t="e">
        <f t="shared" ref="AA123:AD123" si="1798">AA122/AA118</f>
        <v>#DIV/0!</v>
      </c>
      <c r="AB123" s="13" t="e">
        <f t="shared" ref="AB123" si="1799">AB122/AB118</f>
        <v>#DIV/0!</v>
      </c>
      <c r="AC123" s="14" t="e">
        <f t="shared" si="1798"/>
        <v>#DIV/0!</v>
      </c>
      <c r="AD123" s="224">
        <f t="shared" si="1798"/>
        <v>0.13058883891864687</v>
      </c>
      <c r="AE123" s="13" t="e">
        <f t="shared" ref="AE123" si="1800">AE122/AE118</f>
        <v>#DIV/0!</v>
      </c>
      <c r="AF123" s="13" t="e">
        <f t="shared" ref="AF123" si="1801">AF122/AF118</f>
        <v>#DIV/0!</v>
      </c>
      <c r="AG123" s="13" t="e">
        <f t="shared" ref="AG123" si="1802">AG122/AG118</f>
        <v>#DIV/0!</v>
      </c>
      <c r="AH123" s="13" t="e">
        <f t="shared" ref="AH123" si="1803">AH122/AH118</f>
        <v>#DIV/0!</v>
      </c>
      <c r="AI123" s="13" t="e">
        <f t="shared" ref="AI123" si="1804">AI122/AI118</f>
        <v>#DIV/0!</v>
      </c>
      <c r="AJ123" s="13" t="e">
        <f t="shared" ref="AJ123" si="1805">AJ122/AJ118</f>
        <v>#DIV/0!</v>
      </c>
      <c r="AK123" s="13" t="e">
        <f t="shared" ref="AK123" si="1806">AK122/AK118</f>
        <v>#DIV/0!</v>
      </c>
      <c r="AL123" s="13" t="e">
        <f t="shared" ref="AL123" si="1807">AL122/AL118</f>
        <v>#DIV/0!</v>
      </c>
      <c r="AM123" s="13" t="e">
        <f t="shared" ref="AM123" si="1808">AM122/AM118</f>
        <v>#DIV/0!</v>
      </c>
      <c r="AN123" s="13" t="e">
        <f t="shared" ref="AN123" si="1809">AN122/AN118</f>
        <v>#DIV/0!</v>
      </c>
      <c r="AO123" s="162" t="e">
        <f t="shared" ref="AO123" si="1810">AO122/AO118</f>
        <v>#DIV/0!</v>
      </c>
      <c r="AP123" s="13" t="e">
        <f t="shared" ref="AP123" si="1811">AP122/AP118</f>
        <v>#DIV/0!</v>
      </c>
      <c r="AQ123" s="14" t="e">
        <f t="shared" ref="AQ123" si="1812">AQ122/AQ118</f>
        <v>#DIV/0!</v>
      </c>
      <c r="AR123" s="13" t="e">
        <f t="shared" ref="AR123" si="1813">AR122/AR118</f>
        <v>#DIV/0!</v>
      </c>
      <c r="AS123" s="13" t="e">
        <f t="shared" ref="AS123" si="1814">AS122/AS118</f>
        <v>#DIV/0!</v>
      </c>
      <c r="AT123" s="13" t="e">
        <f t="shared" ref="AT123" si="1815">AT122/AT118</f>
        <v>#DIV/0!</v>
      </c>
      <c r="AU123" s="13" t="e">
        <f t="shared" ref="AU123" si="1816">AU122/AU118</f>
        <v>#DIV/0!</v>
      </c>
      <c r="AV123" s="13" t="e">
        <f t="shared" ref="AV123" si="1817">AV122/AV118</f>
        <v>#DIV/0!</v>
      </c>
      <c r="AW123" s="13" t="e">
        <f t="shared" ref="AW123" si="1818">AW122/AW118</f>
        <v>#DIV/0!</v>
      </c>
      <c r="AX123" s="13" t="e">
        <f t="shared" ref="AX123" si="1819">AX122/AX118</f>
        <v>#DIV/0!</v>
      </c>
      <c r="AY123" s="13" t="e">
        <f t="shared" ref="AY123" si="1820">AY122/AY118</f>
        <v>#DIV/0!</v>
      </c>
      <c r="AZ123" s="13" t="e">
        <f t="shared" ref="AZ123" si="1821">AZ122/AZ118</f>
        <v>#DIV/0!</v>
      </c>
      <c r="BA123" s="13" t="e">
        <f t="shared" ref="BA123" si="1822">BA122/BA118</f>
        <v>#DIV/0!</v>
      </c>
      <c r="BB123" s="14" t="e">
        <f t="shared" ref="BB123" si="1823">BB122/BB118</f>
        <v>#DIV/0!</v>
      </c>
      <c r="BC123" s="13" t="e">
        <f t="shared" ref="BC123" si="1824">BC122/BC118</f>
        <v>#DIV/0!</v>
      </c>
      <c r="BD123" s="13" t="e">
        <f t="shared" ref="BD123" si="1825">BD122/BD118</f>
        <v>#DIV/0!</v>
      </c>
      <c r="BE123" s="13" t="e">
        <f t="shared" ref="BE123" si="1826">BE122/BE118</f>
        <v>#DIV/0!</v>
      </c>
      <c r="BF123" s="13" t="e">
        <f t="shared" ref="BF123" si="1827">BF122/BF118</f>
        <v>#DIV/0!</v>
      </c>
      <c r="BG123" s="13">
        <f t="shared" ref="BG123:BH123" si="1828">BG122/BG118</f>
        <v>5.3842192815042968E-2</v>
      </c>
      <c r="BH123" s="162">
        <f t="shared" si="1828"/>
        <v>5.3842192815042968E-2</v>
      </c>
      <c r="BI123" s="224">
        <f t="shared" ref="BI123" si="1829">BI122/BI118</f>
        <v>5.6769606995637323E-2</v>
      </c>
      <c r="BJ123" s="13">
        <f t="shared" ref="BJ123:BK123" si="1830">BJ122/BJ118</f>
        <v>5.3639653881426115E-2</v>
      </c>
      <c r="BK123" s="50">
        <f t="shared" si="1830"/>
        <v>0.13540326280866141</v>
      </c>
      <c r="BM123" s="14">
        <f t="shared" ref="BM123" si="1831">BM122/BM118</f>
        <v>1.479333838001514</v>
      </c>
    </row>
    <row r="124" spans="1:69" ht="15.75" x14ac:dyDescent="0.25">
      <c r="A124" s="128"/>
      <c r="B124" s="5" t="s">
        <v>296</v>
      </c>
      <c r="C124" s="126" t="e">
        <f>C119/C116</f>
        <v>#DIV/0!</v>
      </c>
      <c r="D124" s="126" t="e">
        <f t="shared" ref="D124:BK124" si="1832">D119/D116</f>
        <v>#DIV/0!</v>
      </c>
      <c r="E124" s="126" t="e">
        <f t="shared" si="1832"/>
        <v>#DIV/0!</v>
      </c>
      <c r="F124" s="126" t="e">
        <f t="shared" si="1832"/>
        <v>#DIV/0!</v>
      </c>
      <c r="G124" s="126" t="e">
        <f t="shared" si="1832"/>
        <v>#DIV/0!</v>
      </c>
      <c r="H124" s="126">
        <f t="shared" si="1832"/>
        <v>0.71884893902364588</v>
      </c>
      <c r="I124" s="126" t="e">
        <f t="shared" si="1832"/>
        <v>#DIV/0!</v>
      </c>
      <c r="J124" s="126" t="e">
        <f t="shared" si="1832"/>
        <v>#DIV/0!</v>
      </c>
      <c r="K124" s="126" t="e">
        <f t="shared" si="1832"/>
        <v>#DIV/0!</v>
      </c>
      <c r="L124" s="126" t="e">
        <f t="shared" si="1832"/>
        <v>#DIV/0!</v>
      </c>
      <c r="M124" s="126" t="e">
        <f t="shared" si="1832"/>
        <v>#DIV/0!</v>
      </c>
      <c r="N124" s="126" t="e">
        <f t="shared" si="1832"/>
        <v>#DIV/0!</v>
      </c>
      <c r="O124" s="126" t="e">
        <f t="shared" si="1832"/>
        <v>#DIV/0!</v>
      </c>
      <c r="P124" s="126" t="e">
        <f t="shared" si="1832"/>
        <v>#DIV/0!</v>
      </c>
      <c r="Q124" s="126" t="e">
        <f t="shared" si="1832"/>
        <v>#DIV/0!</v>
      </c>
      <c r="R124" s="126" t="e">
        <f t="shared" si="1832"/>
        <v>#DIV/0!</v>
      </c>
      <c r="S124" s="126" t="e">
        <f t="shared" si="1832"/>
        <v>#DIV/0!</v>
      </c>
      <c r="T124" s="126" t="e">
        <f t="shared" si="1832"/>
        <v>#DIV/0!</v>
      </c>
      <c r="U124" s="126" t="e">
        <f t="shared" si="1832"/>
        <v>#DIV/0!</v>
      </c>
      <c r="V124" s="177" t="e">
        <f t="shared" si="1832"/>
        <v>#DIV/0!</v>
      </c>
      <c r="W124" s="126" t="e">
        <f t="shared" si="1832"/>
        <v>#DIV/0!</v>
      </c>
      <c r="X124" s="126" t="e">
        <f t="shared" si="1832"/>
        <v>#DIV/0!</v>
      </c>
      <c r="Y124" s="126" t="e">
        <f t="shared" si="1832"/>
        <v>#DIV/0!</v>
      </c>
      <c r="Z124" s="126" t="e">
        <f t="shared" si="1832"/>
        <v>#DIV/0!</v>
      </c>
      <c r="AA124" s="126" t="e">
        <f t="shared" si="1832"/>
        <v>#DIV/0!</v>
      </c>
      <c r="AB124" s="126" t="e">
        <f t="shared" ref="AB124" si="1833">AB119/AB116</f>
        <v>#DIV/0!</v>
      </c>
      <c r="AC124" s="215" t="e">
        <f t="shared" si="1832"/>
        <v>#DIV/0!</v>
      </c>
      <c r="AD124" s="225">
        <f t="shared" si="1832"/>
        <v>0.71884893902364588</v>
      </c>
      <c r="AE124" s="126" t="e">
        <f t="shared" si="1832"/>
        <v>#DIV/0!</v>
      </c>
      <c r="AF124" s="126" t="e">
        <f t="shared" si="1832"/>
        <v>#DIV/0!</v>
      </c>
      <c r="AG124" s="126" t="e">
        <f t="shared" si="1832"/>
        <v>#DIV/0!</v>
      </c>
      <c r="AH124" s="126" t="e">
        <f t="shared" si="1832"/>
        <v>#DIV/0!</v>
      </c>
      <c r="AI124" s="126" t="e">
        <f t="shared" si="1832"/>
        <v>#DIV/0!</v>
      </c>
      <c r="AJ124" s="126" t="e">
        <f t="shared" si="1832"/>
        <v>#DIV/0!</v>
      </c>
      <c r="AK124" s="126" t="e">
        <f t="shared" si="1832"/>
        <v>#DIV/0!</v>
      </c>
      <c r="AL124" s="126" t="e">
        <f t="shared" si="1832"/>
        <v>#DIV/0!</v>
      </c>
      <c r="AM124" s="126" t="e">
        <f t="shared" si="1832"/>
        <v>#DIV/0!</v>
      </c>
      <c r="AN124" s="126" t="e">
        <f t="shared" si="1832"/>
        <v>#DIV/0!</v>
      </c>
      <c r="AO124" s="177" t="e">
        <f t="shared" si="1832"/>
        <v>#DIV/0!</v>
      </c>
      <c r="AP124" s="126" t="e">
        <f t="shared" si="1832"/>
        <v>#DIV/0!</v>
      </c>
      <c r="AQ124" s="215" t="e">
        <f t="shared" si="1832"/>
        <v>#DIV/0!</v>
      </c>
      <c r="AR124" s="126" t="e">
        <f t="shared" si="1832"/>
        <v>#DIV/0!</v>
      </c>
      <c r="AS124" s="126" t="e">
        <f t="shared" si="1832"/>
        <v>#DIV/0!</v>
      </c>
      <c r="AT124" s="126" t="e">
        <f t="shared" si="1832"/>
        <v>#DIV/0!</v>
      </c>
      <c r="AU124" s="126" t="e">
        <f t="shared" si="1832"/>
        <v>#DIV/0!</v>
      </c>
      <c r="AV124" s="126" t="e">
        <f t="shared" si="1832"/>
        <v>#DIV/0!</v>
      </c>
      <c r="AW124" s="126" t="e">
        <f t="shared" si="1832"/>
        <v>#DIV/0!</v>
      </c>
      <c r="AX124" s="126" t="e">
        <f t="shared" si="1832"/>
        <v>#DIV/0!</v>
      </c>
      <c r="AY124" s="126" t="e">
        <f t="shared" si="1832"/>
        <v>#DIV/0!</v>
      </c>
      <c r="AZ124" s="126" t="e">
        <f t="shared" si="1832"/>
        <v>#DIV/0!</v>
      </c>
      <c r="BA124" s="126" t="e">
        <f t="shared" si="1832"/>
        <v>#DIV/0!</v>
      </c>
      <c r="BB124" s="215" t="e">
        <f t="shared" si="1832"/>
        <v>#DIV/0!</v>
      </c>
      <c r="BC124" s="126" t="e">
        <f t="shared" si="1832"/>
        <v>#DIV/0!</v>
      </c>
      <c r="BD124" s="126" t="e">
        <f t="shared" si="1832"/>
        <v>#DIV/0!</v>
      </c>
      <c r="BE124" s="126" t="e">
        <f t="shared" si="1832"/>
        <v>#DIV/0!</v>
      </c>
      <c r="BF124" s="126" t="e">
        <f t="shared" si="1832"/>
        <v>#DIV/0!</v>
      </c>
      <c r="BG124" s="126">
        <f t="shared" si="1832"/>
        <v>0.67776791165825767</v>
      </c>
      <c r="BH124" s="177">
        <f t="shared" si="1832"/>
        <v>0.67776791165825767</v>
      </c>
      <c r="BI124" s="225">
        <f t="shared" si="1832"/>
        <v>0.67935224960434093</v>
      </c>
      <c r="BJ124" s="126">
        <f t="shared" si="1832"/>
        <v>0.67799316196724946</v>
      </c>
      <c r="BK124" s="126">
        <f t="shared" si="1832"/>
        <v>0.71265773405698774</v>
      </c>
      <c r="BM124" s="126" t="e">
        <f t="shared" ref="BM124" si="1834">BM119/BM116</f>
        <v>#DIV/0!</v>
      </c>
    </row>
    <row r="125" spans="1:69" s="180" customFormat="1" ht="15.75" x14ac:dyDescent="0.25">
      <c r="A125" s="128"/>
      <c r="B125" s="5" t="s">
        <v>297</v>
      </c>
      <c r="C125" s="11">
        <f>C119-C116</f>
        <v>0</v>
      </c>
      <c r="D125" s="11">
        <f t="shared" ref="D125:BM125" si="1835">D119-D116</f>
        <v>0</v>
      </c>
      <c r="E125" s="11">
        <f t="shared" si="1835"/>
        <v>0</v>
      </c>
      <c r="F125" s="11">
        <f t="shared" si="1835"/>
        <v>0</v>
      </c>
      <c r="G125" s="11">
        <f t="shared" si="1835"/>
        <v>0</v>
      </c>
      <c r="H125" s="11">
        <f t="shared" si="1835"/>
        <v>-815290</v>
      </c>
      <c r="I125" s="11">
        <f t="shared" si="1835"/>
        <v>0</v>
      </c>
      <c r="J125" s="11">
        <f t="shared" si="1835"/>
        <v>0</v>
      </c>
      <c r="K125" s="11">
        <f t="shared" si="1835"/>
        <v>0</v>
      </c>
      <c r="L125" s="11">
        <f t="shared" si="1835"/>
        <v>0</v>
      </c>
      <c r="M125" s="11">
        <f t="shared" si="1835"/>
        <v>0</v>
      </c>
      <c r="N125" s="11">
        <f t="shared" si="1835"/>
        <v>0</v>
      </c>
      <c r="O125" s="11">
        <f t="shared" si="1835"/>
        <v>0</v>
      </c>
      <c r="P125" s="11">
        <f t="shared" si="1835"/>
        <v>0</v>
      </c>
      <c r="Q125" s="11">
        <f t="shared" si="1835"/>
        <v>0</v>
      </c>
      <c r="R125" s="11">
        <f t="shared" si="1835"/>
        <v>0</v>
      </c>
      <c r="S125" s="11">
        <f t="shared" si="1835"/>
        <v>0</v>
      </c>
      <c r="T125" s="11">
        <f t="shared" si="1835"/>
        <v>0</v>
      </c>
      <c r="U125" s="11">
        <f t="shared" si="1835"/>
        <v>0</v>
      </c>
      <c r="V125" s="9">
        <f t="shared" si="1835"/>
        <v>0</v>
      </c>
      <c r="W125" s="11">
        <f t="shared" si="1835"/>
        <v>0</v>
      </c>
      <c r="X125" s="11">
        <f t="shared" si="1835"/>
        <v>0</v>
      </c>
      <c r="Y125" s="11">
        <f t="shared" si="1835"/>
        <v>0</v>
      </c>
      <c r="Z125" s="11">
        <f t="shared" si="1835"/>
        <v>0</v>
      </c>
      <c r="AA125" s="11">
        <f t="shared" si="1835"/>
        <v>0</v>
      </c>
      <c r="AB125" s="11">
        <f t="shared" ref="AB125" si="1836">AB119-AB116</f>
        <v>0</v>
      </c>
      <c r="AC125" s="10">
        <f t="shared" si="1835"/>
        <v>0</v>
      </c>
      <c r="AD125" s="223">
        <f t="shared" si="1835"/>
        <v>-815290</v>
      </c>
      <c r="AE125" s="11">
        <f t="shared" si="1835"/>
        <v>0</v>
      </c>
      <c r="AF125" s="11">
        <f t="shared" si="1835"/>
        <v>0</v>
      </c>
      <c r="AG125" s="11">
        <f t="shared" si="1835"/>
        <v>0</v>
      </c>
      <c r="AH125" s="11">
        <f t="shared" si="1835"/>
        <v>0</v>
      </c>
      <c r="AI125" s="11">
        <f t="shared" si="1835"/>
        <v>0</v>
      </c>
      <c r="AJ125" s="11">
        <f t="shared" si="1835"/>
        <v>0</v>
      </c>
      <c r="AK125" s="11">
        <f t="shared" si="1835"/>
        <v>0</v>
      </c>
      <c r="AL125" s="11">
        <f t="shared" si="1835"/>
        <v>0</v>
      </c>
      <c r="AM125" s="11">
        <f t="shared" si="1835"/>
        <v>0</v>
      </c>
      <c r="AN125" s="11">
        <f t="shared" si="1835"/>
        <v>0</v>
      </c>
      <c r="AO125" s="9">
        <f t="shared" si="1835"/>
        <v>0</v>
      </c>
      <c r="AP125" s="11">
        <f t="shared" si="1835"/>
        <v>0</v>
      </c>
      <c r="AQ125" s="10">
        <f t="shared" si="1835"/>
        <v>0</v>
      </c>
      <c r="AR125" s="11">
        <f t="shared" si="1835"/>
        <v>0</v>
      </c>
      <c r="AS125" s="11">
        <f t="shared" si="1835"/>
        <v>0</v>
      </c>
      <c r="AT125" s="11">
        <f t="shared" si="1835"/>
        <v>0</v>
      </c>
      <c r="AU125" s="11">
        <f t="shared" si="1835"/>
        <v>0</v>
      </c>
      <c r="AV125" s="11">
        <f t="shared" si="1835"/>
        <v>0</v>
      </c>
      <c r="AW125" s="11">
        <f t="shared" si="1835"/>
        <v>0</v>
      </c>
      <c r="AX125" s="11">
        <f t="shared" si="1835"/>
        <v>0</v>
      </c>
      <c r="AY125" s="11">
        <f t="shared" si="1835"/>
        <v>0</v>
      </c>
      <c r="AZ125" s="11">
        <f t="shared" si="1835"/>
        <v>0</v>
      </c>
      <c r="BA125" s="11">
        <f t="shared" si="1835"/>
        <v>0</v>
      </c>
      <c r="BB125" s="10">
        <f t="shared" si="1835"/>
        <v>0</v>
      </c>
      <c r="BC125" s="11">
        <f t="shared" si="1835"/>
        <v>0</v>
      </c>
      <c r="BD125" s="11">
        <f t="shared" si="1835"/>
        <v>0</v>
      </c>
      <c r="BE125" s="11">
        <f t="shared" si="1835"/>
        <v>0</v>
      </c>
      <c r="BF125" s="11">
        <f t="shared" si="1835"/>
        <v>0</v>
      </c>
      <c r="BG125" s="11">
        <f t="shared" si="1835"/>
        <v>-23294535</v>
      </c>
      <c r="BH125" s="11">
        <f t="shared" si="1835"/>
        <v>-23294535</v>
      </c>
      <c r="BI125" s="223">
        <f t="shared" si="1835"/>
        <v>-24109825</v>
      </c>
      <c r="BJ125" s="11">
        <f t="shared" si="1835"/>
        <v>-23262740</v>
      </c>
      <c r="BK125" s="11">
        <f t="shared" si="1835"/>
        <v>-847085</v>
      </c>
      <c r="BL125" s="11">
        <f t="shared" si="1835"/>
        <v>2100904</v>
      </c>
      <c r="BM125" s="11">
        <f t="shared" si="1835"/>
        <v>16376</v>
      </c>
    </row>
    <row r="126" spans="1:69" ht="15.75" x14ac:dyDescent="0.25">
      <c r="A126" s="128"/>
      <c r="B126" s="5"/>
      <c r="C126" s="5"/>
      <c r="D126" s="5"/>
      <c r="E126" s="5"/>
      <c r="F126" s="5"/>
      <c r="G126" s="5"/>
      <c r="H126" s="5"/>
      <c r="I126" s="5"/>
      <c r="J126" s="5"/>
      <c r="K126" s="5"/>
      <c r="L126" s="5"/>
      <c r="M126" s="5"/>
      <c r="N126" s="5"/>
      <c r="O126" s="5"/>
      <c r="P126" s="5"/>
      <c r="Q126" s="5"/>
      <c r="R126" s="5"/>
      <c r="S126" s="5"/>
      <c r="T126" s="5"/>
      <c r="U126" s="5"/>
      <c r="V126" s="16"/>
      <c r="W126" s="5"/>
      <c r="X126" s="5"/>
      <c r="Y126" s="5"/>
      <c r="Z126" s="5"/>
      <c r="AA126" s="5"/>
      <c r="AB126" s="5"/>
      <c r="AC126" s="6"/>
      <c r="AD126" s="226"/>
      <c r="AE126" s="5"/>
      <c r="AF126" s="5"/>
      <c r="AG126" s="5"/>
      <c r="AH126" s="5"/>
      <c r="AI126" s="5"/>
      <c r="AJ126" s="5"/>
      <c r="AK126" s="5"/>
      <c r="AL126" s="5"/>
      <c r="AM126" s="5"/>
      <c r="AN126" s="5"/>
      <c r="AO126" s="16"/>
      <c r="AP126" s="5"/>
      <c r="AQ126" s="6"/>
      <c r="AR126" s="5"/>
      <c r="AS126" s="5"/>
      <c r="AT126" s="5"/>
      <c r="AU126" s="5"/>
      <c r="AV126" s="5"/>
      <c r="AW126" s="6"/>
      <c r="AX126" s="5"/>
      <c r="AY126" s="5"/>
      <c r="AZ126" s="5"/>
      <c r="BA126" s="5"/>
      <c r="BB126" s="6"/>
      <c r="BC126" s="5"/>
      <c r="BD126" s="5"/>
      <c r="BE126" s="5"/>
      <c r="BF126" s="5"/>
      <c r="BG126" s="5"/>
      <c r="BH126" s="16"/>
      <c r="BI126" s="226"/>
      <c r="BJ126" s="5"/>
      <c r="BK126" s="48"/>
    </row>
    <row r="127" spans="1:69" ht="15.75" x14ac:dyDescent="0.25">
      <c r="A127" s="128" t="s">
        <v>130</v>
      </c>
      <c r="B127" s="11" t="s">
        <v>300</v>
      </c>
      <c r="C127" s="5">
        <f t="shared" ref="C127:AC127" si="1837">C5+C16+C28+C39+C50+C61+C72+C83+C94+C105+C116</f>
        <v>25094501</v>
      </c>
      <c r="D127" s="5">
        <f t="shared" si="1837"/>
        <v>7559818</v>
      </c>
      <c r="E127" s="5">
        <f t="shared" si="1837"/>
        <v>991281</v>
      </c>
      <c r="F127" s="5">
        <f t="shared" si="1837"/>
        <v>2860481</v>
      </c>
      <c r="G127" s="5">
        <f t="shared" si="1837"/>
        <v>1482068</v>
      </c>
      <c r="H127" s="5">
        <f t="shared" si="1837"/>
        <v>2899829</v>
      </c>
      <c r="I127" s="5">
        <f t="shared" si="1837"/>
        <v>0</v>
      </c>
      <c r="J127" s="5">
        <f t="shared" si="1837"/>
        <v>1982650</v>
      </c>
      <c r="K127" s="5">
        <f t="shared" si="1837"/>
        <v>117456</v>
      </c>
      <c r="L127" s="5">
        <f t="shared" si="1837"/>
        <v>529809</v>
      </c>
      <c r="M127" s="5">
        <f t="shared" si="1837"/>
        <v>1499479</v>
      </c>
      <c r="N127" s="5">
        <f t="shared" si="1837"/>
        <v>26092</v>
      </c>
      <c r="O127" s="5">
        <f t="shared" si="1837"/>
        <v>93065</v>
      </c>
      <c r="P127" s="5">
        <f t="shared" si="1837"/>
        <v>922915</v>
      </c>
      <c r="Q127" s="5">
        <f t="shared" si="1837"/>
        <v>0</v>
      </c>
      <c r="R127" s="5">
        <f t="shared" si="1837"/>
        <v>80835</v>
      </c>
      <c r="S127" s="5">
        <f t="shared" si="1837"/>
        <v>890316</v>
      </c>
      <c r="T127" s="5">
        <f t="shared" si="1837"/>
        <v>831482</v>
      </c>
      <c r="U127" s="5">
        <f t="shared" si="1837"/>
        <v>0</v>
      </c>
      <c r="V127" s="16">
        <f t="shared" si="1837"/>
        <v>344986</v>
      </c>
      <c r="W127" s="5">
        <f t="shared" si="1837"/>
        <v>1004</v>
      </c>
      <c r="X127" s="5">
        <f t="shared" si="1837"/>
        <v>406</v>
      </c>
      <c r="Y127" s="5">
        <f t="shared" si="1837"/>
        <v>26497</v>
      </c>
      <c r="Z127" s="5">
        <f t="shared" si="1837"/>
        <v>3049</v>
      </c>
      <c r="AA127" s="5">
        <f t="shared" si="1837"/>
        <v>7424</v>
      </c>
      <c r="AB127" s="5">
        <f t="shared" ref="AB127" si="1838">AB5+AB16+AB28+AB39+AB50+AB61+AB72+AB83+AB94+AB105+AB116</f>
        <v>45460</v>
      </c>
      <c r="AC127" s="6">
        <f t="shared" si="1837"/>
        <v>1331801</v>
      </c>
      <c r="AD127" s="229">
        <f t="shared" ref="AD127:AD130" si="1839">SUM(C127:AC127)</f>
        <v>49622704</v>
      </c>
      <c r="AE127" s="5">
        <f t="shared" ref="AE127:BH128" si="1840">AE5+AE16+AE28+AE39+AE50+AE61+AE72+AE83+AE94+AE105+AE116</f>
        <v>56229</v>
      </c>
      <c r="AF127" s="5">
        <f t="shared" si="1840"/>
        <v>39351</v>
      </c>
      <c r="AG127" s="5">
        <f t="shared" si="1840"/>
        <v>71546</v>
      </c>
      <c r="AH127" s="5">
        <f t="shared" si="1840"/>
        <v>0</v>
      </c>
      <c r="AI127" s="5">
        <f t="shared" si="1840"/>
        <v>0</v>
      </c>
      <c r="AJ127" s="5">
        <f t="shared" si="1840"/>
        <v>22250</v>
      </c>
      <c r="AK127" s="5">
        <f t="shared" si="1840"/>
        <v>1386603</v>
      </c>
      <c r="AL127" s="5">
        <f t="shared" si="1840"/>
        <v>1097556</v>
      </c>
      <c r="AM127" s="5">
        <f t="shared" si="1840"/>
        <v>7695054</v>
      </c>
      <c r="AN127" s="5">
        <f t="shared" si="1840"/>
        <v>131472</v>
      </c>
      <c r="AO127" s="16">
        <f t="shared" si="1840"/>
        <v>3045430</v>
      </c>
      <c r="AP127" s="5">
        <f t="shared" si="1840"/>
        <v>15785368</v>
      </c>
      <c r="AQ127" s="6">
        <f t="shared" si="1840"/>
        <v>145980</v>
      </c>
      <c r="AR127" s="5">
        <f t="shared" si="1840"/>
        <v>1145396</v>
      </c>
      <c r="AS127" s="5">
        <f t="shared" si="1840"/>
        <v>0</v>
      </c>
      <c r="AT127" s="5">
        <f t="shared" si="1840"/>
        <v>0</v>
      </c>
      <c r="AU127" s="5">
        <f t="shared" si="1840"/>
        <v>505281</v>
      </c>
      <c r="AV127" s="5">
        <f t="shared" si="1840"/>
        <v>0</v>
      </c>
      <c r="AW127" s="5">
        <f t="shared" si="1840"/>
        <v>26546</v>
      </c>
      <c r="AX127" s="5">
        <f t="shared" si="1840"/>
        <v>18138</v>
      </c>
      <c r="AY127" s="5">
        <f t="shared" si="1840"/>
        <v>7897</v>
      </c>
      <c r="AZ127" s="5">
        <f t="shared" si="1840"/>
        <v>460395</v>
      </c>
      <c r="BA127" s="5">
        <f t="shared" si="1840"/>
        <v>785079</v>
      </c>
      <c r="BB127" s="6">
        <f t="shared" si="1840"/>
        <v>761999</v>
      </c>
      <c r="BC127" s="5">
        <f t="shared" si="1840"/>
        <v>148811</v>
      </c>
      <c r="BD127" s="5">
        <f t="shared" si="1840"/>
        <v>148813</v>
      </c>
      <c r="BE127" s="5">
        <f t="shared" si="1840"/>
        <v>259</v>
      </c>
      <c r="BF127" s="5">
        <f t="shared" si="1840"/>
        <v>129563</v>
      </c>
      <c r="BG127" s="11">
        <f>BG5+BG16+BG28+BG39+BG50+BG61+BG72+BG83+BG94+BG105+BG116</f>
        <v>73658215</v>
      </c>
      <c r="BH127" s="16">
        <f t="shared" si="1840"/>
        <v>107273231</v>
      </c>
      <c r="BI127" s="227">
        <f>AD127+BH127</f>
        <v>156895935</v>
      </c>
      <c r="BJ127" s="5">
        <f t="shared" ref="BJ127:BK130" si="1841">BJ5+BJ16+BJ28+BJ39+BJ50+BJ61+BJ72+BJ83+BJ94+BJ105+BJ116</f>
        <v>73141098</v>
      </c>
      <c r="BK127" s="49">
        <f t="shared" si="1841"/>
        <v>83754837</v>
      </c>
      <c r="BM127" s="30">
        <f>BK127-AD127</f>
        <v>34132133</v>
      </c>
    </row>
    <row r="128" spans="1:69" s="41" customFormat="1" ht="15.75" x14ac:dyDescent="0.25">
      <c r="A128" s="134"/>
      <c r="B128" s="216" t="s">
        <v>325</v>
      </c>
      <c r="C128" s="10">
        <f t="shared" ref="C128:AC128" si="1842">C6+C17+C29+C40+C51+C62+C73+C84+C95+C106+C117</f>
        <v>17064261</v>
      </c>
      <c r="D128" s="10">
        <f t="shared" si="1842"/>
        <v>4775870</v>
      </c>
      <c r="E128" s="10">
        <f t="shared" si="1842"/>
        <v>991280</v>
      </c>
      <c r="F128" s="10">
        <f t="shared" si="1842"/>
        <v>1945103</v>
      </c>
      <c r="G128" s="10">
        <f t="shared" si="1842"/>
        <v>1007799</v>
      </c>
      <c r="H128" s="10">
        <f t="shared" si="1842"/>
        <v>1971881</v>
      </c>
      <c r="I128" s="10">
        <f t="shared" si="1842"/>
        <v>0</v>
      </c>
      <c r="J128" s="10">
        <f t="shared" si="1842"/>
        <v>1348202</v>
      </c>
      <c r="K128" s="10">
        <f t="shared" si="1842"/>
        <v>79868.08</v>
      </c>
      <c r="L128" s="10">
        <f t="shared" si="1842"/>
        <v>360278</v>
      </c>
      <c r="M128" s="10">
        <f t="shared" si="1842"/>
        <v>1019642</v>
      </c>
      <c r="N128" s="10">
        <f t="shared" si="1842"/>
        <v>17751</v>
      </c>
      <c r="O128" s="10">
        <f t="shared" si="1842"/>
        <v>63280</v>
      </c>
      <c r="P128" s="10">
        <f t="shared" si="1842"/>
        <v>627585</v>
      </c>
      <c r="Q128" s="10">
        <f t="shared" si="1842"/>
        <v>0</v>
      </c>
      <c r="R128" s="10">
        <f t="shared" si="1842"/>
        <v>54968</v>
      </c>
      <c r="S128" s="10">
        <f t="shared" si="1842"/>
        <v>747866</v>
      </c>
      <c r="T128" s="10">
        <f t="shared" si="1842"/>
        <v>565410</v>
      </c>
      <c r="U128" s="10">
        <f t="shared" si="1842"/>
        <v>0</v>
      </c>
      <c r="V128" s="10">
        <f t="shared" si="1842"/>
        <v>234582</v>
      </c>
      <c r="W128" s="10">
        <f t="shared" si="1842"/>
        <v>681</v>
      </c>
      <c r="X128" s="10">
        <f t="shared" si="1842"/>
        <v>274</v>
      </c>
      <c r="Y128" s="10">
        <f t="shared" si="1842"/>
        <v>18025</v>
      </c>
      <c r="Z128" s="10">
        <f t="shared" si="1842"/>
        <v>2082</v>
      </c>
      <c r="AA128" s="10">
        <f t="shared" si="1842"/>
        <v>5073</v>
      </c>
      <c r="AB128" s="10">
        <f t="shared" ref="AB128" si="1843">AB6+AB17+AB29+AB40+AB51+AB62+AB73+AB84+AB95+AB106+AB117</f>
        <v>31099</v>
      </c>
      <c r="AC128" s="10">
        <f t="shared" si="1842"/>
        <v>905624</v>
      </c>
      <c r="AD128" s="121">
        <f t="shared" si="1839"/>
        <v>33838484.079999998</v>
      </c>
      <c r="AE128" s="6">
        <f t="shared" si="1840"/>
        <v>38239</v>
      </c>
      <c r="AF128" s="6">
        <f t="shared" si="1840"/>
        <v>26755</v>
      </c>
      <c r="AG128" s="6">
        <f t="shared" si="1840"/>
        <v>49027</v>
      </c>
      <c r="AH128" s="6">
        <f t="shared" si="1840"/>
        <v>0</v>
      </c>
      <c r="AI128" s="6">
        <f t="shared" si="1840"/>
        <v>0</v>
      </c>
      <c r="AJ128" s="6">
        <f t="shared" si="1840"/>
        <v>15126</v>
      </c>
      <c r="AK128" s="6">
        <f t="shared" si="1840"/>
        <v>935654</v>
      </c>
      <c r="AL128" s="6">
        <f t="shared" si="1840"/>
        <v>745853</v>
      </c>
      <c r="AM128" s="6" t="e">
        <f t="shared" si="1840"/>
        <v>#VALUE!</v>
      </c>
      <c r="AN128" s="6">
        <f t="shared" si="1840"/>
        <v>89399</v>
      </c>
      <c r="AO128" s="6">
        <f t="shared" si="1840"/>
        <v>2070895</v>
      </c>
      <c r="AP128" s="6">
        <f t="shared" si="1840"/>
        <v>12898848.359999999</v>
      </c>
      <c r="AQ128" s="6">
        <f t="shared" si="1840"/>
        <v>99270</v>
      </c>
      <c r="AR128" s="6">
        <f t="shared" si="1840"/>
        <v>679204</v>
      </c>
      <c r="AS128" s="6">
        <f t="shared" si="1840"/>
        <v>0</v>
      </c>
      <c r="AT128" s="6">
        <f t="shared" si="1840"/>
        <v>0</v>
      </c>
      <c r="AU128" s="6">
        <f t="shared" si="1840"/>
        <v>299625</v>
      </c>
      <c r="AV128" s="6">
        <f t="shared" si="1840"/>
        <v>0</v>
      </c>
      <c r="AW128" s="6">
        <f t="shared" si="1840"/>
        <v>18047</v>
      </c>
      <c r="AX128" s="6">
        <f t="shared" si="1840"/>
        <v>12332</v>
      </c>
      <c r="AY128" s="6">
        <f t="shared" si="1840"/>
        <v>5373</v>
      </c>
      <c r="AZ128" s="10">
        <f t="shared" si="1840"/>
        <v>273008</v>
      </c>
      <c r="BA128" s="6">
        <f t="shared" si="1840"/>
        <v>465543</v>
      </c>
      <c r="BB128" s="6">
        <f t="shared" si="1840"/>
        <v>518161</v>
      </c>
      <c r="BC128" s="6">
        <f t="shared" si="1840"/>
        <v>101197</v>
      </c>
      <c r="BD128" s="6">
        <f t="shared" si="1840"/>
        <v>101169</v>
      </c>
      <c r="BE128" s="6">
        <f t="shared" si="1840"/>
        <v>172</v>
      </c>
      <c r="BF128" s="6">
        <f t="shared" si="1840"/>
        <v>88112</v>
      </c>
      <c r="BG128" s="10">
        <f t="shared" si="1840"/>
        <v>943304</v>
      </c>
      <c r="BH128" s="10">
        <f t="shared" ref="BH128" si="1844">BH6+BH17+BH29+BH40+BH51+BH62+BH73+BH84+BH95+BH106+BH117</f>
        <v>25706960.359999999</v>
      </c>
      <c r="BI128" s="261">
        <f>AD128+BH128</f>
        <v>59545444.439999998</v>
      </c>
      <c r="BJ128" s="10">
        <f t="shared" si="1841"/>
        <v>598749</v>
      </c>
      <c r="BK128" s="10">
        <f t="shared" si="1841"/>
        <v>58946695.439999998</v>
      </c>
      <c r="BM128" s="217">
        <f t="shared" ref="BM128:BM133" si="1845">BK128-AD128</f>
        <v>25108211.359999999</v>
      </c>
    </row>
    <row r="129" spans="1:65" ht="15.75" x14ac:dyDescent="0.25">
      <c r="B129" s="12" t="s">
        <v>326</v>
      </c>
      <c r="C129" s="5">
        <f t="shared" ref="C129:AC129" si="1846">C7+C18+C30+C41+C52+C63+C74+C85+C96+C107+C118</f>
        <v>16814721</v>
      </c>
      <c r="D129" s="5">
        <f t="shared" si="1846"/>
        <v>2942528</v>
      </c>
      <c r="E129" s="5">
        <f t="shared" si="1846"/>
        <v>955901</v>
      </c>
      <c r="F129" s="5">
        <f t="shared" si="1846"/>
        <v>1768861</v>
      </c>
      <c r="G129" s="5">
        <f t="shared" si="1846"/>
        <v>899118</v>
      </c>
      <c r="H129" s="5">
        <f t="shared" si="1846"/>
        <v>1843764</v>
      </c>
      <c r="I129" s="5">
        <f t="shared" si="1846"/>
        <v>0</v>
      </c>
      <c r="J129" s="5">
        <f t="shared" si="1846"/>
        <v>1186037</v>
      </c>
      <c r="K129" s="5">
        <f t="shared" si="1846"/>
        <v>55764</v>
      </c>
      <c r="L129" s="5">
        <f t="shared" si="1846"/>
        <v>358752</v>
      </c>
      <c r="M129" s="5">
        <f t="shared" si="1846"/>
        <v>899205</v>
      </c>
      <c r="N129" s="5">
        <f t="shared" si="1846"/>
        <v>17438</v>
      </c>
      <c r="O129" s="5">
        <f t="shared" si="1846"/>
        <v>65977</v>
      </c>
      <c r="P129" s="5">
        <f t="shared" si="1846"/>
        <v>685957</v>
      </c>
      <c r="Q129" s="5">
        <f t="shared" si="1846"/>
        <v>0</v>
      </c>
      <c r="R129" s="5">
        <f t="shared" si="1846"/>
        <v>33229</v>
      </c>
      <c r="S129" s="5">
        <f t="shared" si="1846"/>
        <v>792541</v>
      </c>
      <c r="T129" s="5">
        <f t="shared" si="1846"/>
        <v>611343</v>
      </c>
      <c r="U129" s="5">
        <f t="shared" si="1846"/>
        <v>2435</v>
      </c>
      <c r="V129" s="16">
        <f t="shared" si="1846"/>
        <v>316190</v>
      </c>
      <c r="W129" s="5">
        <f t="shared" si="1846"/>
        <v>442</v>
      </c>
      <c r="X129" s="5">
        <f t="shared" si="1846"/>
        <v>0</v>
      </c>
      <c r="Y129" s="5">
        <f t="shared" si="1846"/>
        <v>21280</v>
      </c>
      <c r="Z129" s="5">
        <f t="shared" si="1846"/>
        <v>2498</v>
      </c>
      <c r="AA129" s="5">
        <f t="shared" si="1846"/>
        <v>3227</v>
      </c>
      <c r="AB129" s="5">
        <f t="shared" ref="AB129" si="1847">AB7+AB18+AB30+AB41+AB52+AB63+AB74+AB85+AB96+AB107+AB118</f>
        <v>0</v>
      </c>
      <c r="AC129" s="6">
        <f t="shared" si="1846"/>
        <v>959225</v>
      </c>
      <c r="AD129" s="229">
        <f t="shared" si="1839"/>
        <v>31236433</v>
      </c>
      <c r="AE129" s="5">
        <f t="shared" ref="AE129:BH129" si="1848">AE7+AE18+AE30+AE41+AE52+AE63+AE74+AE85+AE96+AE107+AE118</f>
        <v>32821</v>
      </c>
      <c r="AF129" s="5">
        <f t="shared" si="1848"/>
        <v>36182</v>
      </c>
      <c r="AG129" s="5">
        <f t="shared" si="1848"/>
        <v>144394</v>
      </c>
      <c r="AH129" s="5">
        <f t="shared" si="1848"/>
        <v>18</v>
      </c>
      <c r="AI129" s="5">
        <f t="shared" si="1848"/>
        <v>24</v>
      </c>
      <c r="AJ129" s="5">
        <f t="shared" si="1848"/>
        <v>17704</v>
      </c>
      <c r="AK129" s="5">
        <f t="shared" si="1848"/>
        <v>1205937</v>
      </c>
      <c r="AL129" s="5">
        <f t="shared" si="1848"/>
        <v>867479</v>
      </c>
      <c r="AM129" s="5">
        <f t="shared" si="1848"/>
        <v>4743863</v>
      </c>
      <c r="AN129" s="5">
        <f t="shared" si="1848"/>
        <v>129437</v>
      </c>
      <c r="AO129" s="16">
        <f t="shared" si="1848"/>
        <v>2488058</v>
      </c>
      <c r="AP129" s="5">
        <f t="shared" si="1848"/>
        <v>13036090</v>
      </c>
      <c r="AQ129" s="6">
        <f t="shared" si="1848"/>
        <v>92827</v>
      </c>
      <c r="AR129" s="5">
        <f t="shared" si="1848"/>
        <v>769732</v>
      </c>
      <c r="AS129" s="5">
        <f t="shared" si="1848"/>
        <v>0</v>
      </c>
      <c r="AT129" s="5">
        <f t="shared" si="1848"/>
        <v>0</v>
      </c>
      <c r="AU129" s="5">
        <f t="shared" si="1848"/>
        <v>290591</v>
      </c>
      <c r="AV129" s="5">
        <f t="shared" si="1848"/>
        <v>0</v>
      </c>
      <c r="AW129" s="5">
        <f t="shared" si="1848"/>
        <v>12333</v>
      </c>
      <c r="AX129" s="5">
        <f t="shared" si="1848"/>
        <v>10863</v>
      </c>
      <c r="AY129" s="5">
        <f t="shared" si="1848"/>
        <v>7711</v>
      </c>
      <c r="AZ129" s="5">
        <f t="shared" si="1848"/>
        <v>265313</v>
      </c>
      <c r="BA129" s="5">
        <f t="shared" si="1848"/>
        <v>348905</v>
      </c>
      <c r="BB129" s="6">
        <f t="shared" si="1848"/>
        <v>651463</v>
      </c>
      <c r="BC129" s="5">
        <f t="shared" si="1848"/>
        <v>123899</v>
      </c>
      <c r="BD129" s="5">
        <f t="shared" si="1848"/>
        <v>123920</v>
      </c>
      <c r="BE129" s="5">
        <f t="shared" si="1848"/>
        <v>8</v>
      </c>
      <c r="BF129" s="5">
        <f t="shared" si="1848"/>
        <v>112980</v>
      </c>
      <c r="BG129" s="11">
        <f t="shared" si="1848"/>
        <v>47711959</v>
      </c>
      <c r="BH129" s="9">
        <f t="shared" si="1848"/>
        <v>73224511</v>
      </c>
      <c r="BI129" s="222">
        <f>AD129+BH129</f>
        <v>104460944</v>
      </c>
      <c r="BJ129" s="5">
        <f t="shared" si="1841"/>
        <v>46529246</v>
      </c>
      <c r="BK129" s="49">
        <f t="shared" si="1841"/>
        <v>57931698</v>
      </c>
      <c r="BL129" s="30">
        <f>'Upto Month COPPY'!N61-'Upto Month COPPY'!M61</f>
        <v>57931734</v>
      </c>
      <c r="BM129" s="30">
        <f t="shared" si="1845"/>
        <v>26695265</v>
      </c>
    </row>
    <row r="130" spans="1:65" ht="15.75" x14ac:dyDescent="0.25">
      <c r="A130" s="128"/>
      <c r="B130" s="182" t="s">
        <v>327</v>
      </c>
      <c r="C130" s="5">
        <f t="shared" ref="C130:AC130" si="1849">C8+C19+C31+C42+C53+C64+C75+C86+C97+C108+C119</f>
        <v>17210195</v>
      </c>
      <c r="D130" s="5">
        <f t="shared" si="1849"/>
        <v>4601850</v>
      </c>
      <c r="E130" s="5">
        <f t="shared" si="1849"/>
        <v>960626</v>
      </c>
      <c r="F130" s="5">
        <f t="shared" si="1849"/>
        <v>1973450</v>
      </c>
      <c r="G130" s="5">
        <f t="shared" si="1849"/>
        <v>1003412</v>
      </c>
      <c r="H130" s="5">
        <f t="shared" si="1849"/>
        <v>2084539</v>
      </c>
      <c r="I130" s="5">
        <f t="shared" si="1849"/>
        <v>0</v>
      </c>
      <c r="J130" s="5">
        <f t="shared" si="1849"/>
        <v>1546302</v>
      </c>
      <c r="K130" s="5">
        <f t="shared" si="1849"/>
        <v>24824</v>
      </c>
      <c r="L130" s="5">
        <f t="shared" si="1849"/>
        <v>269447</v>
      </c>
      <c r="M130" s="5">
        <f t="shared" si="1849"/>
        <v>969718</v>
      </c>
      <c r="N130" s="5">
        <f t="shared" si="1849"/>
        <v>18926</v>
      </c>
      <c r="O130" s="5">
        <f t="shared" si="1849"/>
        <v>54073</v>
      </c>
      <c r="P130" s="5">
        <f t="shared" si="1849"/>
        <v>749161</v>
      </c>
      <c r="Q130" s="5">
        <f t="shared" si="1849"/>
        <v>0</v>
      </c>
      <c r="R130" s="5">
        <f t="shared" si="1849"/>
        <v>43671</v>
      </c>
      <c r="S130" s="5">
        <f t="shared" si="1849"/>
        <v>822026</v>
      </c>
      <c r="T130" s="5">
        <f t="shared" si="1849"/>
        <v>809903</v>
      </c>
      <c r="U130" s="5">
        <f t="shared" si="1849"/>
        <v>0</v>
      </c>
      <c r="V130" s="16">
        <f t="shared" si="1849"/>
        <v>338452</v>
      </c>
      <c r="W130" s="5">
        <f t="shared" si="1849"/>
        <v>0</v>
      </c>
      <c r="X130" s="5">
        <f t="shared" si="1849"/>
        <v>0</v>
      </c>
      <c r="Y130" s="5">
        <f t="shared" si="1849"/>
        <v>111141</v>
      </c>
      <c r="Z130" s="5">
        <f t="shared" si="1849"/>
        <v>12306</v>
      </c>
      <c r="AA130" s="5">
        <f t="shared" si="1849"/>
        <v>17098</v>
      </c>
      <c r="AB130" s="5">
        <f t="shared" ref="AB130" si="1850">AB8+AB19+AB31+AB42+AB53+AB64+AB75+AB86+AB97+AB108+AB119</f>
        <v>2549</v>
      </c>
      <c r="AC130" s="6">
        <f t="shared" si="1849"/>
        <v>923078</v>
      </c>
      <c r="AD130" s="229">
        <f t="shared" si="1839"/>
        <v>34546747</v>
      </c>
      <c r="AE130" s="5">
        <f t="shared" ref="AE130:BH130" si="1851">AE8+AE19+AE31+AE42+AE53+AE64+AE75+AE86+AE97+AE108+AE119</f>
        <v>31544</v>
      </c>
      <c r="AF130" s="5">
        <f t="shared" si="1851"/>
        <v>18705</v>
      </c>
      <c r="AG130" s="5">
        <f t="shared" si="1851"/>
        <v>151997</v>
      </c>
      <c r="AH130" s="5">
        <f t="shared" si="1851"/>
        <v>41</v>
      </c>
      <c r="AI130" s="5">
        <f t="shared" si="1851"/>
        <v>0</v>
      </c>
      <c r="AJ130" s="5">
        <f t="shared" si="1851"/>
        <v>15950</v>
      </c>
      <c r="AK130" s="5">
        <f t="shared" si="1851"/>
        <v>1132413</v>
      </c>
      <c r="AL130" s="5">
        <f t="shared" si="1851"/>
        <v>602191</v>
      </c>
      <c r="AM130" s="5">
        <f t="shared" si="1851"/>
        <v>7300663</v>
      </c>
      <c r="AN130" s="5">
        <f t="shared" si="1851"/>
        <v>126800</v>
      </c>
      <c r="AO130" s="16">
        <f t="shared" si="1851"/>
        <v>2395768</v>
      </c>
      <c r="AP130" s="5">
        <f t="shared" si="1851"/>
        <v>13626280</v>
      </c>
      <c r="AQ130" s="6">
        <f t="shared" si="1851"/>
        <v>270131</v>
      </c>
      <c r="AR130" s="5">
        <f t="shared" si="1851"/>
        <v>274642</v>
      </c>
      <c r="AS130" s="5">
        <f t="shared" si="1851"/>
        <v>0</v>
      </c>
      <c r="AT130" s="5">
        <f t="shared" si="1851"/>
        <v>0</v>
      </c>
      <c r="AU130" s="5">
        <f t="shared" si="1851"/>
        <v>116933</v>
      </c>
      <c r="AV130" s="5">
        <f t="shared" si="1851"/>
        <v>0</v>
      </c>
      <c r="AW130" s="5">
        <f t="shared" si="1851"/>
        <v>9863</v>
      </c>
      <c r="AX130" s="5">
        <f t="shared" si="1851"/>
        <v>13043</v>
      </c>
      <c r="AY130" s="5">
        <f t="shared" si="1851"/>
        <v>5535</v>
      </c>
      <c r="AZ130" s="5">
        <f t="shared" si="1851"/>
        <v>718024</v>
      </c>
      <c r="BA130" s="5">
        <f t="shared" si="1851"/>
        <v>1369367</v>
      </c>
      <c r="BB130" s="6">
        <f t="shared" si="1851"/>
        <v>895707</v>
      </c>
      <c r="BC130" s="5">
        <f t="shared" si="1851"/>
        <v>120632</v>
      </c>
      <c r="BD130" s="5">
        <f t="shared" si="1851"/>
        <v>119685</v>
      </c>
      <c r="BE130" s="5">
        <f t="shared" si="1851"/>
        <v>3</v>
      </c>
      <c r="BF130" s="5">
        <f t="shared" si="1851"/>
        <v>114585</v>
      </c>
      <c r="BG130" s="5">
        <f t="shared" si="1851"/>
        <v>50304163</v>
      </c>
      <c r="BH130" s="16">
        <f t="shared" si="1851"/>
        <v>79734665</v>
      </c>
      <c r="BI130" s="222">
        <f>AD130+BH130</f>
        <v>114281412</v>
      </c>
      <c r="BJ130" s="5">
        <f t="shared" si="1841"/>
        <v>49670251</v>
      </c>
      <c r="BK130" s="49">
        <f t="shared" si="1841"/>
        <v>64611161</v>
      </c>
      <c r="BL130" s="30">
        <f>'Upto Month Current'!N61-'Upto Month Current'!M61</f>
        <v>64611159</v>
      </c>
      <c r="BM130" s="30">
        <f t="shared" si="1845"/>
        <v>30064414</v>
      </c>
    </row>
    <row r="131" spans="1:65" ht="15.75" x14ac:dyDescent="0.25">
      <c r="A131" s="128"/>
      <c r="B131" s="5" t="s">
        <v>132</v>
      </c>
      <c r="C131" s="11">
        <f>C130-C128</f>
        <v>145934</v>
      </c>
      <c r="D131" s="11">
        <f t="shared" ref="D131" si="1852">D130-D128</f>
        <v>-174020</v>
      </c>
      <c r="E131" s="11">
        <f t="shared" ref="E131" si="1853">E130-E128</f>
        <v>-30654</v>
      </c>
      <c r="F131" s="11">
        <f t="shared" ref="F131" si="1854">F130-F128</f>
        <v>28347</v>
      </c>
      <c r="G131" s="11">
        <f t="shared" ref="G131" si="1855">G130-G128</f>
        <v>-4387</v>
      </c>
      <c r="H131" s="11">
        <f t="shared" ref="H131" si="1856">H130-H128</f>
        <v>112658</v>
      </c>
      <c r="I131" s="11">
        <f t="shared" ref="I131" si="1857">I130-I128</f>
        <v>0</v>
      </c>
      <c r="J131" s="11">
        <f t="shared" ref="J131" si="1858">J130-J128</f>
        <v>198100</v>
      </c>
      <c r="K131" s="11">
        <f t="shared" ref="K131" si="1859">K130-K128</f>
        <v>-55044.08</v>
      </c>
      <c r="L131" s="11">
        <f t="shared" ref="L131" si="1860">L130-L128</f>
        <v>-90831</v>
      </c>
      <c r="M131" s="11">
        <f t="shared" ref="M131" si="1861">M130-M128</f>
        <v>-49924</v>
      </c>
      <c r="N131" s="11">
        <f t="shared" ref="N131" si="1862">N130-N128</f>
        <v>1175</v>
      </c>
      <c r="O131" s="11">
        <f t="shared" ref="O131" si="1863">O130-O128</f>
        <v>-9207</v>
      </c>
      <c r="P131" s="11">
        <f t="shared" ref="P131" si="1864">P130-P128</f>
        <v>121576</v>
      </c>
      <c r="Q131" s="11">
        <f t="shared" ref="Q131" si="1865">Q130-Q128</f>
        <v>0</v>
      </c>
      <c r="R131" s="11">
        <f t="shared" ref="R131" si="1866">R130-R128</f>
        <v>-11297</v>
      </c>
      <c r="S131" s="11">
        <f t="shared" ref="S131" si="1867">S130-S128</f>
        <v>74160</v>
      </c>
      <c r="T131" s="11">
        <f t="shared" ref="T131:U131" si="1868">T130-T128</f>
        <v>244493</v>
      </c>
      <c r="U131" s="11">
        <f t="shared" si="1868"/>
        <v>0</v>
      </c>
      <c r="V131" s="9">
        <f t="shared" ref="V131" si="1869">V130-V128</f>
        <v>103870</v>
      </c>
      <c r="W131" s="11">
        <f t="shared" ref="W131" si="1870">W130-W128</f>
        <v>-681</v>
      </c>
      <c r="X131" s="11">
        <f t="shared" ref="X131" si="1871">X130-X128</f>
        <v>-274</v>
      </c>
      <c r="Y131" s="11">
        <f t="shared" ref="Y131" si="1872">Y130-Y128</f>
        <v>93116</v>
      </c>
      <c r="Z131" s="11">
        <f t="shared" ref="Z131" si="1873">Z130-Z128</f>
        <v>10224</v>
      </c>
      <c r="AA131" s="11">
        <f t="shared" ref="AA131:AD131" si="1874">AA130-AA128</f>
        <v>12025</v>
      </c>
      <c r="AB131" s="11">
        <f t="shared" ref="AB131" si="1875">AB130-AB128</f>
        <v>-28550</v>
      </c>
      <c r="AC131" s="10">
        <f t="shared" si="1874"/>
        <v>17454</v>
      </c>
      <c r="AD131" s="223">
        <f t="shared" si="1874"/>
        <v>708262.92000000179</v>
      </c>
      <c r="AE131" s="11">
        <f t="shared" ref="AE131" si="1876">AE130-AE128</f>
        <v>-6695</v>
      </c>
      <c r="AF131" s="11">
        <f t="shared" ref="AF131" si="1877">AF130-AF128</f>
        <v>-8050</v>
      </c>
      <c r="AG131" s="11">
        <f t="shared" ref="AG131" si="1878">AG130-AG128</f>
        <v>102970</v>
      </c>
      <c r="AH131" s="11">
        <f t="shared" ref="AH131" si="1879">AH130-AH128</f>
        <v>41</v>
      </c>
      <c r="AI131" s="11">
        <f t="shared" ref="AI131" si="1880">AI130-AI128</f>
        <v>0</v>
      </c>
      <c r="AJ131" s="11">
        <f t="shared" ref="AJ131" si="1881">AJ130-AJ128</f>
        <v>824</v>
      </c>
      <c r="AK131" s="11">
        <f t="shared" ref="AK131" si="1882">AK130-AK128</f>
        <v>196759</v>
      </c>
      <c r="AL131" s="11">
        <f t="shared" ref="AL131" si="1883">AL130-AL128</f>
        <v>-143662</v>
      </c>
      <c r="AM131" s="11" t="e">
        <f t="shared" ref="AM131" si="1884">AM130-AM128</f>
        <v>#VALUE!</v>
      </c>
      <c r="AN131" s="11">
        <f t="shared" ref="AN131" si="1885">AN130-AN128</f>
        <v>37401</v>
      </c>
      <c r="AO131" s="9">
        <f t="shared" ref="AO131" si="1886">AO130-AO128</f>
        <v>324873</v>
      </c>
      <c r="AP131" s="11">
        <f t="shared" ref="AP131" si="1887">AP130-AP128</f>
        <v>727431.6400000006</v>
      </c>
      <c r="AQ131" s="10">
        <f t="shared" ref="AQ131" si="1888">AQ130-AQ128</f>
        <v>170861</v>
      </c>
      <c r="AR131" s="11">
        <f t="shared" ref="AR131" si="1889">AR130-AR128</f>
        <v>-404562</v>
      </c>
      <c r="AS131" s="11">
        <f t="shared" ref="AS131" si="1890">AS130-AS128</f>
        <v>0</v>
      </c>
      <c r="AT131" s="11">
        <f t="shared" ref="AT131" si="1891">AT130-AT128</f>
        <v>0</v>
      </c>
      <c r="AU131" s="11">
        <f t="shared" ref="AU131" si="1892">AU130-AU128</f>
        <v>-182692</v>
      </c>
      <c r="AV131" s="11">
        <f t="shared" ref="AV131" si="1893">AV130-AV128</f>
        <v>0</v>
      </c>
      <c r="AW131" s="11">
        <f t="shared" ref="AW131" si="1894">AW130-AW128</f>
        <v>-8184</v>
      </c>
      <c r="AX131" s="11">
        <f t="shared" ref="AX131" si="1895">AX130-AX128</f>
        <v>711</v>
      </c>
      <c r="AY131" s="11">
        <f t="shared" ref="AY131" si="1896">AY130-AY128</f>
        <v>162</v>
      </c>
      <c r="AZ131" s="11">
        <f t="shared" ref="AZ131" si="1897">AZ130-AZ128</f>
        <v>445016</v>
      </c>
      <c r="BA131" s="11">
        <f t="shared" ref="BA131" si="1898">BA130-BA128</f>
        <v>903824</v>
      </c>
      <c r="BB131" s="10">
        <f t="shared" ref="BB131" si="1899">BB130-BB128</f>
        <v>377546</v>
      </c>
      <c r="BC131" s="11">
        <f t="shared" ref="BC131" si="1900">BC130-BC128</f>
        <v>19435</v>
      </c>
      <c r="BD131" s="11">
        <f t="shared" ref="BD131" si="1901">BD130-BD128</f>
        <v>18516</v>
      </c>
      <c r="BE131" s="11">
        <f t="shared" ref="BE131" si="1902">BE130-BE128</f>
        <v>-169</v>
      </c>
      <c r="BF131" s="11">
        <f t="shared" ref="BF131" si="1903">BF130-BF128</f>
        <v>26473</v>
      </c>
      <c r="BG131" s="11">
        <f t="shared" ref="BG131" si="1904">BG130-BG128</f>
        <v>49360859</v>
      </c>
      <c r="BH131" s="9">
        <f t="shared" ref="BH131:BI131" si="1905">BH130-BH128</f>
        <v>54027704.640000001</v>
      </c>
      <c r="BI131" s="223">
        <f t="shared" si="1905"/>
        <v>54735967.560000002</v>
      </c>
      <c r="BJ131" s="11">
        <f t="shared" ref="BJ131" si="1906">BJ130-BJ128</f>
        <v>49071502</v>
      </c>
      <c r="BK131" s="49">
        <f t="shared" ref="BK131" si="1907">BK130-BK128</f>
        <v>5664465.5600000024</v>
      </c>
      <c r="BM131" s="30">
        <f t="shared" si="1845"/>
        <v>4956202.6400000006</v>
      </c>
    </row>
    <row r="132" spans="1:65" ht="15.75" x14ac:dyDescent="0.25">
      <c r="A132" s="128"/>
      <c r="B132" s="5" t="s">
        <v>133</v>
      </c>
      <c r="C132" s="13">
        <f>C131/C128</f>
        <v>8.5520257806652161E-3</v>
      </c>
      <c r="D132" s="13">
        <f t="shared" ref="D132" si="1908">D131/D128</f>
        <v>-3.6437340212359212E-2</v>
      </c>
      <c r="E132" s="13">
        <f t="shared" ref="E132" si="1909">E131/E128</f>
        <v>-3.0923654265192477E-2</v>
      </c>
      <c r="F132" s="13">
        <f t="shared" ref="F132" si="1910">F131/F128</f>
        <v>1.4573521299386202E-2</v>
      </c>
      <c r="G132" s="13">
        <f t="shared" ref="G132" si="1911">G131/G128</f>
        <v>-4.3530505586927551E-3</v>
      </c>
      <c r="H132" s="13">
        <f t="shared" ref="H132" si="1912">H131/H128</f>
        <v>5.7132250881265147E-2</v>
      </c>
      <c r="I132" s="13" t="e">
        <f t="shared" ref="I132" si="1913">I131/I128</f>
        <v>#DIV/0!</v>
      </c>
      <c r="J132" s="13">
        <f t="shared" ref="J132" si="1914">J131/J128</f>
        <v>0.14693643830820605</v>
      </c>
      <c r="K132" s="13">
        <f t="shared" ref="K132" si="1915">K131/K128</f>
        <v>-0.68918747013825798</v>
      </c>
      <c r="L132" s="13">
        <f t="shared" ref="L132" si="1916">L131/L128</f>
        <v>-0.25211364557369587</v>
      </c>
      <c r="M132" s="13">
        <f t="shared" ref="M132" si="1917">M131/M128</f>
        <v>-4.8962282840447922E-2</v>
      </c>
      <c r="N132" s="13">
        <f t="shared" ref="N132" si="1918">N131/N128</f>
        <v>6.6193453889921691E-2</v>
      </c>
      <c r="O132" s="13">
        <f t="shared" ref="O132" si="1919">O131/O128</f>
        <v>-0.14549620733249052</v>
      </c>
      <c r="P132" s="13">
        <f t="shared" ref="P132" si="1920">P131/P128</f>
        <v>0.19372037253917795</v>
      </c>
      <c r="Q132" s="13" t="e">
        <f t="shared" ref="Q132" si="1921">Q131/Q128</f>
        <v>#DIV/0!</v>
      </c>
      <c r="R132" s="13">
        <f t="shared" ref="R132" si="1922">R131/R128</f>
        <v>-0.20551957502546936</v>
      </c>
      <c r="S132" s="13">
        <f t="shared" ref="S132" si="1923">S131/S128</f>
        <v>9.916214936900461E-2</v>
      </c>
      <c r="T132" s="13">
        <f t="shared" ref="T132:U132" si="1924">T131/T128</f>
        <v>0.43241718399037865</v>
      </c>
      <c r="U132" s="13" t="e">
        <f t="shared" si="1924"/>
        <v>#DIV/0!</v>
      </c>
      <c r="V132" s="162">
        <f t="shared" ref="V132" si="1925">V131/V128</f>
        <v>0.44278759666129541</v>
      </c>
      <c r="W132" s="13">
        <f t="shared" ref="W132" si="1926">W131/W128</f>
        <v>-1</v>
      </c>
      <c r="X132" s="13">
        <f t="shared" ref="X132" si="1927">X131/X128</f>
        <v>-1</v>
      </c>
      <c r="Y132" s="13">
        <f t="shared" ref="Y132" si="1928">Y131/Y128</f>
        <v>5.1659361997226076</v>
      </c>
      <c r="Z132" s="13">
        <f t="shared" ref="Z132" si="1929">Z131/Z128</f>
        <v>4.9106628242074928</v>
      </c>
      <c r="AA132" s="13">
        <f t="shared" ref="AA132:AD132" si="1930">AA131/AA128</f>
        <v>2.3703922728168738</v>
      </c>
      <c r="AB132" s="13">
        <f t="shared" ref="AB132" si="1931">AB131/AB128</f>
        <v>-0.91803594970899383</v>
      </c>
      <c r="AC132" s="14">
        <f t="shared" si="1930"/>
        <v>1.927289912811498E-2</v>
      </c>
      <c r="AD132" s="224">
        <f t="shared" si="1930"/>
        <v>2.0930692944918762E-2</v>
      </c>
      <c r="AE132" s="13">
        <f t="shared" ref="AE132" si="1932">AE131/AE128</f>
        <v>-0.17508303041397527</v>
      </c>
      <c r="AF132" s="13">
        <f t="shared" ref="AF132" si="1933">AF131/AF128</f>
        <v>-0.30087834049710332</v>
      </c>
      <c r="AG132" s="13">
        <f t="shared" ref="AG132" si="1934">AG131/AG128</f>
        <v>2.1002712790911131</v>
      </c>
      <c r="AH132" s="13" t="e">
        <f t="shared" ref="AH132" si="1935">AH131/AH128</f>
        <v>#DIV/0!</v>
      </c>
      <c r="AI132" s="13" t="e">
        <f t="shared" ref="AI132" si="1936">AI131/AI128</f>
        <v>#DIV/0!</v>
      </c>
      <c r="AJ132" s="13">
        <f t="shared" ref="AJ132" si="1937">AJ131/AJ128</f>
        <v>5.4475737141346028E-2</v>
      </c>
      <c r="AK132" s="13">
        <f t="shared" ref="AK132" si="1938">AK131/AK128</f>
        <v>0.21029034237014965</v>
      </c>
      <c r="AL132" s="13">
        <f t="shared" ref="AL132" si="1939">AL131/AL128</f>
        <v>-0.19261436234754034</v>
      </c>
      <c r="AM132" s="13" t="e">
        <f t="shared" ref="AM132" si="1940">AM131/AM128</f>
        <v>#VALUE!</v>
      </c>
      <c r="AN132" s="13">
        <f t="shared" ref="AN132" si="1941">AN131/AN128</f>
        <v>0.41836038434434392</v>
      </c>
      <c r="AO132" s="162">
        <f t="shared" ref="AO132" si="1942">AO131/AO128</f>
        <v>0.15687565038304693</v>
      </c>
      <c r="AP132" s="13">
        <f t="shared" ref="AP132" si="1943">AP131/AP128</f>
        <v>5.6395084250761798E-2</v>
      </c>
      <c r="AQ132" s="14">
        <f t="shared" ref="AQ132" si="1944">AQ131/AQ128</f>
        <v>1.7211745743930693</v>
      </c>
      <c r="AR132" s="13">
        <f t="shared" ref="AR132" si="1945">AR131/AR128</f>
        <v>-0.59564136842539206</v>
      </c>
      <c r="AS132" s="13" t="e">
        <f t="shared" ref="AS132" si="1946">AS131/AS128</f>
        <v>#DIV/0!</v>
      </c>
      <c r="AT132" s="13" t="e">
        <f t="shared" ref="AT132" si="1947">AT131/AT128</f>
        <v>#DIV/0!</v>
      </c>
      <c r="AU132" s="13">
        <f t="shared" ref="AU132" si="1948">AU131/AU128</f>
        <v>-0.60973550271172294</v>
      </c>
      <c r="AV132" s="13" t="e">
        <f t="shared" ref="AV132" si="1949">AV131/AV128</f>
        <v>#DIV/0!</v>
      </c>
      <c r="AW132" s="13">
        <f t="shared" ref="AW132" si="1950">AW131/AW128</f>
        <v>-0.45348257328087771</v>
      </c>
      <c r="AX132" s="13">
        <f t="shared" ref="AX132" si="1951">AX131/AX128</f>
        <v>5.7654881608822574E-2</v>
      </c>
      <c r="AY132" s="13">
        <f t="shared" ref="AY132" si="1952">AY131/AY128</f>
        <v>3.015075376884422E-2</v>
      </c>
      <c r="AZ132" s="13">
        <f t="shared" ref="AZ132" si="1953">AZ131/AZ128</f>
        <v>1.630047471136377</v>
      </c>
      <c r="BA132" s="13">
        <f t="shared" ref="BA132" si="1954">BA131/BA128</f>
        <v>1.941440425481642</v>
      </c>
      <c r="BB132" s="14">
        <f t="shared" ref="BB132" si="1955">BB131/BB128</f>
        <v>0.72862681676158569</v>
      </c>
      <c r="BC132" s="13">
        <f t="shared" ref="BC132" si="1956">BC131/BC128</f>
        <v>0.19205114776129728</v>
      </c>
      <c r="BD132" s="13">
        <f t="shared" ref="BD132" si="1957">BD131/BD128</f>
        <v>0.18302049046644722</v>
      </c>
      <c r="BE132" s="13">
        <f t="shared" ref="BE132" si="1958">BE131/BE128</f>
        <v>-0.98255813953488369</v>
      </c>
      <c r="BF132" s="13">
        <f t="shared" ref="BF132" si="1959">BF131/BF128</f>
        <v>0.30044715816233886</v>
      </c>
      <c r="BG132" s="13">
        <f t="shared" ref="BG132" si="1960">BG131/BG128</f>
        <v>52.327626088726433</v>
      </c>
      <c r="BH132" s="162">
        <f t="shared" ref="BH132:BI132" si="1961">BH131/BH128</f>
        <v>2.1016761174170964</v>
      </c>
      <c r="BI132" s="224">
        <f t="shared" si="1961"/>
        <v>0.91923014555972982</v>
      </c>
      <c r="BJ132" s="13">
        <f t="shared" ref="BJ132" si="1962">BJ131/BJ128</f>
        <v>81.956716420403211</v>
      </c>
      <c r="BK132" s="50">
        <f t="shared" ref="BK132" si="1963">BK131/BK128</f>
        <v>9.6094709257547525E-2</v>
      </c>
      <c r="BM132" s="162">
        <f t="shared" ref="BM132" si="1964">BM131/BM128</f>
        <v>0.19739369598806822</v>
      </c>
    </row>
    <row r="133" spans="1:65" ht="15.75" x14ac:dyDescent="0.25">
      <c r="A133" s="128"/>
      <c r="B133" s="5" t="s">
        <v>134</v>
      </c>
      <c r="C133" s="11">
        <f>C130-C129</f>
        <v>395474</v>
      </c>
      <c r="D133" s="11">
        <f t="shared" ref="D133:BK133" si="1965">D130-D129</f>
        <v>1659322</v>
      </c>
      <c r="E133" s="11">
        <f t="shared" si="1965"/>
        <v>4725</v>
      </c>
      <c r="F133" s="11">
        <f t="shared" si="1965"/>
        <v>204589</v>
      </c>
      <c r="G133" s="11">
        <f t="shared" si="1965"/>
        <v>104294</v>
      </c>
      <c r="H133" s="11">
        <f t="shared" si="1965"/>
        <v>240775</v>
      </c>
      <c r="I133" s="11">
        <f t="shared" si="1965"/>
        <v>0</v>
      </c>
      <c r="J133" s="11">
        <f t="shared" si="1965"/>
        <v>360265</v>
      </c>
      <c r="K133" s="11">
        <f t="shared" si="1965"/>
        <v>-30940</v>
      </c>
      <c r="L133" s="11">
        <f t="shared" si="1965"/>
        <v>-89305</v>
      </c>
      <c r="M133" s="11">
        <f t="shared" si="1965"/>
        <v>70513</v>
      </c>
      <c r="N133" s="11">
        <f t="shared" si="1965"/>
        <v>1488</v>
      </c>
      <c r="O133" s="11">
        <f t="shared" si="1965"/>
        <v>-11904</v>
      </c>
      <c r="P133" s="11">
        <f t="shared" si="1965"/>
        <v>63204</v>
      </c>
      <c r="Q133" s="11">
        <f t="shared" si="1965"/>
        <v>0</v>
      </c>
      <c r="R133" s="11">
        <f t="shared" si="1965"/>
        <v>10442</v>
      </c>
      <c r="S133" s="11">
        <f t="shared" si="1965"/>
        <v>29485</v>
      </c>
      <c r="T133" s="11">
        <f t="shared" si="1965"/>
        <v>198560</v>
      </c>
      <c r="U133" s="11">
        <f t="shared" ref="U133" si="1966">U130-U129</f>
        <v>-2435</v>
      </c>
      <c r="V133" s="9">
        <f t="shared" si="1965"/>
        <v>22262</v>
      </c>
      <c r="W133" s="11">
        <f t="shared" si="1965"/>
        <v>-442</v>
      </c>
      <c r="X133" s="11">
        <f t="shared" si="1965"/>
        <v>0</v>
      </c>
      <c r="Y133" s="11">
        <f t="shared" si="1965"/>
        <v>89861</v>
      </c>
      <c r="Z133" s="11">
        <f t="shared" si="1965"/>
        <v>9808</v>
      </c>
      <c r="AA133" s="11">
        <f t="shared" si="1965"/>
        <v>13871</v>
      </c>
      <c r="AB133" s="11">
        <f t="shared" ref="AB133" si="1967">AB130-AB129</f>
        <v>2549</v>
      </c>
      <c r="AC133" s="10">
        <f t="shared" ref="AC133:AD133" si="1968">AC130-AC129</f>
        <v>-36147</v>
      </c>
      <c r="AD133" s="223">
        <f t="shared" si="1968"/>
        <v>3310314</v>
      </c>
      <c r="AE133" s="11">
        <f t="shared" si="1965"/>
        <v>-1277</v>
      </c>
      <c r="AF133" s="11">
        <f t="shared" si="1965"/>
        <v>-17477</v>
      </c>
      <c r="AG133" s="11">
        <f t="shared" si="1965"/>
        <v>7603</v>
      </c>
      <c r="AH133" s="11">
        <f t="shared" si="1965"/>
        <v>23</v>
      </c>
      <c r="AI133" s="11">
        <f t="shared" si="1965"/>
        <v>-24</v>
      </c>
      <c r="AJ133" s="11">
        <f t="shared" si="1965"/>
        <v>-1754</v>
      </c>
      <c r="AK133" s="11">
        <f t="shared" si="1965"/>
        <v>-73524</v>
      </c>
      <c r="AL133" s="11">
        <f t="shared" si="1965"/>
        <v>-265288</v>
      </c>
      <c r="AM133" s="11">
        <f t="shared" si="1965"/>
        <v>2556800</v>
      </c>
      <c r="AN133" s="11">
        <f t="shared" si="1965"/>
        <v>-2637</v>
      </c>
      <c r="AO133" s="9">
        <f t="shared" si="1965"/>
        <v>-92290</v>
      </c>
      <c r="AP133" s="11">
        <f t="shared" si="1965"/>
        <v>590190</v>
      </c>
      <c r="AQ133" s="10">
        <f t="shared" si="1965"/>
        <v>177304</v>
      </c>
      <c r="AR133" s="11">
        <f t="shared" si="1965"/>
        <v>-495090</v>
      </c>
      <c r="AS133" s="11">
        <f t="shared" si="1965"/>
        <v>0</v>
      </c>
      <c r="AT133" s="11">
        <f t="shared" si="1965"/>
        <v>0</v>
      </c>
      <c r="AU133" s="11">
        <f t="shared" si="1965"/>
        <v>-173658</v>
      </c>
      <c r="AV133" s="11">
        <f t="shared" si="1965"/>
        <v>0</v>
      </c>
      <c r="AW133" s="11">
        <f t="shared" si="1965"/>
        <v>-2470</v>
      </c>
      <c r="AX133" s="11">
        <f t="shared" si="1965"/>
        <v>2180</v>
      </c>
      <c r="AY133" s="11">
        <f t="shared" si="1965"/>
        <v>-2176</v>
      </c>
      <c r="AZ133" s="11">
        <f t="shared" si="1965"/>
        <v>452711</v>
      </c>
      <c r="BA133" s="11">
        <f t="shared" si="1965"/>
        <v>1020462</v>
      </c>
      <c r="BB133" s="10">
        <f t="shared" si="1965"/>
        <v>244244</v>
      </c>
      <c r="BC133" s="11">
        <f t="shared" si="1965"/>
        <v>-3267</v>
      </c>
      <c r="BD133" s="11">
        <f t="shared" si="1965"/>
        <v>-4235</v>
      </c>
      <c r="BE133" s="11">
        <f t="shared" si="1965"/>
        <v>-5</v>
      </c>
      <c r="BF133" s="11">
        <f t="shared" si="1965"/>
        <v>1605</v>
      </c>
      <c r="BG133" s="11">
        <f t="shared" si="1965"/>
        <v>2592204</v>
      </c>
      <c r="BH133" s="9">
        <f t="shared" si="1965"/>
        <v>6510154</v>
      </c>
      <c r="BI133" s="223">
        <f t="shared" si="1965"/>
        <v>9820468</v>
      </c>
      <c r="BJ133" s="11">
        <f t="shared" si="1965"/>
        <v>3141005</v>
      </c>
      <c r="BK133" s="49">
        <f t="shared" si="1965"/>
        <v>6679463</v>
      </c>
      <c r="BM133" s="30">
        <f t="shared" si="1845"/>
        <v>3369149</v>
      </c>
    </row>
    <row r="134" spans="1:65" ht="15.75" x14ac:dyDescent="0.25">
      <c r="A134" s="128"/>
      <c r="B134" s="5" t="s">
        <v>135</v>
      </c>
      <c r="C134" s="13">
        <f>C133/C129</f>
        <v>2.3519510076914153E-2</v>
      </c>
      <c r="D134" s="13">
        <f t="shared" ref="D134" si="1969">D133/D129</f>
        <v>0.56391035191508798</v>
      </c>
      <c r="E134" s="13">
        <f t="shared" ref="E134" si="1970">E133/E129</f>
        <v>4.9429804969343058E-3</v>
      </c>
      <c r="F134" s="13">
        <f t="shared" ref="F134" si="1971">F133/F129</f>
        <v>0.11566143410929405</v>
      </c>
      <c r="G134" s="13">
        <f t="shared" ref="G134" si="1972">G133/G129</f>
        <v>0.11599589820246063</v>
      </c>
      <c r="H134" s="13">
        <f t="shared" ref="H134" si="1973">H133/H129</f>
        <v>0.13058883891864687</v>
      </c>
      <c r="I134" s="13" t="e">
        <f t="shared" ref="I134" si="1974">I133/I129</f>
        <v>#DIV/0!</v>
      </c>
      <c r="J134" s="13">
        <f t="shared" ref="J134" si="1975">J133/J129</f>
        <v>0.30375527913547384</v>
      </c>
      <c r="K134" s="13">
        <f t="shared" ref="K134" si="1976">K133/K129</f>
        <v>-0.55483824689764005</v>
      </c>
      <c r="L134" s="13">
        <f t="shared" ref="L134" si="1977">L133/L129</f>
        <v>-0.24893241013290518</v>
      </c>
      <c r="M134" s="13">
        <f t="shared" ref="M134" si="1978">M133/M129</f>
        <v>7.8417046168560003E-2</v>
      </c>
      <c r="N134" s="13">
        <f t="shared" ref="N134" si="1979">N133/N129</f>
        <v>8.5330886569560727E-2</v>
      </c>
      <c r="O134" s="13">
        <f t="shared" ref="O134" si="1980">O133/O129</f>
        <v>-0.18042651226942721</v>
      </c>
      <c r="P134" s="13">
        <f t="shared" ref="P134" si="1981">P133/P129</f>
        <v>9.2139886319404854E-2</v>
      </c>
      <c r="Q134" s="13" t="e">
        <f t="shared" ref="Q134" si="1982">Q133/Q129</f>
        <v>#DIV/0!</v>
      </c>
      <c r="R134" s="13">
        <f t="shared" ref="R134" si="1983">R133/R129</f>
        <v>0.31424358241295253</v>
      </c>
      <c r="S134" s="13">
        <f t="shared" ref="S134" si="1984">S133/S129</f>
        <v>3.7203122614476725E-2</v>
      </c>
      <c r="T134" s="13">
        <f t="shared" ref="T134:U134" si="1985">T133/T129</f>
        <v>0.3247931194108708</v>
      </c>
      <c r="U134" s="13">
        <f t="shared" si="1985"/>
        <v>-1</v>
      </c>
      <c r="V134" s="162">
        <f t="shared" ref="V134" si="1986">V133/V129</f>
        <v>7.0407033745532754E-2</v>
      </c>
      <c r="W134" s="13">
        <f t="shared" ref="W134" si="1987">W133/W129</f>
        <v>-1</v>
      </c>
      <c r="X134" s="13" t="e">
        <f t="shared" ref="X134" si="1988">X133/X129</f>
        <v>#DIV/0!</v>
      </c>
      <c r="Y134" s="13">
        <f t="shared" ref="Y134" si="1989">Y133/Y129</f>
        <v>4.2227913533834585</v>
      </c>
      <c r="Z134" s="13">
        <f t="shared" ref="Z134" si="1990">Z133/Z129</f>
        <v>3.9263410728582868</v>
      </c>
      <c r="AA134" s="13">
        <f t="shared" ref="AA134:AD134" si="1991">AA133/AA129</f>
        <v>4.2984195847536411</v>
      </c>
      <c r="AB134" s="13" t="e">
        <f t="shared" ref="AB134" si="1992">AB133/AB129</f>
        <v>#DIV/0!</v>
      </c>
      <c r="AC134" s="14">
        <f t="shared" si="1991"/>
        <v>-3.7683546613151243E-2</v>
      </c>
      <c r="AD134" s="224">
        <f t="shared" si="1991"/>
        <v>0.10597605686923343</v>
      </c>
      <c r="AE134" s="13">
        <f t="shared" ref="AE134" si="1993">AE133/AE129</f>
        <v>-3.8908016209134394E-2</v>
      </c>
      <c r="AF134" s="13">
        <f t="shared" ref="AF134" si="1994">AF133/AF129</f>
        <v>-0.48303023602896467</v>
      </c>
      <c r="AG134" s="13">
        <f t="shared" ref="AG134" si="1995">AG133/AG129</f>
        <v>5.2654542432511046E-2</v>
      </c>
      <c r="AH134" s="13">
        <f t="shared" ref="AH134" si="1996">AH133/AH129</f>
        <v>1.2777777777777777</v>
      </c>
      <c r="AI134" s="13">
        <f t="shared" ref="AI134" si="1997">AI133/AI129</f>
        <v>-1</v>
      </c>
      <c r="AJ134" s="13">
        <f t="shared" ref="AJ134" si="1998">AJ133/AJ129</f>
        <v>-9.9073655671034794E-2</v>
      </c>
      <c r="AK134" s="13">
        <f t="shared" ref="AK134" si="1999">AK133/AK129</f>
        <v>-6.0968359043631633E-2</v>
      </c>
      <c r="AL134" s="13">
        <f t="shared" ref="AL134" si="2000">AL133/AL129</f>
        <v>-0.305814895807276</v>
      </c>
      <c r="AM134" s="13">
        <f t="shared" ref="AM134" si="2001">AM133/AM129</f>
        <v>0.53897003349380035</v>
      </c>
      <c r="AN134" s="13">
        <f t="shared" ref="AN134" si="2002">AN133/AN129</f>
        <v>-2.0372845476950178E-2</v>
      </c>
      <c r="AO134" s="162">
        <f t="shared" ref="AO134" si="2003">AO133/AO129</f>
        <v>-3.7093186734392845E-2</v>
      </c>
      <c r="AP134" s="13">
        <f t="shared" ref="AP134" si="2004">AP133/AP129</f>
        <v>4.5273544444691623E-2</v>
      </c>
      <c r="AQ134" s="14">
        <f t="shared" ref="AQ134" si="2005">AQ133/AQ129</f>
        <v>1.9100477231839874</v>
      </c>
      <c r="AR134" s="13">
        <f t="shared" ref="AR134" si="2006">AR133/AR129</f>
        <v>-0.64319789225340773</v>
      </c>
      <c r="AS134" s="13" t="e">
        <f t="shared" ref="AS134" si="2007">AS133/AS129</f>
        <v>#DIV/0!</v>
      </c>
      <c r="AT134" s="13" t="e">
        <f t="shared" ref="AT134" si="2008">AT133/AT129</f>
        <v>#DIV/0!</v>
      </c>
      <c r="AU134" s="13">
        <f t="shared" ref="AU134" si="2009">AU133/AU129</f>
        <v>-0.59760281632948031</v>
      </c>
      <c r="AV134" s="13" t="e">
        <f t="shared" ref="AV134" si="2010">AV133/AV129</f>
        <v>#DIV/0!</v>
      </c>
      <c r="AW134" s="13">
        <f t="shared" ref="AW134" si="2011">AW133/AW129</f>
        <v>-0.20027568312657099</v>
      </c>
      <c r="AX134" s="13">
        <f t="shared" ref="AX134" si="2012">AX133/AX129</f>
        <v>0.20068121145171683</v>
      </c>
      <c r="AY134" s="13">
        <f t="shared" ref="AY134" si="2013">AY133/AY129</f>
        <v>-0.28219426792893271</v>
      </c>
      <c r="AZ134" s="13">
        <f t="shared" ref="AZ134" si="2014">AZ133/AZ129</f>
        <v>1.7063279974972956</v>
      </c>
      <c r="BA134" s="13">
        <f t="shared" ref="BA134" si="2015">BA133/BA129</f>
        <v>2.9247560224129776</v>
      </c>
      <c r="BB134" s="14">
        <f t="shared" ref="BB134" si="2016">BB133/BB129</f>
        <v>0.37491615026486541</v>
      </c>
      <c r="BC134" s="13">
        <f t="shared" ref="BC134" si="2017">BC133/BC129</f>
        <v>-2.6368251559738175E-2</v>
      </c>
      <c r="BD134" s="13">
        <f t="shared" ref="BD134" si="2018">BD133/BD129</f>
        <v>-3.4175274370561649E-2</v>
      </c>
      <c r="BE134" s="13">
        <f t="shared" ref="BE134" si="2019">BE133/BE129</f>
        <v>-0.625</v>
      </c>
      <c r="BF134" s="13">
        <f t="shared" ref="BF134" si="2020">BF133/BF129</f>
        <v>1.4206054168879448E-2</v>
      </c>
      <c r="BG134" s="13">
        <f t="shared" ref="BG134" si="2021">BG133/BG129</f>
        <v>5.4330278075565917E-2</v>
      </c>
      <c r="BH134" s="162">
        <f t="shared" ref="BH134:BI134" si="2022">BH133/BH129</f>
        <v>8.8906759650467321E-2</v>
      </c>
      <c r="BI134" s="224">
        <f t="shared" si="2022"/>
        <v>9.401090612391938E-2</v>
      </c>
      <c r="BJ134" s="13">
        <f t="shared" ref="BJ134" si="2023">BJ133/BJ129</f>
        <v>6.7506036955767568E-2</v>
      </c>
      <c r="BK134" s="50">
        <f t="shared" ref="BK134" si="2024">BK133/BK129</f>
        <v>0.11529893358209524</v>
      </c>
      <c r="BM134" s="14">
        <f t="shared" ref="BM134" si="2025">BM133/BM129</f>
        <v>0.12620773758941894</v>
      </c>
    </row>
    <row r="135" spans="1:65" ht="15.75" x14ac:dyDescent="0.25">
      <c r="A135" s="128"/>
      <c r="B135" s="5" t="s">
        <v>296</v>
      </c>
      <c r="C135" s="126">
        <f>C130/C127</f>
        <v>0.68581539039170369</v>
      </c>
      <c r="D135" s="126">
        <f t="shared" ref="D135:BK135" si="2026">D130/D127</f>
        <v>0.60872497195038289</v>
      </c>
      <c r="E135" s="126">
        <f t="shared" si="2026"/>
        <v>0.96907536813476702</v>
      </c>
      <c r="F135" s="126">
        <f t="shared" si="2026"/>
        <v>0.68990145363664368</v>
      </c>
      <c r="G135" s="126">
        <f t="shared" si="2026"/>
        <v>0.67703506181902584</v>
      </c>
      <c r="H135" s="126">
        <f t="shared" si="2026"/>
        <v>0.71884893902364588</v>
      </c>
      <c r="I135" s="126" t="e">
        <f t="shared" si="2026"/>
        <v>#DIV/0!</v>
      </c>
      <c r="J135" s="126">
        <f t="shared" si="2026"/>
        <v>0.77991677804958015</v>
      </c>
      <c r="K135" s="126">
        <f t="shared" si="2026"/>
        <v>0.21134722789810653</v>
      </c>
      <c r="L135" s="126">
        <f t="shared" si="2026"/>
        <v>0.50857384453642729</v>
      </c>
      <c r="M135" s="126">
        <f t="shared" si="2026"/>
        <v>0.64670328827546097</v>
      </c>
      <c r="N135" s="126">
        <f t="shared" si="2026"/>
        <v>0.72535643108998926</v>
      </c>
      <c r="O135" s="126">
        <f t="shared" si="2026"/>
        <v>0.58102401547305649</v>
      </c>
      <c r="P135" s="126">
        <f t="shared" si="2026"/>
        <v>0.8117334749137245</v>
      </c>
      <c r="Q135" s="126" t="e">
        <f t="shared" si="2026"/>
        <v>#DIV/0!</v>
      </c>
      <c r="R135" s="126">
        <f t="shared" si="2026"/>
        <v>0.54024865466691407</v>
      </c>
      <c r="S135" s="126">
        <f t="shared" si="2026"/>
        <v>0.923296896832136</v>
      </c>
      <c r="T135" s="126">
        <f t="shared" si="2026"/>
        <v>0.97404754402380334</v>
      </c>
      <c r="U135" s="126" t="e">
        <f t="shared" si="2026"/>
        <v>#DIV/0!</v>
      </c>
      <c r="V135" s="177">
        <f t="shared" si="2026"/>
        <v>0.98106010098960539</v>
      </c>
      <c r="W135" s="126">
        <f t="shared" si="2026"/>
        <v>0</v>
      </c>
      <c r="X135" s="126">
        <f t="shared" si="2026"/>
        <v>0</v>
      </c>
      <c r="Y135" s="126">
        <f t="shared" si="2026"/>
        <v>4.1944748462090047</v>
      </c>
      <c r="Z135" s="126">
        <f t="shared" si="2026"/>
        <v>4.0360774024270256</v>
      </c>
      <c r="AA135" s="126">
        <f t="shared" si="2026"/>
        <v>2.3030711206896552</v>
      </c>
      <c r="AB135" s="126">
        <f t="shared" ref="AB135" si="2027">AB130/AB127</f>
        <v>5.607127144742631E-2</v>
      </c>
      <c r="AC135" s="215">
        <f t="shared" si="2026"/>
        <v>0.69310505097983854</v>
      </c>
      <c r="AD135" s="225">
        <f t="shared" si="2026"/>
        <v>0.69618832137805309</v>
      </c>
      <c r="AE135" s="126">
        <f t="shared" si="2026"/>
        <v>0.5609916591082893</v>
      </c>
      <c r="AF135" s="126">
        <f t="shared" si="2026"/>
        <v>0.47533734847907294</v>
      </c>
      <c r="AG135" s="126">
        <f t="shared" si="2026"/>
        <v>2.1244653789170602</v>
      </c>
      <c r="AH135" s="126" t="e">
        <f t="shared" si="2026"/>
        <v>#DIV/0!</v>
      </c>
      <c r="AI135" s="126" t="e">
        <f t="shared" si="2026"/>
        <v>#DIV/0!</v>
      </c>
      <c r="AJ135" s="126">
        <f t="shared" si="2026"/>
        <v>0.71685393258426966</v>
      </c>
      <c r="AK135" s="126">
        <f t="shared" si="2026"/>
        <v>0.81668148705866062</v>
      </c>
      <c r="AL135" s="126">
        <f t="shared" si="2026"/>
        <v>0.54866539839425055</v>
      </c>
      <c r="AM135" s="126">
        <f t="shared" si="2026"/>
        <v>0.94874746817891076</v>
      </c>
      <c r="AN135" s="126">
        <f t="shared" si="2026"/>
        <v>0.96446391627114514</v>
      </c>
      <c r="AO135" s="177">
        <f t="shared" si="2026"/>
        <v>0.78667642992943521</v>
      </c>
      <c r="AP135" s="126">
        <f t="shared" si="2026"/>
        <v>0.86322219412306389</v>
      </c>
      <c r="AQ135" s="215">
        <f t="shared" si="2026"/>
        <v>1.8504658172352377</v>
      </c>
      <c r="AR135" s="126">
        <f t="shared" si="2026"/>
        <v>0.23977908077206486</v>
      </c>
      <c r="AS135" s="126" t="e">
        <f t="shared" si="2026"/>
        <v>#DIV/0!</v>
      </c>
      <c r="AT135" s="126" t="e">
        <f t="shared" si="2026"/>
        <v>#DIV/0!</v>
      </c>
      <c r="AU135" s="126">
        <f t="shared" si="2026"/>
        <v>0.23142172375371328</v>
      </c>
      <c r="AV135" s="126" t="e">
        <f t="shared" si="2026"/>
        <v>#DIV/0!</v>
      </c>
      <c r="AW135" s="126">
        <f t="shared" si="2026"/>
        <v>0.3715437354026972</v>
      </c>
      <c r="AX135" s="126">
        <f t="shared" si="2026"/>
        <v>0.71909802624324626</v>
      </c>
      <c r="AY135" s="126">
        <f t="shared" si="2026"/>
        <v>0.70089907559832842</v>
      </c>
      <c r="AZ135" s="126">
        <f t="shared" si="2026"/>
        <v>1.5595825323906645</v>
      </c>
      <c r="BA135" s="126">
        <f t="shared" si="2026"/>
        <v>1.7442410254254668</v>
      </c>
      <c r="BB135" s="215">
        <f t="shared" si="2026"/>
        <v>1.1754700465486174</v>
      </c>
      <c r="BC135" s="126">
        <f t="shared" si="2026"/>
        <v>0.8106389984611353</v>
      </c>
      <c r="BD135" s="126">
        <f t="shared" si="2026"/>
        <v>0.80426441238332669</v>
      </c>
      <c r="BE135" s="126">
        <f t="shared" si="2026"/>
        <v>1.1583011583011582E-2</v>
      </c>
      <c r="BF135" s="126">
        <f t="shared" si="2026"/>
        <v>0.88439600811960206</v>
      </c>
      <c r="BG135" s="126">
        <f t="shared" si="2026"/>
        <v>0.68294029389661426</v>
      </c>
      <c r="BH135" s="177">
        <f t="shared" si="2026"/>
        <v>0.74328575970644528</v>
      </c>
      <c r="BI135" s="225">
        <f t="shared" si="2026"/>
        <v>0.72838988467100818</v>
      </c>
      <c r="BJ135" s="126">
        <f t="shared" si="2026"/>
        <v>0.6791017958193627</v>
      </c>
      <c r="BK135" s="126">
        <f t="shared" si="2026"/>
        <v>0.7714319950261499</v>
      </c>
      <c r="BM135" s="126">
        <f t="shared" ref="BM135" si="2028">BM130/BM127</f>
        <v>0.8808243539892453</v>
      </c>
    </row>
    <row r="136" spans="1:65" x14ac:dyDescent="0.25">
      <c r="BG136" s="30">
        <f>BG130-BG119</f>
        <v>1307527</v>
      </c>
    </row>
  </sheetData>
  <mergeCells count="4">
    <mergeCell ref="C1:K1"/>
    <mergeCell ref="M2:O2"/>
    <mergeCell ref="AQ2:AS2"/>
    <mergeCell ref="BI2:BK2"/>
  </mergeCells>
  <conditionalFormatting sqref="C91:AA91 C102:AA102 C13:AA13 C80:AA80 C58:AA58 C36:AA36 C24:AA24 C113:AA113 C135:AA135 C124:AA124 BM13 BM24 BM36 BM47 BM58 BM69 BM80 BM91 BM102 BM113 BM124 BM135 AC124:BI124 AC135:BI135 AC113:BI113 AC24:BI24 AC36:BI36 AC58:BI58 AC80:BI80 AC13:BI13 AC102:BI102 AC91:BI91 C47:BI47">
    <cfRule type="cellIs" dxfId="22" priority="25" operator="greaterThan">
      <formula>0.55</formula>
    </cfRule>
  </conditionalFormatting>
  <conditionalFormatting sqref="AB91 AB102 AB13 AB80 AB58 AB36 AB24 AB113 AB135 AB124">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4"/>
  <sheetViews>
    <sheetView tabSelected="1" view="pageBreakPreview" zoomScaleSheetLayoutView="100" workbookViewId="0">
      <selection activeCell="J26" sqref="J26"/>
    </sheetView>
  </sheetViews>
  <sheetFormatPr defaultRowHeight="15" x14ac:dyDescent="0.25"/>
  <cols>
    <col min="2" max="2" width="27" customWidth="1"/>
    <col min="3" max="3" width="10" style="184" customWidth="1"/>
    <col min="4" max="4" width="12.42578125" customWidth="1"/>
    <col min="5" max="5" width="0.5703125" customWidth="1"/>
    <col min="6" max="6" width="9.85546875" customWidth="1"/>
    <col min="7" max="7" width="10.140625" customWidth="1"/>
    <col min="8" max="8" width="11.7109375" style="69" customWidth="1"/>
    <col min="9" max="9" width="10.5703125" customWidth="1"/>
    <col min="10" max="10" width="12" customWidth="1"/>
    <col min="11" max="11" width="9.42578125" customWidth="1"/>
    <col min="12" max="12" width="10.7109375" customWidth="1"/>
    <col min="13" max="13" width="9.140625" customWidth="1"/>
    <col min="14" max="14" width="11" customWidth="1"/>
    <col min="15" max="15" width="10.42578125" style="184" customWidth="1"/>
  </cols>
  <sheetData>
    <row r="1" spans="1:17" x14ac:dyDescent="0.25">
      <c r="B1" s="36" t="s">
        <v>333</v>
      </c>
      <c r="C1" s="36"/>
    </row>
    <row r="2" spans="1:17" x14ac:dyDescent="0.25">
      <c r="M2" s="36" t="s">
        <v>150</v>
      </c>
    </row>
    <row r="3" spans="1:17" s="36" customFormat="1" ht="15" customHeight="1" x14ac:dyDescent="0.25">
      <c r="B3" s="272" t="s">
        <v>151</v>
      </c>
      <c r="C3" s="271" t="s">
        <v>302</v>
      </c>
      <c r="D3" s="271" t="s">
        <v>319</v>
      </c>
      <c r="E3" s="271"/>
      <c r="F3" s="269" t="str">
        <f>'PU Wise OWE'!$B$5</f>
        <v xml:space="preserve">OBG(SL) 2021-22 </v>
      </c>
      <c r="G3" s="271" t="s">
        <v>301</v>
      </c>
      <c r="H3" s="269" t="str">
        <f>'PU Wise OWE'!$B$7</f>
        <v>Actuals upto Nov' 20</v>
      </c>
      <c r="I3" s="269" t="str">
        <f>'PU Wise OWE'!$B$6</f>
        <v>BP to end  Nov-21</v>
      </c>
      <c r="J3" s="269" t="str">
        <f>'PU Wise OWE'!$B$8</f>
        <v>Actuals upto Nov' 21</v>
      </c>
      <c r="K3" s="268" t="s">
        <v>207</v>
      </c>
      <c r="L3" s="268"/>
      <c r="M3" s="268" t="s">
        <v>147</v>
      </c>
      <c r="N3" s="268"/>
      <c r="O3" s="292" t="s">
        <v>314</v>
      </c>
    </row>
    <row r="4" spans="1:17" ht="15.6" customHeight="1" x14ac:dyDescent="0.25">
      <c r="A4" s="31"/>
      <c r="B4" s="273"/>
      <c r="C4" s="270"/>
      <c r="D4" s="270"/>
      <c r="E4" s="270"/>
      <c r="F4" s="270"/>
      <c r="G4" s="270"/>
      <c r="H4" s="270"/>
      <c r="I4" s="270"/>
      <c r="J4" s="270"/>
      <c r="K4" s="19" t="s">
        <v>145</v>
      </c>
      <c r="L4" s="18" t="s">
        <v>146</v>
      </c>
      <c r="M4" s="19" t="s">
        <v>145</v>
      </c>
      <c r="N4" s="18" t="s">
        <v>146</v>
      </c>
      <c r="O4" s="292"/>
    </row>
    <row r="5" spans="1:17" x14ac:dyDescent="0.25">
      <c r="A5" s="31"/>
      <c r="B5" s="61" t="s">
        <v>148</v>
      </c>
      <c r="C5" s="22">
        <v>4575.6000000000004</v>
      </c>
      <c r="D5" s="66">
        <f>C5/C7</f>
        <v>0.5852640249884562</v>
      </c>
      <c r="E5" s="66"/>
      <c r="F5" s="22">
        <f>ROUND('PU Wise OWE'!$AD$127/10000,2)</f>
        <v>4962.2700000000004</v>
      </c>
      <c r="G5" s="66">
        <f>F5/F7</f>
        <v>0.59247589391891575</v>
      </c>
      <c r="H5" s="70">
        <f>ROUND('PU Wise OWE'!$AD$129/10000,2)</f>
        <v>3123.64</v>
      </c>
      <c r="I5" s="22">
        <f>ROUND('PU Wise OWE'!$AD$128/10000,2)</f>
        <v>3383.85</v>
      </c>
      <c r="J5" s="23">
        <f>ROUND('PU Wise OWE'!$AD$130/10000,2)</f>
        <v>3454.67</v>
      </c>
      <c r="K5" s="22">
        <f>J5-I5</f>
        <v>70.820000000000164</v>
      </c>
      <c r="L5" s="24">
        <f>K5/I5</f>
        <v>2.0928823677172501E-2</v>
      </c>
      <c r="M5" s="22">
        <f>J5-H5</f>
        <v>331.0300000000002</v>
      </c>
      <c r="N5" s="52">
        <f>M5/H5</f>
        <v>0.10597572063361982</v>
      </c>
      <c r="O5" s="52">
        <f>J5/F5</f>
        <v>0.69618743034941666</v>
      </c>
    </row>
    <row r="6" spans="1:17" x14ac:dyDescent="0.25">
      <c r="A6" s="31"/>
      <c r="B6" s="78" t="s">
        <v>144</v>
      </c>
      <c r="C6" s="21">
        <v>3242.41</v>
      </c>
      <c r="D6" s="66">
        <f>C6/C7</f>
        <v>0.4147359750115438</v>
      </c>
      <c r="E6" s="66"/>
      <c r="F6" s="21">
        <f t="shared" ref="F6:J6" si="0">F7-F5</f>
        <v>3413.2099999999991</v>
      </c>
      <c r="G6" s="66">
        <f>F6/F7</f>
        <v>0.40752410608108425</v>
      </c>
      <c r="H6" s="70">
        <f>H7-H5</f>
        <v>2669.53</v>
      </c>
      <c r="I6" s="21">
        <f t="shared" si="0"/>
        <v>2510.8200000000002</v>
      </c>
      <c r="J6" s="21">
        <f t="shared" si="0"/>
        <v>3006.45</v>
      </c>
      <c r="K6" s="22">
        <f t="shared" ref="K6:K7" si="1">J6-I6</f>
        <v>495.62999999999965</v>
      </c>
      <c r="L6" s="24">
        <f t="shared" ref="L6:L7" si="2">K6/I6</f>
        <v>0.19739766291490415</v>
      </c>
      <c r="M6" s="22">
        <f t="shared" ref="M6:M7" si="3">J6-H6</f>
        <v>336.91999999999962</v>
      </c>
      <c r="N6" s="52">
        <f t="shared" ref="N6:N7" si="4">M6/H6</f>
        <v>0.12620948256809236</v>
      </c>
      <c r="O6" s="52">
        <f t="shared" ref="O6:O7" si="5">J6/F6</f>
        <v>0.88082772522054031</v>
      </c>
    </row>
    <row r="7" spans="1:17" x14ac:dyDescent="0.25">
      <c r="A7" s="31"/>
      <c r="B7" s="27" t="s">
        <v>171</v>
      </c>
      <c r="C7" s="104">
        <f>SUM(C5:C6)</f>
        <v>7818.01</v>
      </c>
      <c r="D7" s="67">
        <f>SUM(D5:D6)</f>
        <v>1</v>
      </c>
      <c r="E7" s="67"/>
      <c r="F7" s="26">
        <f>ROUND('PU Wise OWE'!BK127/10000,2)</f>
        <v>8375.48</v>
      </c>
      <c r="G7" s="67">
        <f>SUM(G5:G6)</f>
        <v>1</v>
      </c>
      <c r="H7" s="71">
        <f>ROUND('PU Wise OWE'!BK129/10000,2)</f>
        <v>5793.17</v>
      </c>
      <c r="I7" s="26">
        <f>ROUND('PU Wise OWE'!BK128/10000,2)</f>
        <v>5894.67</v>
      </c>
      <c r="J7" s="25">
        <f>ROUND('PU Wise OWE'!BK130/10000,2)</f>
        <v>6461.12</v>
      </c>
      <c r="K7" s="26">
        <f t="shared" si="1"/>
        <v>566.44999999999982</v>
      </c>
      <c r="L7" s="54">
        <f t="shared" si="2"/>
        <v>9.6095286080476058E-2</v>
      </c>
      <c r="M7" s="26">
        <f t="shared" si="3"/>
        <v>667.94999999999982</v>
      </c>
      <c r="N7" s="55">
        <f t="shared" si="4"/>
        <v>0.11529956828472146</v>
      </c>
      <c r="O7" s="55">
        <f t="shared" si="5"/>
        <v>0.77143280146331916</v>
      </c>
    </row>
    <row r="8" spans="1:17" x14ac:dyDescent="0.25">
      <c r="A8" s="31"/>
      <c r="B8" s="32"/>
      <c r="C8" s="32"/>
      <c r="D8" s="33"/>
      <c r="E8" s="33"/>
      <c r="F8" s="34"/>
      <c r="G8" s="34"/>
      <c r="H8" s="72"/>
      <c r="I8" s="34"/>
      <c r="J8" s="31"/>
      <c r="K8" s="31"/>
      <c r="L8" s="35"/>
      <c r="M8" s="34"/>
      <c r="N8" s="31"/>
      <c r="Q8">
        <f>638.61/7972.35</f>
        <v>8.0103106361361448E-2</v>
      </c>
    </row>
    <row r="9" spans="1:17" ht="14.45" customHeight="1" x14ac:dyDescent="0.25">
      <c r="A9" s="31"/>
      <c r="D9" s="33"/>
      <c r="E9" s="33"/>
      <c r="F9" s="34"/>
      <c r="G9" s="34"/>
      <c r="H9" s="72"/>
      <c r="I9" s="34"/>
      <c r="J9" s="31"/>
      <c r="K9" s="31"/>
      <c r="L9" s="35"/>
      <c r="M9" s="34"/>
      <c r="N9" s="31"/>
    </row>
    <row r="10" spans="1:17" x14ac:dyDescent="0.25">
      <c r="A10" s="31"/>
      <c r="B10" s="62" t="s">
        <v>172</v>
      </c>
      <c r="C10" s="62"/>
      <c r="D10" s="63"/>
      <c r="E10" s="63"/>
      <c r="F10" s="63"/>
      <c r="G10" s="63"/>
      <c r="H10" s="73"/>
      <c r="I10" s="63"/>
      <c r="J10" s="63"/>
      <c r="M10" s="36" t="s">
        <v>150</v>
      </c>
    </row>
    <row r="11" spans="1:17" ht="15" customHeight="1" x14ac:dyDescent="0.25">
      <c r="A11" s="31"/>
      <c r="B11" s="274" t="s">
        <v>151</v>
      </c>
      <c r="C11" s="278" t="s">
        <v>302</v>
      </c>
      <c r="D11" s="278" t="s">
        <v>173</v>
      </c>
      <c r="E11" s="278"/>
      <c r="F11" s="276" t="str">
        <f>'PU Wise OWE'!$B$5</f>
        <v xml:space="preserve">OBG(SL) 2021-22 </v>
      </c>
      <c r="G11" s="278" t="s">
        <v>301</v>
      </c>
      <c r="H11" s="276" t="str">
        <f>'PU Wise OWE'!$B$7</f>
        <v>Actuals upto Nov' 20</v>
      </c>
      <c r="I11" s="276" t="str">
        <f>'PU Wise OWE'!$B$6</f>
        <v>BP to end  Nov-21</v>
      </c>
      <c r="J11" s="276" t="str">
        <f>'PU Wise OWE'!$B$8</f>
        <v>Actuals upto Nov' 21</v>
      </c>
      <c r="K11" s="279" t="s">
        <v>207</v>
      </c>
      <c r="L11" s="279"/>
      <c r="M11" s="279" t="s">
        <v>147</v>
      </c>
      <c r="N11" s="279"/>
      <c r="O11" s="293" t="s">
        <v>314</v>
      </c>
      <c r="P11" t="s">
        <v>268</v>
      </c>
    </row>
    <row r="12" spans="1:17" ht="15" customHeight="1" x14ac:dyDescent="0.25">
      <c r="A12" s="31"/>
      <c r="B12" s="275"/>
      <c r="C12" s="277"/>
      <c r="D12" s="277"/>
      <c r="E12" s="277"/>
      <c r="F12" s="277"/>
      <c r="G12" s="277"/>
      <c r="H12" s="277"/>
      <c r="I12" s="277"/>
      <c r="J12" s="277"/>
      <c r="K12" s="64" t="s">
        <v>145</v>
      </c>
      <c r="L12" s="65" t="s">
        <v>146</v>
      </c>
      <c r="M12" s="64" t="s">
        <v>145</v>
      </c>
      <c r="N12" s="65" t="s">
        <v>146</v>
      </c>
      <c r="O12" s="293"/>
    </row>
    <row r="13" spans="1:17" x14ac:dyDescent="0.25">
      <c r="A13" s="31"/>
      <c r="B13" s="20" t="s">
        <v>152</v>
      </c>
      <c r="C13" s="105">
        <v>2522.8000000000002</v>
      </c>
      <c r="D13" s="66">
        <f>C13/$C$7</f>
        <v>0.32269081262367277</v>
      </c>
      <c r="E13" s="21"/>
      <c r="F13" s="22">
        <f>ROUND('PU Wise OWE'!$C$127/10000,2)</f>
        <v>2509.4499999999998</v>
      </c>
      <c r="G13" s="24">
        <f>F13/$F$7</f>
        <v>0.29961864872222249</v>
      </c>
      <c r="H13" s="70">
        <f>ROUND('PU Wise OWE'!$C$129/10000,2)</f>
        <v>1681.47</v>
      </c>
      <c r="I13" s="22">
        <f>ROUND('PU Wise OWE'!$C$128/10000,2)</f>
        <v>1706.43</v>
      </c>
      <c r="J13" s="23">
        <f>ROUND('PU Wise OWE'!$C$130/10000,2)</f>
        <v>1721.02</v>
      </c>
      <c r="K13" s="22">
        <f>J13-I13</f>
        <v>14.589999999999918</v>
      </c>
      <c r="L13" s="24">
        <f>K13/I13</f>
        <v>8.5500137714409133E-3</v>
      </c>
      <c r="M13" s="22">
        <f>J13-H13</f>
        <v>39.549999999999955</v>
      </c>
      <c r="N13" s="52">
        <f>M13/H13</f>
        <v>2.3521085716664558E-2</v>
      </c>
      <c r="O13" s="52">
        <f t="shared" ref="O13:O28" si="6">J13/F13</f>
        <v>0.68581561696786153</v>
      </c>
    </row>
    <row r="14" spans="1:17" x14ac:dyDescent="0.25">
      <c r="A14" s="31"/>
      <c r="B14" s="20" t="s">
        <v>153</v>
      </c>
      <c r="C14" s="105">
        <v>441.91</v>
      </c>
      <c r="D14" s="66">
        <f t="shared" ref="D14:D27" si="7">C14/$C$7</f>
        <v>5.6524614320012385E-2</v>
      </c>
      <c r="E14" s="21"/>
      <c r="F14" s="22">
        <f>ROUND('PU Wise OWE'!$D$127/10000,2)</f>
        <v>755.98</v>
      </c>
      <c r="G14" s="24">
        <f t="shared" ref="G14:G27" si="8">F14/$F$7</f>
        <v>9.0261095483482739E-2</v>
      </c>
      <c r="H14" s="70">
        <f>ROUND('PU Wise OWE'!$D$129/10000,2)</f>
        <v>294.25</v>
      </c>
      <c r="I14" s="22">
        <f>ROUND('PU Wise OWE'!$D$128/10000,2)</f>
        <v>477.59</v>
      </c>
      <c r="J14" s="23">
        <f>ROUND('PU Wise OWE'!$D$130/10000,2)</f>
        <v>460.19</v>
      </c>
      <c r="K14" s="22">
        <f t="shared" ref="K14:K17" si="9">J14-I14</f>
        <v>-17.399999999999977</v>
      </c>
      <c r="L14" s="24">
        <f t="shared" ref="L14:L17" si="10">K14/I14</f>
        <v>-3.6432923637429546E-2</v>
      </c>
      <c r="M14" s="22">
        <f t="shared" ref="M14:M27" si="11">J14-H14</f>
        <v>165.94</v>
      </c>
      <c r="N14" s="52">
        <f t="shared" ref="N14:N27" si="12">M14/H14</f>
        <v>0.56394222599830079</v>
      </c>
      <c r="O14" s="52">
        <f t="shared" si="6"/>
        <v>0.60873303526548317</v>
      </c>
    </row>
    <row r="15" spans="1:17" x14ac:dyDescent="0.25">
      <c r="B15" s="23" t="s">
        <v>174</v>
      </c>
      <c r="C15" s="22">
        <v>98.2</v>
      </c>
      <c r="D15" s="66">
        <f t="shared" si="7"/>
        <v>1.2560741160474341E-2</v>
      </c>
      <c r="E15" s="21"/>
      <c r="F15" s="22">
        <f>ROUND('PU Wise OWE'!$E$127/10000,2)</f>
        <v>99.13</v>
      </c>
      <c r="G15" s="24">
        <f t="shared" si="8"/>
        <v>1.1835739563583221E-2</v>
      </c>
      <c r="H15" s="70">
        <f>ROUND('PU Wise OWE'!$E$129/10000,2)</f>
        <v>95.59</v>
      </c>
      <c r="I15" s="22">
        <f>ROUND('PU Wise OWE'!$E$128/10000,2)</f>
        <v>99.13</v>
      </c>
      <c r="J15" s="23">
        <f>ROUND('PU Wise OWE'!$E$130/10000,2)</f>
        <v>96.06</v>
      </c>
      <c r="K15" s="22">
        <f t="shared" si="9"/>
        <v>-3.0699999999999932</v>
      </c>
      <c r="L15" s="24">
        <f t="shared" si="10"/>
        <v>-3.0969434076465182E-2</v>
      </c>
      <c r="M15" s="22">
        <f t="shared" si="11"/>
        <v>0.46999999999999886</v>
      </c>
      <c r="N15" s="52">
        <f t="shared" si="12"/>
        <v>4.9168323046343641E-3</v>
      </c>
      <c r="O15" s="52">
        <f t="shared" si="6"/>
        <v>0.96903056592353487</v>
      </c>
    </row>
    <row r="16" spans="1:17" x14ac:dyDescent="0.25">
      <c r="B16" s="23" t="s">
        <v>175</v>
      </c>
      <c r="C16" s="22">
        <v>264.85000000000002</v>
      </c>
      <c r="D16" s="66">
        <f t="shared" si="7"/>
        <v>3.3876907294823108E-2</v>
      </c>
      <c r="E16" s="21"/>
      <c r="F16" s="22">
        <f>ROUND('PU Wise OWE'!$F$127/10000,2)</f>
        <v>286.05</v>
      </c>
      <c r="G16" s="24">
        <f t="shared" si="8"/>
        <v>3.4153266439654807E-2</v>
      </c>
      <c r="H16" s="70">
        <f>ROUND('PU Wise OWE'!$F$129/10000,2)</f>
        <v>176.89</v>
      </c>
      <c r="I16" s="22">
        <f>ROUND('PU Wise OWE'!$F$128/10000,2)</f>
        <v>194.51</v>
      </c>
      <c r="J16" s="23">
        <f>ROUND('PU Wise OWE'!$F$130/10000,2)</f>
        <v>197.35</v>
      </c>
      <c r="K16" s="22">
        <f t="shared" si="9"/>
        <v>2.8400000000000034</v>
      </c>
      <c r="L16" s="24">
        <f t="shared" si="10"/>
        <v>1.4600791733072868E-2</v>
      </c>
      <c r="M16" s="22">
        <f t="shared" si="11"/>
        <v>20.460000000000008</v>
      </c>
      <c r="N16" s="52">
        <f t="shared" si="12"/>
        <v>0.11566510260613946</v>
      </c>
      <c r="O16" s="52">
        <f t="shared" si="6"/>
        <v>0.68991435063800033</v>
      </c>
    </row>
    <row r="17" spans="1:15" x14ac:dyDescent="0.25">
      <c r="B17" s="23" t="s">
        <v>176</v>
      </c>
      <c r="C17" s="22">
        <v>134.78</v>
      </c>
      <c r="D17" s="66">
        <f t="shared" si="7"/>
        <v>1.7239681197644924E-2</v>
      </c>
      <c r="E17" s="21"/>
      <c r="F17" s="22">
        <f>ROUND('PU Wise OWE'!$G$127/10000,2)</f>
        <v>148.21</v>
      </c>
      <c r="G17" s="24">
        <f t="shared" si="8"/>
        <v>1.7695702216469985E-2</v>
      </c>
      <c r="H17" s="70">
        <f>ROUND('PU Wise OWE'!$G$129/10000,2)</f>
        <v>89.91</v>
      </c>
      <c r="I17" s="22">
        <f>ROUND('PU Wise OWE'!$G$128/10000,2)</f>
        <v>100.78</v>
      </c>
      <c r="J17" s="23">
        <f>ROUND('PU Wise OWE'!$G$130/10000,2)</f>
        <v>100.34</v>
      </c>
      <c r="K17" s="22">
        <f t="shared" si="9"/>
        <v>-0.43999999999999773</v>
      </c>
      <c r="L17" s="24">
        <f t="shared" si="10"/>
        <v>-4.3659456241317493E-3</v>
      </c>
      <c r="M17" s="22">
        <f t="shared" si="11"/>
        <v>10.430000000000007</v>
      </c>
      <c r="N17" s="52">
        <f t="shared" si="12"/>
        <v>0.11600489378267165</v>
      </c>
      <c r="O17" s="52">
        <f t="shared" si="6"/>
        <v>0.6770123473449835</v>
      </c>
    </row>
    <row r="18" spans="1:15" x14ac:dyDescent="0.25">
      <c r="A18" s="31"/>
      <c r="B18" s="20" t="s">
        <v>154</v>
      </c>
      <c r="C18" s="105">
        <v>247.05</v>
      </c>
      <c r="D18" s="66">
        <f t="shared" si="7"/>
        <v>3.1600113072252405E-2</v>
      </c>
      <c r="E18" s="21"/>
      <c r="F18" s="22">
        <f>ROUND('PU Wise OWE'!$H$127/10000,2)</f>
        <v>289.98</v>
      </c>
      <c r="G18" s="24">
        <f t="shared" si="8"/>
        <v>3.4622493277997206E-2</v>
      </c>
      <c r="H18" s="70">
        <f>ROUND('PU Wise OWE'!$H$129/10000,2)</f>
        <v>184.38</v>
      </c>
      <c r="I18" s="22">
        <f>ROUND('PU Wise OWE'!$H$128/10000,2)</f>
        <v>197.19</v>
      </c>
      <c r="J18" s="23">
        <f>ROUND('PU Wise OWE'!$H$130/10000,2)</f>
        <v>208.45</v>
      </c>
      <c r="K18" s="22">
        <f t="shared" ref="K18:K28" si="13">J18-I18</f>
        <v>11.259999999999991</v>
      </c>
      <c r="L18" s="24">
        <f t="shared" ref="L18:L28" si="14">K18/I18</f>
        <v>5.7102287134235971E-2</v>
      </c>
      <c r="M18" s="22">
        <f t="shared" si="11"/>
        <v>24.069999999999993</v>
      </c>
      <c r="N18" s="52">
        <f t="shared" si="12"/>
        <v>0.13054561232237766</v>
      </c>
      <c r="O18" s="52">
        <f t="shared" si="6"/>
        <v>0.71884267880543473</v>
      </c>
    </row>
    <row r="19" spans="1:15" x14ac:dyDescent="0.25">
      <c r="A19" s="31"/>
      <c r="B19" s="56" t="s">
        <v>155</v>
      </c>
      <c r="C19" s="106">
        <v>188.24</v>
      </c>
      <c r="D19" s="66">
        <f t="shared" si="7"/>
        <v>2.4077738452624134E-2</v>
      </c>
      <c r="E19" s="21"/>
      <c r="F19" s="22">
        <f>ROUND('PU Wise OWE'!$J$127/10000,2)</f>
        <v>198.27</v>
      </c>
      <c r="G19" s="24">
        <f t="shared" si="8"/>
        <v>2.3672673088587164E-2</v>
      </c>
      <c r="H19" s="70">
        <f>ROUND('PU Wise OWE'!$J$129/10000,2)</f>
        <v>118.6</v>
      </c>
      <c r="I19" s="22">
        <f>ROUND('PU Wise OWE'!$J$128/10000,2)</f>
        <v>134.82</v>
      </c>
      <c r="J19" s="23">
        <f>ROUND('PU Wise OWE'!$J$130/10000,2)</f>
        <v>154.63</v>
      </c>
      <c r="K19" s="22">
        <f t="shared" si="13"/>
        <v>19.810000000000002</v>
      </c>
      <c r="L19" s="24">
        <f t="shared" si="14"/>
        <v>0.1469366562824507</v>
      </c>
      <c r="M19" s="22">
        <f t="shared" si="11"/>
        <v>36.03</v>
      </c>
      <c r="N19" s="52">
        <f t="shared" si="12"/>
        <v>0.30379426644182128</v>
      </c>
      <c r="O19" s="52">
        <f t="shared" si="6"/>
        <v>0.7798961012760377</v>
      </c>
    </row>
    <row r="20" spans="1:15" x14ac:dyDescent="0.25">
      <c r="A20" s="31"/>
      <c r="B20" s="20" t="s">
        <v>156</v>
      </c>
      <c r="C20" s="105">
        <v>12.03</v>
      </c>
      <c r="D20" s="66">
        <f t="shared" si="7"/>
        <v>1.5387547470519991E-3</v>
      </c>
      <c r="E20" s="21"/>
      <c r="F20" s="22">
        <f>ROUND('PU Wise OWE'!$K$127/10000,2)</f>
        <v>11.75</v>
      </c>
      <c r="G20" s="24">
        <f t="shared" si="8"/>
        <v>1.4029046693443243E-3</v>
      </c>
      <c r="H20" s="70">
        <f>ROUND('PU Wise OWE'!$K$129/10000,2)</f>
        <v>5.58</v>
      </c>
      <c r="I20" s="22">
        <f>ROUND('PU Wise OWE'!$K$128/10000,2)</f>
        <v>7.99</v>
      </c>
      <c r="J20" s="23">
        <f>ROUND('PU Wise OWE'!$K$130/10000,2)</f>
        <v>2.48</v>
      </c>
      <c r="K20" s="22">
        <f t="shared" si="13"/>
        <v>-5.51</v>
      </c>
      <c r="L20" s="24">
        <f t="shared" si="14"/>
        <v>-0.68961201501877345</v>
      </c>
      <c r="M20" s="22">
        <f t="shared" si="11"/>
        <v>-3.1</v>
      </c>
      <c r="N20" s="52">
        <f t="shared" si="12"/>
        <v>-0.55555555555555558</v>
      </c>
      <c r="O20" s="52">
        <f t="shared" si="6"/>
        <v>0.21106382978723404</v>
      </c>
    </row>
    <row r="21" spans="1:15" x14ac:dyDescent="0.25">
      <c r="A21" s="31"/>
      <c r="B21" s="20" t="s">
        <v>157</v>
      </c>
      <c r="C21" s="105">
        <v>48.93</v>
      </c>
      <c r="D21" s="66">
        <f t="shared" si="7"/>
        <v>6.2586259163137422E-3</v>
      </c>
      <c r="E21" s="21"/>
      <c r="F21" s="22">
        <f>ROUND('PU Wise OWE'!$L$127/10000,2)</f>
        <v>52.98</v>
      </c>
      <c r="G21" s="24">
        <f t="shared" si="8"/>
        <v>6.325607606967004E-3</v>
      </c>
      <c r="H21" s="70">
        <f>ROUND('PU Wise OWE'!$L$129/10000,2)</f>
        <v>35.880000000000003</v>
      </c>
      <c r="I21" s="22">
        <f>ROUND('PU Wise OWE'!$L$128/10000,2)</f>
        <v>36.03</v>
      </c>
      <c r="J21" s="23">
        <f>ROUND('PU Wise OWE'!$L$130/10000,2)</f>
        <v>26.94</v>
      </c>
      <c r="K21" s="22">
        <f t="shared" si="13"/>
        <v>-9.09</v>
      </c>
      <c r="L21" s="24">
        <f t="shared" si="14"/>
        <v>-0.25228975853455454</v>
      </c>
      <c r="M21" s="22">
        <f t="shared" si="11"/>
        <v>-8.9400000000000013</v>
      </c>
      <c r="N21" s="52">
        <f t="shared" si="12"/>
        <v>-0.24916387959866224</v>
      </c>
      <c r="O21" s="52">
        <f t="shared" si="6"/>
        <v>0.50849377123442818</v>
      </c>
    </row>
    <row r="22" spans="1:15" x14ac:dyDescent="0.25">
      <c r="A22" s="31"/>
      <c r="B22" s="20" t="s">
        <v>179</v>
      </c>
      <c r="C22" s="105">
        <v>120.4</v>
      </c>
      <c r="D22" s="66">
        <f t="shared" si="7"/>
        <v>1.540033844929848E-2</v>
      </c>
      <c r="E22" s="21"/>
      <c r="F22" s="22">
        <f>ROUND('PU Wise OWE'!$M$127/10000,2)</f>
        <v>149.94999999999999</v>
      </c>
      <c r="G22" s="24">
        <f t="shared" si="8"/>
        <v>1.7903451503675012E-2</v>
      </c>
      <c r="H22" s="70">
        <f>ROUND('PU Wise OWE'!$M$129/10000,2)</f>
        <v>89.92</v>
      </c>
      <c r="I22" s="22">
        <f>ROUND('PU Wise OWE'!$M$128/10000,2)</f>
        <v>101.96</v>
      </c>
      <c r="J22" s="23">
        <f>ROUND('PU Wise OWE'!$M$130/10000,2)</f>
        <v>96.97</v>
      </c>
      <c r="K22" s="22">
        <f t="shared" ref="K22" si="15">J22-I22</f>
        <v>-4.9899999999999949</v>
      </c>
      <c r="L22" s="24">
        <f t="shared" ref="L22" si="16">K22/I22</f>
        <v>-4.8940761082777513E-2</v>
      </c>
      <c r="M22" s="22">
        <f t="shared" si="11"/>
        <v>7.0499999999999972</v>
      </c>
      <c r="N22" s="52">
        <f t="shared" si="12"/>
        <v>7.8403024911032002E-2</v>
      </c>
      <c r="O22" s="52">
        <f t="shared" si="6"/>
        <v>0.64668222740913639</v>
      </c>
    </row>
    <row r="23" spans="1:15" x14ac:dyDescent="0.25">
      <c r="A23" s="31"/>
      <c r="B23" s="56" t="s">
        <v>158</v>
      </c>
      <c r="C23" s="106">
        <v>88.73</v>
      </c>
      <c r="D23" s="66">
        <f t="shared" si="7"/>
        <v>1.1349435470151612E-2</v>
      </c>
      <c r="E23" s="21"/>
      <c r="F23" s="22">
        <f>ROUND('PU Wise OWE'!$P$127/10000,2)</f>
        <v>92.29</v>
      </c>
      <c r="G23" s="24">
        <f t="shared" si="8"/>
        <v>1.1019069951811719E-2</v>
      </c>
      <c r="H23" s="70">
        <f>ROUND('PU Wise OWE'!$P$129/10000,2)</f>
        <v>68.599999999999994</v>
      </c>
      <c r="I23" s="22">
        <f>ROUND('PU Wise OWE'!$P$128/10000,2)</f>
        <v>62.76</v>
      </c>
      <c r="J23" s="23">
        <f>ROUND('PU Wise OWE'!$P$130/10000,2)</f>
        <v>74.92</v>
      </c>
      <c r="K23" s="22">
        <f t="shared" si="13"/>
        <v>12.160000000000004</v>
      </c>
      <c r="L23" s="24">
        <f t="shared" si="14"/>
        <v>0.19375398342893568</v>
      </c>
      <c r="M23" s="22">
        <f t="shared" si="11"/>
        <v>6.3200000000000074</v>
      </c>
      <c r="N23" s="52">
        <f t="shared" si="12"/>
        <v>9.2128279883382042E-2</v>
      </c>
      <c r="O23" s="52">
        <f t="shared" si="6"/>
        <v>0.81178892621085708</v>
      </c>
    </row>
    <row r="24" spans="1:15" x14ac:dyDescent="0.25">
      <c r="B24" s="56" t="s">
        <v>159</v>
      </c>
      <c r="C24" s="106">
        <v>81.78</v>
      </c>
      <c r="D24" s="66">
        <f t="shared" si="7"/>
        <v>1.0460462445046757E-2</v>
      </c>
      <c r="E24" s="21"/>
      <c r="F24" s="22">
        <f>ROUND('PU Wise OWE'!$S$127/10000,2)</f>
        <v>89.03</v>
      </c>
      <c r="G24" s="24">
        <f t="shared" si="8"/>
        <v>1.0629838528657462E-2</v>
      </c>
      <c r="H24" s="70">
        <f>ROUND('PU Wise OWE'!$S$129/10000,2)</f>
        <v>79.25</v>
      </c>
      <c r="I24" s="22">
        <f>ROUND('PU Wise OWE'!$S$128/10000,2)</f>
        <v>74.790000000000006</v>
      </c>
      <c r="J24" s="23">
        <f>ROUND('PU Wise OWE'!$S$130/10000,2)</f>
        <v>82.2</v>
      </c>
      <c r="K24" s="22">
        <f t="shared" si="13"/>
        <v>7.4099999999999966</v>
      </c>
      <c r="L24" s="24">
        <f t="shared" si="14"/>
        <v>9.9077416766947396E-2</v>
      </c>
      <c r="M24" s="22">
        <f t="shared" si="11"/>
        <v>2.9500000000000028</v>
      </c>
      <c r="N24" s="52">
        <f t="shared" si="12"/>
        <v>3.7223974763406976E-2</v>
      </c>
      <c r="O24" s="52">
        <f t="shared" si="6"/>
        <v>0.92328428619566438</v>
      </c>
    </row>
    <row r="25" spans="1:15" x14ac:dyDescent="0.25">
      <c r="B25" s="56" t="s">
        <v>160</v>
      </c>
      <c r="C25" s="106">
        <v>90.5</v>
      </c>
      <c r="D25" s="66">
        <f t="shared" si="7"/>
        <v>1.1575835794530833E-2</v>
      </c>
      <c r="E25" s="21"/>
      <c r="F25" s="22">
        <f>ROUND('PU Wise OWE'!$T$127/10000,2)</f>
        <v>83.15</v>
      </c>
      <c r="G25" s="24">
        <f t="shared" si="8"/>
        <v>9.9277892132749422E-3</v>
      </c>
      <c r="H25" s="70">
        <f>ROUND('PU Wise OWE'!$T$129/10000,2)</f>
        <v>61.13</v>
      </c>
      <c r="I25" s="22">
        <f>ROUND('PU Wise OWE'!$T$128/10000,2)</f>
        <v>56.54</v>
      </c>
      <c r="J25" s="23">
        <f>ROUND('PU Wise OWE'!$T$130/10000,2)</f>
        <v>80.989999999999995</v>
      </c>
      <c r="K25" s="22">
        <f t="shared" si="13"/>
        <v>24.449999999999996</v>
      </c>
      <c r="L25" s="24">
        <f t="shared" si="14"/>
        <v>0.43243721259285456</v>
      </c>
      <c r="M25" s="22">
        <f t="shared" si="11"/>
        <v>19.859999999999992</v>
      </c>
      <c r="N25" s="52">
        <f t="shared" si="12"/>
        <v>0.32488140029445428</v>
      </c>
      <c r="O25" s="52">
        <f t="shared" si="6"/>
        <v>0.97402285027059521</v>
      </c>
    </row>
    <row r="26" spans="1:15" x14ac:dyDescent="0.25">
      <c r="B26" s="56" t="s">
        <v>178</v>
      </c>
      <c r="C26" s="106">
        <v>41.07</v>
      </c>
      <c r="D26" s="66">
        <f t="shared" si="7"/>
        <v>5.2532549843246554E-3</v>
      </c>
      <c r="E26" s="22"/>
      <c r="F26" s="22">
        <f>ROUND('PU Wise OWE'!$V$127/10000,2)</f>
        <v>34.5</v>
      </c>
      <c r="G26" s="24">
        <f t="shared" si="8"/>
        <v>4.1191669014790794E-3</v>
      </c>
      <c r="H26" s="70">
        <f>ROUND('PU Wise OWE'!$V$129/10000,2)</f>
        <v>31.62</v>
      </c>
      <c r="I26" s="22">
        <f>ROUND('PU Wise OWE'!$V$128/10000,2)</f>
        <v>23.46</v>
      </c>
      <c r="J26" s="23">
        <f>ROUND('PU Wise OWE'!$V$130/10000,2)</f>
        <v>33.85</v>
      </c>
      <c r="K26" s="22">
        <f t="shared" si="13"/>
        <v>10.39</v>
      </c>
      <c r="L26" s="24">
        <f t="shared" si="14"/>
        <v>0.44288150042625746</v>
      </c>
      <c r="M26" s="22">
        <f t="shared" si="11"/>
        <v>2.2300000000000004</v>
      </c>
      <c r="N26" s="52">
        <f t="shared" si="12"/>
        <v>7.0524984187223291E-2</v>
      </c>
      <c r="O26" s="52">
        <f t="shared" si="6"/>
        <v>0.98115942028985514</v>
      </c>
    </row>
    <row r="27" spans="1:15" x14ac:dyDescent="0.25">
      <c r="B27" s="56" t="s">
        <v>177</v>
      </c>
      <c r="C27" s="106">
        <v>169.78</v>
      </c>
      <c r="D27" s="66">
        <f t="shared" si="7"/>
        <v>2.1716523770115414E-2</v>
      </c>
      <c r="E27" s="22"/>
      <c r="F27" s="22">
        <f>ROUND('PU Wise OWE'!$AC$127/10000,2)</f>
        <v>133.18</v>
      </c>
      <c r="G27" s="24">
        <f t="shared" si="8"/>
        <v>1.5901178201129965E-2</v>
      </c>
      <c r="H27" s="70">
        <f>ROUND('PU Wise OWE'!$AC$129/10000,2)</f>
        <v>95.92</v>
      </c>
      <c r="I27" s="22">
        <f>ROUND('PU Wise OWE'!$AC$128/10000,2)</f>
        <v>90.56</v>
      </c>
      <c r="J27" s="23">
        <f>ROUND('PU Wise OWE'!$AC$130/10000,2)</f>
        <v>92.31</v>
      </c>
      <c r="K27" s="22">
        <f t="shared" ref="K27" si="17">J27-I27</f>
        <v>1.75</v>
      </c>
      <c r="L27" s="24">
        <f t="shared" ref="L27" si="18">K27/I27</f>
        <v>1.9324204946996465E-2</v>
      </c>
      <c r="M27" s="22">
        <f t="shared" si="11"/>
        <v>-3.6099999999999994</v>
      </c>
      <c r="N27" s="52">
        <f t="shared" si="12"/>
        <v>-3.7635529608006667E-2</v>
      </c>
      <c r="O27" s="52">
        <f t="shared" si="6"/>
        <v>0.69312209040396455</v>
      </c>
    </row>
    <row r="28" spans="1:15" x14ac:dyDescent="0.25">
      <c r="B28" s="204" t="s">
        <v>149</v>
      </c>
      <c r="C28" s="205">
        <f>SUM(C13:C27)</f>
        <v>4551.0499999999993</v>
      </c>
      <c r="D28" s="207">
        <f>SUM(D13:D27)</f>
        <v>0.58212383969833748</v>
      </c>
      <c r="E28" s="205"/>
      <c r="F28" s="205">
        <f>F5</f>
        <v>4962.2700000000004</v>
      </c>
      <c r="G28" s="207">
        <f t="shared" ref="G28:J28" si="19">SUM(G13:G27)</f>
        <v>0.58908862536833728</v>
      </c>
      <c r="H28" s="206">
        <f>SUM(H13:H27)</f>
        <v>3108.99</v>
      </c>
      <c r="I28" s="205">
        <f t="shared" si="19"/>
        <v>3364.5400000000004</v>
      </c>
      <c r="J28" s="205">
        <f t="shared" si="19"/>
        <v>3428.6999999999994</v>
      </c>
      <c r="K28" s="205">
        <f t="shared" si="13"/>
        <v>64.159999999998945</v>
      </c>
      <c r="L28" s="207">
        <f t="shared" si="14"/>
        <v>1.9069471606816664E-2</v>
      </c>
      <c r="M28" s="205">
        <f>J28-H28</f>
        <v>319.70999999999958</v>
      </c>
      <c r="N28" s="208">
        <f>M28/H28</f>
        <v>0.10283403935039984</v>
      </c>
      <c r="O28" s="208">
        <f t="shared" si="6"/>
        <v>0.69095393841931196</v>
      </c>
    </row>
    <row r="29" spans="1:15" x14ac:dyDescent="0.25">
      <c r="J29" s="68"/>
    </row>
    <row r="31" spans="1:15" x14ac:dyDescent="0.25">
      <c r="B31" s="75" t="s">
        <v>180</v>
      </c>
      <c r="C31" s="75"/>
      <c r="D31" s="77"/>
      <c r="H31" s="76"/>
      <c r="M31" s="36" t="s">
        <v>150</v>
      </c>
    </row>
    <row r="32" spans="1:15" ht="15" customHeight="1" x14ac:dyDescent="0.25">
      <c r="B32" s="280" t="s">
        <v>151</v>
      </c>
      <c r="C32" s="285" t="s">
        <v>302</v>
      </c>
      <c r="D32" s="285" t="s">
        <v>173</v>
      </c>
      <c r="E32" s="285"/>
      <c r="F32" s="282" t="str">
        <f>'PU Wise OWE'!$B$5</f>
        <v xml:space="preserve">OBG(SL) 2021-22 </v>
      </c>
      <c r="G32" s="285" t="s">
        <v>206</v>
      </c>
      <c r="H32" s="282" t="str">
        <f>'PU Wise OWE'!$B$7</f>
        <v>Actuals upto Nov' 20</v>
      </c>
      <c r="I32" s="282" t="str">
        <f>'PU Wise OWE'!$B$6</f>
        <v>BP to end  Nov-21</v>
      </c>
      <c r="J32" s="282" t="str">
        <f>'PU Wise OWE'!$B$8</f>
        <v>Actuals upto Nov' 21</v>
      </c>
      <c r="K32" s="284" t="s">
        <v>207</v>
      </c>
      <c r="L32" s="284"/>
      <c r="M32" s="284" t="s">
        <v>147</v>
      </c>
      <c r="N32" s="284"/>
      <c r="O32" s="286" t="s">
        <v>314</v>
      </c>
    </row>
    <row r="33" spans="2:15" ht="18" customHeight="1" x14ac:dyDescent="0.25">
      <c r="B33" s="281"/>
      <c r="C33" s="283"/>
      <c r="D33" s="283"/>
      <c r="E33" s="283"/>
      <c r="F33" s="283"/>
      <c r="G33" s="283"/>
      <c r="H33" s="283"/>
      <c r="I33" s="283"/>
      <c r="J33" s="283"/>
      <c r="K33" s="79" t="s">
        <v>145</v>
      </c>
      <c r="L33" s="80" t="s">
        <v>146</v>
      </c>
      <c r="M33" s="79" t="s">
        <v>145</v>
      </c>
      <c r="N33" s="80" t="s">
        <v>146</v>
      </c>
      <c r="O33" s="286"/>
    </row>
    <row r="34" spans="2:15" x14ac:dyDescent="0.25">
      <c r="B34" s="84" t="s">
        <v>181</v>
      </c>
      <c r="C34" s="107">
        <v>10.44</v>
      </c>
      <c r="D34" s="66">
        <f t="shared" ref="D34:D37" si="20">C34/$C$7</f>
        <v>1.335378184474054E-3</v>
      </c>
      <c r="E34" s="21"/>
      <c r="F34" s="22">
        <f>ROUND(('PU Wise OWE'!$AE$127+'PU Wise OWE'!$AF$127)/10000,2)</f>
        <v>9.56</v>
      </c>
      <c r="G34" s="24">
        <f t="shared" ref="G34:G37" si="21">F34/$F$7</f>
        <v>1.1414271182069566E-3</v>
      </c>
      <c r="H34" s="70">
        <f>ROUND(('PU Wise OWE'!$AE$129+'PU Wise OWE'!$AF$129)/10000,2)</f>
        <v>6.9</v>
      </c>
      <c r="I34" s="22">
        <f>ROUND(('PU Wise OWE'!$AE$128+'PU Wise OWE'!$AF$128)/10000,2)</f>
        <v>6.5</v>
      </c>
      <c r="J34" s="23">
        <f>ROUND(('PU Wise OWE'!$AE$130+'PU Wise OWE'!$AF$130)/10000,2)</f>
        <v>5.0199999999999996</v>
      </c>
      <c r="K34" s="22">
        <f t="shared" ref="K34:K36" si="22">J34-I34</f>
        <v>-1.4800000000000004</v>
      </c>
      <c r="L34" s="24">
        <f t="shared" ref="L34:L36" si="23">K34/I34</f>
        <v>-0.22769230769230775</v>
      </c>
      <c r="M34" s="22">
        <f t="shared" ref="M34" si="24">J34-H34</f>
        <v>-1.8800000000000008</v>
      </c>
      <c r="N34" s="52">
        <f t="shared" ref="N34" si="25">M34/H34</f>
        <v>-0.27246376811594214</v>
      </c>
      <c r="O34" s="52">
        <f t="shared" ref="O34:O37" si="26">J34/F34</f>
        <v>0.52510460251046021</v>
      </c>
    </row>
    <row r="35" spans="2:15" ht="16.5" customHeight="1" x14ac:dyDescent="0.25">
      <c r="B35" s="84" t="s">
        <v>182</v>
      </c>
      <c r="C35" s="107">
        <v>21.76</v>
      </c>
      <c r="D35" s="66">
        <f t="shared" si="20"/>
        <v>2.783316982198795E-3</v>
      </c>
      <c r="E35" s="21"/>
      <c r="F35" s="22">
        <f>ROUND('PU Wise OWE'!$AG$127/10000,2)</f>
        <v>7.15</v>
      </c>
      <c r="G35" s="24">
        <f t="shared" si="21"/>
        <v>8.5368241581378036E-4</v>
      </c>
      <c r="H35" s="70">
        <f>ROUND('PU Wise OWE'!$AG$129/10000,2)</f>
        <v>14.44</v>
      </c>
      <c r="I35" s="22">
        <f>ROUND('PU Wise OWE'!$AG$128/10000,2)</f>
        <v>4.9000000000000004</v>
      </c>
      <c r="J35" s="23">
        <f>ROUND('PU Wise OWE'!$AG$130/10000,2)</f>
        <v>15.2</v>
      </c>
      <c r="K35" s="22">
        <f t="shared" si="22"/>
        <v>10.299999999999999</v>
      </c>
      <c r="L35" s="24">
        <f t="shared" si="23"/>
        <v>2.1020408163265301</v>
      </c>
      <c r="M35" s="22">
        <f t="shared" ref="M35:M37" si="27">J35-H35</f>
        <v>0.75999999999999979</v>
      </c>
      <c r="N35" s="52">
        <f t="shared" ref="N35:N37" si="28">M35/H35</f>
        <v>5.2631578947368411E-2</v>
      </c>
      <c r="O35" s="52">
        <f t="shared" si="26"/>
        <v>2.1258741258741258</v>
      </c>
    </row>
    <row r="36" spans="2:15" ht="15.75" customHeight="1" x14ac:dyDescent="0.25">
      <c r="B36" s="84" t="s">
        <v>183</v>
      </c>
      <c r="C36" s="107">
        <v>2.42</v>
      </c>
      <c r="D36" s="66">
        <f t="shared" si="20"/>
        <v>3.0954168643938801E-4</v>
      </c>
      <c r="E36" s="21"/>
      <c r="F36" s="22">
        <f>ROUND('PU Wise OWE'!$AJ$127/10000,2)</f>
        <v>2.23</v>
      </c>
      <c r="G36" s="24">
        <f t="shared" si="21"/>
        <v>2.6625339682024196E-4</v>
      </c>
      <c r="H36" s="70">
        <f>ROUND('PU Wise OWE'!$AJ$129/10000,2)</f>
        <v>1.77</v>
      </c>
      <c r="I36" s="22">
        <f>ROUND('PU Wise OWE'!$AJ$128/10000,2)</f>
        <v>1.51</v>
      </c>
      <c r="J36" s="23">
        <f>ROUND('PU Wise OWE'!$AJ$130/10000,2)</f>
        <v>1.6</v>
      </c>
      <c r="K36" s="22">
        <f t="shared" si="22"/>
        <v>9.000000000000008E-2</v>
      </c>
      <c r="L36" s="24">
        <f t="shared" si="23"/>
        <v>5.9602649006622571E-2</v>
      </c>
      <c r="M36" s="22">
        <f t="shared" si="27"/>
        <v>-0.16999999999999993</v>
      </c>
      <c r="N36" s="52">
        <f t="shared" si="28"/>
        <v>-9.6045197740112956E-2</v>
      </c>
      <c r="O36" s="52">
        <f t="shared" si="26"/>
        <v>0.71748878923766823</v>
      </c>
    </row>
    <row r="37" spans="2:15" x14ac:dyDescent="0.25">
      <c r="B37" s="25" t="s">
        <v>149</v>
      </c>
      <c r="C37" s="26">
        <v>34.619999999999997</v>
      </c>
      <c r="D37" s="67">
        <f t="shared" si="20"/>
        <v>4.4282368531122366E-3</v>
      </c>
      <c r="E37" s="26"/>
      <c r="F37" s="74">
        <f t="shared" ref="F37:J37" si="29">SUM(F34:F36)</f>
        <v>18.940000000000001</v>
      </c>
      <c r="G37" s="54">
        <f t="shared" si="21"/>
        <v>2.2613629308409788E-3</v>
      </c>
      <c r="H37" s="74">
        <f>SUM(H34:H36)</f>
        <v>23.11</v>
      </c>
      <c r="I37" s="74">
        <f t="shared" si="29"/>
        <v>12.91</v>
      </c>
      <c r="J37" s="74">
        <f t="shared" si="29"/>
        <v>21.82</v>
      </c>
      <c r="K37" s="26">
        <f t="shared" ref="K37" si="30">J37-I37</f>
        <v>8.91</v>
      </c>
      <c r="L37" s="54">
        <f t="shared" ref="L37" si="31">K37/I37</f>
        <v>0.69016266460108444</v>
      </c>
      <c r="M37" s="26">
        <f t="shared" si="27"/>
        <v>-1.2899999999999991</v>
      </c>
      <c r="N37" s="55">
        <f t="shared" si="28"/>
        <v>-5.5819991345737743E-2</v>
      </c>
      <c r="O37" s="55">
        <f t="shared" si="26"/>
        <v>1.1520591341077084</v>
      </c>
    </row>
    <row r="39" spans="2:15" x14ac:dyDescent="0.25">
      <c r="B39" s="82"/>
      <c r="C39" s="82"/>
      <c r="D39" s="82"/>
      <c r="H39" s="83"/>
      <c r="M39" s="36" t="s">
        <v>150</v>
      </c>
    </row>
    <row r="40" spans="2:15" ht="15" customHeight="1" x14ac:dyDescent="0.25">
      <c r="B40" s="286" t="s">
        <v>164</v>
      </c>
      <c r="C40" s="285" t="s">
        <v>302</v>
      </c>
      <c r="D40" s="285" t="s">
        <v>173</v>
      </c>
      <c r="E40" s="287"/>
      <c r="F40" s="282" t="str">
        <f>'PU Wise OWE'!$B$5</f>
        <v xml:space="preserve">OBG(SL) 2021-22 </v>
      </c>
      <c r="G40" s="285" t="s">
        <v>206</v>
      </c>
      <c r="H40" s="282" t="str">
        <f>'PU Wise OWE'!$B$7</f>
        <v>Actuals upto Nov' 20</v>
      </c>
      <c r="I40" s="282" t="str">
        <f>'PU Wise OWE'!$B$6</f>
        <v>BP to end  Nov-21</v>
      </c>
      <c r="J40" s="282" t="str">
        <f>'PU Wise OWE'!$B$8</f>
        <v>Actuals upto Nov' 21</v>
      </c>
      <c r="K40" s="284" t="s">
        <v>207</v>
      </c>
      <c r="L40" s="284"/>
      <c r="M40" s="284" t="s">
        <v>147</v>
      </c>
      <c r="N40" s="284"/>
      <c r="O40" s="286" t="s">
        <v>314</v>
      </c>
    </row>
    <row r="41" spans="2:15" ht="17.25" customHeight="1" x14ac:dyDescent="0.25">
      <c r="B41" s="286"/>
      <c r="C41" s="283"/>
      <c r="D41" s="283"/>
      <c r="E41" s="288"/>
      <c r="F41" s="283"/>
      <c r="G41" s="283"/>
      <c r="H41" s="283"/>
      <c r="I41" s="283"/>
      <c r="J41" s="283"/>
      <c r="K41" s="79" t="s">
        <v>145</v>
      </c>
      <c r="L41" s="80" t="s">
        <v>146</v>
      </c>
      <c r="M41" s="79" t="s">
        <v>145</v>
      </c>
      <c r="N41" s="80" t="s">
        <v>146</v>
      </c>
      <c r="O41" s="286"/>
    </row>
    <row r="42" spans="2:15" x14ac:dyDescent="0.25">
      <c r="B42" s="27" t="s">
        <v>165</v>
      </c>
      <c r="C42" s="104">
        <v>273.47000000000003</v>
      </c>
      <c r="D42" s="66">
        <f t="shared" ref="D42:D50" si="32">C42/$C$7</f>
        <v>3.4979489665528697E-2</v>
      </c>
      <c r="E42" s="288"/>
      <c r="F42" s="21">
        <f>SUM(F43:F48)</f>
        <v>306.45999999999998</v>
      </c>
      <c r="G42" s="24">
        <f t="shared" ref="G42:G50" si="33">F42/$F$7</f>
        <v>3.6590141699341411E-2</v>
      </c>
      <c r="H42" s="70">
        <f>SUM(H43:H48)</f>
        <v>177.38</v>
      </c>
      <c r="I42" s="21">
        <f>SUM(I43:I48)</f>
        <v>182.46000000000004</v>
      </c>
      <c r="J42" s="21">
        <f>SUM(J43:J48)</f>
        <v>361.8</v>
      </c>
      <c r="K42" s="22">
        <f>J42-I42</f>
        <v>179.33999999999997</v>
      </c>
      <c r="L42" s="24">
        <f>K42/I42</f>
        <v>0.98290036172311701</v>
      </c>
      <c r="M42" s="22">
        <f t="shared" ref="M42" si="34">J42-H42</f>
        <v>184.42000000000002</v>
      </c>
      <c r="N42" s="52">
        <f t="shared" ref="N42" si="35">M42/H42</f>
        <v>1.039688803698275</v>
      </c>
      <c r="O42" s="52">
        <f t="shared" ref="O42:O49" si="36">J42/F42</f>
        <v>1.1805782157540952</v>
      </c>
    </row>
    <row r="43" spans="2:15" x14ac:dyDescent="0.25">
      <c r="B43" s="57" t="s">
        <v>161</v>
      </c>
      <c r="C43" s="21">
        <v>19.690000000000001</v>
      </c>
      <c r="D43" s="66">
        <f t="shared" si="32"/>
        <v>2.5185437214841119E-3</v>
      </c>
      <c r="E43" s="288"/>
      <c r="F43" s="21">
        <f>ROUND('PU Wise OWE'!$AK$83/10000,2)</f>
        <v>16.84</v>
      </c>
      <c r="G43" s="24">
        <f t="shared" si="33"/>
        <v>2.0106310324900785E-3</v>
      </c>
      <c r="H43" s="70">
        <f>ROUND('PU Wise OWE'!$AK$85/10000,2)</f>
        <v>9.93</v>
      </c>
      <c r="I43" s="21">
        <f>ROUND('PU Wise OWE'!$AK$84/10000,2)</f>
        <v>10.73</v>
      </c>
      <c r="J43" s="21">
        <f>ROUND('PU Wise OWE'!$AK$86/10000,2)</f>
        <v>34.61</v>
      </c>
      <c r="K43" s="22">
        <f t="shared" ref="K43:K50" si="37">J43-I43</f>
        <v>23.88</v>
      </c>
      <c r="L43" s="24">
        <f t="shared" ref="L43:L50" si="38">K43/I43</f>
        <v>2.2255358807082941</v>
      </c>
      <c r="M43" s="22">
        <f t="shared" ref="M43:M49" si="39">J43-H43</f>
        <v>24.68</v>
      </c>
      <c r="N43" s="52">
        <f t="shared" ref="N43:N49" si="40">M43/H43</f>
        <v>2.4853977844914401</v>
      </c>
      <c r="O43" s="52">
        <f t="shared" si="36"/>
        <v>2.0552256532066506</v>
      </c>
    </row>
    <row r="44" spans="2:15" s="256" customFormat="1" x14ac:dyDescent="0.25">
      <c r="B44" s="257" t="s">
        <v>323</v>
      </c>
      <c r="C44" s="21">
        <v>0</v>
      </c>
      <c r="D44" s="66">
        <f t="shared" si="32"/>
        <v>0</v>
      </c>
      <c r="E44" s="288"/>
      <c r="F44" s="21">
        <v>0</v>
      </c>
      <c r="G44" s="24">
        <f t="shared" si="33"/>
        <v>0</v>
      </c>
      <c r="H44" s="70">
        <v>0</v>
      </c>
      <c r="I44" s="21">
        <v>0</v>
      </c>
      <c r="J44" s="21">
        <f>ROUND('PU Wise OWE'!$AP$86/10000,2)</f>
        <v>79.3</v>
      </c>
      <c r="K44" s="22">
        <f t="shared" ref="K44" si="41">J44-I44</f>
        <v>79.3</v>
      </c>
      <c r="L44" s="24" t="e">
        <f t="shared" ref="L44" si="42">K44/I44</f>
        <v>#DIV/0!</v>
      </c>
      <c r="M44" s="22">
        <f t="shared" ref="M44" si="43">J44-H44</f>
        <v>79.3</v>
      </c>
      <c r="N44" s="52" t="e">
        <f t="shared" ref="N44" si="44">M44/H44</f>
        <v>#DIV/0!</v>
      </c>
      <c r="O44" s="52" t="e">
        <f t="shared" ref="O44" si="45">J44/F44</f>
        <v>#DIV/0!</v>
      </c>
    </row>
    <row r="45" spans="2:15" x14ac:dyDescent="0.25">
      <c r="B45" s="58" t="s">
        <v>168</v>
      </c>
      <c r="C45" s="108">
        <v>114.4</v>
      </c>
      <c r="D45" s="66">
        <f t="shared" si="32"/>
        <v>1.4632879722589252E-2</v>
      </c>
      <c r="E45" s="288"/>
      <c r="F45" s="21">
        <f>ROUND('PU Wise OWE'!$AR$83/10000,2)</f>
        <v>114.54</v>
      </c>
      <c r="G45" s="24">
        <f t="shared" si="33"/>
        <v>1.3675634112910545E-2</v>
      </c>
      <c r="H45" s="70">
        <f>ROUND('PU Wise OWE'!$AR$85/10000,2)</f>
        <v>76.97</v>
      </c>
      <c r="I45" s="21">
        <f>ROUND('PU Wise OWE'!$AR$84/10000,2)</f>
        <v>67.92</v>
      </c>
      <c r="J45" s="21">
        <f>ROUND('PU Wise OWE'!$AR$86/10000,2)</f>
        <v>27.46</v>
      </c>
      <c r="K45" s="22">
        <f t="shared" ref="K45:K46" si="46">J45-I45</f>
        <v>-40.46</v>
      </c>
      <c r="L45" s="24">
        <f t="shared" ref="L45:L46" si="47">K45/I45</f>
        <v>-0.59570082449941109</v>
      </c>
      <c r="M45" s="22">
        <f t="shared" si="39"/>
        <v>-49.51</v>
      </c>
      <c r="N45" s="52">
        <f t="shared" si="40"/>
        <v>-0.64323762504872029</v>
      </c>
      <c r="O45" s="52">
        <f t="shared" si="36"/>
        <v>0.2397415749956347</v>
      </c>
    </row>
    <row r="46" spans="2:15" x14ac:dyDescent="0.25">
      <c r="B46" s="58" t="s">
        <v>169</v>
      </c>
      <c r="C46" s="108">
        <v>46.69</v>
      </c>
      <c r="D46" s="66">
        <f t="shared" si="32"/>
        <v>5.9721079916756304E-3</v>
      </c>
      <c r="E46" s="288"/>
      <c r="F46" s="21">
        <f>ROUND('PU Wise OWE'!$AU$83/10000,2)</f>
        <v>50.53</v>
      </c>
      <c r="G46" s="24">
        <f t="shared" si="33"/>
        <v>6.0330870588909532E-3</v>
      </c>
      <c r="H46" s="70">
        <f>ROUND('PU Wise OWE'!$AU$85/10000,2)</f>
        <v>29.06</v>
      </c>
      <c r="I46" s="21">
        <f>ROUND('PU Wise OWE'!$AU$84/10000,2)</f>
        <v>29.96</v>
      </c>
      <c r="J46" s="21">
        <f>ROUND('PU Wise OWE'!$AU$86/10000,2)</f>
        <v>11.69</v>
      </c>
      <c r="K46" s="22">
        <f t="shared" si="46"/>
        <v>-18.270000000000003</v>
      </c>
      <c r="L46" s="24">
        <f t="shared" si="47"/>
        <v>-0.60981308411214963</v>
      </c>
      <c r="M46" s="22">
        <f t="shared" si="39"/>
        <v>-17.369999999999997</v>
      </c>
      <c r="N46" s="52">
        <f t="shared" si="40"/>
        <v>-0.59772883688919476</v>
      </c>
      <c r="O46" s="52">
        <f t="shared" si="36"/>
        <v>0.23134771422917078</v>
      </c>
    </row>
    <row r="47" spans="2:15" x14ac:dyDescent="0.25">
      <c r="B47" s="57" t="s">
        <v>166</v>
      </c>
      <c r="C47" s="21">
        <v>54.55</v>
      </c>
      <c r="D47" s="66">
        <f t="shared" si="32"/>
        <v>6.9774789236647173E-3</v>
      </c>
      <c r="E47" s="288"/>
      <c r="F47" s="21">
        <f>ROUND('PU Wise OWE'!$AZ$83/10000,2)</f>
        <v>46.04</v>
      </c>
      <c r="G47" s="24">
        <f t="shared" si="33"/>
        <v>5.4969983809883133E-3</v>
      </c>
      <c r="H47" s="70">
        <f>ROUND('PU Wise OWE'!$AZ$85/10000,2)</f>
        <v>26.53</v>
      </c>
      <c r="I47" s="21">
        <f>ROUND('PU Wise OWE'!$AZ$84/10000,2)</f>
        <v>27.3</v>
      </c>
      <c r="J47" s="21">
        <f>ROUND('PU Wise OWE'!$AZ$86/10000,2)</f>
        <v>71.8</v>
      </c>
      <c r="K47" s="22">
        <f t="shared" si="37"/>
        <v>44.5</v>
      </c>
      <c r="L47" s="24">
        <f t="shared" si="38"/>
        <v>1.63003663003663</v>
      </c>
      <c r="M47" s="22">
        <f t="shared" si="39"/>
        <v>45.269999999999996</v>
      </c>
      <c r="N47" s="52">
        <f t="shared" si="40"/>
        <v>1.7063701470033921</v>
      </c>
      <c r="O47" s="52">
        <f t="shared" si="36"/>
        <v>1.5595134665508252</v>
      </c>
    </row>
    <row r="48" spans="2:15" x14ac:dyDescent="0.25">
      <c r="B48" s="58" t="s">
        <v>167</v>
      </c>
      <c r="C48" s="108">
        <v>38.14</v>
      </c>
      <c r="D48" s="66">
        <f t="shared" si="32"/>
        <v>4.878479306114983E-3</v>
      </c>
      <c r="E48" s="288"/>
      <c r="F48" s="21">
        <f>ROUND('PU Wise OWE'!$BA$83/10000,2)</f>
        <v>78.510000000000005</v>
      </c>
      <c r="G48" s="24">
        <f t="shared" si="33"/>
        <v>9.3737911140615235E-3</v>
      </c>
      <c r="H48" s="70">
        <f>ROUND('PU Wise OWE'!$BA$85/10000,2)</f>
        <v>34.89</v>
      </c>
      <c r="I48" s="21">
        <f>ROUND('PU Wise OWE'!$BA$84/10000,2)</f>
        <v>46.55</v>
      </c>
      <c r="J48" s="21">
        <f>ROUND('PU Wise OWE'!$BA$86/10000,2)</f>
        <v>136.94</v>
      </c>
      <c r="K48" s="22">
        <f t="shared" si="37"/>
        <v>90.39</v>
      </c>
      <c r="L48" s="24">
        <f t="shared" si="38"/>
        <v>1.9417830290010742</v>
      </c>
      <c r="M48" s="22">
        <f t="shared" si="39"/>
        <v>102.05</v>
      </c>
      <c r="N48" s="52">
        <f t="shared" si="40"/>
        <v>2.924906850100315</v>
      </c>
      <c r="O48" s="52">
        <f t="shared" si="36"/>
        <v>1.7442364030059863</v>
      </c>
    </row>
    <row r="49" spans="2:15" x14ac:dyDescent="0.25">
      <c r="B49" s="59" t="s">
        <v>170</v>
      </c>
      <c r="C49" s="103">
        <v>663.48</v>
      </c>
      <c r="D49" s="66">
        <f t="shared" si="32"/>
        <v>8.4865585999506263E-2</v>
      </c>
      <c r="E49" s="288"/>
      <c r="F49" s="21">
        <f>ROUND('PU Wise OWE'!$AM$83/10000,2)</f>
        <v>685.16</v>
      </c>
      <c r="G49" s="24">
        <f t="shared" si="33"/>
        <v>8.1805460701953797E-2</v>
      </c>
      <c r="H49" s="70">
        <f>ROUND('PU Wise OWE'!$AM$85/10000,2)</f>
        <v>405.79</v>
      </c>
      <c r="I49" s="21">
        <f>ROUND('PU Wise OWE'!$AM$84/10000,2)</f>
        <v>465.91</v>
      </c>
      <c r="J49" s="21">
        <f>ROUND('PU Wise OWE'!$AM$86/10000,2)</f>
        <v>662.68</v>
      </c>
      <c r="K49" s="22">
        <f t="shared" si="37"/>
        <v>196.76999999999992</v>
      </c>
      <c r="L49" s="24">
        <f t="shared" si="38"/>
        <v>0.42233478568822286</v>
      </c>
      <c r="M49" s="22">
        <f t="shared" si="39"/>
        <v>256.88999999999993</v>
      </c>
      <c r="N49" s="52">
        <f t="shared" si="40"/>
        <v>0.63306143571798201</v>
      </c>
      <c r="O49" s="52">
        <f t="shared" si="36"/>
        <v>0.96719014536750536</v>
      </c>
    </row>
    <row r="50" spans="2:15" s="36" customFormat="1" x14ac:dyDescent="0.25">
      <c r="B50" s="60" t="s">
        <v>130</v>
      </c>
      <c r="C50" s="74">
        <f>C42+C49</f>
        <v>936.95</v>
      </c>
      <c r="D50" s="67">
        <f t="shared" si="32"/>
        <v>0.11984507566503497</v>
      </c>
      <c r="E50" s="289"/>
      <c r="F50" s="26">
        <f>F42+F49</f>
        <v>991.61999999999989</v>
      </c>
      <c r="G50" s="54">
        <f t="shared" si="33"/>
        <v>0.11839560240129521</v>
      </c>
      <c r="H50" s="74">
        <f>H42+H49</f>
        <v>583.17000000000007</v>
      </c>
      <c r="I50" s="26">
        <f>I42+I49</f>
        <v>648.37000000000012</v>
      </c>
      <c r="J50" s="26">
        <f>J42+J49</f>
        <v>1024.48</v>
      </c>
      <c r="K50" s="26">
        <f t="shared" si="37"/>
        <v>376.1099999999999</v>
      </c>
      <c r="L50" s="54">
        <f t="shared" si="38"/>
        <v>0.58008544503909776</v>
      </c>
      <c r="M50" s="26">
        <f t="shared" ref="M50" si="48">J50-H50</f>
        <v>441.30999999999995</v>
      </c>
      <c r="N50" s="55">
        <f t="shared" ref="N50" si="49">M50/H50</f>
        <v>0.75674331670010442</v>
      </c>
      <c r="O50" s="55">
        <f t="shared" ref="O50" si="50">J50/F50</f>
        <v>1.0331376938746699</v>
      </c>
    </row>
    <row r="52" spans="2:15" x14ac:dyDescent="0.25">
      <c r="B52" s="75" t="s">
        <v>184</v>
      </c>
      <c r="C52" s="75"/>
    </row>
    <row r="53" spans="2:15" ht="47.25" customHeight="1" x14ac:dyDescent="0.25">
      <c r="B53" s="81" t="s">
        <v>185</v>
      </c>
      <c r="C53" s="109">
        <v>188.88</v>
      </c>
      <c r="D53" s="66">
        <f t="shared" ref="D53:D57" si="51">C53/$C$7</f>
        <v>2.4159600716806451E-2</v>
      </c>
      <c r="E53" s="299"/>
      <c r="F53" s="22">
        <f>ROUND('PU Wise OWE'!$AK$127/10000,2)-F43</f>
        <v>121.82</v>
      </c>
      <c r="G53" s="24">
        <f t="shared" ref="G53:G55" si="52">F53/$F$7</f>
        <v>1.4544838027193665E-2</v>
      </c>
      <c r="H53" s="70">
        <f>ROUND('PU Wise OWE'!$AK$129/10000,2)-H43</f>
        <v>110.66</v>
      </c>
      <c r="I53" s="22">
        <f>ROUND('PU Wise OWE'!$AK$128/10000,2)-I43</f>
        <v>82.839999999999989</v>
      </c>
      <c r="J53" s="22">
        <f>ROUND('PU Wise OWE'!$AK$130/10000,2)-J43</f>
        <v>78.63</v>
      </c>
      <c r="K53" s="22">
        <f>J53-I53</f>
        <v>-4.2099999999999937</v>
      </c>
      <c r="L53" s="24">
        <f>K53/I53</f>
        <v>-5.0820859488169896E-2</v>
      </c>
      <c r="M53" s="22">
        <f t="shared" ref="M53" si="53">J53-H53</f>
        <v>-32.03</v>
      </c>
      <c r="N53" s="52">
        <f t="shared" ref="N53" si="54">M53/H53</f>
        <v>-0.28944514729803</v>
      </c>
      <c r="O53" s="52">
        <f t="shared" ref="O53:O55" si="55">J53/F53</f>
        <v>0.64546051551469386</v>
      </c>
    </row>
    <row r="54" spans="2:15" x14ac:dyDescent="0.25">
      <c r="B54" s="20" t="s">
        <v>162</v>
      </c>
      <c r="C54" s="105">
        <v>121.46</v>
      </c>
      <c r="D54" s="66">
        <f t="shared" si="51"/>
        <v>1.5535922824350441E-2</v>
      </c>
      <c r="E54" s="300"/>
      <c r="F54" s="22">
        <f>ROUND('PU Wise OWE'!$AL$127/10000,2)</f>
        <v>109.76</v>
      </c>
      <c r="G54" s="24">
        <f t="shared" si="52"/>
        <v>1.3104920553807067E-2</v>
      </c>
      <c r="H54" s="70">
        <f>ROUND('PU Wise OWE'!$AL$129/10000,2)</f>
        <v>86.75</v>
      </c>
      <c r="I54" s="22">
        <f>ROUND('PU Wise OWE'!$AL$128/10000,2)</f>
        <v>74.59</v>
      </c>
      <c r="J54" s="23">
        <f>ROUND('PU Wise OWE'!$AL$130/10000,2)</f>
        <v>60.22</v>
      </c>
      <c r="K54" s="22">
        <f t="shared" ref="K54" si="56">J54-I54</f>
        <v>-14.370000000000005</v>
      </c>
      <c r="L54" s="24">
        <f t="shared" ref="L54" si="57">K54/I54</f>
        <v>-0.19265317066630921</v>
      </c>
      <c r="M54" s="22">
        <f t="shared" ref="M54:M55" si="58">J54-H54</f>
        <v>-26.53</v>
      </c>
      <c r="N54" s="52">
        <f t="shared" ref="N54:N55" si="59">M54/H54</f>
        <v>-0.30582132564841502</v>
      </c>
      <c r="O54" s="52">
        <f t="shared" si="55"/>
        <v>0.54865160349854225</v>
      </c>
    </row>
    <row r="55" spans="2:15" s="36" customFormat="1" x14ac:dyDescent="0.25">
      <c r="B55" s="25" t="s">
        <v>130</v>
      </c>
      <c r="C55" s="26">
        <f>C53+C54</f>
        <v>310.33999999999997</v>
      </c>
      <c r="D55" s="67">
        <f t="shared" si="51"/>
        <v>3.9695523541156887E-2</v>
      </c>
      <c r="E55" s="301"/>
      <c r="F55" s="74">
        <f t="shared" ref="F55:J55" si="60">SUM(F53:F54)</f>
        <v>231.57999999999998</v>
      </c>
      <c r="G55" s="54">
        <f t="shared" si="52"/>
        <v>2.764975858100073E-2</v>
      </c>
      <c r="H55" s="74">
        <f>SUM(H53:H54)</f>
        <v>197.41</v>
      </c>
      <c r="I55" s="74">
        <f t="shared" si="60"/>
        <v>157.43</v>
      </c>
      <c r="J55" s="74">
        <f t="shared" si="60"/>
        <v>138.85</v>
      </c>
      <c r="K55" s="26">
        <f t="shared" ref="K55" si="61">J55-I55</f>
        <v>-18.580000000000013</v>
      </c>
      <c r="L55" s="54">
        <f t="shared" ref="L55" si="62">K55/I55</f>
        <v>-0.11802070761608341</v>
      </c>
      <c r="M55" s="26">
        <f t="shared" si="58"/>
        <v>-58.56</v>
      </c>
      <c r="N55" s="55">
        <f t="shared" si="59"/>
        <v>-0.2966415075224153</v>
      </c>
      <c r="O55" s="55">
        <f t="shared" si="55"/>
        <v>0.59957682010536317</v>
      </c>
    </row>
    <row r="57" spans="2:15" s="36" customFormat="1" x14ac:dyDescent="0.25">
      <c r="B57" s="202" t="s">
        <v>163</v>
      </c>
      <c r="C57" s="110">
        <v>348.19</v>
      </c>
      <c r="D57" s="258">
        <f t="shared" si="51"/>
        <v>4.4536909008814261E-2</v>
      </c>
      <c r="E57" s="53"/>
      <c r="F57" s="198">
        <f>ROUND('PU Wise OWE'!$AO$127/10000,2)</f>
        <v>304.54000000000002</v>
      </c>
      <c r="G57" s="199">
        <f t="shared" ref="G57" si="63">F57/$F$7</f>
        <v>3.6360901106563447E-2</v>
      </c>
      <c r="H57" s="203">
        <f>ROUND('PU Wise OWE'!$AO$129/10000,2)</f>
        <v>248.81</v>
      </c>
      <c r="I57" s="198">
        <f>ROUND('PU Wise OWE'!$AO$128/10000,2)</f>
        <v>207.09</v>
      </c>
      <c r="J57" s="133">
        <f>ROUND('PU Wise OWE'!$AO$130/10000,2)</f>
        <v>239.58</v>
      </c>
      <c r="K57" s="198">
        <f t="shared" ref="K57" si="64">J57-I57</f>
        <v>32.490000000000009</v>
      </c>
      <c r="L57" s="199">
        <f t="shared" ref="L57" si="65">K57/I57</f>
        <v>0.15688830943068235</v>
      </c>
      <c r="M57" s="198">
        <f t="shared" ref="M57" si="66">J57-H57</f>
        <v>-9.2299999999999898</v>
      </c>
      <c r="N57" s="200">
        <f t="shared" ref="N57" si="67">M57/H57</f>
        <v>-3.709657971946461E-2</v>
      </c>
      <c r="O57" s="200">
        <f t="shared" ref="O57" si="68">J57/F57</f>
        <v>0.78669468706902212</v>
      </c>
    </row>
    <row r="58" spans="2:15" x14ac:dyDescent="0.25">
      <c r="C58" s="195"/>
      <c r="O58" s="100"/>
    </row>
    <row r="59" spans="2:15" x14ac:dyDescent="0.25">
      <c r="B59" s="75" t="s">
        <v>186</v>
      </c>
      <c r="C59" s="201"/>
      <c r="O59" s="201"/>
    </row>
    <row r="60" spans="2:15" x14ac:dyDescent="0.25">
      <c r="B60" s="23" t="s">
        <v>187</v>
      </c>
      <c r="C60" s="22">
        <v>80.099999999999994</v>
      </c>
      <c r="D60" s="66">
        <f t="shared" ref="D60:D64" si="69">C60/$C$7</f>
        <v>1.0245574001568173E-2</v>
      </c>
      <c r="E60" s="296"/>
      <c r="F60" s="22">
        <f>ROUND('PU Wise OWE'!$AM$61/10000,2)</f>
        <v>67.81</v>
      </c>
      <c r="G60" s="24">
        <f t="shared" ref="G60:G64" si="70">F60/$F$7</f>
        <v>8.0962523938926494E-3</v>
      </c>
      <c r="H60" s="70">
        <f>ROUND('PU Wise OWE'!$AM$63/10000,2)</f>
        <v>57.57</v>
      </c>
      <c r="I60" s="22">
        <f>ROUND('PU Wise OWE'!$AM$62/10000,2)</f>
        <v>46.11</v>
      </c>
      <c r="J60" s="23">
        <f>ROUND('PU Wise OWE'!$AM$64/10000,2)</f>
        <v>60.36</v>
      </c>
      <c r="K60" s="22">
        <f t="shared" ref="K60:K62" si="71">J60-I60</f>
        <v>14.25</v>
      </c>
      <c r="L60" s="24">
        <f t="shared" ref="L60:L62" si="72">K60/I60</f>
        <v>0.30904359141184123</v>
      </c>
      <c r="M60" s="22">
        <f t="shared" ref="M60" si="73">J60-H60</f>
        <v>2.7899999999999991</v>
      </c>
      <c r="N60" s="52">
        <f t="shared" ref="N60" si="74">M60/H60</f>
        <v>4.8462741010943187E-2</v>
      </c>
      <c r="O60" s="52">
        <f t="shared" ref="O60:O64" si="75">J60/F60</f>
        <v>0.890134198495797</v>
      </c>
    </row>
    <row r="61" spans="2:15" x14ac:dyDescent="0.25">
      <c r="B61" s="23" t="s">
        <v>188</v>
      </c>
      <c r="C61" s="22">
        <v>21.26</v>
      </c>
      <c r="D61" s="66">
        <f t="shared" si="69"/>
        <v>2.7193620883063595E-3</v>
      </c>
      <c r="E61" s="297"/>
      <c r="F61" s="22">
        <f>ROUND('PU Wise OWE'!$AM$94/10000,2)</f>
        <v>16.309999999999999</v>
      </c>
      <c r="G61" s="24">
        <f t="shared" si="70"/>
        <v>1.9473510771919936E-3</v>
      </c>
      <c r="H61" s="70">
        <f>ROUND('PU Wise OWE'!$AM$96/10000,2)</f>
        <v>10.89</v>
      </c>
      <c r="I61" s="22">
        <f>ROUND('PU Wise OWE'!$AM$95/10000,2)</f>
        <v>11.09</v>
      </c>
      <c r="J61" s="23">
        <f>ROUND('PU Wise OWE'!$AM$97/10000,2)</f>
        <v>6.99</v>
      </c>
      <c r="K61" s="22">
        <f t="shared" si="71"/>
        <v>-4.0999999999999996</v>
      </c>
      <c r="L61" s="24">
        <f t="shared" si="72"/>
        <v>-0.36970243462578894</v>
      </c>
      <c r="M61" s="22">
        <f t="shared" ref="M61:M63" si="76">J61-H61</f>
        <v>-3.9000000000000004</v>
      </c>
      <c r="N61" s="52">
        <f t="shared" ref="N61:N63" si="77">M61/H61</f>
        <v>-0.35812672176308541</v>
      </c>
      <c r="O61" s="52">
        <f t="shared" si="75"/>
        <v>0.4285714285714286</v>
      </c>
    </row>
    <row r="62" spans="2:15" x14ac:dyDescent="0.25">
      <c r="B62" s="23" t="s">
        <v>189</v>
      </c>
      <c r="C62" s="22">
        <v>9.89</v>
      </c>
      <c r="D62" s="66">
        <f t="shared" si="69"/>
        <v>1.265027801192375E-3</v>
      </c>
      <c r="E62" s="297"/>
      <c r="F62" s="22">
        <f>ROUND('PU Wise OWE'!$AN$16/10000,2)</f>
        <v>10.1</v>
      </c>
      <c r="G62" s="24">
        <f>F62/$F$7</f>
        <v>1.2059010349257594E-3</v>
      </c>
      <c r="H62" s="70">
        <f>ROUND('PU Wise OWE'!$AN$18/10000,2)</f>
        <v>9.7100000000000009</v>
      </c>
      <c r="I62" s="22">
        <f>ROUND('PU Wise OWE'!$AN$17/10000,2)</f>
        <v>6.87</v>
      </c>
      <c r="J62" s="23">
        <f>ROUND('PU Wise OWE'!$AN$19/10000,2)</f>
        <v>9.8699999999999992</v>
      </c>
      <c r="K62" s="22">
        <f t="shared" si="71"/>
        <v>2.9999999999999991</v>
      </c>
      <c r="L62" s="24">
        <f t="shared" si="72"/>
        <v>0.43668122270742343</v>
      </c>
      <c r="M62" s="22">
        <f t="shared" si="76"/>
        <v>0.15999999999999837</v>
      </c>
      <c r="N62" s="52">
        <f t="shared" si="77"/>
        <v>1.6477857878475628E-2</v>
      </c>
      <c r="O62" s="52">
        <f t="shared" si="75"/>
        <v>0.97722772277227721</v>
      </c>
    </row>
    <row r="63" spans="2:15" x14ac:dyDescent="0.25">
      <c r="B63" s="23" t="s">
        <v>190</v>
      </c>
      <c r="C63" s="22">
        <v>1.64</v>
      </c>
      <c r="D63" s="66">
        <f t="shared" si="69"/>
        <v>2.0977205196718855E-4</v>
      </c>
      <c r="E63" s="297"/>
      <c r="F63" s="22">
        <f>ROUND('PU Wise OWE'!$AN$61/10000,2)</f>
        <v>1.46</v>
      </c>
      <c r="G63" s="24">
        <f>F63/$F$7</f>
        <v>1.7431836742491178E-4</v>
      </c>
      <c r="H63" s="70">
        <f>ROUND('PU Wise OWE'!$AN$63/10000,2)</f>
        <v>2.78</v>
      </c>
      <c r="I63" s="22">
        <f>ROUND('PU Wise OWE'!$AN$62/10000,2)</f>
        <v>1</v>
      </c>
      <c r="J63" s="23">
        <f>ROUND('PU Wise OWE'!$AN$64/10000,2)</f>
        <v>2.54</v>
      </c>
      <c r="K63" s="22">
        <f t="shared" ref="K63" si="78">J63-I63</f>
        <v>1.54</v>
      </c>
      <c r="L63" s="24">
        <f t="shared" ref="L63" si="79">K63/I63</f>
        <v>1.54</v>
      </c>
      <c r="M63" s="22">
        <f t="shared" si="76"/>
        <v>-0.23999999999999977</v>
      </c>
      <c r="N63" s="52">
        <f t="shared" si="77"/>
        <v>-8.6330935251798482E-2</v>
      </c>
      <c r="O63" s="52">
        <f t="shared" si="75"/>
        <v>1.7397260273972603</v>
      </c>
    </row>
    <row r="64" spans="2:15" s="36" customFormat="1" x14ac:dyDescent="0.25">
      <c r="B64" s="25" t="s">
        <v>130</v>
      </c>
      <c r="C64" s="26">
        <f>C60+C61+C62+C63</f>
        <v>112.89</v>
      </c>
      <c r="D64" s="67">
        <f t="shared" si="69"/>
        <v>1.4439735943034097E-2</v>
      </c>
      <c r="E64" s="298"/>
      <c r="F64" s="26">
        <f>SUM(F60:F63)</f>
        <v>95.679999999999993</v>
      </c>
      <c r="G64" s="54">
        <f t="shared" si="70"/>
        <v>1.1423822873435314E-2</v>
      </c>
      <c r="H64" s="74">
        <f>SUM(H60:H63)</f>
        <v>80.950000000000017</v>
      </c>
      <c r="I64" s="26">
        <f>SUM(I60:I63)</f>
        <v>65.070000000000007</v>
      </c>
      <c r="J64" s="26">
        <f>SUM(J60:J63)</f>
        <v>79.760000000000005</v>
      </c>
      <c r="K64" s="26">
        <f t="shared" ref="K64" si="80">J64-I64</f>
        <v>14.689999999999998</v>
      </c>
      <c r="L64" s="54">
        <f t="shared" ref="L64" si="81">K64/I64</f>
        <v>0.2257568772091593</v>
      </c>
      <c r="M64" s="26">
        <f t="shared" ref="M64" si="82">J64-H64</f>
        <v>-1.1900000000000119</v>
      </c>
      <c r="N64" s="55">
        <f t="shared" ref="N64" si="83">M64/H64</f>
        <v>-1.4700432365657958E-2</v>
      </c>
      <c r="O64" s="55">
        <f t="shared" si="75"/>
        <v>0.83361204013377943</v>
      </c>
    </row>
    <row r="65" spans="2:15" x14ac:dyDescent="0.25">
      <c r="O65" s="92"/>
    </row>
    <row r="66" spans="2:15" x14ac:dyDescent="0.25">
      <c r="B66" s="75" t="s">
        <v>191</v>
      </c>
      <c r="C66" s="75"/>
    </row>
    <row r="67" spans="2:15" x14ac:dyDescent="0.25">
      <c r="B67" s="23" t="s">
        <v>192</v>
      </c>
      <c r="C67" s="22">
        <v>1117.51</v>
      </c>
      <c r="D67" s="66">
        <f t="shared" ref="D67:D69" si="84">C67/$C$7</f>
        <v>0.14294046694747128</v>
      </c>
      <c r="E67" s="23"/>
      <c r="F67" s="22">
        <f>ROUND('PU Wise OWE'!$AP$72/10000,2)</f>
        <v>1543.31</v>
      </c>
      <c r="G67" s="24">
        <f t="shared" ref="G67:G69" si="85">F67/$F$7</f>
        <v>0.1842652600209182</v>
      </c>
      <c r="H67" s="70">
        <f>ROUND('PU Wise OWE'!$AP$74/10000,2)</f>
        <v>1280.32</v>
      </c>
      <c r="I67" s="22">
        <f>ROUND('PU Wise OWE'!$AP$73/10000,2)</f>
        <v>1265.93</v>
      </c>
      <c r="J67" s="23">
        <f>ROUND('PU Wise OWE'!$AP$75/10000,2)</f>
        <v>1235.0899999999999</v>
      </c>
      <c r="K67" s="22">
        <f t="shared" ref="K67" si="86">J67-I67</f>
        <v>-30.840000000000146</v>
      </c>
      <c r="L67" s="24">
        <f t="shared" ref="L67" si="87">K67/I67</f>
        <v>-2.4361536577851971E-2</v>
      </c>
      <c r="M67" s="22">
        <f t="shared" ref="M67" si="88">J67-H67</f>
        <v>-45.230000000000018</v>
      </c>
      <c r="N67" s="52">
        <f t="shared" ref="N67" si="89">M67/H67</f>
        <v>-3.5327105723569126E-2</v>
      </c>
      <c r="O67" s="52">
        <f t="shared" ref="O67:O69" si="90">J67/F67</f>
        <v>0.80028639741853547</v>
      </c>
    </row>
    <row r="68" spans="2:15" x14ac:dyDescent="0.25">
      <c r="B68" s="87" t="s">
        <v>193</v>
      </c>
      <c r="C68" s="111">
        <v>38.520000000000003</v>
      </c>
      <c r="D68" s="66">
        <f t="shared" si="84"/>
        <v>4.9270850254732341E-3</v>
      </c>
      <c r="E68" s="23"/>
      <c r="F68" s="22">
        <f>ROUND('PU Wise OWE'!$AP$127/10000,2)-F67</f>
        <v>35.230000000000018</v>
      </c>
      <c r="G68" s="24">
        <f t="shared" si="85"/>
        <v>4.2063260851915377E-3</v>
      </c>
      <c r="H68" s="70">
        <f>ROUND('PU Wise OWE'!$AP$129/10000,2)-H67</f>
        <v>23.289999999999964</v>
      </c>
      <c r="I68" s="22">
        <f>ROUND('PU Wise OWE'!$AP$128/10000,2)-I67</f>
        <v>23.950000000000045</v>
      </c>
      <c r="J68" s="23">
        <f>ROUND('PU Wise OWE'!$AP$130/10000,2)-J67-ROUND('PU Wise OWE'!$AP$86/10000,2)</f>
        <v>48.240000000000194</v>
      </c>
      <c r="K68" s="22">
        <f t="shared" ref="K68:K84" si="91">J68-I68</f>
        <v>24.290000000000148</v>
      </c>
      <c r="L68" s="24">
        <f t="shared" ref="L68:L84" si="92">K68/I68</f>
        <v>1.0141962421711943</v>
      </c>
      <c r="M68" s="22">
        <f t="shared" ref="M68" si="93">J68-H68</f>
        <v>24.95000000000023</v>
      </c>
      <c r="N68" s="52">
        <f t="shared" ref="N68" si="94">M68/H68</f>
        <v>1.0712752254186462</v>
      </c>
      <c r="O68" s="52">
        <f t="shared" si="90"/>
        <v>1.3692875390292412</v>
      </c>
    </row>
    <row r="69" spans="2:15" s="36" customFormat="1" x14ac:dyDescent="0.25">
      <c r="B69" s="25" t="s">
        <v>130</v>
      </c>
      <c r="C69" s="26">
        <f>C67+C68</f>
        <v>1156.03</v>
      </c>
      <c r="D69" s="67">
        <f t="shared" si="84"/>
        <v>0.14786755197294452</v>
      </c>
      <c r="E69" s="88"/>
      <c r="F69" s="74">
        <f>SUM(F67:F68)</f>
        <v>1578.54</v>
      </c>
      <c r="G69" s="54">
        <f t="shared" si="85"/>
        <v>0.18847158610610976</v>
      </c>
      <c r="H69" s="74">
        <f>SUM(H67:H68)</f>
        <v>1303.6099999999999</v>
      </c>
      <c r="I69" s="74">
        <f>SUM(I67:I68)</f>
        <v>1289.8800000000001</v>
      </c>
      <c r="J69" s="74">
        <f>SUM(J67:J68)</f>
        <v>1283.3300000000002</v>
      </c>
      <c r="K69" s="26">
        <f t="shared" si="91"/>
        <v>-6.5499999999999545</v>
      </c>
      <c r="L69" s="54">
        <f t="shared" si="92"/>
        <v>-5.0779917511706157E-3</v>
      </c>
      <c r="M69" s="26">
        <f t="shared" ref="M69" si="95">J69-H69</f>
        <v>-20.279999999999745</v>
      </c>
      <c r="N69" s="55">
        <f t="shared" ref="N69" si="96">M69/H69</f>
        <v>-1.5556799963178977E-2</v>
      </c>
      <c r="O69" s="55">
        <f t="shared" si="90"/>
        <v>0.8129854169042281</v>
      </c>
    </row>
    <row r="70" spans="2:15" x14ac:dyDescent="0.25">
      <c r="E70" s="31"/>
      <c r="F70" s="34"/>
      <c r="G70" s="34"/>
      <c r="I70" s="34"/>
      <c r="J70" s="31"/>
      <c r="K70" s="34"/>
      <c r="L70" s="35"/>
      <c r="M70" s="34"/>
      <c r="N70" s="92"/>
      <c r="O70" s="36"/>
    </row>
    <row r="71" spans="2:15" x14ac:dyDescent="0.25">
      <c r="B71" s="75" t="s">
        <v>195</v>
      </c>
      <c r="C71" s="75"/>
      <c r="E71" s="31"/>
      <c r="F71" s="34"/>
      <c r="G71" s="34"/>
      <c r="I71" s="34"/>
      <c r="J71" s="31"/>
      <c r="K71" s="34"/>
      <c r="L71" s="35"/>
      <c r="M71" s="34"/>
      <c r="N71" s="92"/>
    </row>
    <row r="72" spans="2:15" x14ac:dyDescent="0.25">
      <c r="B72" s="23" t="s">
        <v>194</v>
      </c>
      <c r="C72" s="22">
        <v>12.31</v>
      </c>
      <c r="D72" s="66">
        <f t="shared" ref="D72:D74" si="97">C72/$C$7</f>
        <v>1.5745694876317631E-3</v>
      </c>
      <c r="E72" s="23"/>
      <c r="F72" s="70">
        <f>ROUND('PU Wise OWE'!$AQ$28/10000,2)+ROUND('PU Wise OWE'!$BB$28/10000,2)</f>
        <v>11.17</v>
      </c>
      <c r="G72" s="24">
        <f t="shared" ref="G72:G74" si="98">F72/$F$7</f>
        <v>1.3336549069426469E-3</v>
      </c>
      <c r="H72" s="70">
        <f>ROUND('PU Wise OWE'!$AQ$30/10000,2)+ROUND('PU Wise OWE'!$BB$30/10000,2)</f>
        <v>16.850000000000001</v>
      </c>
      <c r="I72" s="70">
        <f>ROUND('PU Wise OWE'!$AQ$29/10000,2)+ROUND('PU Wise OWE'!$BB$29/10000,2)</f>
        <v>7.6</v>
      </c>
      <c r="J72" s="70">
        <f>ROUND('PU Wise OWE'!$AQ$31/10000,2)+ROUND('PU Wise OWE'!$BB$31/10000,2)</f>
        <v>18.71</v>
      </c>
      <c r="K72" s="22">
        <f t="shared" si="91"/>
        <v>11.110000000000001</v>
      </c>
      <c r="L72" s="24">
        <f t="shared" si="92"/>
        <v>1.4618421052631581</v>
      </c>
      <c r="M72" s="22">
        <f t="shared" ref="M72:M73" si="99">J72-H72</f>
        <v>1.8599999999999994</v>
      </c>
      <c r="N72" s="52">
        <f t="shared" ref="N72:N73" si="100">M72/H72</f>
        <v>0.11038575667655783</v>
      </c>
      <c r="O72" s="52">
        <f t="shared" ref="O72:O74" si="101">J72/F72</f>
        <v>1.6750223813786931</v>
      </c>
    </row>
    <row r="73" spans="2:15" x14ac:dyDescent="0.25">
      <c r="B73" s="23" t="s">
        <v>196</v>
      </c>
      <c r="C73" s="22">
        <v>114.52</v>
      </c>
      <c r="D73" s="66">
        <f t="shared" si="97"/>
        <v>1.4648228897123436E-2</v>
      </c>
      <c r="E73" s="23"/>
      <c r="F73" s="70">
        <f>ROUND('PU Wise OWE'!$AQ$39/10000,2)+ROUND('PU Wise OWE'!$BB$39/10000,2)</f>
        <v>79.58</v>
      </c>
      <c r="G73" s="24">
        <f t="shared" si="98"/>
        <v>9.5015449860784106E-3</v>
      </c>
      <c r="H73" s="70">
        <f>ROUND('PU Wise OWE'!$AQ$41/10000,2)+ROUND('PU Wise OWE'!$BB$41/10000,2)</f>
        <v>57.89</v>
      </c>
      <c r="I73" s="70">
        <f>ROUND('PU Wise OWE'!$AQ$40/10000,2)+ROUND('PU Wise OWE'!$BB$40/10000,2)</f>
        <v>54.12</v>
      </c>
      <c r="J73" s="70">
        <f>ROUND('PU Wise OWE'!$AQ$42/10000,2)+ROUND('PU Wise OWE'!$BB$42/10000,2)</f>
        <v>96.4</v>
      </c>
      <c r="K73" s="22">
        <f t="shared" si="91"/>
        <v>42.280000000000008</v>
      </c>
      <c r="L73" s="24">
        <f t="shared" si="92"/>
        <v>0.78122690317812293</v>
      </c>
      <c r="M73" s="22">
        <f t="shared" si="99"/>
        <v>38.510000000000005</v>
      </c>
      <c r="N73" s="52">
        <f t="shared" si="100"/>
        <v>0.66522715494904139</v>
      </c>
      <c r="O73" s="52">
        <f t="shared" si="101"/>
        <v>1.2113596381000253</v>
      </c>
    </row>
    <row r="74" spans="2:15" s="36" customFormat="1" x14ac:dyDescent="0.25">
      <c r="B74" s="25" t="s">
        <v>130</v>
      </c>
      <c r="C74" s="26">
        <f>C72+C73</f>
        <v>126.83</v>
      </c>
      <c r="D74" s="67">
        <f t="shared" si="97"/>
        <v>1.62227983847552E-2</v>
      </c>
      <c r="E74" s="25"/>
      <c r="F74" s="74">
        <f>SUM(F72:F73)</f>
        <v>90.75</v>
      </c>
      <c r="G74" s="54">
        <f t="shared" si="98"/>
        <v>1.0835199893021057E-2</v>
      </c>
      <c r="H74" s="74">
        <f>SUM(H72:H73)</f>
        <v>74.740000000000009</v>
      </c>
      <c r="I74" s="74">
        <f t="shared" ref="I74:J74" si="102">SUM(I72:I73)</f>
        <v>61.72</v>
      </c>
      <c r="J74" s="74">
        <f t="shared" si="102"/>
        <v>115.11000000000001</v>
      </c>
      <c r="K74" s="26">
        <f t="shared" si="91"/>
        <v>53.390000000000015</v>
      </c>
      <c r="L74" s="54">
        <f t="shared" si="92"/>
        <v>0.86503564484769957</v>
      </c>
      <c r="M74" s="26">
        <f t="shared" ref="M74" si="103">J74-H74</f>
        <v>40.370000000000005</v>
      </c>
      <c r="N74" s="55">
        <f t="shared" ref="N74" si="104">M74/H74</f>
        <v>0.54013914905004012</v>
      </c>
      <c r="O74" s="55">
        <f t="shared" si="101"/>
        <v>1.2684297520661159</v>
      </c>
    </row>
    <row r="75" spans="2:15" s="36" customFormat="1" x14ac:dyDescent="0.25">
      <c r="B75" s="209"/>
      <c r="C75" s="210"/>
      <c r="D75" s="212"/>
      <c r="E75" s="209"/>
      <c r="F75" s="211"/>
      <c r="G75" s="213"/>
      <c r="H75" s="211"/>
      <c r="I75" s="211"/>
      <c r="J75" s="211"/>
      <c r="K75" s="210"/>
      <c r="L75" s="213"/>
      <c r="M75" s="210"/>
      <c r="N75" s="214"/>
      <c r="O75" s="214"/>
    </row>
    <row r="76" spans="2:15" s="36" customFormat="1" x14ac:dyDescent="0.25">
      <c r="B76" s="209"/>
      <c r="C76" s="210"/>
      <c r="D76" s="212"/>
      <c r="E76" s="209"/>
      <c r="F76" s="211"/>
      <c r="G76" s="213"/>
      <c r="H76" s="211"/>
      <c r="I76" s="211"/>
      <c r="J76" s="211"/>
      <c r="K76" s="210"/>
      <c r="L76" s="213"/>
      <c r="M76" s="36" t="s">
        <v>150</v>
      </c>
      <c r="N76" s="214"/>
      <c r="O76" s="214"/>
    </row>
    <row r="77" spans="2:15" x14ac:dyDescent="0.25">
      <c r="B77" s="306" t="s">
        <v>318</v>
      </c>
      <c r="C77" s="286" t="s">
        <v>302</v>
      </c>
      <c r="D77" s="286" t="s">
        <v>173</v>
      </c>
      <c r="E77" s="286"/>
      <c r="F77" s="307" t="str">
        <f>'PU Wise OWE'!$B$5</f>
        <v xml:space="preserve">OBG(SL) 2021-22 </v>
      </c>
      <c r="G77" s="286" t="s">
        <v>206</v>
      </c>
      <c r="H77" s="307" t="str">
        <f>'PU Wise OWE'!$B$7</f>
        <v>Actuals upto Nov' 20</v>
      </c>
      <c r="I77" s="307" t="str">
        <f>'PU Wise OWE'!$B$6</f>
        <v>BP to end  Nov-21</v>
      </c>
      <c r="J77" s="307" t="str">
        <f>'PU Wise OWE'!$B$8</f>
        <v>Actuals upto Nov' 21</v>
      </c>
      <c r="K77" s="284" t="s">
        <v>207</v>
      </c>
      <c r="L77" s="284"/>
      <c r="M77" s="284" t="s">
        <v>147</v>
      </c>
      <c r="N77" s="284"/>
      <c r="O77" s="286" t="s">
        <v>314</v>
      </c>
    </row>
    <row r="78" spans="2:15" ht="30" x14ac:dyDescent="0.25">
      <c r="B78" s="306"/>
      <c r="C78" s="286"/>
      <c r="D78" s="286"/>
      <c r="E78" s="286"/>
      <c r="F78" s="286"/>
      <c r="G78" s="286"/>
      <c r="H78" s="286"/>
      <c r="I78" s="286"/>
      <c r="J78" s="286"/>
      <c r="K78" s="79" t="s">
        <v>145</v>
      </c>
      <c r="L78" s="80" t="s">
        <v>146</v>
      </c>
      <c r="M78" s="79" t="s">
        <v>145</v>
      </c>
      <c r="N78" s="80" t="s">
        <v>146</v>
      </c>
      <c r="O78" s="286"/>
    </row>
    <row r="79" spans="2:15" x14ac:dyDescent="0.25">
      <c r="B79" s="23" t="s">
        <v>199</v>
      </c>
      <c r="C79" s="22">
        <v>2</v>
      </c>
      <c r="D79" s="66">
        <f t="shared" ref="D79:D85" si="105">C79/$C$7</f>
        <v>2.5581957556974216E-4</v>
      </c>
      <c r="E79" s="23"/>
      <c r="F79" s="22">
        <f>ROUND('PU Wise OWE'!$AW$127/10000,2)</f>
        <v>2.65</v>
      </c>
      <c r="G79" s="24">
        <f t="shared" ref="G79:G85" si="106">F79/$F$7</f>
        <v>3.1639977649042207E-4</v>
      </c>
      <c r="H79" s="70">
        <f>ROUND('PU Wise OWE'!$AW$129/10000,2)</f>
        <v>1.23</v>
      </c>
      <c r="I79" s="22">
        <f>ROUND('PU Wise OWE'!$AW$128/10000,2)</f>
        <v>1.8</v>
      </c>
      <c r="J79" s="23">
        <f>ROUND('PU Wise OWE'!$AW$130/10000,2)</f>
        <v>0.99</v>
      </c>
      <c r="K79" s="22">
        <f t="shared" si="91"/>
        <v>-0.81</v>
      </c>
      <c r="L79" s="24">
        <f t="shared" si="92"/>
        <v>-0.45</v>
      </c>
      <c r="M79" s="22">
        <f t="shared" ref="M79:M80" si="107">J79-H79</f>
        <v>-0.24</v>
      </c>
      <c r="N79" s="52">
        <f t="shared" ref="N79:N80" si="108">M79/H79</f>
        <v>-0.1951219512195122</v>
      </c>
      <c r="O79" s="52">
        <f t="shared" ref="O79:O87" si="109">J79/F79</f>
        <v>0.37358490566037739</v>
      </c>
    </row>
    <row r="80" spans="2:15" x14ac:dyDescent="0.25">
      <c r="B80" s="23" t="s">
        <v>198</v>
      </c>
      <c r="C80" s="22">
        <v>1.66</v>
      </c>
      <c r="D80" s="66">
        <f t="shared" si="105"/>
        <v>2.1233024772288598E-4</v>
      </c>
      <c r="E80" s="23"/>
      <c r="F80" s="22">
        <f>ROUND('PU Wise OWE'!$AX$127/10000,2)</f>
        <v>1.81</v>
      </c>
      <c r="G80" s="24">
        <f t="shared" si="106"/>
        <v>2.1610701715006186E-4</v>
      </c>
      <c r="H80" s="70">
        <f>ROUND('PU Wise OWE'!$AX$129/10000,2)</f>
        <v>1.0900000000000001</v>
      </c>
      <c r="I80" s="22">
        <f>ROUND('PU Wise OWE'!$AX$128/10000,2)</f>
        <v>1.23</v>
      </c>
      <c r="J80" s="23">
        <f>ROUND('PU Wise OWE'!$AX$130/10000,2)</f>
        <v>1.3</v>
      </c>
      <c r="K80" s="22">
        <f t="shared" si="91"/>
        <v>7.0000000000000062E-2</v>
      </c>
      <c r="L80" s="24">
        <f t="shared" si="92"/>
        <v>5.691056910569111E-2</v>
      </c>
      <c r="M80" s="22">
        <f t="shared" si="107"/>
        <v>0.20999999999999996</v>
      </c>
      <c r="N80" s="52">
        <f t="shared" si="108"/>
        <v>0.19266055045871555</v>
      </c>
      <c r="O80" s="52">
        <f t="shared" si="109"/>
        <v>0.71823204419889508</v>
      </c>
    </row>
    <row r="81" spans="2:15" x14ac:dyDescent="0.25">
      <c r="B81" s="23" t="s">
        <v>200</v>
      </c>
      <c r="C81" s="22">
        <v>16.940000000000001</v>
      </c>
      <c r="D81" s="66">
        <f t="shared" si="105"/>
        <v>2.1667918050757161E-3</v>
      </c>
      <c r="E81" s="23"/>
      <c r="F81" s="22">
        <f>ROUND('PU Wise OWE'!$BC$127/10000,2)</f>
        <v>14.88</v>
      </c>
      <c r="G81" s="24">
        <f t="shared" si="106"/>
        <v>1.7766145940292378E-3</v>
      </c>
      <c r="H81" s="70">
        <f>ROUND('PU Wise OWE'!$BC$129/10000,2)</f>
        <v>12.39</v>
      </c>
      <c r="I81" s="22">
        <f>ROUND('PU Wise OWE'!$BC$128/10000,2)</f>
        <v>10.119999999999999</v>
      </c>
      <c r="J81" s="23">
        <f>ROUND('PU Wise OWE'!$BC$130/10000,2)</f>
        <v>12.06</v>
      </c>
      <c r="K81" s="22">
        <f t="shared" si="91"/>
        <v>1.9400000000000013</v>
      </c>
      <c r="L81" s="24">
        <f t="shared" si="92"/>
        <v>0.19169960474308315</v>
      </c>
      <c r="M81" s="22">
        <f t="shared" ref="M81:M84" si="110">J81-H81</f>
        <v>-0.33000000000000007</v>
      </c>
      <c r="N81" s="52">
        <f t="shared" ref="N81:N84" si="111">M81/H81</f>
        <v>-2.663438256658596E-2</v>
      </c>
      <c r="O81" s="52">
        <f t="shared" si="109"/>
        <v>0.81048387096774188</v>
      </c>
    </row>
    <row r="82" spans="2:15" x14ac:dyDescent="0.25">
      <c r="B82" s="23" t="s">
        <v>201</v>
      </c>
      <c r="C82" s="22">
        <v>16.95</v>
      </c>
      <c r="D82" s="66">
        <f t="shared" si="105"/>
        <v>2.1680709029535646E-3</v>
      </c>
      <c r="E82" s="23"/>
      <c r="F82" s="22">
        <f>ROUND('PU Wise OWE'!$BD$127/10000,2)</f>
        <v>14.88</v>
      </c>
      <c r="G82" s="24">
        <f t="shared" si="106"/>
        <v>1.7766145940292378E-3</v>
      </c>
      <c r="H82" s="70">
        <f>ROUND('PU Wise OWE'!$BD$129/10000,2)</f>
        <v>12.39</v>
      </c>
      <c r="I82" s="22">
        <f>ROUND('PU Wise OWE'!$BD$128/10000,2)</f>
        <v>10.119999999999999</v>
      </c>
      <c r="J82" s="23">
        <f>ROUND('PU Wise OWE'!$BD$130/10000,2)</f>
        <v>11.97</v>
      </c>
      <c r="K82" s="22">
        <f t="shared" si="91"/>
        <v>1.8500000000000014</v>
      </c>
      <c r="L82" s="24">
        <f t="shared" si="92"/>
        <v>0.1828063241106721</v>
      </c>
      <c r="M82" s="22">
        <f t="shared" si="110"/>
        <v>-0.41999999999999993</v>
      </c>
      <c r="N82" s="52">
        <f t="shared" si="111"/>
        <v>-3.3898305084745756E-2</v>
      </c>
      <c r="O82" s="52">
        <f t="shared" si="109"/>
        <v>0.80443548387096775</v>
      </c>
    </row>
    <row r="83" spans="2:15" x14ac:dyDescent="0.25">
      <c r="B83" s="23" t="s">
        <v>202</v>
      </c>
      <c r="C83" s="22">
        <v>17.329999999999998</v>
      </c>
      <c r="D83" s="66">
        <f t="shared" si="105"/>
        <v>2.2166766223118157E-3</v>
      </c>
      <c r="E83" s="23"/>
      <c r="F83" s="22">
        <f>ROUND('PU Wise OWE'!$BF$127/10000,2)</f>
        <v>12.96</v>
      </c>
      <c r="G83" s="24">
        <f t="shared" si="106"/>
        <v>1.5473740012512717E-3</v>
      </c>
      <c r="H83" s="70">
        <f>ROUND('PU Wise OWE'!$BF$129/10000,2)</f>
        <v>11.3</v>
      </c>
      <c r="I83" s="22">
        <f>ROUND('PU Wise OWE'!$BF$128/10000,2)</f>
        <v>8.81</v>
      </c>
      <c r="J83" s="23">
        <f>ROUND('PU Wise OWE'!$BF$130/10000,2)</f>
        <v>11.46</v>
      </c>
      <c r="K83" s="22">
        <f t="shared" si="91"/>
        <v>2.6500000000000004</v>
      </c>
      <c r="L83" s="24">
        <f t="shared" si="92"/>
        <v>0.300794551645857</v>
      </c>
      <c r="M83" s="22">
        <f t="shared" si="110"/>
        <v>0.16000000000000014</v>
      </c>
      <c r="N83" s="52">
        <f t="shared" si="111"/>
        <v>1.4159292035398242E-2</v>
      </c>
      <c r="O83" s="52">
        <f t="shared" si="109"/>
        <v>0.8842592592592593</v>
      </c>
    </row>
    <row r="84" spans="2:15" x14ac:dyDescent="0.25">
      <c r="B84" s="23" t="s">
        <v>203</v>
      </c>
      <c r="C84" s="22">
        <v>166.71</v>
      </c>
      <c r="D84" s="66">
        <f t="shared" si="105"/>
        <v>2.1323840721615858E-2</v>
      </c>
      <c r="E84" s="23"/>
      <c r="F84" s="22">
        <f>ROUND('PU Wise OWE'!$BG$127/10000,2)-ROUND('PU Wise OWE'!$BG$116/10000,2)</f>
        <v>136.69999999999982</v>
      </c>
      <c r="G84" s="24">
        <f t="shared" si="106"/>
        <v>1.6321452621222882E-2</v>
      </c>
      <c r="H84" s="70">
        <f>ROUND('PU Wise OWE'!$BG$129/10000,2)-ROUND('PU Wise OWE'!$BG$118/10000,2)</f>
        <v>121.86999999999989</v>
      </c>
      <c r="I84" s="22">
        <f>ROUND('PU Wise OWE'!$BG$128/10000,2)-ROUND('PU Wise OWE'!$BG$117/10000,2)</f>
        <v>91.12</v>
      </c>
      <c r="J84" s="23">
        <f>ROUND('PU Wise OWE'!$BG$130/10000,2)-ROUND('PU Wise OWE'!$BG$119/10000,2)</f>
        <v>130.76000000000022</v>
      </c>
      <c r="K84" s="22">
        <f t="shared" si="91"/>
        <v>39.640000000000214</v>
      </c>
      <c r="L84" s="24">
        <f t="shared" si="92"/>
        <v>0.43503072870939652</v>
      </c>
      <c r="M84" s="22">
        <f t="shared" si="110"/>
        <v>8.8900000000003274</v>
      </c>
      <c r="N84" s="52">
        <f t="shared" si="111"/>
        <v>7.2946582423897066E-2</v>
      </c>
      <c r="O84" s="52">
        <f t="shared" si="109"/>
        <v>0.95654718361375557</v>
      </c>
    </row>
    <row r="85" spans="2:15" s="36" customFormat="1" x14ac:dyDescent="0.25">
      <c r="B85" s="25" t="s">
        <v>130</v>
      </c>
      <c r="C85" s="26">
        <f>C79+C80+C81+C82+C83+C84</f>
        <v>221.59</v>
      </c>
      <c r="D85" s="67">
        <f t="shared" si="105"/>
        <v>2.8343529875249584E-2</v>
      </c>
      <c r="E85" s="25"/>
      <c r="F85" s="74">
        <f>SUM(F79:F84)</f>
        <v>183.87999999999982</v>
      </c>
      <c r="G85" s="54">
        <f t="shared" si="106"/>
        <v>2.1954562604173115E-2</v>
      </c>
      <c r="H85" s="74">
        <f>SUM(H79:H84)</f>
        <v>160.2699999999999</v>
      </c>
      <c r="I85" s="74">
        <f>SUM(I79:I84)</f>
        <v>123.2</v>
      </c>
      <c r="J85" s="74">
        <f>SUM(J79:J84)</f>
        <v>168.54000000000022</v>
      </c>
      <c r="K85" s="26">
        <f t="shared" ref="K85" si="112">J85-I85</f>
        <v>45.340000000000217</v>
      </c>
      <c r="L85" s="54">
        <f t="shared" ref="L85" si="113">K85/I85</f>
        <v>0.36801948051948224</v>
      </c>
      <c r="M85" s="26">
        <f t="shared" ref="M85" si="114">J85-H85</f>
        <v>8.2700000000003229</v>
      </c>
      <c r="N85" s="55">
        <f t="shared" ref="N85" si="115">M85/H85</f>
        <v>5.1600424284022763E-2</v>
      </c>
      <c r="O85" s="55">
        <f t="shared" si="109"/>
        <v>0.9165760278442483</v>
      </c>
    </row>
    <row r="86" spans="2:15" x14ac:dyDescent="0.25">
      <c r="O86" s="25"/>
    </row>
    <row r="87" spans="2:15" s="36" customFormat="1" ht="30" customHeight="1" x14ac:dyDescent="0.25">
      <c r="B87" s="93" t="s">
        <v>204</v>
      </c>
      <c r="C87" s="112">
        <v>3247.44</v>
      </c>
      <c r="D87" s="197" t="e">
        <f>#REF!/#REF!</f>
        <v>#REF!</v>
      </c>
      <c r="E87" s="25"/>
      <c r="F87" s="112">
        <f>F37+F50+F55+F57+F64+F69+F74+F85</f>
        <v>3495.5299999999993</v>
      </c>
      <c r="G87" s="199">
        <f t="shared" ref="G87" si="116">F87/$F$7</f>
        <v>0.41735279649643953</v>
      </c>
      <c r="H87" s="112">
        <f>H37+H50+H55+H57+H64+H69+H74+H85</f>
        <v>2672.07</v>
      </c>
      <c r="I87" s="112">
        <f>I37+I50+I55+I57+I64+I69+I74+I85</f>
        <v>2565.6699999999996</v>
      </c>
      <c r="J87" s="112">
        <f>J37+J50+J55+J57+J64+J69+J74+J85</f>
        <v>3071.4700000000003</v>
      </c>
      <c r="K87" s="198">
        <f t="shared" ref="K87" si="117">J87-I87</f>
        <v>505.80000000000064</v>
      </c>
      <c r="L87" s="199">
        <f t="shared" ref="L87" si="118">K87/I87</f>
        <v>0.19714148740874732</v>
      </c>
      <c r="M87" s="198">
        <f t="shared" ref="M87" si="119">J87-H87</f>
        <v>399.40000000000009</v>
      </c>
      <c r="N87" s="200">
        <f t="shared" ref="N87" si="120">M87/H87</f>
        <v>0.14947213209234791</v>
      </c>
      <c r="O87" s="200">
        <f t="shared" si="109"/>
        <v>0.87868506349537867</v>
      </c>
    </row>
    <row r="88" spans="2:15" x14ac:dyDescent="0.25">
      <c r="O88" s="92"/>
    </row>
    <row r="89" spans="2:15" x14ac:dyDescent="0.25">
      <c r="C89" s="178"/>
      <c r="O89" s="178"/>
    </row>
    <row r="90" spans="2:15" x14ac:dyDescent="0.25">
      <c r="B90" s="304" t="s">
        <v>254</v>
      </c>
      <c r="C90" s="290" t="s">
        <v>302</v>
      </c>
      <c r="D90" s="290" t="s">
        <v>173</v>
      </c>
      <c r="E90" s="290"/>
      <c r="F90" s="294" t="s">
        <v>307</v>
      </c>
      <c r="G90" s="290" t="s">
        <v>309</v>
      </c>
      <c r="H90" s="294" t="s">
        <v>331</v>
      </c>
      <c r="I90" s="294" t="s">
        <v>332</v>
      </c>
      <c r="J90" s="290" t="s">
        <v>205</v>
      </c>
      <c r="K90" s="302" t="s">
        <v>147</v>
      </c>
      <c r="L90" s="302"/>
      <c r="M90" s="303" t="s">
        <v>317</v>
      </c>
      <c r="N90" s="191"/>
      <c r="O90" s="196"/>
    </row>
    <row r="91" spans="2:15" ht="30" customHeight="1" x14ac:dyDescent="0.25">
      <c r="B91" s="305"/>
      <c r="C91" s="291"/>
      <c r="D91" s="291"/>
      <c r="E91" s="291"/>
      <c r="F91" s="291"/>
      <c r="G91" s="291"/>
      <c r="H91" s="291"/>
      <c r="I91" s="295"/>
      <c r="J91" s="291"/>
      <c r="K91" s="79" t="s">
        <v>145</v>
      </c>
      <c r="L91" s="79" t="s">
        <v>146</v>
      </c>
      <c r="M91" s="303"/>
      <c r="N91" s="191"/>
      <c r="O91" s="196"/>
    </row>
    <row r="92" spans="2:15" x14ac:dyDescent="0.25">
      <c r="B92" s="20" t="s">
        <v>255</v>
      </c>
      <c r="C92" s="20">
        <v>0</v>
      </c>
      <c r="D92" s="66">
        <f t="shared" ref="D92:D105" si="121">C92/$C$7</f>
        <v>0</v>
      </c>
      <c r="E92" s="20"/>
      <c r="F92" s="105">
        <f>'PU Wise OWE'!V28/10000</f>
        <v>0.68710000000000004</v>
      </c>
      <c r="G92" s="185">
        <f t="shared" ref="G92:G105" si="122">F92/$F$7</f>
        <v>8.2037089217573217E-5</v>
      </c>
      <c r="H92" s="218">
        <f>'PU Wise OWE'!V30</f>
        <v>0</v>
      </c>
      <c r="I92" s="218">
        <f>'PU Wise OWE'!W31</f>
        <v>0</v>
      </c>
      <c r="J92" s="185">
        <f t="shared" ref="J92:J105" si="123">I92/$I$7</f>
        <v>0</v>
      </c>
      <c r="K92" s="22">
        <f>I92-H92</f>
        <v>0</v>
      </c>
      <c r="L92" s="52" t="e">
        <f>K92/H92</f>
        <v>#DIV/0!</v>
      </c>
      <c r="M92" s="186">
        <f t="shared" ref="M92:M105" si="124">I92/F92</f>
        <v>0</v>
      </c>
      <c r="N92" s="191"/>
      <c r="O92" s="193"/>
    </row>
    <row r="93" spans="2:15" x14ac:dyDescent="0.25">
      <c r="B93" s="20" t="s">
        <v>256</v>
      </c>
      <c r="C93" s="20">
        <v>33.630000000000003</v>
      </c>
      <c r="D93" s="66">
        <f t="shared" si="121"/>
        <v>4.3016061632052145E-3</v>
      </c>
      <c r="E93" s="20"/>
      <c r="F93" s="105">
        <f>'PU Wise OWE'!V39/10000</f>
        <v>33.280999999999999</v>
      </c>
      <c r="G93" s="185">
        <f t="shared" si="122"/>
        <v>3.9736230042934856E-3</v>
      </c>
      <c r="H93" s="109">
        <f>'PU Wise OWE'!V41/10000</f>
        <v>24.3992</v>
      </c>
      <c r="I93" s="109">
        <f>'PU Wise OWE'!V42/10000</f>
        <v>33.119999999999997</v>
      </c>
      <c r="J93" s="185">
        <f t="shared" si="123"/>
        <v>5.6186351398806039E-3</v>
      </c>
      <c r="K93" s="22">
        <f t="shared" ref="K93:K94" si="125">I93-H93</f>
        <v>8.720799999999997</v>
      </c>
      <c r="L93" s="52">
        <f t="shared" ref="L93:L94" si="126">K93/H93</f>
        <v>0.35742155480507543</v>
      </c>
      <c r="M93" s="186">
        <f t="shared" si="124"/>
        <v>0.99516240497581199</v>
      </c>
      <c r="N93" s="191"/>
      <c r="O93" s="193"/>
    </row>
    <row r="94" spans="2:15" x14ac:dyDescent="0.25">
      <c r="B94" s="20" t="s">
        <v>266</v>
      </c>
      <c r="C94" s="20">
        <v>7.44</v>
      </c>
      <c r="D94" s="66">
        <f t="shared" si="121"/>
        <v>9.5164882111944092E-4</v>
      </c>
      <c r="E94" s="20"/>
      <c r="F94" s="105">
        <f>'PU Wise OWE'!V50/10000</f>
        <v>0.53049999999999997</v>
      </c>
      <c r="G94" s="185">
        <f t="shared" si="122"/>
        <v>6.3339653369120334E-5</v>
      </c>
      <c r="H94" s="109">
        <f>'PU Wise OWE'!V52/10000</f>
        <v>7.2198000000000002</v>
      </c>
      <c r="I94" s="105">
        <f>'PU Wise OWE'!V53/10000</f>
        <v>0.72519999999999996</v>
      </c>
      <c r="J94" s="185">
        <f t="shared" si="123"/>
        <v>1.2302639503144366E-4</v>
      </c>
      <c r="K94" s="22">
        <f t="shared" si="125"/>
        <v>-6.4946000000000002</v>
      </c>
      <c r="L94" s="52">
        <f t="shared" si="126"/>
        <v>-0.89955400426604615</v>
      </c>
      <c r="M94" s="186">
        <f t="shared" si="124"/>
        <v>1.3670122525918944</v>
      </c>
      <c r="N94" s="191"/>
      <c r="O94" s="193"/>
    </row>
    <row r="95" spans="2:15" x14ac:dyDescent="0.25">
      <c r="B95" s="59" t="s">
        <v>257</v>
      </c>
      <c r="C95" s="27">
        <f>SUM(C92:C94)</f>
        <v>41.07</v>
      </c>
      <c r="D95" s="67">
        <f t="shared" si="121"/>
        <v>5.2532549843246554E-3</v>
      </c>
      <c r="E95" s="27">
        <f t="shared" ref="E95" si="127">SUM(E92:E93)</f>
        <v>0</v>
      </c>
      <c r="F95" s="104">
        <f>F92+F93+F94</f>
        <v>34.498599999999996</v>
      </c>
      <c r="G95" s="187">
        <f t="shared" si="122"/>
        <v>4.1189997468801783E-3</v>
      </c>
      <c r="H95" s="104">
        <f>SUM(H92:H94)</f>
        <v>31.619</v>
      </c>
      <c r="I95" s="104">
        <f>SUM(I92:I94)</f>
        <v>33.845199999999998</v>
      </c>
      <c r="J95" s="187">
        <f t="shared" si="123"/>
        <v>5.7416615349120473E-3</v>
      </c>
      <c r="K95" s="26">
        <f t="shared" ref="K95" si="128">I95-H95</f>
        <v>2.2261999999999986</v>
      </c>
      <c r="L95" s="55">
        <f t="shared" ref="L95" si="129">K95/H95</f>
        <v>7.0407033745532713E-2</v>
      </c>
      <c r="M95" s="188">
        <f t="shared" si="124"/>
        <v>0.98106010098960539</v>
      </c>
      <c r="N95" s="191"/>
      <c r="O95" s="194"/>
    </row>
    <row r="96" spans="2:15" x14ac:dyDescent="0.25">
      <c r="B96" s="20" t="s">
        <v>258</v>
      </c>
      <c r="C96" s="20">
        <v>0</v>
      </c>
      <c r="D96" s="66">
        <f t="shared" si="121"/>
        <v>0</v>
      </c>
      <c r="E96" s="20"/>
      <c r="F96" s="105">
        <f>'PU Wise OWE'!AQ28</f>
        <v>0</v>
      </c>
      <c r="G96" s="185">
        <f t="shared" si="122"/>
        <v>0</v>
      </c>
      <c r="H96" s="218">
        <f>'PU Wise OWE'!AQ30/10000</f>
        <v>0</v>
      </c>
      <c r="I96" s="105">
        <f>'PU Wise OWE'!AQ31</f>
        <v>0</v>
      </c>
      <c r="J96" s="185">
        <f t="shared" si="123"/>
        <v>0</v>
      </c>
      <c r="K96" s="22">
        <f>I96-H96</f>
        <v>0</v>
      </c>
      <c r="L96" s="52" t="e">
        <f>K96/H96</f>
        <v>#DIV/0!</v>
      </c>
      <c r="M96" s="186">
        <v>0</v>
      </c>
      <c r="N96" s="191"/>
      <c r="O96" s="193"/>
    </row>
    <row r="97" spans="2:15" x14ac:dyDescent="0.25">
      <c r="B97" s="20" t="s">
        <v>259</v>
      </c>
      <c r="C97" s="20">
        <v>13.18</v>
      </c>
      <c r="D97" s="66">
        <f t="shared" si="121"/>
        <v>1.6858510030046008E-3</v>
      </c>
      <c r="E97" s="20"/>
      <c r="F97" s="105">
        <f>'PU Wise OWE'!AQ39/10000</f>
        <v>14.552</v>
      </c>
      <c r="G97" s="185">
        <f t="shared" si="122"/>
        <v>1.7374526594296686E-3</v>
      </c>
      <c r="H97" s="109">
        <f>'PU Wise OWE'!AQ41/10000</f>
        <v>9.5855999999999995</v>
      </c>
      <c r="I97" s="105">
        <f>'PU Wise OWE'!AQ42/10000</f>
        <v>25.535900000000002</v>
      </c>
      <c r="J97" s="185">
        <f t="shared" si="123"/>
        <v>4.3320321578646471E-3</v>
      </c>
      <c r="K97" s="22">
        <f t="shared" ref="K97:K99" si="130">I97-H97</f>
        <v>15.950300000000002</v>
      </c>
      <c r="L97" s="52">
        <f t="shared" ref="L97:L99" si="131">K97/H97</f>
        <v>1.6639855616758474</v>
      </c>
      <c r="M97" s="186">
        <f t="shared" si="124"/>
        <v>1.7548034634414515</v>
      </c>
      <c r="N97" s="191"/>
      <c r="O97" s="193"/>
    </row>
    <row r="98" spans="2:15" x14ac:dyDescent="0.25">
      <c r="B98" s="20" t="s">
        <v>267</v>
      </c>
      <c r="C98" s="20">
        <v>-0.3</v>
      </c>
      <c r="D98" s="66">
        <f t="shared" si="121"/>
        <v>-3.8372936335461326E-5</v>
      </c>
      <c r="E98" s="20"/>
      <c r="F98" s="105">
        <f>'PU Wise OWE'!AQ50/10000</f>
        <v>4.5999999999999999E-2</v>
      </c>
      <c r="G98" s="185">
        <f t="shared" si="122"/>
        <v>5.492222535305439E-6</v>
      </c>
      <c r="H98" s="109">
        <f>'PU Wise OWE'!AQ52/10000</f>
        <v>-0.3029</v>
      </c>
      <c r="I98" s="109">
        <f>'PU Wise OWE'!AQ53/10000</f>
        <v>1.4772000000000001</v>
      </c>
      <c r="J98" s="185">
        <f t="shared" si="123"/>
        <v>2.5059927018815305E-4</v>
      </c>
      <c r="K98" s="22">
        <f t="shared" si="130"/>
        <v>1.7801</v>
      </c>
      <c r="L98" s="52">
        <f t="shared" si="131"/>
        <v>-5.8768570485308684</v>
      </c>
      <c r="M98" s="186">
        <v>0</v>
      </c>
      <c r="N98" s="191"/>
      <c r="O98" s="193"/>
    </row>
    <row r="99" spans="2:15" x14ac:dyDescent="0.25">
      <c r="B99" s="59" t="s">
        <v>260</v>
      </c>
      <c r="C99" s="27">
        <f>SUM(C96:C98)</f>
        <v>12.879999999999999</v>
      </c>
      <c r="D99" s="67">
        <f t="shared" si="121"/>
        <v>1.6474780666691394E-3</v>
      </c>
      <c r="E99" s="27">
        <f t="shared" ref="E99" si="132">SUM(E96:E97)</f>
        <v>0</v>
      </c>
      <c r="F99" s="104">
        <f>SUM(F96:F98)</f>
        <v>14.597999999999999</v>
      </c>
      <c r="G99" s="187">
        <f t="shared" si="122"/>
        <v>1.7429448819649739E-3</v>
      </c>
      <c r="H99" s="104">
        <f>H97+H98</f>
        <v>9.2827000000000002</v>
      </c>
      <c r="I99" s="104">
        <f>I97+I98</f>
        <v>27.013100000000001</v>
      </c>
      <c r="J99" s="187">
        <f t="shared" si="123"/>
        <v>4.5826314280528E-3</v>
      </c>
      <c r="K99" s="26">
        <f t="shared" si="130"/>
        <v>17.730400000000003</v>
      </c>
      <c r="L99" s="55">
        <f t="shared" si="131"/>
        <v>1.9100477231839876</v>
      </c>
      <c r="M99" s="188">
        <f t="shared" si="124"/>
        <v>1.850465817235238</v>
      </c>
      <c r="N99" s="191"/>
      <c r="O99" s="194"/>
    </row>
    <row r="100" spans="2:15" x14ac:dyDescent="0.25">
      <c r="B100" s="20" t="s">
        <v>261</v>
      </c>
      <c r="C100" s="105">
        <v>24.12</v>
      </c>
      <c r="D100" s="66">
        <f t="shared" si="121"/>
        <v>3.0851840813710908E-3</v>
      </c>
      <c r="E100" s="20"/>
      <c r="F100" s="105">
        <f>'PU Wise OWE'!AC28/10000</f>
        <v>17.599599999999999</v>
      </c>
      <c r="G100" s="185">
        <f t="shared" si="122"/>
        <v>2.1013243420078612E-3</v>
      </c>
      <c r="H100" s="109">
        <f>'PU Wise OWE'!AC30/10000</f>
        <v>12.0809</v>
      </c>
      <c r="I100" s="105">
        <f>'PU Wise OWE'!AC31/10000</f>
        <v>12.9976</v>
      </c>
      <c r="J100" s="185">
        <f t="shared" si="123"/>
        <v>2.20497500284155E-3</v>
      </c>
      <c r="K100" s="22">
        <f>I100-H100</f>
        <v>0.91670000000000051</v>
      </c>
      <c r="L100" s="52">
        <f>K100/H100</f>
        <v>7.5880108270079266E-2</v>
      </c>
      <c r="M100" s="186">
        <f t="shared" si="124"/>
        <v>0.73851678447237445</v>
      </c>
      <c r="N100" s="191"/>
      <c r="O100" s="193"/>
    </row>
    <row r="101" spans="2:15" x14ac:dyDescent="0.25">
      <c r="B101" s="20" t="s">
        <v>262</v>
      </c>
      <c r="C101" s="20">
        <v>145.66</v>
      </c>
      <c r="D101" s="66">
        <f t="shared" si="121"/>
        <v>1.8631339688744322E-2</v>
      </c>
      <c r="E101" s="20"/>
      <c r="F101" s="105">
        <f>'PU Wise OWE'!AC39/10000</f>
        <v>115.5805</v>
      </c>
      <c r="G101" s="185">
        <f t="shared" si="122"/>
        <v>1.3799865798736311E-2</v>
      </c>
      <c r="H101" s="109">
        <f>'PU Wise OWE'!AC41/10000</f>
        <v>83.8416</v>
      </c>
      <c r="I101" s="105">
        <f>'PU Wise OWE'!AC42/10000</f>
        <v>79.310199999999995</v>
      </c>
      <c r="J101" s="185">
        <f t="shared" si="123"/>
        <v>1.3454561493688365E-2</v>
      </c>
      <c r="K101" s="22">
        <f t="shared" ref="K101:K102" si="133">I101-H101</f>
        <v>-4.531400000000005</v>
      </c>
      <c r="L101" s="52">
        <f t="shared" ref="L101:L102" si="134">K101/H101</f>
        <v>-5.4047155588633863E-2</v>
      </c>
      <c r="M101" s="186">
        <f t="shared" si="124"/>
        <v>0.68619014453130067</v>
      </c>
      <c r="N101" s="191"/>
      <c r="O101" s="193"/>
    </row>
    <row r="102" spans="2:15" x14ac:dyDescent="0.25">
      <c r="B102" s="59" t="s">
        <v>263</v>
      </c>
      <c r="C102" s="27">
        <f t="shared" ref="C102:I102" si="135">SUM(C100:C101)</f>
        <v>169.78</v>
      </c>
      <c r="D102" s="67">
        <f t="shared" si="121"/>
        <v>2.1716523770115414E-2</v>
      </c>
      <c r="E102" s="27">
        <f t="shared" si="135"/>
        <v>0</v>
      </c>
      <c r="F102" s="104">
        <f>F100+F101</f>
        <v>133.18010000000001</v>
      </c>
      <c r="G102" s="187">
        <f t="shared" si="122"/>
        <v>1.5901190140744176E-2</v>
      </c>
      <c r="H102" s="104">
        <f t="shared" ref="H102" si="136">SUM(H100:H101)</f>
        <v>95.922499999999999</v>
      </c>
      <c r="I102" s="104">
        <f t="shared" si="135"/>
        <v>92.3078</v>
      </c>
      <c r="J102" s="187">
        <f t="shared" si="123"/>
        <v>1.5659536496529916E-2</v>
      </c>
      <c r="K102" s="22">
        <f t="shared" si="133"/>
        <v>-3.6146999999999991</v>
      </c>
      <c r="L102" s="52">
        <f t="shared" si="134"/>
        <v>-3.7683546613151236E-2</v>
      </c>
      <c r="M102" s="188">
        <f t="shared" si="124"/>
        <v>0.69310505097983854</v>
      </c>
      <c r="N102" s="191"/>
      <c r="O102" s="194"/>
    </row>
    <row r="103" spans="2:15" x14ac:dyDescent="0.25">
      <c r="B103" s="20" t="s">
        <v>264</v>
      </c>
      <c r="C103" s="105">
        <v>12.31</v>
      </c>
      <c r="D103" s="66">
        <f t="shared" si="121"/>
        <v>1.5745694876317631E-3</v>
      </c>
      <c r="E103" s="20"/>
      <c r="F103" s="105">
        <f>'PU Wise OWE'!BB28/10000</f>
        <v>11.169600000000001</v>
      </c>
      <c r="G103" s="185">
        <f t="shared" si="122"/>
        <v>1.3336071484858184E-3</v>
      </c>
      <c r="H103" s="109">
        <f>'PU Wise OWE'!BB30/10000</f>
        <v>16.849299999999999</v>
      </c>
      <c r="I103" s="105">
        <f>'PU Wise OWE'!BB31/10000</f>
        <v>18.709399999999999</v>
      </c>
      <c r="J103" s="185">
        <f t="shared" si="123"/>
        <v>3.1739520617778431E-3</v>
      </c>
      <c r="K103" s="22">
        <f>I103-H103</f>
        <v>1.8600999999999992</v>
      </c>
      <c r="L103" s="52">
        <f>K103/H103</f>
        <v>0.1103962775901669</v>
      </c>
      <c r="M103" s="186">
        <f t="shared" si="124"/>
        <v>1.6750286491906601</v>
      </c>
      <c r="N103" s="191"/>
      <c r="O103" s="193"/>
    </row>
    <row r="104" spans="2:15" x14ac:dyDescent="0.25">
      <c r="B104" s="20" t="s">
        <v>265</v>
      </c>
      <c r="C104" s="105">
        <v>101.34</v>
      </c>
      <c r="D104" s="66">
        <f t="shared" si="121"/>
        <v>1.2962377894118835E-2</v>
      </c>
      <c r="E104" s="20"/>
      <c r="F104" s="105">
        <f>'PU Wise OWE'!BB39/10000</f>
        <v>65.030299999999997</v>
      </c>
      <c r="G104" s="185">
        <f t="shared" si="122"/>
        <v>7.7643669377755065E-3</v>
      </c>
      <c r="H104" s="109">
        <f>'PU Wise OWE'!BB41/10000</f>
        <v>48.296999999999997</v>
      </c>
      <c r="I104" s="105">
        <f>'PU Wise OWE'!BB42/10000</f>
        <v>70.8613</v>
      </c>
      <c r="J104" s="185">
        <f t="shared" si="123"/>
        <v>1.2021249705242194E-2</v>
      </c>
      <c r="K104" s="22">
        <f t="shared" ref="K104:K105" si="137">I104-H104</f>
        <v>22.564300000000003</v>
      </c>
      <c r="L104" s="52">
        <f t="shared" ref="L104:L105" si="138">K104/H104</f>
        <v>0.46719879081516458</v>
      </c>
      <c r="M104" s="186">
        <f t="shared" si="124"/>
        <v>1.0896658942062394</v>
      </c>
      <c r="N104" s="191"/>
      <c r="O104" s="193"/>
    </row>
    <row r="105" spans="2:15" x14ac:dyDescent="0.25">
      <c r="B105" s="59" t="s">
        <v>295</v>
      </c>
      <c r="C105" s="104">
        <f>SUM(C103:C104)</f>
        <v>113.65</v>
      </c>
      <c r="D105" s="67">
        <f t="shared" si="121"/>
        <v>1.45369473817506E-2</v>
      </c>
      <c r="E105" s="27">
        <f t="shared" ref="E105:F105" si="139">SUM(E103:E104)</f>
        <v>0</v>
      </c>
      <c r="F105" s="104">
        <f t="shared" si="139"/>
        <v>76.1999</v>
      </c>
      <c r="G105" s="187">
        <f t="shared" si="122"/>
        <v>9.0979740862613245E-3</v>
      </c>
      <c r="H105" s="104">
        <f>SUM(H103:H104)</f>
        <v>65.146299999999997</v>
      </c>
      <c r="I105" s="104">
        <f>SUM(I103:I104)</f>
        <v>89.570700000000002</v>
      </c>
      <c r="J105" s="187">
        <f t="shared" si="123"/>
        <v>1.5195201767020036E-2</v>
      </c>
      <c r="K105" s="26">
        <f t="shared" si="137"/>
        <v>24.424400000000006</v>
      </c>
      <c r="L105" s="55">
        <f t="shared" si="138"/>
        <v>0.37491615026486552</v>
      </c>
      <c r="M105" s="188">
        <f t="shared" si="124"/>
        <v>1.1754700465486176</v>
      </c>
      <c r="N105" s="191"/>
      <c r="O105" s="194"/>
    </row>
    <row r="106" spans="2:15" x14ac:dyDescent="0.25">
      <c r="B106" s="178"/>
      <c r="C106" s="178"/>
      <c r="D106" s="178"/>
      <c r="E106" s="178"/>
      <c r="F106" s="178"/>
      <c r="G106" s="178"/>
      <c r="H106" s="137"/>
      <c r="I106" s="178"/>
      <c r="J106" s="178"/>
      <c r="K106" s="178"/>
      <c r="L106" s="178"/>
      <c r="M106" s="178"/>
      <c r="N106" s="191"/>
      <c r="O106" s="192"/>
    </row>
    <row r="107" spans="2:15" ht="15" customHeight="1" x14ac:dyDescent="0.25">
      <c r="B107" s="252"/>
      <c r="C107" s="290" t="s">
        <v>302</v>
      </c>
      <c r="D107" s="290" t="s">
        <v>173</v>
      </c>
      <c r="E107" s="290"/>
      <c r="F107" s="294" t="str">
        <f>'PU Wise OWE'!$B$5</f>
        <v xml:space="preserve">OBG(SL) 2021-22 </v>
      </c>
      <c r="G107" s="290" t="s">
        <v>310</v>
      </c>
      <c r="H107" s="294" t="str">
        <f>'PU Wise OWE'!$B$7</f>
        <v>Actuals upto Nov' 20</v>
      </c>
      <c r="I107" s="294" t="s">
        <v>332</v>
      </c>
      <c r="J107" s="290" t="s">
        <v>205</v>
      </c>
      <c r="K107" s="302" t="s">
        <v>147</v>
      </c>
      <c r="L107" s="302"/>
      <c r="M107" s="303" t="s">
        <v>306</v>
      </c>
      <c r="N107" s="191"/>
      <c r="O107" s="196"/>
    </row>
    <row r="108" spans="2:15" ht="30" x14ac:dyDescent="0.25">
      <c r="B108" s="78" t="s">
        <v>191</v>
      </c>
      <c r="C108" s="291"/>
      <c r="D108" s="291"/>
      <c r="E108" s="291"/>
      <c r="F108" s="291"/>
      <c r="G108" s="291"/>
      <c r="H108" s="291"/>
      <c r="I108" s="295"/>
      <c r="J108" s="291"/>
      <c r="K108" s="79" t="s">
        <v>145</v>
      </c>
      <c r="L108" s="79" t="s">
        <v>146</v>
      </c>
      <c r="M108" s="303"/>
      <c r="N108" s="191"/>
      <c r="O108" s="196"/>
    </row>
    <row r="109" spans="2:15" x14ac:dyDescent="0.25">
      <c r="B109" s="20" t="s">
        <v>218</v>
      </c>
      <c r="C109" s="20">
        <v>305.92</v>
      </c>
      <c r="D109" s="66">
        <f t="shared" ref="D109:D112" si="140">C109/$C$7</f>
        <v>3.9130162279147764E-2</v>
      </c>
      <c r="E109" s="20"/>
      <c r="F109" s="20">
        <v>115.89</v>
      </c>
      <c r="G109" s="185">
        <f t="shared" ref="G109:G112" si="141">F109/$F$7</f>
        <v>1.3836818904707553E-2</v>
      </c>
      <c r="H109" s="253">
        <v>198.5</v>
      </c>
      <c r="I109" s="253">
        <v>285.98</v>
      </c>
      <c r="J109" s="185">
        <f t="shared" ref="J109:J112" si="142">I109/$I$7</f>
        <v>4.851501441132413E-2</v>
      </c>
      <c r="K109" s="105">
        <f t="shared" ref="K109" si="143">I109-H109</f>
        <v>87.480000000000018</v>
      </c>
      <c r="L109" s="186">
        <f t="shared" ref="L109" si="144">K109/H109</f>
        <v>0.44070528967254419</v>
      </c>
      <c r="M109" s="186">
        <f t="shared" ref="M109:M112" si="145">I109/F109</f>
        <v>2.4676848735870225</v>
      </c>
      <c r="N109" s="191"/>
      <c r="O109" s="193"/>
    </row>
    <row r="110" spans="2:15" x14ac:dyDescent="0.25">
      <c r="B110" s="20" t="s">
        <v>217</v>
      </c>
      <c r="C110" s="20">
        <v>266.58999999999997</v>
      </c>
      <c r="D110" s="66">
        <f t="shared" si="140"/>
        <v>3.409947032556878E-2</v>
      </c>
      <c r="E110" s="20"/>
      <c r="F110" s="105">
        <v>750</v>
      </c>
      <c r="G110" s="185">
        <f t="shared" si="141"/>
        <v>8.954710655389303E-2</v>
      </c>
      <c r="H110" s="253">
        <v>536.83000000000004</v>
      </c>
      <c r="I110" s="253">
        <v>353.08</v>
      </c>
      <c r="J110" s="185">
        <f t="shared" si="142"/>
        <v>5.9898179202567743E-2</v>
      </c>
      <c r="K110" s="105">
        <f>I110-H110</f>
        <v>-183.75000000000006</v>
      </c>
      <c r="L110" s="186">
        <f>K110/H110</f>
        <v>-0.34228713000391192</v>
      </c>
      <c r="M110" s="186">
        <f t="shared" si="145"/>
        <v>0.47077333333333332</v>
      </c>
      <c r="N110" s="191"/>
      <c r="O110" s="193"/>
    </row>
    <row r="111" spans="2:15" x14ac:dyDescent="0.25">
      <c r="B111" s="254" t="s">
        <v>216</v>
      </c>
      <c r="C111" s="20">
        <v>544.78</v>
      </c>
      <c r="D111" s="66">
        <f t="shared" si="140"/>
        <v>6.9682694189442063E-2</v>
      </c>
      <c r="E111" s="20"/>
      <c r="F111" s="105">
        <v>676.5</v>
      </c>
      <c r="G111" s="185">
        <f t="shared" si="141"/>
        <v>8.0771490111611513E-2</v>
      </c>
      <c r="H111" s="253">
        <v>544.78</v>
      </c>
      <c r="I111" s="253">
        <v>595.95000000000005</v>
      </c>
      <c r="J111" s="185">
        <f t="shared" si="142"/>
        <v>0.10109980711388425</v>
      </c>
      <c r="K111" s="105">
        <f t="shared" ref="K111" si="146">I111-H111</f>
        <v>51.170000000000073</v>
      </c>
      <c r="L111" s="186">
        <f t="shared" ref="L111" si="147">K111/H111</f>
        <v>9.3927824075773839E-2</v>
      </c>
      <c r="M111" s="186">
        <f t="shared" si="145"/>
        <v>0.88093126385809317</v>
      </c>
      <c r="N111" s="191"/>
      <c r="O111" s="193"/>
    </row>
    <row r="112" spans="2:15" x14ac:dyDescent="0.25">
      <c r="B112" s="27" t="s">
        <v>130</v>
      </c>
      <c r="C112" s="27">
        <f>SUM(C109:C111)</f>
        <v>1117.29</v>
      </c>
      <c r="D112" s="67">
        <f t="shared" si="140"/>
        <v>0.14291232679415861</v>
      </c>
      <c r="E112" s="27"/>
      <c r="F112" s="139">
        <f>+F109+F110+F111</f>
        <v>1542.3899999999999</v>
      </c>
      <c r="G112" s="187">
        <f t="shared" si="141"/>
        <v>0.18415541557021209</v>
      </c>
      <c r="H112" s="139">
        <f>+H109+H110+H111</f>
        <v>1280.1100000000001</v>
      </c>
      <c r="I112" s="104">
        <f>SUM(I109:I111)</f>
        <v>1235.01</v>
      </c>
      <c r="J112" s="187">
        <f t="shared" si="142"/>
        <v>0.20951300072777609</v>
      </c>
      <c r="K112" s="104">
        <f t="shared" ref="K112" si="148">I112-H112</f>
        <v>-45.100000000000136</v>
      </c>
      <c r="L112" s="188">
        <f t="shared" ref="L112" si="149">K112/H112</f>
        <v>-3.5231347306090989E-2</v>
      </c>
      <c r="M112" s="188">
        <f t="shared" si="145"/>
        <v>0.80071188220877998</v>
      </c>
      <c r="N112" s="191"/>
      <c r="O112" s="194"/>
    </row>
    <row r="113" spans="2:15" x14ac:dyDescent="0.25">
      <c r="B113" s="178"/>
      <c r="C113" s="178"/>
      <c r="D113" s="178"/>
      <c r="E113" s="178"/>
      <c r="F113" s="178"/>
      <c r="G113" s="178"/>
      <c r="H113" s="137"/>
      <c r="I113" s="178"/>
      <c r="J113" s="178"/>
      <c r="K113" s="178"/>
      <c r="L113" s="178"/>
      <c r="M113" s="178"/>
      <c r="N113" s="191"/>
      <c r="O113" s="192"/>
    </row>
    <row r="114" spans="2:15" x14ac:dyDescent="0.25">
      <c r="B114" s="202" t="s">
        <v>219</v>
      </c>
      <c r="C114" s="32"/>
      <c r="D114" s="32"/>
      <c r="E114" s="32"/>
      <c r="F114" s="32"/>
      <c r="G114" s="32"/>
      <c r="H114" s="255"/>
      <c r="I114" s="32"/>
      <c r="J114" s="32"/>
      <c r="K114" s="32"/>
      <c r="L114" s="32"/>
      <c r="M114" s="32"/>
      <c r="N114" s="191"/>
      <c r="O114" s="192"/>
    </row>
    <row r="115" spans="2:15" x14ac:dyDescent="0.25">
      <c r="B115" s="20" t="s">
        <v>220</v>
      </c>
      <c r="C115" s="105">
        <v>28.7</v>
      </c>
      <c r="D115" s="66">
        <f t="shared" ref="D115:D118" si="150">C115/$C$7</f>
        <v>3.6710109094258E-3</v>
      </c>
      <c r="E115" s="20"/>
      <c r="F115" s="105">
        <v>24.43</v>
      </c>
      <c r="G115" s="185">
        <f t="shared" ref="G115:G118" si="151">F115/$F$7</f>
        <v>2.916847750815476E-3</v>
      </c>
      <c r="H115" s="109">
        <v>19.62</v>
      </c>
      <c r="I115" s="20">
        <v>26.75</v>
      </c>
      <c r="J115" s="185">
        <f t="shared" ref="J115:J118" si="152">I115/$I$7</f>
        <v>4.5379978862260311E-3</v>
      </c>
      <c r="K115" s="105">
        <f t="shared" ref="K115" si="153">I115-H115</f>
        <v>7.129999999999999</v>
      </c>
      <c r="L115" s="186">
        <f t="shared" ref="L115" si="154">K115/H115</f>
        <v>0.36340468909276241</v>
      </c>
      <c r="M115" s="238">
        <f t="shared" ref="M115:M118" si="155">I115/F115</f>
        <v>1.0949652067130577</v>
      </c>
      <c r="N115" s="191"/>
      <c r="O115" s="193"/>
    </row>
    <row r="116" spans="2:15" x14ac:dyDescent="0.25">
      <c r="B116" s="20" t="s">
        <v>221</v>
      </c>
      <c r="C116" s="105">
        <v>38.6</v>
      </c>
      <c r="D116" s="66">
        <f t="shared" si="150"/>
        <v>4.9373178084960237E-3</v>
      </c>
      <c r="E116" s="20"/>
      <c r="F116" s="20">
        <v>33.74</v>
      </c>
      <c r="G116" s="185">
        <f t="shared" si="151"/>
        <v>4.0284258335044681E-3</v>
      </c>
      <c r="H116" s="81">
        <v>24.87</v>
      </c>
      <c r="I116" s="105">
        <v>21.89</v>
      </c>
      <c r="J116" s="185">
        <f t="shared" si="152"/>
        <v>3.7135242515696385E-3</v>
      </c>
      <c r="K116" s="105">
        <f>I116-H116</f>
        <v>-2.9800000000000004</v>
      </c>
      <c r="L116" s="186">
        <f>K116/H116</f>
        <v>-0.11982308001608365</v>
      </c>
      <c r="M116" s="238">
        <f t="shared" si="155"/>
        <v>0.64878482513337288</v>
      </c>
      <c r="N116" s="191"/>
      <c r="O116" s="193"/>
    </row>
    <row r="117" spans="2:15" x14ac:dyDescent="0.25">
      <c r="B117" s="254" t="s">
        <v>222</v>
      </c>
      <c r="C117" s="20">
        <v>33.31</v>
      </c>
      <c r="D117" s="66">
        <f t="shared" si="150"/>
        <v>4.260675031114056E-3</v>
      </c>
      <c r="E117" s="20"/>
      <c r="F117" s="20">
        <v>35.04</v>
      </c>
      <c r="G117" s="185">
        <f t="shared" si="151"/>
        <v>4.1836408181978825E-3</v>
      </c>
      <c r="H117" s="109">
        <v>23.29</v>
      </c>
      <c r="I117" s="105">
        <v>24.39</v>
      </c>
      <c r="J117" s="185">
        <f t="shared" si="152"/>
        <v>4.13763620355338E-3</v>
      </c>
      <c r="K117" s="105">
        <f t="shared" ref="K117" si="156">I117-H117</f>
        <v>1.1000000000000014</v>
      </c>
      <c r="L117" s="186">
        <f t="shared" ref="L117" si="157">K117/H117</f>
        <v>4.7230571060541064E-2</v>
      </c>
      <c r="M117" s="238">
        <f t="shared" si="155"/>
        <v>0.69606164383561642</v>
      </c>
      <c r="N117" s="191"/>
      <c r="O117" s="193"/>
    </row>
    <row r="118" spans="2:15" x14ac:dyDescent="0.25">
      <c r="B118" s="27" t="s">
        <v>130</v>
      </c>
      <c r="C118" s="104">
        <f>SUM(C115:C117)</f>
        <v>100.61</v>
      </c>
      <c r="D118" s="67">
        <f t="shared" si="150"/>
        <v>1.2869003749035879E-2</v>
      </c>
      <c r="E118" s="27"/>
      <c r="F118" s="27">
        <f>SUM(F115:F117)</f>
        <v>93.210000000000008</v>
      </c>
      <c r="G118" s="187">
        <f t="shared" si="151"/>
        <v>1.1128914402517827E-2</v>
      </c>
      <c r="H118" s="146">
        <f>SUM(H115:H117)</f>
        <v>67.78</v>
      </c>
      <c r="I118" s="27">
        <f>SUM(I115:I117)</f>
        <v>73.03</v>
      </c>
      <c r="J118" s="187">
        <f t="shared" si="152"/>
        <v>1.2389158341349049E-2</v>
      </c>
      <c r="K118" s="104">
        <f t="shared" ref="K118" si="158">I118-H118</f>
        <v>5.25</v>
      </c>
      <c r="L118" s="188">
        <f t="shared" ref="L118" si="159">K118/H118</f>
        <v>7.7456476836825022E-2</v>
      </c>
      <c r="M118" s="245">
        <f t="shared" si="155"/>
        <v>0.7834996245038085</v>
      </c>
      <c r="N118" s="191"/>
      <c r="O118" s="194"/>
    </row>
    <row r="121" spans="2:15" x14ac:dyDescent="0.25">
      <c r="C121" s="34"/>
    </row>
    <row r="122" spans="2:15" x14ac:dyDescent="0.25">
      <c r="C122" s="31"/>
    </row>
    <row r="123" spans="2:15" x14ac:dyDescent="0.25">
      <c r="C123" s="31"/>
    </row>
    <row r="124" spans="2:15" x14ac:dyDescent="0.2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topLeftCell="A46" zoomScaleSheetLayoutView="100" workbookViewId="0">
      <selection activeCell="N93" sqref="N93"/>
    </sheetView>
  </sheetViews>
  <sheetFormatPr defaultRowHeight="15" x14ac:dyDescent="0.25"/>
  <cols>
    <col min="2" max="2" width="27" customWidth="1"/>
    <col min="3" max="3" width="10" style="179" customWidth="1"/>
    <col min="4" max="4" width="11.7109375" style="69"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280</v>
      </c>
      <c r="C1" s="36"/>
    </row>
    <row r="2" spans="1:14" x14ac:dyDescent="0.25">
      <c r="K2" s="36" t="s">
        <v>150</v>
      </c>
    </row>
    <row r="3" spans="1:14" s="36" customFormat="1" ht="15" customHeight="1" x14ac:dyDescent="0.25">
      <c r="B3" s="272" t="s">
        <v>151</v>
      </c>
      <c r="C3" s="271" t="s">
        <v>302</v>
      </c>
      <c r="D3" s="269" t="str">
        <f>'PU Wise OWE'!$B$7</f>
        <v>Actuals upto Nov' 20</v>
      </c>
      <c r="E3" s="271" t="s">
        <v>173</v>
      </c>
      <c r="F3" s="271"/>
      <c r="G3" s="318" t="str">
        <f>'PU Wise OWE'!$B$5</f>
        <v xml:space="preserve">OBG(SL) 2021-22 </v>
      </c>
      <c r="H3" s="271" t="s">
        <v>309</v>
      </c>
      <c r="I3" s="269" t="str">
        <f>'PU Wise OWE'!B8</f>
        <v>Actuals upto Nov' 21</v>
      </c>
      <c r="J3" s="271" t="s">
        <v>205</v>
      </c>
      <c r="K3" s="268" t="s">
        <v>147</v>
      </c>
      <c r="L3" s="268"/>
      <c r="M3" s="292" t="s">
        <v>314</v>
      </c>
      <c r="N3" s="321"/>
    </row>
    <row r="4" spans="1:14" ht="15.6" customHeight="1" x14ac:dyDescent="0.25">
      <c r="A4" s="31"/>
      <c r="B4" s="273"/>
      <c r="C4" s="270"/>
      <c r="D4" s="270"/>
      <c r="E4" s="270"/>
      <c r="F4" s="270"/>
      <c r="G4" s="273"/>
      <c r="H4" s="270"/>
      <c r="I4" s="270"/>
      <c r="J4" s="270"/>
      <c r="K4" s="19" t="s">
        <v>145</v>
      </c>
      <c r="L4" s="18" t="s">
        <v>146</v>
      </c>
      <c r="M4" s="292"/>
      <c r="N4" s="321"/>
    </row>
    <row r="5" spans="1:14" x14ac:dyDescent="0.25">
      <c r="A5" s="31"/>
      <c r="B5" s="61" t="s">
        <v>148</v>
      </c>
      <c r="C5" s="22">
        <v>4575.6000000000004</v>
      </c>
      <c r="D5" s="70">
        <f>ROUND('PU Wise OWE'!$AD$129/10000,2)</f>
        <v>3123.64</v>
      </c>
      <c r="E5" s="66">
        <f>D5/D7</f>
        <v>0.53919356759770554</v>
      </c>
      <c r="F5" s="66"/>
      <c r="G5" s="22">
        <f>ROUND('PU Wise OWE'!$AD$127/10000,2)</f>
        <v>4962.2700000000004</v>
      </c>
      <c r="H5" s="66">
        <f>G5/G7</f>
        <v>0.59247589391891575</v>
      </c>
      <c r="I5" s="23">
        <f>ROUND('PU Wise OWE'!$AD$130/10000,2)</f>
        <v>3454.67</v>
      </c>
      <c r="J5" s="24">
        <f>I5/$I$7</f>
        <v>0.53468593680352638</v>
      </c>
      <c r="K5" s="22">
        <f>I5-D5</f>
        <v>331.0300000000002</v>
      </c>
      <c r="L5" s="52">
        <f>K5/D5</f>
        <v>0.10597572063361982</v>
      </c>
      <c r="M5" s="52">
        <f>I5/G5</f>
        <v>0.69618743034941666</v>
      </c>
    </row>
    <row r="6" spans="1:14" x14ac:dyDescent="0.25">
      <c r="A6" s="31"/>
      <c r="B6" s="78" t="s">
        <v>144</v>
      </c>
      <c r="C6" s="21">
        <v>3242.41</v>
      </c>
      <c r="D6" s="70">
        <f>D7-D5</f>
        <v>2669.53</v>
      </c>
      <c r="E6" s="66">
        <f>D6/D7</f>
        <v>0.46080643240229446</v>
      </c>
      <c r="F6" s="66"/>
      <c r="G6" s="21">
        <f t="shared" ref="G6:I6" si="0">G7-G5</f>
        <v>3413.2099999999991</v>
      </c>
      <c r="H6" s="66">
        <f>G6/G7</f>
        <v>0.40752410608108425</v>
      </c>
      <c r="I6" s="21">
        <f t="shared" si="0"/>
        <v>3006.45</v>
      </c>
      <c r="J6" s="24">
        <f t="shared" ref="J6:J7" si="1">I6/$I$7</f>
        <v>0.46531406319647367</v>
      </c>
      <c r="K6" s="22">
        <f>I6-D6</f>
        <v>336.91999999999962</v>
      </c>
      <c r="L6" s="52">
        <f>K6/D6</f>
        <v>0.12620948256809236</v>
      </c>
      <c r="M6" s="52">
        <f>I6/G6</f>
        <v>0.88082772522054031</v>
      </c>
    </row>
    <row r="7" spans="1:14" x14ac:dyDescent="0.25">
      <c r="A7" s="31"/>
      <c r="B7" s="27" t="s">
        <v>171</v>
      </c>
      <c r="C7" s="104">
        <f>SUM(C5:C6)</f>
        <v>7818.01</v>
      </c>
      <c r="D7" s="71">
        <f>ROUND('PU Wise OWE'!BK129/10000,2)</f>
        <v>5793.17</v>
      </c>
      <c r="E7" s="67">
        <f>SUM(E5:E6)</f>
        <v>1</v>
      </c>
      <c r="F7" s="67"/>
      <c r="G7" s="26">
        <f>ROUND('PU Wise OWE'!BK127/10000,2)</f>
        <v>8375.48</v>
      </c>
      <c r="H7" s="67">
        <f>SUM(H5:H6)</f>
        <v>1</v>
      </c>
      <c r="I7" s="25">
        <f>ROUND('PU Wise OWE'!BK130/10000,2)</f>
        <v>6461.12</v>
      </c>
      <c r="J7" s="54">
        <f t="shared" si="1"/>
        <v>1</v>
      </c>
      <c r="K7" s="26">
        <f>I7-D7</f>
        <v>667.94999999999982</v>
      </c>
      <c r="L7" s="55">
        <f>K7/D7</f>
        <v>0.11529956828472146</v>
      </c>
      <c r="M7" s="52">
        <f>I7/G7</f>
        <v>0.77143280146331916</v>
      </c>
    </row>
    <row r="8" spans="1:14" x14ac:dyDescent="0.25">
      <c r="A8" s="31"/>
      <c r="B8" s="32"/>
      <c r="C8" s="32"/>
      <c r="D8" s="72"/>
      <c r="E8" s="33"/>
      <c r="F8" s="33"/>
      <c r="G8" s="34"/>
      <c r="H8" s="34"/>
      <c r="I8" s="31"/>
      <c r="J8" s="31"/>
      <c r="K8" s="34"/>
      <c r="L8" s="31"/>
    </row>
    <row r="9" spans="1:14" ht="14.45" customHeight="1" x14ac:dyDescent="0.25">
      <c r="A9" s="31"/>
      <c r="D9" s="72"/>
      <c r="E9" s="33"/>
      <c r="F9" s="33"/>
      <c r="G9" s="34"/>
      <c r="H9" s="34"/>
      <c r="I9" s="31"/>
      <c r="J9" s="31"/>
      <c r="K9" s="34"/>
      <c r="L9" s="31"/>
    </row>
    <row r="10" spans="1:14" x14ac:dyDescent="0.25">
      <c r="A10" s="31"/>
      <c r="B10" s="62" t="s">
        <v>172</v>
      </c>
      <c r="C10" s="62"/>
      <c r="D10" s="73"/>
      <c r="E10" s="63"/>
      <c r="F10" s="63"/>
      <c r="G10" s="63"/>
      <c r="H10" s="63"/>
      <c r="I10" s="63"/>
      <c r="J10" s="63"/>
      <c r="K10" s="36" t="s">
        <v>150</v>
      </c>
    </row>
    <row r="11" spans="1:14" ht="15" customHeight="1" x14ac:dyDescent="0.25">
      <c r="A11" s="31"/>
      <c r="B11" s="278"/>
      <c r="C11" s="278" t="s">
        <v>302</v>
      </c>
      <c r="D11" s="276" t="str">
        <f>'PU Wise OWE'!$B$7</f>
        <v>Actuals upto Nov' 20</v>
      </c>
      <c r="E11" s="278" t="s">
        <v>173</v>
      </c>
      <c r="F11" s="278"/>
      <c r="G11" s="319" t="str">
        <f>'PU Wise OWE'!$B$5</f>
        <v xml:space="preserve">OBG(SL) 2021-22 </v>
      </c>
      <c r="H11" s="278" t="s">
        <v>309</v>
      </c>
      <c r="I11" s="276" t="str">
        <f>'PU Wise OWE'!B8</f>
        <v>Actuals upto Nov' 21</v>
      </c>
      <c r="J11" s="278" t="s">
        <v>205</v>
      </c>
      <c r="K11" s="279" t="s">
        <v>147</v>
      </c>
      <c r="L11" s="279"/>
      <c r="M11" s="293" t="s">
        <v>314</v>
      </c>
      <c r="N11" s="321" t="s">
        <v>209</v>
      </c>
    </row>
    <row r="12" spans="1:14" ht="17.25" customHeight="1" x14ac:dyDescent="0.25">
      <c r="A12" s="31"/>
      <c r="B12" s="277"/>
      <c r="C12" s="277"/>
      <c r="D12" s="277"/>
      <c r="E12" s="277"/>
      <c r="F12" s="277"/>
      <c r="G12" s="320"/>
      <c r="H12" s="277"/>
      <c r="I12" s="277"/>
      <c r="J12" s="277"/>
      <c r="K12" s="64" t="s">
        <v>145</v>
      </c>
      <c r="L12" s="65" t="s">
        <v>146</v>
      </c>
      <c r="M12" s="293"/>
      <c r="N12" s="321"/>
    </row>
    <row r="13" spans="1:14" x14ac:dyDescent="0.25">
      <c r="A13" s="31"/>
      <c r="B13" s="20" t="s">
        <v>152</v>
      </c>
      <c r="C13" s="105">
        <v>2522.8000000000002</v>
      </c>
      <c r="D13" s="70">
        <f>ROUND('PU Wise OWE'!$C$129/10000,2)</f>
        <v>1681.47</v>
      </c>
      <c r="E13" s="66">
        <f>D13/$D$7</f>
        <v>0.29025041557558295</v>
      </c>
      <c r="F13" s="21"/>
      <c r="G13" s="22">
        <f>ROUND('PU Wise OWE'!$C$127/10000,2)</f>
        <v>2509.4499999999998</v>
      </c>
      <c r="H13" s="24">
        <f>G13/$G$7</f>
        <v>0.29961864872222249</v>
      </c>
      <c r="I13" s="23">
        <f>ROUND('PU Wise OWE'!$C$130/10000,2)</f>
        <v>1721.02</v>
      </c>
      <c r="J13" s="24">
        <f>I13/$I$7</f>
        <v>0.26636558367589519</v>
      </c>
      <c r="K13" s="22">
        <f t="shared" ref="K13:K28" si="2">I13-D13</f>
        <v>39.549999999999955</v>
      </c>
      <c r="L13" s="52">
        <f t="shared" ref="L13:L28" si="3">K13/D13</f>
        <v>2.3521085716664558E-2</v>
      </c>
      <c r="M13" s="52">
        <f>I13/G13</f>
        <v>0.68581561696786153</v>
      </c>
    </row>
    <row r="14" spans="1:14" x14ac:dyDescent="0.25">
      <c r="A14" s="31"/>
      <c r="B14" s="20" t="s">
        <v>153</v>
      </c>
      <c r="C14" s="105">
        <v>441.91</v>
      </c>
      <c r="D14" s="70">
        <f>ROUND('PU Wise OWE'!$D$129/10000,2)</f>
        <v>294.25</v>
      </c>
      <c r="E14" s="66">
        <f t="shared" ref="E14:E27" si="4">D14/$D$7</f>
        <v>5.0792571252008832E-2</v>
      </c>
      <c r="F14" s="21"/>
      <c r="G14" s="22">
        <f>ROUND('PU Wise OWE'!$D$127/10000,2)</f>
        <v>755.98</v>
      </c>
      <c r="H14" s="24">
        <f t="shared" ref="H14:H27" si="5">G14/$G$7</f>
        <v>9.0261095483482739E-2</v>
      </c>
      <c r="I14" s="23">
        <f>ROUND('PU Wise OWE'!$D$130/10000,2)</f>
        <v>460.19</v>
      </c>
      <c r="J14" s="24">
        <f t="shared" ref="J14:J28" si="6">I14/$I$7</f>
        <v>7.1224493586251297E-2</v>
      </c>
      <c r="K14" s="22">
        <f t="shared" si="2"/>
        <v>165.94</v>
      </c>
      <c r="L14" s="52">
        <f t="shared" si="3"/>
        <v>0.56394222599830079</v>
      </c>
      <c r="M14" s="52">
        <f t="shared" ref="M14:M27" si="7">I14/G14</f>
        <v>0.60873303526548317</v>
      </c>
    </row>
    <row r="15" spans="1:14" x14ac:dyDescent="0.25">
      <c r="B15" s="23" t="s">
        <v>174</v>
      </c>
      <c r="C15" s="22">
        <v>98.2</v>
      </c>
      <c r="D15" s="70">
        <f>ROUND('PU Wise OWE'!$E$129/10000,2)</f>
        <v>95.59</v>
      </c>
      <c r="E15" s="66">
        <f t="shared" si="4"/>
        <v>1.6500465202989038E-2</v>
      </c>
      <c r="F15" s="21"/>
      <c r="G15" s="22">
        <f>ROUND('PU Wise OWE'!$E$127/10000,2)</f>
        <v>99.13</v>
      </c>
      <c r="H15" s="24">
        <f t="shared" si="5"/>
        <v>1.1835739563583221E-2</v>
      </c>
      <c r="I15" s="23">
        <f>ROUND('PU Wise OWE'!$E$130/10000,2)</f>
        <v>96.06</v>
      </c>
      <c r="J15" s="24">
        <f t="shared" si="6"/>
        <v>1.4867391412015254E-2</v>
      </c>
      <c r="K15" s="22">
        <f t="shared" si="2"/>
        <v>0.46999999999999886</v>
      </c>
      <c r="L15" s="52">
        <f t="shared" si="3"/>
        <v>4.9168323046343641E-3</v>
      </c>
      <c r="M15" s="52">
        <f t="shared" si="7"/>
        <v>0.96903056592353487</v>
      </c>
    </row>
    <row r="16" spans="1:14" x14ac:dyDescent="0.25">
      <c r="B16" s="23" t="s">
        <v>175</v>
      </c>
      <c r="C16" s="22">
        <v>264.85000000000002</v>
      </c>
      <c r="D16" s="70">
        <f>ROUND('PU Wise OWE'!$F$129/10000,2)</f>
        <v>176.89</v>
      </c>
      <c r="E16" s="66">
        <f t="shared" si="4"/>
        <v>3.0534232553161737E-2</v>
      </c>
      <c r="F16" s="21"/>
      <c r="G16" s="22">
        <f>ROUND('PU Wise OWE'!$F$127/10000,2)</f>
        <v>286.05</v>
      </c>
      <c r="H16" s="24">
        <f t="shared" si="5"/>
        <v>3.4153266439654807E-2</v>
      </c>
      <c r="I16" s="23">
        <f>ROUND('PU Wise OWE'!$F$130/10000,2)</f>
        <v>197.35</v>
      </c>
      <c r="J16" s="24">
        <f t="shared" si="6"/>
        <v>3.0544240007924321E-2</v>
      </c>
      <c r="K16" s="22">
        <f t="shared" si="2"/>
        <v>20.460000000000008</v>
      </c>
      <c r="L16" s="52">
        <f t="shared" si="3"/>
        <v>0.11566510260613946</v>
      </c>
      <c r="M16" s="52">
        <f t="shared" si="7"/>
        <v>0.68991435063800033</v>
      </c>
    </row>
    <row r="17" spans="1:14" x14ac:dyDescent="0.25">
      <c r="B17" s="23" t="s">
        <v>176</v>
      </c>
      <c r="C17" s="22">
        <v>134.78</v>
      </c>
      <c r="D17" s="70">
        <f>ROUND('PU Wise OWE'!$G$129/10000,2)</f>
        <v>89.91</v>
      </c>
      <c r="E17" s="66">
        <f t="shared" si="4"/>
        <v>1.5520000276187303E-2</v>
      </c>
      <c r="F17" s="21"/>
      <c r="G17" s="22">
        <f>ROUND('PU Wise OWE'!$G$127/10000,2)</f>
        <v>148.21</v>
      </c>
      <c r="H17" s="24">
        <f t="shared" si="5"/>
        <v>1.7695702216469985E-2</v>
      </c>
      <c r="I17" s="23">
        <f>ROUND('PU Wise OWE'!$G$130/10000,2)</f>
        <v>100.34</v>
      </c>
      <c r="J17" s="24">
        <f t="shared" si="6"/>
        <v>1.5529815264226636E-2</v>
      </c>
      <c r="K17" s="22">
        <f t="shared" si="2"/>
        <v>10.430000000000007</v>
      </c>
      <c r="L17" s="52">
        <f t="shared" si="3"/>
        <v>0.11600489378267165</v>
      </c>
      <c r="M17" s="52">
        <f t="shared" si="7"/>
        <v>0.6770123473449835</v>
      </c>
    </row>
    <row r="18" spans="1:14" x14ac:dyDescent="0.25">
      <c r="A18" s="31"/>
      <c r="B18" s="20" t="s">
        <v>154</v>
      </c>
      <c r="C18" s="105">
        <v>247.05</v>
      </c>
      <c r="D18" s="70">
        <f>ROUND('PU Wise OWE'!$H$129/10000,2)</f>
        <v>184.38</v>
      </c>
      <c r="E18" s="66">
        <f t="shared" si="4"/>
        <v>3.1827134366849238E-2</v>
      </c>
      <c r="F18" s="21"/>
      <c r="G18" s="22">
        <f>ROUND('PU Wise OWE'!$H$127/10000,2)</f>
        <v>289.98</v>
      </c>
      <c r="H18" s="24">
        <f t="shared" si="5"/>
        <v>3.4622493277997206E-2</v>
      </c>
      <c r="I18" s="23">
        <f>ROUND('PU Wise OWE'!$H$130/10000,2)</f>
        <v>208.45</v>
      </c>
      <c r="J18" s="24">
        <f t="shared" si="6"/>
        <v>3.2262208409687486E-2</v>
      </c>
      <c r="K18" s="22">
        <f t="shared" si="2"/>
        <v>24.069999999999993</v>
      </c>
      <c r="L18" s="52">
        <f t="shared" si="3"/>
        <v>0.13054561232237766</v>
      </c>
      <c r="M18" s="52">
        <f t="shared" si="7"/>
        <v>0.71884267880543473</v>
      </c>
    </row>
    <row r="19" spans="1:14" ht="45" customHeight="1" x14ac:dyDescent="0.25">
      <c r="A19" s="31"/>
      <c r="B19" s="56" t="s">
        <v>155</v>
      </c>
      <c r="C19" s="106">
        <v>188.24</v>
      </c>
      <c r="D19" s="70">
        <f>ROUND('PU Wise OWE'!$J$129/10000,2)</f>
        <v>118.6</v>
      </c>
      <c r="E19" s="66">
        <f t="shared" si="4"/>
        <v>2.0472383858923523E-2</v>
      </c>
      <c r="F19" s="21"/>
      <c r="G19" s="22">
        <f>ROUND('PU Wise OWE'!$J$127/10000,2)</f>
        <v>198.27</v>
      </c>
      <c r="H19" s="24">
        <f t="shared" si="5"/>
        <v>2.3672673088587164E-2</v>
      </c>
      <c r="I19" s="23">
        <f>ROUND('PU Wise OWE'!$J$130/10000,2)</f>
        <v>154.63</v>
      </c>
      <c r="J19" s="24">
        <f t="shared" si="6"/>
        <v>2.3932383240057451E-2</v>
      </c>
      <c r="K19" s="22">
        <f t="shared" si="2"/>
        <v>36.03</v>
      </c>
      <c r="L19" s="52">
        <f t="shared" si="3"/>
        <v>0.30379426644182128</v>
      </c>
      <c r="M19" s="52">
        <f t="shared" si="7"/>
        <v>0.7798961012760377</v>
      </c>
      <c r="N19" s="69"/>
    </row>
    <row r="20" spans="1:14" x14ac:dyDescent="0.25">
      <c r="A20" s="31"/>
      <c r="B20" s="20" t="s">
        <v>156</v>
      </c>
      <c r="C20" s="105">
        <v>12.03</v>
      </c>
      <c r="D20" s="70">
        <f>ROUND('PU Wise OWE'!$K$129/10000,2)</f>
        <v>5.58</v>
      </c>
      <c r="E20" s="66">
        <f t="shared" si="4"/>
        <v>9.6320322034395677E-4</v>
      </c>
      <c r="F20" s="21"/>
      <c r="G20" s="22">
        <f>ROUND('PU Wise OWE'!$K$127/10000,2)</f>
        <v>11.75</v>
      </c>
      <c r="H20" s="24">
        <f t="shared" si="5"/>
        <v>1.4029046693443243E-3</v>
      </c>
      <c r="I20" s="23">
        <f>ROUND('PU Wise OWE'!$K$130/10000,2)</f>
        <v>2.48</v>
      </c>
      <c r="J20" s="24">
        <f t="shared" si="6"/>
        <v>3.8383438165519291E-4</v>
      </c>
      <c r="K20" s="22">
        <f t="shared" si="2"/>
        <v>-3.1</v>
      </c>
      <c r="L20" s="52">
        <f t="shared" si="3"/>
        <v>-0.55555555555555558</v>
      </c>
      <c r="M20" s="52">
        <f t="shared" si="7"/>
        <v>0.21106382978723404</v>
      </c>
    </row>
    <row r="21" spans="1:14" x14ac:dyDescent="0.25">
      <c r="A21" s="31"/>
      <c r="B21" s="20" t="s">
        <v>157</v>
      </c>
      <c r="C21" s="105">
        <v>48.93</v>
      </c>
      <c r="D21" s="70">
        <f>ROUND('PU Wise OWE'!$L$129/10000,2)</f>
        <v>35.880000000000003</v>
      </c>
      <c r="E21" s="66">
        <f t="shared" si="4"/>
        <v>6.1935002770503889E-3</v>
      </c>
      <c r="F21" s="21"/>
      <c r="G21" s="22">
        <f>ROUND('PU Wise OWE'!$L$127/10000,2)</f>
        <v>52.98</v>
      </c>
      <c r="H21" s="24">
        <f t="shared" si="5"/>
        <v>6.325607606967004E-3</v>
      </c>
      <c r="I21" s="23">
        <f>ROUND('PU Wise OWE'!$L$130/10000,2)</f>
        <v>26.94</v>
      </c>
      <c r="J21" s="24">
        <f t="shared" si="6"/>
        <v>4.1695557426576204E-3</v>
      </c>
      <c r="K21" s="22">
        <f t="shared" si="2"/>
        <v>-8.9400000000000013</v>
      </c>
      <c r="L21" s="52">
        <f t="shared" si="3"/>
        <v>-0.24916387959866224</v>
      </c>
      <c r="M21" s="52">
        <f t="shared" si="7"/>
        <v>0.50849377123442818</v>
      </c>
      <c r="N21" s="69"/>
    </row>
    <row r="22" spans="1:14" x14ac:dyDescent="0.25">
      <c r="A22" s="31"/>
      <c r="B22" s="20" t="s">
        <v>179</v>
      </c>
      <c r="C22" s="105">
        <v>120.4</v>
      </c>
      <c r="D22" s="70">
        <f>ROUND('PU Wise OWE'!$M$129/10000,2)</f>
        <v>89.92</v>
      </c>
      <c r="E22" s="66">
        <f t="shared" si="4"/>
        <v>1.5521726446833081E-2</v>
      </c>
      <c r="F22" s="21"/>
      <c r="G22" s="22">
        <f>ROUND('PU Wise OWE'!$M$127/10000,2)</f>
        <v>149.94999999999999</v>
      </c>
      <c r="H22" s="24">
        <f t="shared" si="5"/>
        <v>1.7903451503675012E-2</v>
      </c>
      <c r="I22" s="23">
        <f>ROUND('PU Wise OWE'!$M$130/10000,2)</f>
        <v>96.97</v>
      </c>
      <c r="J22" s="24">
        <f t="shared" si="6"/>
        <v>1.5008233866574216E-2</v>
      </c>
      <c r="K22" s="22">
        <f t="shared" si="2"/>
        <v>7.0499999999999972</v>
      </c>
      <c r="L22" s="52">
        <f t="shared" si="3"/>
        <v>7.8403024911032002E-2</v>
      </c>
      <c r="M22" s="52">
        <f t="shared" si="7"/>
        <v>0.64668222740913639</v>
      </c>
      <c r="N22" s="69"/>
    </row>
    <row r="23" spans="1:14" x14ac:dyDescent="0.25">
      <c r="A23" s="31"/>
      <c r="B23" s="56" t="s">
        <v>158</v>
      </c>
      <c r="C23" s="106">
        <v>88.73</v>
      </c>
      <c r="D23" s="70">
        <f>ROUND('PU Wise OWE'!$P$129/10000,2)</f>
        <v>68.599999999999994</v>
      </c>
      <c r="E23" s="66">
        <f t="shared" si="4"/>
        <v>1.1841530630035024E-2</v>
      </c>
      <c r="F23" s="21"/>
      <c r="G23" s="22">
        <f>ROUND('PU Wise OWE'!$P$127/10000,2)</f>
        <v>92.29</v>
      </c>
      <c r="H23" s="24">
        <f t="shared" si="5"/>
        <v>1.1019069951811719E-2</v>
      </c>
      <c r="I23" s="23">
        <f>ROUND('PU Wise OWE'!$P$130/10000,2)</f>
        <v>74.92</v>
      </c>
      <c r="J23" s="24">
        <f t="shared" si="6"/>
        <v>1.1595512852260908E-2</v>
      </c>
      <c r="K23" s="22">
        <f t="shared" si="2"/>
        <v>6.3200000000000074</v>
      </c>
      <c r="L23" s="52">
        <f t="shared" si="3"/>
        <v>9.2128279883382042E-2</v>
      </c>
      <c r="M23" s="52">
        <f t="shared" si="7"/>
        <v>0.81178892621085708</v>
      </c>
    </row>
    <row r="24" spans="1:14" x14ac:dyDescent="0.25">
      <c r="B24" s="56" t="s">
        <v>159</v>
      </c>
      <c r="C24" s="106">
        <v>81.78</v>
      </c>
      <c r="D24" s="70">
        <f>ROUND('PU Wise OWE'!$S$129/10000,2)</f>
        <v>79.25</v>
      </c>
      <c r="E24" s="66">
        <f t="shared" si="4"/>
        <v>1.3679902367788275E-2</v>
      </c>
      <c r="F24" s="21"/>
      <c r="G24" s="22">
        <f>ROUND('PU Wise OWE'!$S$127/10000,2)</f>
        <v>89.03</v>
      </c>
      <c r="H24" s="24">
        <f t="shared" si="5"/>
        <v>1.0629838528657462E-2</v>
      </c>
      <c r="I24" s="23">
        <f>ROUND('PU Wise OWE'!$S$130/10000,2)</f>
        <v>82.2</v>
      </c>
      <c r="J24" s="24">
        <f t="shared" si="6"/>
        <v>1.2722252488732605E-2</v>
      </c>
      <c r="K24" s="22">
        <f t="shared" si="2"/>
        <v>2.9500000000000028</v>
      </c>
      <c r="L24" s="52">
        <f t="shared" si="3"/>
        <v>3.7223974763406976E-2</v>
      </c>
      <c r="M24" s="52">
        <f t="shared" si="7"/>
        <v>0.92328428619566438</v>
      </c>
      <c r="N24" s="69"/>
    </row>
    <row r="25" spans="1:14" x14ac:dyDescent="0.25">
      <c r="B25" s="56" t="s">
        <v>160</v>
      </c>
      <c r="C25" s="106">
        <v>90.5</v>
      </c>
      <c r="D25" s="70">
        <f>ROUND('PU Wise OWE'!$T$129/10000,2)</f>
        <v>61.13</v>
      </c>
      <c r="E25" s="66">
        <f t="shared" si="4"/>
        <v>1.0552081157639082E-2</v>
      </c>
      <c r="F25" s="21"/>
      <c r="G25" s="22">
        <f>ROUND('PU Wise OWE'!$T$127/10000,2)</f>
        <v>83.15</v>
      </c>
      <c r="H25" s="24">
        <f t="shared" si="5"/>
        <v>9.9277892132749422E-3</v>
      </c>
      <c r="I25" s="23">
        <f>ROUND('PU Wise OWE'!$T$130/10000,2)</f>
        <v>80.989999999999995</v>
      </c>
      <c r="J25" s="24">
        <f t="shared" si="6"/>
        <v>1.253497845574761E-2</v>
      </c>
      <c r="K25" s="22">
        <f t="shared" si="2"/>
        <v>19.859999999999992</v>
      </c>
      <c r="L25" s="52">
        <f t="shared" si="3"/>
        <v>0.32488140029445428</v>
      </c>
      <c r="M25" s="52">
        <f t="shared" si="7"/>
        <v>0.97402285027059521</v>
      </c>
    </row>
    <row r="26" spans="1:14" x14ac:dyDescent="0.25">
      <c r="B26" s="56" t="s">
        <v>178</v>
      </c>
      <c r="C26" s="106">
        <v>41.07</v>
      </c>
      <c r="D26" s="70">
        <f>ROUND('PU Wise OWE'!$V$129/10000,2)</f>
        <v>31.62</v>
      </c>
      <c r="E26" s="66">
        <f t="shared" si="4"/>
        <v>5.4581515819490884E-3</v>
      </c>
      <c r="F26" s="22"/>
      <c r="G26" s="22">
        <f>ROUND('PU Wise OWE'!$V$127/10000,2)</f>
        <v>34.5</v>
      </c>
      <c r="H26" s="24">
        <f t="shared" si="5"/>
        <v>4.1191669014790794E-3</v>
      </c>
      <c r="I26" s="23">
        <f>ROUND('PU Wise OWE'!$V$130/10000,2)</f>
        <v>33.85</v>
      </c>
      <c r="J26" s="24">
        <f t="shared" si="6"/>
        <v>5.2390297657372098E-3</v>
      </c>
      <c r="K26" s="22">
        <f t="shared" si="2"/>
        <v>2.2300000000000004</v>
      </c>
      <c r="L26" s="52">
        <f t="shared" si="3"/>
        <v>7.0524984187223291E-2</v>
      </c>
      <c r="M26" s="52">
        <f t="shared" si="7"/>
        <v>0.98115942028985514</v>
      </c>
      <c r="N26" s="69"/>
    </row>
    <row r="27" spans="1:14" x14ac:dyDescent="0.25">
      <c r="B27" s="56" t="s">
        <v>177</v>
      </c>
      <c r="C27" s="106">
        <v>169.78</v>
      </c>
      <c r="D27" s="70">
        <f>ROUND('PU Wise OWE'!$AC$129/10000,2)</f>
        <v>95.92</v>
      </c>
      <c r="E27" s="66">
        <f t="shared" si="4"/>
        <v>1.6557428834299701E-2</v>
      </c>
      <c r="F27" s="22"/>
      <c r="G27" s="22">
        <f>ROUND('PU Wise OWE'!$AC$127/10000,2)</f>
        <v>133.18</v>
      </c>
      <c r="H27" s="24">
        <f t="shared" si="5"/>
        <v>1.5901178201129965E-2</v>
      </c>
      <c r="I27" s="23">
        <f>ROUND('PU Wise OWE'!$AC$130/10000,2)</f>
        <v>92.31</v>
      </c>
      <c r="J27" s="24">
        <f t="shared" si="6"/>
        <v>1.4286996681689862E-2</v>
      </c>
      <c r="K27" s="22">
        <f t="shared" si="2"/>
        <v>-3.6099999999999994</v>
      </c>
      <c r="L27" s="52">
        <f t="shared" si="3"/>
        <v>-3.7635529608006667E-2</v>
      </c>
      <c r="M27" s="52">
        <f t="shared" si="7"/>
        <v>0.69312209040396455</v>
      </c>
    </row>
    <row r="28" spans="1:14" x14ac:dyDescent="0.25">
      <c r="B28" s="25" t="s">
        <v>149</v>
      </c>
      <c r="C28" s="26">
        <f>SUM(C13:C27)</f>
        <v>4551.0499999999993</v>
      </c>
      <c r="D28" s="74">
        <f>SUM(D13:D27)</f>
        <v>3108.99</v>
      </c>
      <c r="E28" s="54">
        <f>SUM(E13:E27)</f>
        <v>0.53666472760164119</v>
      </c>
      <c r="F28" s="26"/>
      <c r="G28" s="26">
        <f>G5</f>
        <v>4962.2700000000004</v>
      </c>
      <c r="H28" s="54">
        <f t="shared" ref="H28:I28" si="8">SUM(H13:H27)</f>
        <v>0.58908862536833728</v>
      </c>
      <c r="I28" s="26">
        <f t="shared" si="8"/>
        <v>3428.6999999999994</v>
      </c>
      <c r="J28" s="54">
        <f t="shared" si="6"/>
        <v>0.53066650983111274</v>
      </c>
      <c r="K28" s="26">
        <f t="shared" si="2"/>
        <v>319.70999999999958</v>
      </c>
      <c r="L28" s="55">
        <f t="shared" si="3"/>
        <v>0.10283403935039984</v>
      </c>
    </row>
    <row r="29" spans="1:14" x14ac:dyDescent="0.25">
      <c r="I29" s="68"/>
      <c r="J29" s="68"/>
    </row>
    <row r="31" spans="1:14" x14ac:dyDescent="0.25">
      <c r="B31" s="75" t="s">
        <v>180</v>
      </c>
      <c r="C31" s="75"/>
      <c r="D31" s="76"/>
      <c r="E31" s="77"/>
      <c r="K31" t="s">
        <v>150</v>
      </c>
    </row>
    <row r="32" spans="1:14" ht="15" customHeight="1" x14ac:dyDescent="0.25">
      <c r="B32" s="286"/>
      <c r="C32" s="285" t="s">
        <v>302</v>
      </c>
      <c r="D32" s="282" t="str">
        <f>'PU Wise OWE'!$B$7</f>
        <v>Actuals upto Nov' 20</v>
      </c>
      <c r="E32" s="285" t="s">
        <v>173</v>
      </c>
      <c r="F32" s="285"/>
      <c r="G32" s="316" t="str">
        <f>'PU Wise OWE'!$B$5</f>
        <v xml:space="preserve">OBG(SL) 2021-22 </v>
      </c>
      <c r="H32" s="285" t="s">
        <v>309</v>
      </c>
      <c r="I32" s="282" t="str">
        <f>'PU Wise OWE'!B8</f>
        <v>Actuals upto Nov' 21</v>
      </c>
      <c r="J32" s="285" t="s">
        <v>205</v>
      </c>
      <c r="K32" s="284" t="s">
        <v>147</v>
      </c>
      <c r="L32" s="284"/>
      <c r="M32" s="286" t="s">
        <v>314</v>
      </c>
      <c r="N32" s="321" t="s">
        <v>209</v>
      </c>
    </row>
    <row r="33" spans="2:14" ht="17.25" customHeight="1" x14ac:dyDescent="0.25">
      <c r="B33" s="286"/>
      <c r="C33" s="283"/>
      <c r="D33" s="283"/>
      <c r="E33" s="283"/>
      <c r="F33" s="283"/>
      <c r="G33" s="317"/>
      <c r="H33" s="283"/>
      <c r="I33" s="283"/>
      <c r="J33" s="283"/>
      <c r="K33" s="79" t="s">
        <v>145</v>
      </c>
      <c r="L33" s="80" t="s">
        <v>146</v>
      </c>
      <c r="M33" s="286"/>
      <c r="N33" s="321"/>
    </row>
    <row r="34" spans="2:14" x14ac:dyDescent="0.25">
      <c r="B34" s="84" t="s">
        <v>181</v>
      </c>
      <c r="C34" s="107">
        <v>10.44</v>
      </c>
      <c r="D34" s="70">
        <f>ROUND(('PU Wise OWE'!$AE$129+'PU Wise OWE'!$AF$129)/10000,2)</f>
        <v>6.9</v>
      </c>
      <c r="E34" s="85">
        <f>D34/$D$7</f>
        <v>1.1910577455866132E-3</v>
      </c>
      <c r="F34" s="21"/>
      <c r="G34" s="22">
        <f>ROUND(('PU Wise OWE'!$AE$127+'PU Wise OWE'!$AF$127)/10000,2)</f>
        <v>9.56</v>
      </c>
      <c r="H34" s="24">
        <f t="shared" ref="H34:H37" si="9">G34/$G$7</f>
        <v>1.1414271182069566E-3</v>
      </c>
      <c r="I34" s="23">
        <f>ROUND(('PU Wise OWE'!$AE$130+'PU Wise OWE'!$AF$130)/10000,2)</f>
        <v>5.0199999999999996</v>
      </c>
      <c r="J34" s="24">
        <f t="shared" ref="J34:J37" si="10">I34/$I$7</f>
        <v>7.7695507899559204E-4</v>
      </c>
      <c r="K34" s="22">
        <f>I34-D34</f>
        <v>-1.8800000000000008</v>
      </c>
      <c r="L34" s="52">
        <f>K34/D34</f>
        <v>-0.27246376811594214</v>
      </c>
      <c r="M34" s="52">
        <f t="shared" ref="M34:M37" si="11">I34/G34</f>
        <v>0.52510460251046021</v>
      </c>
      <c r="N34" s="322"/>
    </row>
    <row r="35" spans="2:14" ht="16.5" customHeight="1" x14ac:dyDescent="0.25">
      <c r="B35" s="84" t="s">
        <v>182</v>
      </c>
      <c r="C35" s="107">
        <v>21.76</v>
      </c>
      <c r="D35" s="70">
        <f>ROUND('PU Wise OWE'!$AG$129/10000,2)</f>
        <v>14.44</v>
      </c>
      <c r="E35" s="85">
        <f t="shared" ref="E35:E37" si="12">D35/$D$7</f>
        <v>2.492590412502999E-3</v>
      </c>
      <c r="F35" s="21"/>
      <c r="G35" s="22">
        <f>ROUND('PU Wise OWE'!$AG$127/10000,2)</f>
        <v>7.15</v>
      </c>
      <c r="H35" s="24">
        <f t="shared" si="9"/>
        <v>8.5368241581378036E-4</v>
      </c>
      <c r="I35" s="23">
        <f>ROUND('PU Wise OWE'!$AG$130/10000,2)</f>
        <v>15.2</v>
      </c>
      <c r="J35" s="24">
        <f t="shared" si="10"/>
        <v>2.3525333069189243E-3</v>
      </c>
      <c r="K35" s="22">
        <f>I35-D35</f>
        <v>0.75999999999999979</v>
      </c>
      <c r="L35" s="52">
        <f>K35/D35</f>
        <v>5.2631578947368411E-2</v>
      </c>
      <c r="M35" s="52">
        <f t="shared" si="11"/>
        <v>2.1258741258741258</v>
      </c>
      <c r="N35" s="322"/>
    </row>
    <row r="36" spans="2:14" ht="15.75" customHeight="1" x14ac:dyDescent="0.25">
      <c r="B36" s="84" t="s">
        <v>183</v>
      </c>
      <c r="C36" s="107">
        <v>2.42</v>
      </c>
      <c r="D36" s="70">
        <f>ROUND('PU Wise OWE'!$AJ$129/10000,2)</f>
        <v>1.77</v>
      </c>
      <c r="E36" s="85">
        <f t="shared" si="12"/>
        <v>3.0553220430265294E-4</v>
      </c>
      <c r="F36" s="21"/>
      <c r="G36" s="22">
        <f>ROUND('PU Wise OWE'!$AJ$127/10000,2)</f>
        <v>2.23</v>
      </c>
      <c r="H36" s="24">
        <f t="shared" si="9"/>
        <v>2.6625339682024196E-4</v>
      </c>
      <c r="I36" s="23">
        <f>ROUND('PU Wise OWE'!$AJ$130/10000,2)</f>
        <v>1.6</v>
      </c>
      <c r="J36" s="24">
        <f t="shared" si="10"/>
        <v>2.4763508493883413E-4</v>
      </c>
      <c r="K36" s="22">
        <f>I36-D36</f>
        <v>-0.16999999999999993</v>
      </c>
      <c r="L36" s="52">
        <f>K36/D36</f>
        <v>-9.6045197740112956E-2</v>
      </c>
      <c r="M36" s="52">
        <f t="shared" si="11"/>
        <v>0.71748878923766823</v>
      </c>
      <c r="N36" s="322"/>
    </row>
    <row r="37" spans="2:14" x14ac:dyDescent="0.25">
      <c r="B37" s="25" t="s">
        <v>149</v>
      </c>
      <c r="C37" s="26">
        <v>34.619999999999997</v>
      </c>
      <c r="D37" s="74">
        <f>SUM(D34:D36)</f>
        <v>23.11</v>
      </c>
      <c r="E37" s="86">
        <f t="shared" si="12"/>
        <v>3.9891803623922657E-3</v>
      </c>
      <c r="F37" s="26"/>
      <c r="G37" s="74">
        <f t="shared" ref="G37:I37" si="13">SUM(G34:G36)</f>
        <v>18.940000000000001</v>
      </c>
      <c r="H37" s="54">
        <f t="shared" si="9"/>
        <v>2.2613629308409788E-3</v>
      </c>
      <c r="I37" s="74">
        <f t="shared" si="13"/>
        <v>21.82</v>
      </c>
      <c r="J37" s="54">
        <f t="shared" si="10"/>
        <v>3.3771234708533508E-3</v>
      </c>
      <c r="K37" s="26">
        <f>I37-D37</f>
        <v>-1.2899999999999991</v>
      </c>
      <c r="L37" s="55">
        <f>K37/D37</f>
        <v>-5.5819991345737743E-2</v>
      </c>
      <c r="M37" s="52">
        <f t="shared" si="11"/>
        <v>1.1520591341077084</v>
      </c>
    </row>
    <row r="39" spans="2:14" x14ac:dyDescent="0.25">
      <c r="B39" s="82"/>
      <c r="C39" s="82"/>
      <c r="D39" s="83"/>
      <c r="E39" s="82"/>
      <c r="K39" t="s">
        <v>150</v>
      </c>
    </row>
    <row r="40" spans="2:14" ht="15" customHeight="1" x14ac:dyDescent="0.25">
      <c r="B40" s="286" t="s">
        <v>164</v>
      </c>
      <c r="C40" s="285" t="s">
        <v>302</v>
      </c>
      <c r="D40" s="282" t="str">
        <f>'PU Wise OWE'!$B$7</f>
        <v>Actuals upto Nov' 20</v>
      </c>
      <c r="E40" s="285" t="s">
        <v>173</v>
      </c>
      <c r="F40" s="285"/>
      <c r="G40" s="316" t="str">
        <f>'PU Wise OWE'!$B$5</f>
        <v xml:space="preserve">OBG(SL) 2021-22 </v>
      </c>
      <c r="H40" s="285" t="s">
        <v>299</v>
      </c>
      <c r="I40" s="282" t="str">
        <f>'PU Wise OWE'!B8</f>
        <v>Actuals upto Nov' 21</v>
      </c>
      <c r="J40" s="285" t="s">
        <v>205</v>
      </c>
      <c r="K40" s="284" t="s">
        <v>147</v>
      </c>
      <c r="L40" s="284"/>
      <c r="M40" s="286" t="s">
        <v>314</v>
      </c>
      <c r="N40" s="321" t="s">
        <v>209</v>
      </c>
    </row>
    <row r="41" spans="2:14" x14ac:dyDescent="0.25">
      <c r="B41" s="286"/>
      <c r="C41" s="283"/>
      <c r="D41" s="283"/>
      <c r="E41" s="283"/>
      <c r="F41" s="283"/>
      <c r="G41" s="317"/>
      <c r="H41" s="283"/>
      <c r="I41" s="283"/>
      <c r="J41" s="283"/>
      <c r="K41" s="79" t="s">
        <v>145</v>
      </c>
      <c r="L41" s="80" t="s">
        <v>146</v>
      </c>
      <c r="M41" s="286"/>
      <c r="N41" s="321"/>
    </row>
    <row r="42" spans="2:14" x14ac:dyDescent="0.25">
      <c r="B42" s="27" t="s">
        <v>165</v>
      </c>
      <c r="C42" s="104">
        <v>273.47000000000003</v>
      </c>
      <c r="D42" s="70">
        <f>SUM(D43:D47)</f>
        <v>177.38</v>
      </c>
      <c r="E42" s="85">
        <f t="shared" ref="E42:E49" si="14">D42/$D$7</f>
        <v>3.0618814914804848E-2</v>
      </c>
      <c r="F42" s="97"/>
      <c r="G42" s="21">
        <f>SUM(G43:G47)</f>
        <v>306.45999999999998</v>
      </c>
      <c r="H42" s="24">
        <f t="shared" ref="H42:H49" si="15">G42/$G$7</f>
        <v>3.6590141699341411E-2</v>
      </c>
      <c r="I42" s="21">
        <f>SUM(I43:I47)</f>
        <v>282.5</v>
      </c>
      <c r="J42" s="24">
        <f t="shared" ref="J42:J49" si="16">I42/$I$7</f>
        <v>4.3723069684512901E-2</v>
      </c>
      <c r="K42" s="22">
        <f t="shared" ref="K42:K49" si="17">I42-D42</f>
        <v>105.12</v>
      </c>
      <c r="L42" s="52">
        <f t="shared" ref="L42:L49" si="18">K42/D42</f>
        <v>0.59262600067651372</v>
      </c>
      <c r="M42" s="52">
        <f t="shared" ref="M42:M49" si="19">I42/G42</f>
        <v>0.92181687659074596</v>
      </c>
    </row>
    <row r="43" spans="2:14" x14ac:dyDescent="0.25">
      <c r="B43" s="57" t="s">
        <v>161</v>
      </c>
      <c r="C43" s="21">
        <v>19.690000000000001</v>
      </c>
      <c r="D43" s="70">
        <f>ROUND('PU Wise OWE'!$AK$85/10000,2)</f>
        <v>9.93</v>
      </c>
      <c r="E43" s="85">
        <f t="shared" si="14"/>
        <v>1.7140874512572564E-3</v>
      </c>
      <c r="F43" s="97"/>
      <c r="G43" s="21">
        <f>ROUND('PU Wise OWE'!$AK$83/10000,2)</f>
        <v>16.84</v>
      </c>
      <c r="H43" s="24">
        <f t="shared" si="15"/>
        <v>2.0106310324900785E-3</v>
      </c>
      <c r="I43" s="21">
        <f>ROUND('PU Wise OWE'!$AK$86/10000,2)</f>
        <v>34.61</v>
      </c>
      <c r="J43" s="24">
        <f t="shared" si="16"/>
        <v>5.3566564310831557E-3</v>
      </c>
      <c r="K43" s="22">
        <f t="shared" si="17"/>
        <v>24.68</v>
      </c>
      <c r="L43" s="52">
        <f t="shared" si="18"/>
        <v>2.4853977844914401</v>
      </c>
      <c r="M43" s="52">
        <f t="shared" si="19"/>
        <v>2.0552256532066506</v>
      </c>
    </row>
    <row r="44" spans="2:14" x14ac:dyDescent="0.25">
      <c r="B44" s="58" t="s">
        <v>168</v>
      </c>
      <c r="C44" s="108">
        <v>114.4</v>
      </c>
      <c r="D44" s="70">
        <f>ROUND('PU Wise OWE'!$AR$85/10000,2)</f>
        <v>76.97</v>
      </c>
      <c r="E44" s="85">
        <f t="shared" si="14"/>
        <v>1.3286335460550958E-2</v>
      </c>
      <c r="F44" s="97"/>
      <c r="G44" s="21">
        <f>ROUND('PU Wise OWE'!$AR$83/10000,2)</f>
        <v>114.54</v>
      </c>
      <c r="H44" s="24">
        <f t="shared" si="15"/>
        <v>1.3675634112910545E-2</v>
      </c>
      <c r="I44" s="21">
        <f>ROUND('PU Wise OWE'!$AR$86/10000,2)</f>
        <v>27.46</v>
      </c>
      <c r="J44" s="24">
        <f t="shared" si="16"/>
        <v>4.250037145262741E-3</v>
      </c>
      <c r="K44" s="22">
        <f t="shared" si="17"/>
        <v>-49.51</v>
      </c>
      <c r="L44" s="52">
        <f t="shared" si="18"/>
        <v>-0.64323762504872029</v>
      </c>
      <c r="M44" s="52">
        <f t="shared" si="19"/>
        <v>0.2397415749956347</v>
      </c>
    </row>
    <row r="45" spans="2:14" x14ac:dyDescent="0.25">
      <c r="B45" s="58" t="s">
        <v>169</v>
      </c>
      <c r="C45" s="108">
        <v>46.69</v>
      </c>
      <c r="D45" s="70">
        <f>ROUND('PU Wise OWE'!$AU$85/10000,2)</f>
        <v>29.06</v>
      </c>
      <c r="E45" s="85">
        <f t="shared" si="14"/>
        <v>5.016251896629997E-3</v>
      </c>
      <c r="F45" s="97"/>
      <c r="G45" s="21">
        <f>ROUND('PU Wise OWE'!$AU$83/10000,2)</f>
        <v>50.53</v>
      </c>
      <c r="H45" s="24">
        <f t="shared" si="15"/>
        <v>6.0330870588909532E-3</v>
      </c>
      <c r="I45" s="21">
        <f>ROUND('PU Wise OWE'!$AU$86/10000,2)</f>
        <v>11.69</v>
      </c>
      <c r="J45" s="24">
        <f t="shared" si="16"/>
        <v>1.8092838393343569E-3</v>
      </c>
      <c r="K45" s="22">
        <f t="shared" si="17"/>
        <v>-17.369999999999997</v>
      </c>
      <c r="L45" s="52">
        <f t="shared" si="18"/>
        <v>-0.59772883688919476</v>
      </c>
      <c r="M45" s="52">
        <f t="shared" si="19"/>
        <v>0.23134771422917078</v>
      </c>
    </row>
    <row r="46" spans="2:14" x14ac:dyDescent="0.25">
      <c r="B46" s="57" t="s">
        <v>166</v>
      </c>
      <c r="C46" s="21">
        <v>54.55</v>
      </c>
      <c r="D46" s="70">
        <f>ROUND('PU Wise OWE'!$AZ$85/10000,2)</f>
        <v>26.53</v>
      </c>
      <c r="E46" s="85">
        <f t="shared" si="14"/>
        <v>4.5795307232482391E-3</v>
      </c>
      <c r="F46" s="97"/>
      <c r="G46" s="21">
        <f>ROUND('PU Wise OWE'!$AZ$83/10000,2)</f>
        <v>46.04</v>
      </c>
      <c r="H46" s="24">
        <f t="shared" si="15"/>
        <v>5.4969983809883133E-3</v>
      </c>
      <c r="I46" s="21">
        <f>ROUND('PU Wise OWE'!$AZ$86/10000,2)</f>
        <v>71.8</v>
      </c>
      <c r="J46" s="24">
        <f t="shared" si="16"/>
        <v>1.1112624436630181E-2</v>
      </c>
      <c r="K46" s="22">
        <f t="shared" si="17"/>
        <v>45.269999999999996</v>
      </c>
      <c r="L46" s="52">
        <f t="shared" si="18"/>
        <v>1.7063701470033921</v>
      </c>
      <c r="M46" s="52">
        <f t="shared" si="19"/>
        <v>1.5595134665508252</v>
      </c>
    </row>
    <row r="47" spans="2:14" x14ac:dyDescent="0.25">
      <c r="B47" s="58" t="s">
        <v>167</v>
      </c>
      <c r="C47" s="108">
        <v>38.14</v>
      </c>
      <c r="D47" s="70">
        <f>ROUND('PU Wise OWE'!$BA$85/10000,2)</f>
        <v>34.89</v>
      </c>
      <c r="E47" s="85">
        <f t="shared" si="14"/>
        <v>6.0226093831183963E-3</v>
      </c>
      <c r="F47" s="97"/>
      <c r="G47" s="21">
        <f>ROUND('PU Wise OWE'!$BA$83/10000,2)</f>
        <v>78.510000000000005</v>
      </c>
      <c r="H47" s="24">
        <f t="shared" si="15"/>
        <v>9.3737911140615235E-3</v>
      </c>
      <c r="I47" s="21">
        <f>ROUND('PU Wise OWE'!$BA$86/10000,2)</f>
        <v>136.94</v>
      </c>
      <c r="J47" s="24">
        <f t="shared" si="16"/>
        <v>2.1194467832202465E-2</v>
      </c>
      <c r="K47" s="22">
        <f t="shared" si="17"/>
        <v>102.05</v>
      </c>
      <c r="L47" s="52">
        <f t="shared" si="18"/>
        <v>2.924906850100315</v>
      </c>
      <c r="M47" s="52">
        <f t="shared" si="19"/>
        <v>1.7442364030059863</v>
      </c>
    </row>
    <row r="48" spans="2:14" x14ac:dyDescent="0.25">
      <c r="B48" s="59" t="s">
        <v>170</v>
      </c>
      <c r="C48" s="103">
        <v>663.48</v>
      </c>
      <c r="D48" s="70">
        <f>ROUND('PU Wise OWE'!$AM$85/10000,2)-ROUND('PU Wise OWE'!$BJ$85/10000,2)</f>
        <v>403.79</v>
      </c>
      <c r="E48" s="85">
        <f t="shared" si="14"/>
        <v>6.9701044505857762E-2</v>
      </c>
      <c r="F48" s="97"/>
      <c r="G48" s="21">
        <f>ROUND('PU Wise OWE'!$AM$83/10000,2)-ROUND('PU Wise OWE'!$BJ$83/10000,2)</f>
        <v>637.38</v>
      </c>
      <c r="H48" s="24">
        <f t="shared" si="15"/>
        <v>7.6100713033760453E-2</v>
      </c>
      <c r="I48" s="21">
        <f>ROUND('PU Wise OWE'!$AM$86/10000,2)-ROUND('PU Wise OWE'!$BJ$86/10000,2)</f>
        <v>644.27</v>
      </c>
      <c r="J48" s="24">
        <f t="shared" si="16"/>
        <v>9.9714910108464172E-2</v>
      </c>
      <c r="K48" s="22">
        <f t="shared" si="17"/>
        <v>240.47999999999996</v>
      </c>
      <c r="L48" s="52">
        <f t="shared" si="18"/>
        <v>0.59555709651056232</v>
      </c>
      <c r="M48" s="52">
        <f t="shared" si="19"/>
        <v>1.0108098779378079</v>
      </c>
    </row>
    <row r="49" spans="2:14" s="36" customFormat="1" x14ac:dyDescent="0.25">
      <c r="B49" s="60" t="s">
        <v>130</v>
      </c>
      <c r="C49" s="74">
        <f>C42+C48</f>
        <v>936.95</v>
      </c>
      <c r="D49" s="74">
        <f>D42+D48</f>
        <v>581.17000000000007</v>
      </c>
      <c r="E49" s="86">
        <f t="shared" si="14"/>
        <v>0.10031985942066261</v>
      </c>
      <c r="F49" s="98"/>
      <c r="G49" s="26">
        <f>G42+G48</f>
        <v>943.83999999999992</v>
      </c>
      <c r="H49" s="54">
        <f t="shared" si="15"/>
        <v>0.11269085473310186</v>
      </c>
      <c r="I49" s="26">
        <f>I42+I48</f>
        <v>926.77</v>
      </c>
      <c r="J49" s="54">
        <f t="shared" si="16"/>
        <v>0.14343797979297707</v>
      </c>
      <c r="K49" s="26">
        <f t="shared" si="17"/>
        <v>345.59999999999991</v>
      </c>
      <c r="L49" s="55">
        <f t="shared" si="18"/>
        <v>0.59466249118158176</v>
      </c>
      <c r="M49" s="52">
        <f t="shared" si="19"/>
        <v>0.98191430750974751</v>
      </c>
    </row>
    <row r="51" spans="2:14" x14ac:dyDescent="0.25">
      <c r="B51" s="75" t="s">
        <v>184</v>
      </c>
      <c r="C51" s="75"/>
    </row>
    <row r="52" spans="2:14" ht="48" customHeight="1" x14ac:dyDescent="0.25">
      <c r="B52" s="81" t="s">
        <v>185</v>
      </c>
      <c r="C52" s="109">
        <v>188.88</v>
      </c>
      <c r="D52" s="70">
        <f>ROUND('PU Wise OWE'!$AK$129/10000,2)-D43</f>
        <v>110.66</v>
      </c>
      <c r="E52" s="85">
        <f t="shared" ref="E52:E56" si="20">D52/$D$7</f>
        <v>1.910180436617603E-2</v>
      </c>
      <c r="F52" s="299"/>
      <c r="G52" s="22">
        <f>ROUND('PU Wise OWE'!$AK$127/10000,2)-G43</f>
        <v>121.82</v>
      </c>
      <c r="H52" s="24">
        <f t="shared" ref="H52:H54" si="21">G52/$G$7</f>
        <v>1.4544838027193665E-2</v>
      </c>
      <c r="I52" s="22">
        <f>ROUND('PU Wise OWE'!$AK$130/10000,2)-I43</f>
        <v>78.63</v>
      </c>
      <c r="J52" s="24">
        <f t="shared" ref="J52:J56" si="22">I52/$I$7</f>
        <v>1.2169716705462829E-2</v>
      </c>
      <c r="K52" s="22">
        <f>I52-D52</f>
        <v>-32.03</v>
      </c>
      <c r="L52" s="52">
        <f>K52/D52</f>
        <v>-0.28944514729803</v>
      </c>
      <c r="M52" s="52">
        <f t="shared" ref="M52:M54" si="23">I52/G52</f>
        <v>0.64546051551469386</v>
      </c>
    </row>
    <row r="53" spans="2:14" x14ac:dyDescent="0.25">
      <c r="B53" s="20" t="s">
        <v>162</v>
      </c>
      <c r="C53" s="105">
        <v>121.46</v>
      </c>
      <c r="D53" s="70">
        <f>ROUND('PU Wise OWE'!$AL$129/10000,2)</f>
        <v>86.75</v>
      </c>
      <c r="E53" s="85">
        <f t="shared" si="20"/>
        <v>1.497453035212155E-2</v>
      </c>
      <c r="F53" s="300"/>
      <c r="G53" s="22">
        <f>ROUND('PU Wise OWE'!$AL$127/10000,2)</f>
        <v>109.76</v>
      </c>
      <c r="H53" s="24">
        <f t="shared" si="21"/>
        <v>1.3104920553807067E-2</v>
      </c>
      <c r="I53" s="23">
        <f>ROUND('PU Wise OWE'!$AL$130/10000,2)</f>
        <v>60.22</v>
      </c>
      <c r="J53" s="24">
        <f t="shared" si="22"/>
        <v>9.3203655093853695E-3</v>
      </c>
      <c r="K53" s="22">
        <f>I53-D53</f>
        <v>-26.53</v>
      </c>
      <c r="L53" s="52">
        <f>K53/D53</f>
        <v>-0.30582132564841502</v>
      </c>
      <c r="M53" s="52">
        <f t="shared" si="23"/>
        <v>0.54865160349854225</v>
      </c>
    </row>
    <row r="54" spans="2:14" s="36" customFormat="1" x14ac:dyDescent="0.25">
      <c r="B54" s="25" t="s">
        <v>130</v>
      </c>
      <c r="C54" s="26">
        <f>C52+C53</f>
        <v>310.33999999999997</v>
      </c>
      <c r="D54" s="74">
        <f>SUM(D52:D53)</f>
        <v>197.41</v>
      </c>
      <c r="E54" s="86">
        <f t="shared" si="20"/>
        <v>3.4076334718297581E-2</v>
      </c>
      <c r="F54" s="301"/>
      <c r="G54" s="74">
        <f t="shared" ref="G54:I54" si="24">SUM(G52:G53)</f>
        <v>231.57999999999998</v>
      </c>
      <c r="H54" s="54">
        <f t="shared" si="21"/>
        <v>2.764975858100073E-2</v>
      </c>
      <c r="I54" s="74">
        <f t="shared" si="24"/>
        <v>138.85</v>
      </c>
      <c r="J54" s="54">
        <f t="shared" si="22"/>
        <v>2.1490082214848199E-2</v>
      </c>
      <c r="K54" s="26">
        <f>I54-D54</f>
        <v>-58.56</v>
      </c>
      <c r="L54" s="102">
        <f>K54/D54</f>
        <v>-0.2966415075224153</v>
      </c>
      <c r="M54" s="52">
        <f t="shared" si="23"/>
        <v>0.59957682010536317</v>
      </c>
    </row>
    <row r="56" spans="2:14" s="36" customFormat="1" x14ac:dyDescent="0.25">
      <c r="B56" s="78" t="s">
        <v>163</v>
      </c>
      <c r="C56" s="110">
        <v>348.19</v>
      </c>
      <c r="D56" s="71">
        <f>ROUND('PU Wise OWE'!$AO$129/10000,2)</f>
        <v>248.81</v>
      </c>
      <c r="E56" s="86">
        <f t="shared" si="20"/>
        <v>4.2948851837594962E-2</v>
      </c>
      <c r="F56" s="53"/>
      <c r="G56" s="26">
        <f>ROUND('PU Wise OWE'!$AO$127/10000,2)</f>
        <v>304.54000000000002</v>
      </c>
      <c r="H56" s="54">
        <f t="shared" ref="H56" si="25">G56/$G$7</f>
        <v>3.6360901106563447E-2</v>
      </c>
      <c r="I56" s="25">
        <f>ROUND('PU Wise OWE'!$AO$130/10000,2)</f>
        <v>239.58</v>
      </c>
      <c r="J56" s="54">
        <f t="shared" si="22"/>
        <v>3.7080258531028677E-2</v>
      </c>
      <c r="K56" s="26">
        <f>I56-D56</f>
        <v>-9.2299999999999898</v>
      </c>
      <c r="L56" s="55">
        <f>K56/D56</f>
        <v>-3.709657971946461E-2</v>
      </c>
      <c r="M56" s="52">
        <f t="shared" ref="M56" si="26">I56/G56</f>
        <v>0.78669468706902212</v>
      </c>
      <c r="N56" s="118"/>
    </row>
    <row r="57" spans="2:14" s="36" customFormat="1" x14ac:dyDescent="0.25">
      <c r="B57" s="116"/>
      <c r="C57" s="117"/>
      <c r="D57" s="113"/>
      <c r="E57" s="114"/>
      <c r="F57" s="115"/>
      <c r="G57" s="91"/>
      <c r="H57" s="90"/>
      <c r="I57" s="88"/>
      <c r="J57" s="90"/>
      <c r="K57" s="26"/>
      <c r="L57" s="55"/>
      <c r="M57" s="100"/>
    </row>
    <row r="58" spans="2:14" x14ac:dyDescent="0.25">
      <c r="C58" s="285" t="s">
        <v>302</v>
      </c>
      <c r="D58" s="282" t="str">
        <f>'PU Wise OWE'!$B$7</f>
        <v>Actuals upto Nov' 20</v>
      </c>
      <c r="E58" s="285" t="s">
        <v>173</v>
      </c>
      <c r="F58" s="285"/>
      <c r="G58" s="316" t="str">
        <f>'PU Wise OWE'!$B$5</f>
        <v xml:space="preserve">OBG(SL) 2021-22 </v>
      </c>
      <c r="H58" s="285" t="s">
        <v>299</v>
      </c>
      <c r="I58" s="282" t="str">
        <f>'PU Wise OWE'!B8</f>
        <v>Actuals upto Nov' 21</v>
      </c>
      <c r="J58" s="285" t="s">
        <v>205</v>
      </c>
      <c r="K58" s="284" t="s">
        <v>147</v>
      </c>
      <c r="L58" s="284"/>
      <c r="M58" s="286" t="s">
        <v>314</v>
      </c>
      <c r="N58" s="321" t="s">
        <v>209</v>
      </c>
    </row>
    <row r="59" spans="2:14" x14ac:dyDescent="0.25">
      <c r="B59" s="75" t="s">
        <v>186</v>
      </c>
      <c r="C59" s="283"/>
      <c r="D59" s="283"/>
      <c r="E59" s="283"/>
      <c r="F59" s="283"/>
      <c r="G59" s="317"/>
      <c r="H59" s="283"/>
      <c r="I59" s="283"/>
      <c r="J59" s="283"/>
      <c r="K59" s="79" t="s">
        <v>145</v>
      </c>
      <c r="L59" s="80" t="s">
        <v>146</v>
      </c>
      <c r="M59" s="286"/>
      <c r="N59" s="321"/>
    </row>
    <row r="60" spans="2:14" x14ac:dyDescent="0.25">
      <c r="B60" s="23" t="s">
        <v>187</v>
      </c>
      <c r="C60" s="22">
        <v>80.099999999999994</v>
      </c>
      <c r="D60" s="70">
        <f>ROUND('PU Wise OWE'!$AM$63/10000,2)</f>
        <v>57.57</v>
      </c>
      <c r="E60" s="85">
        <f t="shared" ref="E60:E64" si="27">D60/$D$7</f>
        <v>9.9375644077422214E-3</v>
      </c>
      <c r="F60" s="296"/>
      <c r="G60" s="22">
        <f>ROUND('PU Wise OWE'!$AM$61/10000,2)</f>
        <v>67.81</v>
      </c>
      <c r="H60" s="24" t="b">
        <f>H58=G60/$G$7</f>
        <v>0</v>
      </c>
      <c r="I60" s="23">
        <f>ROUND('PU Wise OWE'!$AM$64/10000,2)</f>
        <v>60.36</v>
      </c>
      <c r="J60" s="94">
        <f t="shared" ref="J60:J64" si="28">I60/$I$7</f>
        <v>9.3420335793175172E-3</v>
      </c>
      <c r="K60" s="22">
        <f>I60-D60</f>
        <v>2.7899999999999991</v>
      </c>
      <c r="L60" s="52">
        <f>K60/D60</f>
        <v>4.8462741010943187E-2</v>
      </c>
      <c r="M60" s="52">
        <f t="shared" ref="M60:M64" si="29">I60/G60</f>
        <v>0.890134198495797</v>
      </c>
      <c r="N60" s="69"/>
    </row>
    <row r="61" spans="2:14" x14ac:dyDescent="0.25">
      <c r="B61" s="23" t="s">
        <v>188</v>
      </c>
      <c r="C61" s="22">
        <v>21.26</v>
      </c>
      <c r="D61" s="70">
        <f>ROUND('PU Wise OWE'!$AM$96/10000,2)</f>
        <v>10.89</v>
      </c>
      <c r="E61" s="85">
        <f t="shared" si="27"/>
        <v>1.8797998332519157E-3</v>
      </c>
      <c r="F61" s="297"/>
      <c r="G61" s="22">
        <f>ROUND('PU Wise OWE'!$AM$94/10000,2)</f>
        <v>16.309999999999999</v>
      </c>
      <c r="H61" s="24">
        <f t="shared" ref="H61:H64" si="30">G61/$G$7</f>
        <v>1.9473510771919936E-3</v>
      </c>
      <c r="I61" s="23">
        <f>ROUND('PU Wise OWE'!$AM$97/10000,2)</f>
        <v>6.99</v>
      </c>
      <c r="J61" s="94">
        <f t="shared" si="28"/>
        <v>1.0818557773265318E-3</v>
      </c>
      <c r="K61" s="22">
        <f>I61-D61</f>
        <v>-3.9000000000000004</v>
      </c>
      <c r="L61" s="52">
        <f>K61/D61</f>
        <v>-0.35812672176308541</v>
      </c>
      <c r="M61" s="52">
        <f t="shared" si="29"/>
        <v>0.4285714285714286</v>
      </c>
    </row>
    <row r="62" spans="2:14" x14ac:dyDescent="0.25">
      <c r="B62" s="23" t="s">
        <v>189</v>
      </c>
      <c r="C62" s="22">
        <v>9.89</v>
      </c>
      <c r="D62" s="70">
        <f>ROUND('PU Wise OWE'!$AN$18/10000,2)</f>
        <v>9.7100000000000009</v>
      </c>
      <c r="E62" s="85">
        <f t="shared" si="27"/>
        <v>1.6761116970501471E-3</v>
      </c>
      <c r="F62" s="297"/>
      <c r="G62" s="22">
        <f>ROUND('PU Wise OWE'!$AN$16/10000,2)</f>
        <v>10.1</v>
      </c>
      <c r="H62" s="24">
        <f>G62/$G$7</f>
        <v>1.2059010349257594E-3</v>
      </c>
      <c r="I62" s="23">
        <f>ROUND('PU Wise OWE'!$AN$19/10000,2)</f>
        <v>9.8699999999999992</v>
      </c>
      <c r="J62" s="94">
        <f t="shared" si="28"/>
        <v>1.527598930216433E-3</v>
      </c>
      <c r="K62" s="22">
        <f>I62-D62</f>
        <v>0.15999999999999837</v>
      </c>
      <c r="L62" s="52">
        <f>K62/D62</f>
        <v>1.6477857878475628E-2</v>
      </c>
      <c r="M62" s="52">
        <f t="shared" si="29"/>
        <v>0.97722772277227721</v>
      </c>
      <c r="N62" s="69"/>
    </row>
    <row r="63" spans="2:14" x14ac:dyDescent="0.25">
      <c r="B63" s="23" t="s">
        <v>190</v>
      </c>
      <c r="C63" s="22">
        <v>1.64</v>
      </c>
      <c r="D63" s="70">
        <f>ROUND('PU Wise OWE'!$AN$63/10000,2)</f>
        <v>2.78</v>
      </c>
      <c r="E63" s="85">
        <f t="shared" si="27"/>
        <v>4.7987543952620064E-4</v>
      </c>
      <c r="F63" s="297"/>
      <c r="G63" s="22">
        <f>ROUND('PU Wise OWE'!$AN$61/10000,2)</f>
        <v>1.46</v>
      </c>
      <c r="H63" s="24">
        <f>G63/$G$7</f>
        <v>1.7431836742491178E-4</v>
      </c>
      <c r="I63" s="23">
        <f>ROUND('PU Wise OWE'!$AN$64/10000,2)</f>
        <v>2.54</v>
      </c>
      <c r="J63" s="94">
        <f t="shared" si="28"/>
        <v>3.9312069734039919E-4</v>
      </c>
      <c r="K63" s="22">
        <f>I63-D63</f>
        <v>-0.23999999999999977</v>
      </c>
      <c r="L63" s="52">
        <f>K63/D63</f>
        <v>-8.6330935251798482E-2</v>
      </c>
      <c r="M63" s="52">
        <f t="shared" si="29"/>
        <v>1.7397260273972603</v>
      </c>
    </row>
    <row r="64" spans="2:14" s="36" customFormat="1" x14ac:dyDescent="0.25">
      <c r="B64" s="25" t="s">
        <v>130</v>
      </c>
      <c r="C64" s="26">
        <f>C60+C61+C62+C63</f>
        <v>112.89</v>
      </c>
      <c r="D64" s="74">
        <f>SUM(D60:D63)</f>
        <v>80.950000000000017</v>
      </c>
      <c r="E64" s="86">
        <f t="shared" si="27"/>
        <v>1.3973351377570487E-2</v>
      </c>
      <c r="F64" s="298"/>
      <c r="G64" s="26">
        <f>SUM(G60:G63)</f>
        <v>95.679999999999993</v>
      </c>
      <c r="H64" s="54">
        <f t="shared" si="30"/>
        <v>1.1423822873435314E-2</v>
      </c>
      <c r="I64" s="26">
        <f>SUM(I60:I63)</f>
        <v>79.760000000000005</v>
      </c>
      <c r="J64" s="54">
        <f t="shared" si="28"/>
        <v>1.2344608984200882E-2</v>
      </c>
      <c r="K64" s="26">
        <f>I64-D64</f>
        <v>-1.1900000000000119</v>
      </c>
      <c r="L64" s="55">
        <f>K64/D64</f>
        <v>-1.4700432365657958E-2</v>
      </c>
      <c r="M64" s="52">
        <f t="shared" si="29"/>
        <v>0.83361204013377943</v>
      </c>
    </row>
    <row r="66" spans="2:13" x14ac:dyDescent="0.25">
      <c r="B66" s="75" t="s">
        <v>191</v>
      </c>
      <c r="C66" s="75"/>
    </row>
    <row r="67" spans="2:13" x14ac:dyDescent="0.25">
      <c r="B67" s="23" t="s">
        <v>192</v>
      </c>
      <c r="C67" s="22">
        <v>1117.51</v>
      </c>
      <c r="D67" s="70">
        <f>ROUND('PU Wise OWE'!$AP$74/10000,2)</f>
        <v>1280.32</v>
      </c>
      <c r="E67" s="85">
        <f t="shared" ref="E67:E69" si="31">D67/$D$7</f>
        <v>0.2210050801202105</v>
      </c>
      <c r="F67" s="23"/>
      <c r="G67" s="22">
        <f>ROUND('PU Wise OWE'!$AP$72/10000,2)</f>
        <v>1543.31</v>
      </c>
      <c r="H67" s="24">
        <f t="shared" ref="H67:H69" si="32">G67/$G$7</f>
        <v>0.1842652600209182</v>
      </c>
      <c r="I67" s="23">
        <f>ROUND('PU Wise OWE'!$AP$75/10000,2)</f>
        <v>1235.0899999999999</v>
      </c>
      <c r="J67" s="94">
        <f t="shared" ref="J67:J69" si="33">I67/$I$7</f>
        <v>0.19115726066069039</v>
      </c>
      <c r="K67" s="22">
        <f>I67-D67</f>
        <v>-45.230000000000018</v>
      </c>
      <c r="L67" s="52">
        <f>K67/D67</f>
        <v>-3.5327105723569126E-2</v>
      </c>
      <c r="M67" s="52">
        <f t="shared" ref="M67:M68" si="34">I67/G67</f>
        <v>0.80028639741853547</v>
      </c>
    </row>
    <row r="68" spans="2:13" x14ac:dyDescent="0.25">
      <c r="B68" s="87" t="s">
        <v>193</v>
      </c>
      <c r="C68" s="111">
        <v>38.520000000000003</v>
      </c>
      <c r="D68" s="70">
        <f>ROUND('PU Wise OWE'!$AP$129/10000,2)-D67</f>
        <v>23.289999999999964</v>
      </c>
      <c r="E68" s="85">
        <f t="shared" si="31"/>
        <v>4.0202514340162577E-3</v>
      </c>
      <c r="F68" s="23"/>
      <c r="G68" s="22">
        <f>ROUND('PU Wise OWE'!$AP$127/10000,2)-G67</f>
        <v>35.230000000000018</v>
      </c>
      <c r="H68" s="24">
        <f t="shared" si="32"/>
        <v>4.2063260851915377E-3</v>
      </c>
      <c r="I68" s="23">
        <f>ROUND('PU Wise OWE'!$AP$130/10000,2)-I67</f>
        <v>127.54000000000019</v>
      </c>
      <c r="J68" s="94">
        <f t="shared" si="33"/>
        <v>1.9739611708186847E-2</v>
      </c>
      <c r="K68" s="22">
        <f>I68-D68</f>
        <v>104.25000000000023</v>
      </c>
      <c r="L68" s="52">
        <f>K68/D68</f>
        <v>4.4761700300558349</v>
      </c>
      <c r="M68" s="52">
        <f t="shared" si="34"/>
        <v>3.6202100482543322</v>
      </c>
    </row>
    <row r="69" spans="2:13" s="36" customFormat="1" x14ac:dyDescent="0.25">
      <c r="B69" s="25" t="s">
        <v>130</v>
      </c>
      <c r="C69" s="26">
        <f>C67+C68</f>
        <v>1156.03</v>
      </c>
      <c r="D69" s="74">
        <f>SUM(D67:D68)</f>
        <v>1303.6099999999999</v>
      </c>
      <c r="E69" s="86">
        <f t="shared" si="31"/>
        <v>0.22502533155422677</v>
      </c>
      <c r="F69" s="88"/>
      <c r="G69" s="89">
        <f>SUM(G67:G68)</f>
        <v>1578.54</v>
      </c>
      <c r="H69" s="90">
        <f t="shared" si="32"/>
        <v>0.18847158610610976</v>
      </c>
      <c r="I69" s="89">
        <f>SUM(I67:I68)</f>
        <v>1362.63</v>
      </c>
      <c r="J69" s="54">
        <f t="shared" si="33"/>
        <v>0.21089687236887725</v>
      </c>
      <c r="K69" s="91">
        <f>I69-D69</f>
        <v>59.020000000000209</v>
      </c>
      <c r="L69" s="101">
        <f>K69/D69</f>
        <v>4.5274276815919036E-2</v>
      </c>
    </row>
    <row r="70" spans="2:13" x14ac:dyDescent="0.25">
      <c r="F70" s="31"/>
      <c r="G70" s="34"/>
      <c r="H70" s="34"/>
      <c r="I70" s="31"/>
      <c r="J70" s="31"/>
      <c r="K70" s="34"/>
      <c r="L70" s="92"/>
    </row>
    <row r="71" spans="2:13" x14ac:dyDescent="0.25">
      <c r="B71" s="75" t="s">
        <v>195</v>
      </c>
      <c r="C71" s="75"/>
      <c r="F71" s="31"/>
      <c r="G71" s="34"/>
      <c r="H71" s="34"/>
      <c r="I71" s="31"/>
      <c r="J71" s="31"/>
      <c r="K71" s="34"/>
      <c r="L71" s="92"/>
    </row>
    <row r="72" spans="2:13" x14ac:dyDescent="0.25">
      <c r="B72" s="23" t="s">
        <v>194</v>
      </c>
      <c r="C72" s="22">
        <v>12.31</v>
      </c>
      <c r="D72" s="70">
        <f>ROUND('PU Wise OWE'!$AQ$30/10000,2)+ROUND('PU Wise OWE'!$BB$30/10000,2)</f>
        <v>16.850000000000001</v>
      </c>
      <c r="E72" s="85">
        <f t="shared" ref="E72:E74" si="35">D72/$D$7</f>
        <v>2.9085975381354253E-3</v>
      </c>
      <c r="F72" s="23"/>
      <c r="G72" s="70">
        <f>ROUND('PU Wise OWE'!$AQ$28/10000,2)+ROUND('PU Wise OWE'!$BB$28/10000,2)</f>
        <v>11.17</v>
      </c>
      <c r="H72" s="24">
        <f t="shared" ref="H72:H74" si="36">G72/$G$7</f>
        <v>1.3336549069426469E-3</v>
      </c>
      <c r="I72" s="70">
        <f>ROUND('PU Wise OWE'!$AQ$31/10000,2)+ROUND('PU Wise OWE'!$BB$31/10000,2)</f>
        <v>18.71</v>
      </c>
      <c r="J72" s="94">
        <f t="shared" ref="J72:J74" si="37">I72/$I$7</f>
        <v>2.8957827745034917E-3</v>
      </c>
      <c r="K72" s="22">
        <f>I72-D72</f>
        <v>1.8599999999999994</v>
      </c>
      <c r="L72" s="52">
        <f>K72/D72</f>
        <v>0.11038575667655783</v>
      </c>
      <c r="M72" s="52">
        <f t="shared" ref="M72:M73" si="38">I72/G72</f>
        <v>1.6750223813786931</v>
      </c>
    </row>
    <row r="73" spans="2:13" x14ac:dyDescent="0.25">
      <c r="B73" s="23" t="s">
        <v>196</v>
      </c>
      <c r="C73" s="22">
        <v>114.52</v>
      </c>
      <c r="D73" s="70">
        <f>ROUND('PU Wise OWE'!$AQ$41/10000,2)+ROUND('PU Wise OWE'!$BB$41/10000,2)</f>
        <v>57.89</v>
      </c>
      <c r="E73" s="85">
        <f t="shared" si="35"/>
        <v>9.9928018684071074E-3</v>
      </c>
      <c r="F73" s="23"/>
      <c r="G73" s="70">
        <f>ROUND('PU Wise OWE'!$AQ$39/10000,2)+ROUND('PU Wise OWE'!$BB$39/10000,2)</f>
        <v>79.58</v>
      </c>
      <c r="H73" s="24">
        <f t="shared" si="36"/>
        <v>9.5015449860784106E-3</v>
      </c>
      <c r="I73" s="70">
        <f>ROUND('PU Wise OWE'!$AQ$42/10000,2)+ROUND('PU Wise OWE'!$BB$42/10000,2)</f>
        <v>96.4</v>
      </c>
      <c r="J73" s="94">
        <f t="shared" si="37"/>
        <v>1.4920013867564757E-2</v>
      </c>
      <c r="K73" s="22">
        <f>I73-D73</f>
        <v>38.510000000000005</v>
      </c>
      <c r="L73" s="52">
        <f>K73/D73</f>
        <v>0.66522715494904139</v>
      </c>
      <c r="M73" s="52">
        <f t="shared" si="38"/>
        <v>1.2113596381000253</v>
      </c>
    </row>
    <row r="74" spans="2:13" s="36" customFormat="1" x14ac:dyDescent="0.25">
      <c r="B74" s="25" t="s">
        <v>130</v>
      </c>
      <c r="C74" s="26">
        <f>C72+C73</f>
        <v>126.83</v>
      </c>
      <c r="D74" s="74">
        <f>SUM(D72:D73)</f>
        <v>74.740000000000009</v>
      </c>
      <c r="E74" s="86">
        <f t="shared" si="35"/>
        <v>1.2901399406542533E-2</v>
      </c>
      <c r="F74" s="25"/>
      <c r="G74" s="74">
        <f>SUM(G72:G73)</f>
        <v>90.75</v>
      </c>
      <c r="H74" s="54">
        <f t="shared" si="36"/>
        <v>1.0835199893021057E-2</v>
      </c>
      <c r="I74" s="74">
        <f t="shared" ref="I74" si="39">SUM(I72:I73)</f>
        <v>115.11000000000001</v>
      </c>
      <c r="J74" s="54">
        <f t="shared" si="37"/>
        <v>1.7815796642068251E-2</v>
      </c>
      <c r="K74" s="26">
        <f>I74-D74</f>
        <v>40.370000000000005</v>
      </c>
      <c r="L74" s="55">
        <f>K74/D74</f>
        <v>0.54013914905004012</v>
      </c>
    </row>
    <row r="75" spans="2:13" x14ac:dyDescent="0.25">
      <c r="E75" s="31"/>
      <c r="F75" s="31"/>
      <c r="G75" s="34"/>
      <c r="H75" s="34"/>
      <c r="I75" s="31"/>
      <c r="J75" s="31"/>
      <c r="K75" s="34"/>
      <c r="L75" s="92"/>
    </row>
    <row r="76" spans="2:13" x14ac:dyDescent="0.25">
      <c r="B76" s="75" t="s">
        <v>197</v>
      </c>
      <c r="C76" s="75"/>
      <c r="E76" s="31"/>
      <c r="F76" s="31"/>
      <c r="G76" s="34"/>
      <c r="H76" s="34"/>
      <c r="I76" s="31"/>
      <c r="J76" s="31"/>
      <c r="K76" s="34"/>
      <c r="L76" s="92"/>
    </row>
    <row r="77" spans="2:13" x14ac:dyDescent="0.25">
      <c r="B77" s="23" t="s">
        <v>199</v>
      </c>
      <c r="C77" s="22">
        <v>2</v>
      </c>
      <c r="D77" s="70">
        <f>ROUND('PU Wise OWE'!$AW$129/10000,2)</f>
        <v>1.23</v>
      </c>
      <c r="E77" s="85">
        <f t="shared" ref="E77:E83" si="40">D77/$D$7</f>
        <v>2.1231898943065714E-4</v>
      </c>
      <c r="F77" s="23"/>
      <c r="G77" s="22">
        <f>ROUND('PU Wise OWE'!$AW$127/10000,2)</f>
        <v>2.65</v>
      </c>
      <c r="H77" s="24">
        <f t="shared" ref="H77:H83" si="41">G77/$G$7</f>
        <v>3.1639977649042207E-4</v>
      </c>
      <c r="I77" s="23">
        <f>ROUND('PU Wise OWE'!$AW$130/10000,2)</f>
        <v>0.99</v>
      </c>
      <c r="J77" s="94">
        <f t="shared" ref="J77:J85" si="42">I77/$I$7</f>
        <v>1.5322420880590362E-4</v>
      </c>
      <c r="K77" s="22">
        <f t="shared" ref="K77:K83" si="43">I77-D77</f>
        <v>-0.24</v>
      </c>
      <c r="L77" s="52">
        <f t="shared" ref="L77:L83" si="44">K77/D77</f>
        <v>-0.1951219512195122</v>
      </c>
      <c r="M77" s="52">
        <f t="shared" ref="M77:M82" si="45">I77/G77</f>
        <v>0.37358490566037739</v>
      </c>
    </row>
    <row r="78" spans="2:13" x14ac:dyDescent="0.25">
      <c r="B78" s="23" t="s">
        <v>198</v>
      </c>
      <c r="C78" s="22">
        <v>1.66</v>
      </c>
      <c r="D78" s="70">
        <f>ROUND('PU Wise OWE'!$AX$129/10000,2)</f>
        <v>1.0900000000000001</v>
      </c>
      <c r="E78" s="85">
        <f t="shared" si="40"/>
        <v>1.8815260038976934E-4</v>
      </c>
      <c r="F78" s="23"/>
      <c r="G78" s="22">
        <f>ROUND('PU Wise OWE'!$AX$127/10000,2)</f>
        <v>1.81</v>
      </c>
      <c r="H78" s="24">
        <f t="shared" si="41"/>
        <v>2.1610701715006186E-4</v>
      </c>
      <c r="I78" s="23">
        <f>ROUND('PU Wise OWE'!$AX$130/10000,2)</f>
        <v>1.3</v>
      </c>
      <c r="J78" s="94">
        <f t="shared" si="42"/>
        <v>2.0120350651280273E-4</v>
      </c>
      <c r="K78" s="22">
        <f t="shared" si="43"/>
        <v>0.20999999999999996</v>
      </c>
      <c r="L78" s="52">
        <f t="shared" si="44"/>
        <v>0.19266055045871555</v>
      </c>
      <c r="M78" s="52">
        <f t="shared" si="45"/>
        <v>0.71823204419889508</v>
      </c>
    </row>
    <row r="79" spans="2:13" x14ac:dyDescent="0.25">
      <c r="B79" s="23" t="s">
        <v>200</v>
      </c>
      <c r="C79" s="22">
        <v>16.940000000000001</v>
      </c>
      <c r="D79" s="70">
        <f>ROUND('PU Wise OWE'!$BC$129/10000,2)</f>
        <v>12.39</v>
      </c>
      <c r="E79" s="85">
        <f t="shared" si="40"/>
        <v>2.1387254301185707E-3</v>
      </c>
      <c r="F79" s="23"/>
      <c r="G79" s="22">
        <f>ROUND('PU Wise OWE'!$BC$127/10000,2)</f>
        <v>14.88</v>
      </c>
      <c r="H79" s="24">
        <f t="shared" si="41"/>
        <v>1.7766145940292378E-3</v>
      </c>
      <c r="I79" s="23">
        <f>ROUND('PU Wise OWE'!$BC$130/10000,2)</f>
        <v>12.06</v>
      </c>
      <c r="J79" s="94">
        <f t="shared" si="42"/>
        <v>1.8665494527264623E-3</v>
      </c>
      <c r="K79" s="22">
        <f t="shared" si="43"/>
        <v>-0.33000000000000007</v>
      </c>
      <c r="L79" s="52">
        <f t="shared" si="44"/>
        <v>-2.663438256658596E-2</v>
      </c>
      <c r="M79" s="52">
        <f t="shared" si="45"/>
        <v>0.81048387096774188</v>
      </c>
    </row>
    <row r="80" spans="2:13" x14ac:dyDescent="0.25">
      <c r="B80" s="23" t="s">
        <v>201</v>
      </c>
      <c r="C80" s="22">
        <v>16.95</v>
      </c>
      <c r="D80" s="70">
        <f>ROUND('PU Wise OWE'!$BD$129/10000,2)</f>
        <v>12.39</v>
      </c>
      <c r="E80" s="85">
        <f t="shared" si="40"/>
        <v>2.1387254301185707E-3</v>
      </c>
      <c r="F80" s="23"/>
      <c r="G80" s="22">
        <f>ROUND('PU Wise OWE'!$BD$127/10000,2)</f>
        <v>14.88</v>
      </c>
      <c r="H80" s="24">
        <f t="shared" si="41"/>
        <v>1.7766145940292378E-3</v>
      </c>
      <c r="I80" s="23">
        <f>ROUND('PU Wise OWE'!$BD$130/10000,2)</f>
        <v>11.97</v>
      </c>
      <c r="J80" s="94">
        <f t="shared" si="42"/>
        <v>1.8526199791986529E-3</v>
      </c>
      <c r="K80" s="22">
        <f t="shared" si="43"/>
        <v>-0.41999999999999993</v>
      </c>
      <c r="L80" s="52">
        <f t="shared" si="44"/>
        <v>-3.3898305084745756E-2</v>
      </c>
      <c r="M80" s="52">
        <f t="shared" si="45"/>
        <v>0.80443548387096775</v>
      </c>
    </row>
    <row r="81" spans="2:13" x14ac:dyDescent="0.25">
      <c r="B81" s="23" t="s">
        <v>202</v>
      </c>
      <c r="C81" s="22">
        <v>17.329999999999998</v>
      </c>
      <c r="D81" s="70">
        <f>ROUND('PU Wise OWE'!$BF$129/10000,2)</f>
        <v>11.3</v>
      </c>
      <c r="E81" s="85">
        <f t="shared" si="40"/>
        <v>1.9505728297288015E-3</v>
      </c>
      <c r="F81" s="23"/>
      <c r="G81" s="22">
        <f>ROUND('PU Wise OWE'!$BF$127/10000,2)</f>
        <v>12.96</v>
      </c>
      <c r="H81" s="24">
        <f t="shared" si="41"/>
        <v>1.5473740012512717E-3</v>
      </c>
      <c r="I81" s="23">
        <f>ROUND('PU Wise OWE'!$BF$130/10000,2)</f>
        <v>11.46</v>
      </c>
      <c r="J81" s="94">
        <f t="shared" si="42"/>
        <v>1.7736862958743996E-3</v>
      </c>
      <c r="K81" s="22">
        <f t="shared" si="43"/>
        <v>0.16000000000000014</v>
      </c>
      <c r="L81" s="52">
        <f t="shared" si="44"/>
        <v>1.4159292035398242E-2</v>
      </c>
      <c r="M81" s="52">
        <f t="shared" si="45"/>
        <v>0.8842592592592593</v>
      </c>
    </row>
    <row r="82" spans="2:13" x14ac:dyDescent="0.25">
      <c r="B82" s="23" t="s">
        <v>203</v>
      </c>
      <c r="C82" s="22">
        <v>166.71</v>
      </c>
      <c r="D82" s="70">
        <f>ROUND('PU Wise OWE'!$BG$129/10000,2)-ROUND('PU Wise OWE'!$BG$118/10000,2)</f>
        <v>121.86999999999989</v>
      </c>
      <c r="E82" s="85">
        <f t="shared" si="40"/>
        <v>2.1036841660092814E-2</v>
      </c>
      <c r="F82" s="23"/>
      <c r="G82" s="22">
        <f>ROUND('PU Wise OWE'!$BG$127/10000,2)-ROUND('PU Wise OWE'!$BG$116/10000,2)</f>
        <v>136.69999999999982</v>
      </c>
      <c r="H82" s="24">
        <f t="shared" si="41"/>
        <v>1.6321452621222882E-2</v>
      </c>
      <c r="I82" s="23">
        <f>ROUND('PU Wise OWE'!$BG$130/10000,2)-ROUND('PU Wise OWE'!$BG$119/10000,2)</f>
        <v>130.76000000000022</v>
      </c>
      <c r="J82" s="94">
        <f t="shared" si="42"/>
        <v>2.0237977316626254E-2</v>
      </c>
      <c r="K82" s="22">
        <f t="shared" si="43"/>
        <v>8.8900000000003274</v>
      </c>
      <c r="L82" s="52">
        <f t="shared" si="44"/>
        <v>7.2946582423897066E-2</v>
      </c>
      <c r="M82" s="52">
        <f t="shared" si="45"/>
        <v>0.95654718361375557</v>
      </c>
    </row>
    <row r="83" spans="2:13" s="36" customFormat="1" x14ac:dyDescent="0.25">
      <c r="B83" s="25" t="s">
        <v>130</v>
      </c>
      <c r="C83" s="26">
        <f>C77+C78+C79+C80+C81+C82</f>
        <v>221.59</v>
      </c>
      <c r="D83" s="74">
        <f>SUM(D77:D82)</f>
        <v>160.2699999999999</v>
      </c>
      <c r="E83" s="86">
        <f t="shared" si="40"/>
        <v>2.7665336939879184E-2</v>
      </c>
      <c r="F83" s="25"/>
      <c r="G83" s="74">
        <f>SUM(G77:G82)</f>
        <v>183.87999999999982</v>
      </c>
      <c r="H83" s="54">
        <f t="shared" si="41"/>
        <v>2.1954562604173115E-2</v>
      </c>
      <c r="I83" s="74">
        <f>SUM(I77:I82)</f>
        <v>168.54000000000022</v>
      </c>
      <c r="J83" s="54">
        <f t="shared" si="42"/>
        <v>2.6085260759744475E-2</v>
      </c>
      <c r="K83" s="26">
        <f t="shared" si="43"/>
        <v>8.2700000000003229</v>
      </c>
      <c r="L83" s="55">
        <f t="shared" si="44"/>
        <v>5.1600424284022763E-2</v>
      </c>
      <c r="M83" s="25"/>
    </row>
    <row r="85" spans="2:13" s="36" customFormat="1" ht="31.5" customHeight="1" x14ac:dyDescent="0.25">
      <c r="B85" s="93" t="s">
        <v>204</v>
      </c>
      <c r="C85" s="112">
        <v>3247.44</v>
      </c>
      <c r="D85" s="74">
        <f>D37+D49+D54+D56+D64+D69+D74+D83</f>
        <v>2670.07</v>
      </c>
      <c r="E85" s="86">
        <f t="shared" ref="E85" si="46">D85/$D$7</f>
        <v>0.46089964561716645</v>
      </c>
      <c r="F85" s="25"/>
      <c r="G85" s="74">
        <f>G37+G49+G54+G56+G64+G69+G74+G83</f>
        <v>3447.7499999999995</v>
      </c>
      <c r="H85" s="54">
        <f t="shared" ref="H85" si="47">G85/$G$7</f>
        <v>0.41164804882824624</v>
      </c>
      <c r="I85" s="74">
        <f>I37+I49+I54+I56+I64+I69+I74+I83</f>
        <v>3053.0600000000004</v>
      </c>
      <c r="J85" s="54">
        <f t="shared" si="42"/>
        <v>0.47252798276459818</v>
      </c>
      <c r="K85" s="26">
        <f>I85-D85</f>
        <v>382.99000000000024</v>
      </c>
      <c r="L85" s="55">
        <f>K85/D85</f>
        <v>0.14343818701382369</v>
      </c>
      <c r="M85" s="52">
        <f t="shared" ref="M85" si="48">I85/G85</f>
        <v>0.88552244217243148</v>
      </c>
    </row>
    <row r="86" spans="2:13" x14ac:dyDescent="0.25">
      <c r="B86" s="178"/>
      <c r="C86" s="178"/>
      <c r="D86" s="137"/>
      <c r="E86" s="178"/>
      <c r="F86" s="178"/>
      <c r="G86" s="178"/>
      <c r="H86" s="178"/>
      <c r="I86" s="178"/>
      <c r="J86" s="178"/>
      <c r="K86" s="178"/>
      <c r="L86" s="178"/>
      <c r="M86" s="178"/>
    </row>
    <row r="87" spans="2:13" s="147" customFormat="1" ht="16.5" customHeight="1" x14ac:dyDescent="0.25">
      <c r="B87" s="246"/>
      <c r="C87" s="308" t="s">
        <v>302</v>
      </c>
      <c r="D87" s="310" t="s">
        <v>303</v>
      </c>
      <c r="E87" s="308" t="s">
        <v>173</v>
      </c>
      <c r="F87" s="308"/>
      <c r="G87" s="314" t="s">
        <v>307</v>
      </c>
      <c r="H87" s="308" t="s">
        <v>309</v>
      </c>
      <c r="I87" s="310" t="s">
        <v>304</v>
      </c>
      <c r="J87" s="308" t="s">
        <v>205</v>
      </c>
      <c r="K87" s="312" t="s">
        <v>147</v>
      </c>
      <c r="L87" s="312"/>
      <c r="M87" s="313" t="s">
        <v>306</v>
      </c>
    </row>
    <row r="88" spans="2:13" s="147" customFormat="1" x14ac:dyDescent="0.25">
      <c r="B88" s="232" t="s">
        <v>254</v>
      </c>
      <c r="C88" s="309"/>
      <c r="D88" s="309"/>
      <c r="E88" s="309"/>
      <c r="F88" s="309"/>
      <c r="G88" s="315"/>
      <c r="H88" s="309"/>
      <c r="I88" s="311"/>
      <c r="J88" s="309"/>
      <c r="K88" s="233" t="s">
        <v>145</v>
      </c>
      <c r="L88" s="233" t="s">
        <v>146</v>
      </c>
      <c r="M88" s="313"/>
    </row>
    <row r="89" spans="2:13" s="147" customFormat="1" ht="15" customHeight="1" x14ac:dyDescent="0.25">
      <c r="B89" s="234" t="s">
        <v>255</v>
      </c>
      <c r="C89" s="234">
        <v>17</v>
      </c>
      <c r="D89" s="239">
        <v>0</v>
      </c>
      <c r="E89" s="247">
        <f t="shared" ref="E89:E102" si="49">D89/$D$7</f>
        <v>0</v>
      </c>
      <c r="F89" s="234"/>
      <c r="G89" s="237">
        <v>0.69</v>
      </c>
      <c r="H89" s="235">
        <f t="shared" ref="H89:H102" si="50">G89/$G$7</f>
        <v>8.2383338029581581E-5</v>
      </c>
      <c r="I89" s="234">
        <v>0</v>
      </c>
      <c r="J89" s="235">
        <f t="shared" ref="J89:J102" si="51">I89/$I$7</f>
        <v>0</v>
      </c>
      <c r="K89" s="237">
        <f>I89-D89</f>
        <v>0</v>
      </c>
      <c r="L89" s="238">
        <v>0</v>
      </c>
      <c r="M89" s="238">
        <f t="shared" ref="M89:M102" si="52">I89/G89</f>
        <v>0</v>
      </c>
    </row>
    <row r="90" spans="2:13" s="147" customFormat="1" x14ac:dyDescent="0.25">
      <c r="B90" s="234" t="s">
        <v>256</v>
      </c>
      <c r="C90" s="234">
        <v>33.630000000000003</v>
      </c>
      <c r="D90" s="236">
        <v>1.86</v>
      </c>
      <c r="E90" s="247">
        <f t="shared" si="49"/>
        <v>3.2106774011465226E-4</v>
      </c>
      <c r="F90" s="234"/>
      <c r="G90" s="237">
        <v>33.28</v>
      </c>
      <c r="H90" s="235">
        <f t="shared" si="50"/>
        <v>3.9735036081514135E-3</v>
      </c>
      <c r="I90" s="237">
        <v>2.77</v>
      </c>
      <c r="J90" s="235">
        <f t="shared" si="51"/>
        <v>4.2871824080035662E-4</v>
      </c>
      <c r="K90" s="237">
        <f t="shared" ref="K90:K102" si="53">I90-D90</f>
        <v>0.90999999999999992</v>
      </c>
      <c r="L90" s="238">
        <f t="shared" ref="L90:L102" si="54">K90/D90</f>
        <v>0.48924731182795694</v>
      </c>
      <c r="M90" s="238">
        <f t="shared" si="52"/>
        <v>8.3233173076923073E-2</v>
      </c>
    </row>
    <row r="91" spans="2:13" s="147" customFormat="1" x14ac:dyDescent="0.25">
      <c r="B91" s="234" t="s">
        <v>266</v>
      </c>
      <c r="C91" s="234">
        <v>7.44</v>
      </c>
      <c r="D91" s="236">
        <v>0.04</v>
      </c>
      <c r="E91" s="247">
        <f t="shared" si="49"/>
        <v>6.9046825831108014E-6</v>
      </c>
      <c r="F91" s="234"/>
      <c r="G91" s="237">
        <v>0.53</v>
      </c>
      <c r="H91" s="235">
        <f t="shared" si="50"/>
        <v>6.3279955298084414E-5</v>
      </c>
      <c r="I91" s="237">
        <v>0</v>
      </c>
      <c r="J91" s="235">
        <f t="shared" si="51"/>
        <v>0</v>
      </c>
      <c r="K91" s="237">
        <f t="shared" si="53"/>
        <v>-0.04</v>
      </c>
      <c r="L91" s="238">
        <f t="shared" si="54"/>
        <v>-1</v>
      </c>
      <c r="M91" s="238">
        <f t="shared" si="52"/>
        <v>0</v>
      </c>
    </row>
    <row r="92" spans="2:13" s="147" customFormat="1" x14ac:dyDescent="0.25">
      <c r="B92" s="248" t="s">
        <v>257</v>
      </c>
      <c r="C92" s="241">
        <f>SUM(C89:C91)</f>
        <v>58.07</v>
      </c>
      <c r="D92" s="244">
        <f>SUM(D89:D91)</f>
        <v>1.9000000000000001</v>
      </c>
      <c r="E92" s="249">
        <f t="shared" si="49"/>
        <v>3.2797242269776307E-4</v>
      </c>
      <c r="F92" s="241">
        <f t="shared" ref="F92:G92" si="55">SUM(F89:F90)</f>
        <v>0</v>
      </c>
      <c r="G92" s="244">
        <f t="shared" si="55"/>
        <v>33.97</v>
      </c>
      <c r="H92" s="243">
        <f t="shared" si="50"/>
        <v>4.0558869461809954E-3</v>
      </c>
      <c r="I92" s="244">
        <f>SUM(I89:I91)</f>
        <v>2.77</v>
      </c>
      <c r="J92" s="243">
        <f t="shared" si="51"/>
        <v>4.2871824080035662E-4</v>
      </c>
      <c r="K92" s="244">
        <f t="shared" si="53"/>
        <v>0.86999999999999988</v>
      </c>
      <c r="L92" s="245">
        <f t="shared" si="54"/>
        <v>0.45789473684210519</v>
      </c>
      <c r="M92" s="245">
        <f t="shared" si="52"/>
        <v>8.1542537533117465E-2</v>
      </c>
    </row>
    <row r="93" spans="2:13" s="147" customFormat="1" x14ac:dyDescent="0.25">
      <c r="B93" s="234" t="s">
        <v>258</v>
      </c>
      <c r="C93" s="234">
        <v>0</v>
      </c>
      <c r="D93" s="239">
        <v>0</v>
      </c>
      <c r="E93" s="247">
        <f t="shared" si="49"/>
        <v>0</v>
      </c>
      <c r="F93" s="234"/>
      <c r="G93" s="237">
        <v>0</v>
      </c>
      <c r="H93" s="235">
        <f t="shared" si="50"/>
        <v>0</v>
      </c>
      <c r="I93" s="237">
        <v>0</v>
      </c>
      <c r="J93" s="235">
        <f t="shared" si="51"/>
        <v>0</v>
      </c>
      <c r="K93" s="237">
        <f t="shared" si="53"/>
        <v>0</v>
      </c>
      <c r="L93" s="238">
        <v>0</v>
      </c>
      <c r="M93" s="238">
        <v>0</v>
      </c>
    </row>
    <row r="94" spans="2:13" s="147" customFormat="1" x14ac:dyDescent="0.25">
      <c r="B94" s="234" t="s">
        <v>259</v>
      </c>
      <c r="C94" s="234">
        <v>13.17</v>
      </c>
      <c r="D94" s="236">
        <v>0.17</v>
      </c>
      <c r="E94" s="247">
        <f t="shared" si="49"/>
        <v>2.9344900978220906E-5</v>
      </c>
      <c r="F94" s="234"/>
      <c r="G94" s="237">
        <v>14.55</v>
      </c>
      <c r="H94" s="235">
        <f t="shared" si="50"/>
        <v>1.7372138671455249E-3</v>
      </c>
      <c r="I94" s="237">
        <v>3.38</v>
      </c>
      <c r="J94" s="235">
        <f t="shared" si="51"/>
        <v>5.2312911693328705E-4</v>
      </c>
      <c r="K94" s="237">
        <f t="shared" si="53"/>
        <v>3.21</v>
      </c>
      <c r="L94" s="238">
        <f t="shared" si="54"/>
        <v>18.882352941176467</v>
      </c>
      <c r="M94" s="238">
        <f t="shared" si="52"/>
        <v>0.23230240549828177</v>
      </c>
    </row>
    <row r="95" spans="2:13" s="147" customFormat="1" x14ac:dyDescent="0.25">
      <c r="B95" s="234" t="s">
        <v>267</v>
      </c>
      <c r="C95" s="234">
        <v>-0.3</v>
      </c>
      <c r="D95" s="236">
        <v>0</v>
      </c>
      <c r="E95" s="247">
        <f t="shared" si="49"/>
        <v>0</v>
      </c>
      <c r="F95" s="234"/>
      <c r="G95" s="237">
        <v>0.05</v>
      </c>
      <c r="H95" s="235">
        <f t="shared" si="50"/>
        <v>5.9698071035928697E-6</v>
      </c>
      <c r="I95" s="237">
        <v>0</v>
      </c>
      <c r="J95" s="235">
        <f t="shared" si="51"/>
        <v>0</v>
      </c>
      <c r="K95" s="237">
        <f t="shared" si="53"/>
        <v>0</v>
      </c>
      <c r="L95" s="238">
        <v>0</v>
      </c>
      <c r="M95" s="238">
        <v>0</v>
      </c>
    </row>
    <row r="96" spans="2:13" s="147" customFormat="1" x14ac:dyDescent="0.25">
      <c r="B96" s="248" t="s">
        <v>260</v>
      </c>
      <c r="C96" s="241">
        <f>SUM(C93:C95)</f>
        <v>12.87</v>
      </c>
      <c r="D96" s="241">
        <f>SUM(D93:D95)</f>
        <v>0.17</v>
      </c>
      <c r="E96" s="249">
        <f t="shared" si="49"/>
        <v>2.9344900978220906E-5</v>
      </c>
      <c r="F96" s="241">
        <f t="shared" ref="F96" si="56">SUM(F93:F94)</f>
        <v>0</v>
      </c>
      <c r="G96" s="244">
        <f>SUM(G93:G95)</f>
        <v>14.600000000000001</v>
      </c>
      <c r="H96" s="243">
        <f t="shared" si="50"/>
        <v>1.7431836742491178E-3</v>
      </c>
      <c r="I96" s="244">
        <f>SUM(I93:I95)</f>
        <v>3.38</v>
      </c>
      <c r="J96" s="243">
        <f t="shared" si="51"/>
        <v>5.2312911693328705E-4</v>
      </c>
      <c r="K96" s="244">
        <f t="shared" si="53"/>
        <v>3.21</v>
      </c>
      <c r="L96" s="245">
        <f t="shared" si="54"/>
        <v>18.882352941176467</v>
      </c>
      <c r="M96" s="245">
        <f t="shared" si="52"/>
        <v>0.23150684931506846</v>
      </c>
    </row>
    <row r="97" spans="2:13" s="147" customFormat="1" x14ac:dyDescent="0.25">
      <c r="B97" s="234" t="s">
        <v>261</v>
      </c>
      <c r="C97" s="237">
        <v>24.12</v>
      </c>
      <c r="D97" s="236">
        <v>1.61</v>
      </c>
      <c r="E97" s="247">
        <f t="shared" si="49"/>
        <v>2.7791347397020978E-4</v>
      </c>
      <c r="F97" s="234"/>
      <c r="G97" s="237">
        <v>17.600000000000001</v>
      </c>
      <c r="H97" s="235">
        <f t="shared" si="50"/>
        <v>2.1013721004646902E-3</v>
      </c>
      <c r="I97" s="237">
        <v>0.15</v>
      </c>
      <c r="J97" s="235">
        <f t="shared" si="51"/>
        <v>2.32157892130157E-5</v>
      </c>
      <c r="K97" s="237">
        <f t="shared" si="53"/>
        <v>-1.4600000000000002</v>
      </c>
      <c r="L97" s="238">
        <f t="shared" si="54"/>
        <v>-0.90683229813664601</v>
      </c>
      <c r="M97" s="238">
        <f t="shared" si="52"/>
        <v>8.5227272727272721E-3</v>
      </c>
    </row>
    <row r="98" spans="2:13" s="147" customFormat="1" x14ac:dyDescent="0.25">
      <c r="B98" s="234" t="s">
        <v>262</v>
      </c>
      <c r="C98" s="234">
        <v>145.66</v>
      </c>
      <c r="D98" s="236">
        <v>4.3499999999999996</v>
      </c>
      <c r="E98" s="247">
        <f t="shared" si="49"/>
        <v>7.5088423091329961E-4</v>
      </c>
      <c r="F98" s="234"/>
      <c r="G98" s="237">
        <v>11.56</v>
      </c>
      <c r="H98" s="235">
        <f t="shared" si="50"/>
        <v>1.3802194023506715E-3</v>
      </c>
      <c r="I98" s="237">
        <v>6.27</v>
      </c>
      <c r="J98" s="235">
        <f t="shared" si="51"/>
        <v>9.7041998910405618E-4</v>
      </c>
      <c r="K98" s="237">
        <f t="shared" si="53"/>
        <v>1.92</v>
      </c>
      <c r="L98" s="238">
        <f t="shared" si="54"/>
        <v>0.44137931034482758</v>
      </c>
      <c r="M98" s="238">
        <f t="shared" si="52"/>
        <v>0.54238754325259508</v>
      </c>
    </row>
    <row r="99" spans="2:13" s="147" customFormat="1" x14ac:dyDescent="0.25">
      <c r="B99" s="248" t="s">
        <v>263</v>
      </c>
      <c r="C99" s="241">
        <f t="shared" ref="C99" si="57">SUM(C97:C98)</f>
        <v>169.78</v>
      </c>
      <c r="D99" s="244">
        <f t="shared" ref="D99:I99" si="58">SUM(D97:D98)</f>
        <v>5.96</v>
      </c>
      <c r="E99" s="249">
        <f t="shared" si="49"/>
        <v>1.0287977048835093E-3</v>
      </c>
      <c r="F99" s="241">
        <f t="shared" si="58"/>
        <v>0</v>
      </c>
      <c r="G99" s="244">
        <f t="shared" si="58"/>
        <v>29.160000000000004</v>
      </c>
      <c r="H99" s="243">
        <f t="shared" si="50"/>
        <v>3.4815915028153619E-3</v>
      </c>
      <c r="I99" s="244">
        <f t="shared" si="58"/>
        <v>6.42</v>
      </c>
      <c r="J99" s="243">
        <f t="shared" si="51"/>
        <v>9.9363577831707191E-4</v>
      </c>
      <c r="K99" s="244">
        <f t="shared" si="53"/>
        <v>0.45999999999999996</v>
      </c>
      <c r="L99" s="245">
        <f t="shared" si="54"/>
        <v>7.7181208053691275E-2</v>
      </c>
      <c r="M99" s="245">
        <f t="shared" si="52"/>
        <v>0.22016460905349791</v>
      </c>
    </row>
    <row r="100" spans="2:13" s="147" customFormat="1" x14ac:dyDescent="0.25">
      <c r="B100" s="234" t="s">
        <v>264</v>
      </c>
      <c r="C100" s="237">
        <v>12.31</v>
      </c>
      <c r="D100" s="236">
        <v>4.28</v>
      </c>
      <c r="E100" s="247">
        <f t="shared" si="49"/>
        <v>7.3880103639285572E-4</v>
      </c>
      <c r="F100" s="234"/>
      <c r="G100" s="237">
        <v>13.17</v>
      </c>
      <c r="H100" s="235">
        <f t="shared" si="50"/>
        <v>1.5724471910863616E-3</v>
      </c>
      <c r="I100" s="237">
        <v>1.93</v>
      </c>
      <c r="J100" s="235">
        <f t="shared" si="51"/>
        <v>2.9870982120746865E-4</v>
      </c>
      <c r="K100" s="237">
        <f t="shared" si="53"/>
        <v>-2.3500000000000005</v>
      </c>
      <c r="L100" s="238">
        <f t="shared" si="54"/>
        <v>-0.54906542056074781</v>
      </c>
      <c r="M100" s="238">
        <f t="shared" si="52"/>
        <v>0.14654517843583903</v>
      </c>
    </row>
    <row r="101" spans="2:13" s="147" customFormat="1" x14ac:dyDescent="0.25">
      <c r="B101" s="234" t="s">
        <v>265</v>
      </c>
      <c r="C101" s="237">
        <v>101.34</v>
      </c>
      <c r="D101" s="236">
        <v>1.64</v>
      </c>
      <c r="E101" s="247">
        <f t="shared" si="49"/>
        <v>2.8309198590754285E-4</v>
      </c>
      <c r="F101" s="234"/>
      <c r="G101" s="237">
        <v>65.03</v>
      </c>
      <c r="H101" s="235">
        <f t="shared" si="50"/>
        <v>7.7643311189328854E-3</v>
      </c>
      <c r="I101" s="237">
        <v>5.95</v>
      </c>
      <c r="J101" s="235">
        <f t="shared" si="51"/>
        <v>9.2089297211628946E-4</v>
      </c>
      <c r="K101" s="237">
        <f t="shared" si="53"/>
        <v>4.3100000000000005</v>
      </c>
      <c r="L101" s="238">
        <f t="shared" si="54"/>
        <v>2.6280487804878052</v>
      </c>
      <c r="M101" s="238">
        <f t="shared" si="52"/>
        <v>9.1496232508073191E-2</v>
      </c>
    </row>
    <row r="102" spans="2:13" s="147" customFormat="1" x14ac:dyDescent="0.25">
      <c r="B102" s="248" t="s">
        <v>295</v>
      </c>
      <c r="C102" s="244">
        <f>SUM(C100:C101)</f>
        <v>113.65</v>
      </c>
      <c r="D102" s="244">
        <f t="shared" ref="D102:I102" si="59">SUM(D100:D101)</f>
        <v>5.92</v>
      </c>
      <c r="E102" s="249">
        <f t="shared" si="49"/>
        <v>1.0218930223003986E-3</v>
      </c>
      <c r="F102" s="241">
        <f t="shared" si="59"/>
        <v>0</v>
      </c>
      <c r="G102" s="244">
        <f t="shared" si="59"/>
        <v>78.2</v>
      </c>
      <c r="H102" s="243">
        <f t="shared" si="50"/>
        <v>9.3367783100192468E-3</v>
      </c>
      <c r="I102" s="244">
        <f t="shared" si="59"/>
        <v>7.88</v>
      </c>
      <c r="J102" s="243">
        <f t="shared" si="51"/>
        <v>1.2196027933237582E-3</v>
      </c>
      <c r="K102" s="244">
        <f t="shared" si="53"/>
        <v>1.96</v>
      </c>
      <c r="L102" s="245">
        <f t="shared" si="54"/>
        <v>0.33108108108108109</v>
      </c>
      <c r="M102" s="245">
        <f t="shared" si="52"/>
        <v>0.10076726342710997</v>
      </c>
    </row>
    <row r="103" spans="2:13" x14ac:dyDescent="0.25">
      <c r="B103" s="41"/>
      <c r="C103" s="41"/>
      <c r="D103" s="250"/>
      <c r="E103" s="41"/>
      <c r="F103" s="41"/>
      <c r="G103" s="41"/>
      <c r="H103" s="41"/>
      <c r="I103" s="41"/>
      <c r="J103" s="41"/>
      <c r="K103" s="41"/>
      <c r="L103" s="41"/>
      <c r="M103" s="41"/>
    </row>
    <row r="104" spans="2:13" ht="15" customHeight="1" x14ac:dyDescent="0.25">
      <c r="B104" s="231"/>
      <c r="C104" s="308" t="s">
        <v>302</v>
      </c>
      <c r="D104" s="310" t="str">
        <f>'PU Wise OWE'!$B$7</f>
        <v>Actuals upto Nov' 20</v>
      </c>
      <c r="E104" s="308" t="s">
        <v>173</v>
      </c>
      <c r="F104" s="308"/>
      <c r="G104" s="314" t="str">
        <f>'PU Wise OWE'!$B$5</f>
        <v xml:space="preserve">OBG(SL) 2021-22 </v>
      </c>
      <c r="H104" s="308" t="s">
        <v>310</v>
      </c>
      <c r="I104" s="310" t="str">
        <f>I40</f>
        <v>Actuals upto Nov' 21</v>
      </c>
      <c r="J104" s="308" t="s">
        <v>205</v>
      </c>
      <c r="K104" s="312" t="s">
        <v>147</v>
      </c>
      <c r="L104" s="312"/>
      <c r="M104" s="313" t="s">
        <v>306</v>
      </c>
    </row>
    <row r="105" spans="2:13" x14ac:dyDescent="0.25">
      <c r="B105" s="232" t="s">
        <v>191</v>
      </c>
      <c r="C105" s="309"/>
      <c r="D105" s="309"/>
      <c r="E105" s="309"/>
      <c r="F105" s="309"/>
      <c r="G105" s="315"/>
      <c r="H105" s="309"/>
      <c r="I105" s="309"/>
      <c r="J105" s="309"/>
      <c r="K105" s="233" t="s">
        <v>145</v>
      </c>
      <c r="L105" s="233" t="s">
        <v>146</v>
      </c>
      <c r="M105" s="313"/>
    </row>
    <row r="106" spans="2:13" x14ac:dyDescent="0.25">
      <c r="B106" s="234" t="s">
        <v>218</v>
      </c>
      <c r="C106" s="234">
        <v>305.92</v>
      </c>
      <c r="D106" s="236">
        <v>19.18</v>
      </c>
      <c r="E106" s="247">
        <f t="shared" ref="E106:E109" si="60">D106/$D$7</f>
        <v>3.3107952986016292E-3</v>
      </c>
      <c r="F106" s="234"/>
      <c r="G106" s="234">
        <v>115.89</v>
      </c>
      <c r="H106" s="235">
        <f t="shared" ref="H106:H109" si="61">G106/$G$7</f>
        <v>1.3836818904707553E-2</v>
      </c>
      <c r="I106" s="237">
        <v>28.26</v>
      </c>
      <c r="J106" s="235">
        <f t="shared" ref="J106:J109" si="62">I106/$I$7</f>
        <v>4.3738546877321585E-3</v>
      </c>
      <c r="K106" s="237">
        <f>I106-D106</f>
        <v>9.0800000000000018</v>
      </c>
      <c r="L106" s="238">
        <f>K106/D106</f>
        <v>0.47340980187695525</v>
      </c>
      <c r="M106" s="238">
        <f t="shared" ref="M106:M109" si="63">I106/G106</f>
        <v>0.24385192855293814</v>
      </c>
    </row>
    <row r="107" spans="2:13" x14ac:dyDescent="0.25">
      <c r="B107" s="234" t="s">
        <v>217</v>
      </c>
      <c r="C107" s="234">
        <v>266.58999999999997</v>
      </c>
      <c r="D107" s="239">
        <v>27.95</v>
      </c>
      <c r="E107" s="247">
        <f t="shared" si="60"/>
        <v>4.8246469549486724E-3</v>
      </c>
      <c r="F107" s="234"/>
      <c r="G107" s="237">
        <v>750</v>
      </c>
      <c r="H107" s="235">
        <f t="shared" si="61"/>
        <v>8.954710655389303E-2</v>
      </c>
      <c r="I107" s="237">
        <v>40.58</v>
      </c>
      <c r="J107" s="235">
        <f t="shared" si="62"/>
        <v>6.2806448417611809E-3</v>
      </c>
      <c r="K107" s="237">
        <f t="shared" ref="K107:K109" si="64">I107-D107</f>
        <v>12.629999999999999</v>
      </c>
      <c r="L107" s="238">
        <f t="shared" ref="L107:L109" si="65">K107/D107</f>
        <v>0.45187835420393557</v>
      </c>
      <c r="M107" s="238">
        <f t="shared" si="63"/>
        <v>5.4106666666666664E-2</v>
      </c>
    </row>
    <row r="108" spans="2:13" ht="15.75" customHeight="1" x14ac:dyDescent="0.25">
      <c r="B108" s="240" t="s">
        <v>216</v>
      </c>
      <c r="C108" s="234">
        <v>544.78</v>
      </c>
      <c r="D108" s="239">
        <v>165.44</v>
      </c>
      <c r="E108" s="247">
        <f t="shared" si="60"/>
        <v>2.8557767163746271E-2</v>
      </c>
      <c r="F108" s="234"/>
      <c r="G108" s="237">
        <v>676.5</v>
      </c>
      <c r="H108" s="235">
        <f t="shared" si="61"/>
        <v>8.0771490111611513E-2</v>
      </c>
      <c r="I108" s="234">
        <v>301.26</v>
      </c>
      <c r="J108" s="235">
        <f t="shared" si="62"/>
        <v>4.6626591055420732E-2</v>
      </c>
      <c r="K108" s="237">
        <f t="shared" si="64"/>
        <v>135.82</v>
      </c>
      <c r="L108" s="238">
        <f t="shared" si="65"/>
        <v>0.82096228239845259</v>
      </c>
      <c r="M108" s="238">
        <f t="shared" si="63"/>
        <v>0.44532150776053214</v>
      </c>
    </row>
    <row r="109" spans="2:13" x14ac:dyDescent="0.25">
      <c r="B109" s="241" t="s">
        <v>130</v>
      </c>
      <c r="C109" s="241">
        <f>SUM(C106:C108)</f>
        <v>1117.29</v>
      </c>
      <c r="D109" s="242">
        <f>+D106+D107+D108</f>
        <v>212.57</v>
      </c>
      <c r="E109" s="249">
        <f t="shared" si="60"/>
        <v>3.6693209417296577E-2</v>
      </c>
      <c r="F109" s="241"/>
      <c r="G109" s="242">
        <f>+G106+G107+G108</f>
        <v>1542.3899999999999</v>
      </c>
      <c r="H109" s="243">
        <f t="shared" si="61"/>
        <v>0.18415541557021209</v>
      </c>
      <c r="I109" s="244">
        <f>SUM(I106:I108)</f>
        <v>370.1</v>
      </c>
      <c r="J109" s="243">
        <f t="shared" si="62"/>
        <v>5.7281090584914075E-2</v>
      </c>
      <c r="K109" s="244">
        <f t="shared" si="64"/>
        <v>157.53000000000003</v>
      </c>
      <c r="L109" s="245">
        <f t="shared" si="65"/>
        <v>0.74107352871995125</v>
      </c>
      <c r="M109" s="245">
        <f t="shared" si="63"/>
        <v>0.23995228184830039</v>
      </c>
    </row>
    <row r="110" spans="2:13" x14ac:dyDescent="0.25">
      <c r="B110" s="41"/>
      <c r="C110" s="41"/>
      <c r="D110" s="250"/>
      <c r="E110" s="41"/>
      <c r="F110" s="41"/>
      <c r="G110" s="41"/>
      <c r="H110" s="41"/>
      <c r="I110" s="41"/>
      <c r="J110" s="41"/>
      <c r="K110" s="41"/>
      <c r="L110" s="41"/>
      <c r="M110" s="41"/>
    </row>
    <row r="111" spans="2:13" x14ac:dyDescent="0.25">
      <c r="B111" s="232" t="s">
        <v>219</v>
      </c>
      <c r="C111" s="234"/>
      <c r="D111" s="239"/>
      <c r="E111" s="234"/>
      <c r="F111" s="234"/>
      <c r="G111" s="234"/>
      <c r="H111" s="234"/>
      <c r="I111" s="234"/>
      <c r="J111" s="234"/>
      <c r="K111" s="234"/>
      <c r="L111" s="234"/>
      <c r="M111" s="234"/>
    </row>
    <row r="112" spans="2:13" x14ac:dyDescent="0.25">
      <c r="B112" s="234" t="s">
        <v>220</v>
      </c>
      <c r="C112" s="237">
        <v>28.69</v>
      </c>
      <c r="D112" s="236">
        <v>5.63</v>
      </c>
      <c r="E112" s="247">
        <f t="shared" ref="E112:E115" si="66">D112/$D$7</f>
        <v>9.7183407357284528E-4</v>
      </c>
      <c r="F112" s="234"/>
      <c r="G112" s="237">
        <v>27.91</v>
      </c>
      <c r="H112" s="235">
        <f t="shared" ref="H112:H115" si="67">G112/$G$7</f>
        <v>3.3323463252255396E-3</v>
      </c>
      <c r="I112" s="234">
        <v>0.22</v>
      </c>
      <c r="J112" s="235">
        <f t="shared" ref="J112" si="68">I112/$I$7</f>
        <v>3.4049824179089693E-5</v>
      </c>
      <c r="K112" s="237">
        <f>I112-D112</f>
        <v>-5.41</v>
      </c>
      <c r="L112" s="238">
        <f>K112/D112</f>
        <v>-0.96092362344582594</v>
      </c>
      <c r="M112" s="238">
        <f t="shared" ref="M112" si="69">I112/G112</f>
        <v>7.8824793980652088E-3</v>
      </c>
    </row>
    <row r="113" spans="2:13" x14ac:dyDescent="0.25">
      <c r="B113" s="234" t="s">
        <v>221</v>
      </c>
      <c r="C113" s="237">
        <v>38.6</v>
      </c>
      <c r="D113" s="239">
        <v>2.54</v>
      </c>
      <c r="E113" s="247">
        <f t="shared" si="66"/>
        <v>4.3844734402753585E-4</v>
      </c>
      <c r="F113" s="234"/>
      <c r="G113" s="234">
        <v>33.72</v>
      </c>
      <c r="H113" s="235">
        <f t="shared" si="67"/>
        <v>4.0260379106630308E-3</v>
      </c>
      <c r="I113" s="237">
        <v>0.11</v>
      </c>
      <c r="J113" s="235">
        <f t="shared" ref="J113:J115" si="70">I113/$I$7</f>
        <v>1.7024912089544847E-5</v>
      </c>
      <c r="K113" s="237">
        <f t="shared" ref="K113:K115" si="71">I113-D113</f>
        <v>-2.4300000000000002</v>
      </c>
      <c r="L113" s="238">
        <f t="shared" ref="L113:L115" si="72">K113/D113</f>
        <v>-0.95669291338582685</v>
      </c>
      <c r="M113" s="238">
        <f t="shared" ref="M113:M115" si="73">I113/G113</f>
        <v>3.2621589561091344E-3</v>
      </c>
    </row>
    <row r="114" spans="2:13" x14ac:dyDescent="0.25">
      <c r="B114" s="240" t="s">
        <v>222</v>
      </c>
      <c r="C114" s="234">
        <v>33.32</v>
      </c>
      <c r="D114" s="239">
        <v>2.81</v>
      </c>
      <c r="E114" s="247">
        <f t="shared" si="66"/>
        <v>4.8505395146353377E-4</v>
      </c>
      <c r="F114" s="234"/>
      <c r="G114" s="234">
        <v>33.19</v>
      </c>
      <c r="H114" s="235">
        <f t="shared" si="67"/>
        <v>3.9627579553649459E-3</v>
      </c>
      <c r="I114" s="237">
        <v>3.03</v>
      </c>
      <c r="J114" s="235">
        <f t="shared" si="70"/>
        <v>4.6895894210291711E-4</v>
      </c>
      <c r="K114" s="237">
        <f t="shared" si="71"/>
        <v>0.21999999999999975</v>
      </c>
      <c r="L114" s="238">
        <f t="shared" si="72"/>
        <v>7.8291814946619132E-2</v>
      </c>
      <c r="M114" s="238">
        <f t="shared" si="73"/>
        <v>9.1292557999397408E-2</v>
      </c>
    </row>
    <row r="115" spans="2:13" x14ac:dyDescent="0.25">
      <c r="B115" s="241" t="s">
        <v>130</v>
      </c>
      <c r="C115" s="244">
        <f>SUM(C112:C114)</f>
        <v>100.61000000000001</v>
      </c>
      <c r="D115" s="251">
        <f>SUM(D112:D114)</f>
        <v>10.98</v>
      </c>
      <c r="E115" s="249">
        <f t="shared" si="66"/>
        <v>1.895335369063915E-3</v>
      </c>
      <c r="F115" s="241"/>
      <c r="G115" s="241">
        <f>SUM(G112:G114)</f>
        <v>94.82</v>
      </c>
      <c r="H115" s="243">
        <f t="shared" si="67"/>
        <v>1.1321142191253516E-2</v>
      </c>
      <c r="I115" s="241">
        <f>SUM(I112:I114)</f>
        <v>3.36</v>
      </c>
      <c r="J115" s="243">
        <f t="shared" si="70"/>
        <v>5.2003367837155168E-4</v>
      </c>
      <c r="K115" s="244">
        <f t="shared" si="71"/>
        <v>-7.620000000000001</v>
      </c>
      <c r="L115" s="245">
        <f t="shared" si="72"/>
        <v>-0.69398907103825147</v>
      </c>
      <c r="M115" s="245">
        <f t="shared" si="73"/>
        <v>3.543556211769669E-2</v>
      </c>
    </row>
    <row r="118" spans="2:13" x14ac:dyDescent="0.25">
      <c r="C118" s="34"/>
      <c r="D118" s="138"/>
      <c r="E118" s="31"/>
      <c r="F118" s="31"/>
      <c r="G118" s="31"/>
    </row>
    <row r="119" spans="2:13" x14ac:dyDescent="0.25">
      <c r="C119" s="31"/>
      <c r="D119" s="138"/>
      <c r="E119" s="31"/>
      <c r="F119" s="31"/>
      <c r="G119" s="31"/>
    </row>
    <row r="120" spans="2:13" x14ac:dyDescent="0.25">
      <c r="C120" s="31"/>
      <c r="D120" s="138"/>
      <c r="E120" s="31"/>
      <c r="F120" s="31"/>
      <c r="G120" s="31"/>
    </row>
    <row r="121" spans="2:13" x14ac:dyDescent="0.25">
      <c r="C121" s="31"/>
      <c r="D121" s="138"/>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workbookViewId="0">
      <selection activeCell="I29" sqref="I29"/>
    </sheetView>
  </sheetViews>
  <sheetFormatPr defaultRowHeight="15" x14ac:dyDescent="0.2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x14ac:dyDescent="0.25">
      <c r="A1" s="131"/>
      <c r="B1" s="1"/>
      <c r="C1" s="266" t="s">
        <v>213</v>
      </c>
      <c r="D1" s="266"/>
      <c r="E1" s="266"/>
      <c r="F1" s="266"/>
      <c r="G1" s="266"/>
      <c r="H1" s="266"/>
      <c r="I1" s="266"/>
      <c r="J1" s="266"/>
      <c r="K1" s="266"/>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x14ac:dyDescent="0.25">
      <c r="A2" s="131"/>
      <c r="B2" s="1"/>
      <c r="C2" s="1"/>
      <c r="D2" s="1"/>
      <c r="E2" s="1"/>
      <c r="F2" s="1"/>
      <c r="G2" s="1"/>
      <c r="H2" s="1"/>
      <c r="I2" s="1"/>
      <c r="J2" s="1"/>
      <c r="K2" s="1"/>
      <c r="L2" s="1"/>
      <c r="M2" s="267" t="s">
        <v>69</v>
      </c>
      <c r="N2" s="267"/>
      <c r="O2" s="267"/>
      <c r="P2" s="1"/>
      <c r="Q2" s="1"/>
      <c r="R2" s="1"/>
      <c r="S2" s="1"/>
      <c r="T2" s="1"/>
      <c r="U2" s="1"/>
      <c r="V2" s="1"/>
      <c r="W2" s="1"/>
      <c r="X2" s="1"/>
      <c r="Y2" s="1"/>
      <c r="Z2" s="1"/>
      <c r="AA2" s="1"/>
      <c r="AB2" s="1"/>
      <c r="AC2" s="2"/>
      <c r="AD2" s="1"/>
      <c r="AE2" s="1"/>
      <c r="AF2" s="1"/>
      <c r="AG2" s="1"/>
      <c r="AH2" s="1"/>
      <c r="AI2" s="1"/>
      <c r="AJ2" s="1"/>
      <c r="AK2" s="1"/>
      <c r="AL2" s="1"/>
      <c r="AM2" s="1"/>
      <c r="AN2" s="1"/>
      <c r="AO2" s="1"/>
      <c r="AP2" s="267" t="s">
        <v>69</v>
      </c>
      <c r="AQ2" s="267"/>
      <c r="AR2" s="267"/>
      <c r="AS2" s="1"/>
      <c r="AT2" s="1"/>
      <c r="AU2" s="1"/>
      <c r="AV2" s="2"/>
      <c r="AW2" s="1"/>
      <c r="AX2" s="1"/>
      <c r="AY2" s="1"/>
      <c r="AZ2" s="1"/>
      <c r="BA2" s="1"/>
      <c r="BB2" s="1"/>
      <c r="BC2" s="1"/>
      <c r="BD2" s="1"/>
      <c r="BE2" s="1"/>
      <c r="BF2" s="1"/>
      <c r="BG2" s="2"/>
      <c r="BH2" s="267" t="s">
        <v>69</v>
      </c>
      <c r="BI2" s="267"/>
      <c r="BJ2" s="267"/>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7" t="s">
        <v>128</v>
      </c>
    </row>
    <row r="4" spans="1:63" ht="15.75" x14ac:dyDescent="0.25">
      <c r="A4" s="128" t="s">
        <v>208</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48"/>
    </row>
    <row r="5" spans="1:63" ht="15.75" x14ac:dyDescent="0.25">
      <c r="A5" s="8" t="s">
        <v>131</v>
      </c>
      <c r="B5" s="11" t="s">
        <v>214</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x14ac:dyDescent="0.25">
      <c r="A6" s="128" t="s">
        <v>131</v>
      </c>
      <c r="B6" s="5" t="s">
        <v>211</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x14ac:dyDescent="0.25">
      <c r="A7" s="128"/>
      <c r="B7" s="132" t="s">
        <v>215</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x14ac:dyDescent="0.25">
      <c r="A8" s="128"/>
      <c r="B8" s="12" t="s">
        <v>212</v>
      </c>
      <c r="C8" s="9">
        <f>IF('Upto Month Current'!$B$4="",0,'Upto Month Current'!$B$4)</f>
        <v>1759224</v>
      </c>
      <c r="D8" s="9">
        <f>IF('Upto Month Current'!$B$5="",0,'Upto Month Current'!$B$5)</f>
        <v>441447</v>
      </c>
      <c r="E8" s="9">
        <f>IF('Upto Month Current'!$B$6="",0,'Upto Month Current'!$B$6)</f>
        <v>66512</v>
      </c>
      <c r="F8" s="9">
        <f>IF('Upto Month Current'!$B$7="",0,'Upto Month Current'!$B$7)</f>
        <v>192749</v>
      </c>
      <c r="G8" s="9">
        <f>IF('Upto Month Current'!$B$8="",0,'Upto Month Current'!$B$8)</f>
        <v>77257</v>
      </c>
      <c r="H8" s="9">
        <f>IF('Upto Month Current'!$B$9="",0,'Upto Month Current'!$B$9)</f>
        <v>0</v>
      </c>
      <c r="I8" s="9">
        <f>IF('Upto Month Current'!$B$10="",0,'Upto Month Current'!$B$10)</f>
        <v>0</v>
      </c>
      <c r="J8" s="9">
        <f>IF('Upto Month Current'!$B$11="",0,'Upto Month Current'!$B$11)</f>
        <v>1617</v>
      </c>
      <c r="K8" s="9">
        <f>IF('Upto Month Current'!$B$12="",0,'Upto Month Current'!$B$12)</f>
        <v>0</v>
      </c>
      <c r="L8" s="9">
        <f>IF('Upto Month Current'!$B$13="",0,'Upto Month Current'!$B$13)</f>
        <v>930</v>
      </c>
      <c r="M8" s="9">
        <f>IF('Upto Month Current'!$B$14="",0,'Upto Month Current'!$B$14)</f>
        <v>7383</v>
      </c>
      <c r="N8" s="9">
        <f>IF('Upto Month Current'!$B$15="",0,'Upto Month Current'!$B$15)</f>
        <v>8861</v>
      </c>
      <c r="O8" s="9">
        <f>IF('Upto Month Current'!$B$16="",0,'Upto Month Current'!$B$16)</f>
        <v>10654</v>
      </c>
      <c r="P8" s="9">
        <f>IF('Upto Month Current'!$B$17="",0,'Upto Month Current'!$B$17)</f>
        <v>50657</v>
      </c>
      <c r="Q8" s="9">
        <f>IF('Upto Month Current'!$B$18="",0,'Upto Month Current'!$B$18)</f>
        <v>0</v>
      </c>
      <c r="R8" s="9">
        <f>IF('Upto Month Current'!$B$21="",0,'Upto Month Current'!$B$21)</f>
        <v>10169</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10625</v>
      </c>
      <c r="Z8" s="9">
        <f>IF('Upto Month Current'!$B$43="",0,'Upto Month Current'!$B$43)</f>
        <v>1395</v>
      </c>
      <c r="AA8" s="9">
        <f>IF('Upto Month Current'!$B$44="",0,'Upto Month Current'!$B$44)</f>
        <v>4066</v>
      </c>
      <c r="AB8" s="9">
        <f>IF('Upto Month Current'!$B$51="",0,'Upto Month Current'!$B$51)</f>
        <v>0</v>
      </c>
      <c r="AC8" s="121">
        <f t="shared" si="0"/>
        <v>2643546</v>
      </c>
      <c r="AD8" s="9">
        <f>IF('Upto Month Current'!$B$19="",0,'Upto Month Current'!$B$19)</f>
        <v>10037</v>
      </c>
      <c r="AE8" s="9">
        <f>IF('Upto Month Current'!$B$20="",0,'Upto Month Current'!$B$20)</f>
        <v>5164</v>
      </c>
      <c r="AF8" s="9">
        <f>IF('Upto Month Current'!$B$22="",0,'Upto Month Current'!$B$22)</f>
        <v>96367</v>
      </c>
      <c r="AG8" s="9">
        <f>IF('Upto Month Current'!$B$23="",0,'Upto Month Current'!$B$23)</f>
        <v>41</v>
      </c>
      <c r="AH8" s="9">
        <f>IF('Upto Month Current'!$B$24="",0,'Upto Month Current'!$B$24)</f>
        <v>0</v>
      </c>
      <c r="AI8" s="9">
        <f>IF('Upto Month Current'!$B$25="",0,'Upto Month Current'!$B$25)</f>
        <v>3599</v>
      </c>
      <c r="AJ8" s="9">
        <f>IF('Upto Month Current'!$B$28="",0,'Upto Month Current'!$B$28)</f>
        <v>722</v>
      </c>
      <c r="AK8" s="9">
        <f>IF('Upto Month Current'!$B$29="",0,'Upto Month Current'!$B$29)</f>
        <v>3602</v>
      </c>
      <c r="AL8" s="9">
        <f>IF('Upto Month Current'!$B$31="",0,'Upto Month Current'!$B$31)</f>
        <v>251</v>
      </c>
      <c r="AM8" s="9">
        <f>IF('Upto Month Current'!$B$32="",0,'Upto Month Current'!$B$32)</f>
        <v>0</v>
      </c>
      <c r="AN8" s="9">
        <f>IF('Upto Month Current'!$B$33="",0,'Upto Month Current'!$B$33)</f>
        <v>49547</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6820</v>
      </c>
      <c r="AW8" s="9">
        <f>IF('Upto Month Current'!$B$46="",0,'Upto Month Current'!$B$46)</f>
        <v>8316</v>
      </c>
      <c r="AX8" s="9">
        <f>IF('Upto Month Current'!$B$47="",0,'Upto Month Current'!$B$47)</f>
        <v>4424</v>
      </c>
      <c r="AY8" s="9">
        <f>IF('Upto Month Current'!$B$49="",0,'Upto Month Current'!$B$49)</f>
        <v>0</v>
      </c>
      <c r="AZ8" s="9">
        <f>IF('Upto Month Current'!$B$50="",0,'Upto Month Current'!$B$50)</f>
        <v>0</v>
      </c>
      <c r="BA8" s="9">
        <f>IF('Upto Month Current'!$B$52="",0,'Upto Month Current'!$B$52)</f>
        <v>0</v>
      </c>
      <c r="BB8" s="9">
        <f>IF('Upto Month Current'!$B$53="",0,'Upto Month Current'!$B$53)</f>
        <v>5316</v>
      </c>
      <c r="BC8" s="9">
        <f>IF('Upto Month Current'!$B$54="",0,'Upto Month Current'!$B$54)</f>
        <v>5315</v>
      </c>
      <c r="BD8" s="9">
        <f>IF('Upto Month Current'!$B$55="",0,'Upto Month Current'!$B$55)</f>
        <v>1</v>
      </c>
      <c r="BE8" s="9">
        <f>IF('Upto Month Current'!$B$56="",0,'Upto Month Current'!$B$56)</f>
        <v>1774</v>
      </c>
      <c r="BF8" s="9">
        <f>IF('Upto Month Current'!$B$58="",0,'Upto Month Current'!$B$58)</f>
        <v>13844</v>
      </c>
      <c r="BG8" s="122">
        <f t="shared" si="2"/>
        <v>215140</v>
      </c>
      <c r="BH8" s="123">
        <f t="shared" si="3"/>
        <v>2858686</v>
      </c>
      <c r="BI8" s="9">
        <f>IF('Upto Month Current'!$B$60="",0,'Upto Month Current'!$B$60)</f>
        <v>6993</v>
      </c>
      <c r="BJ8" s="124">
        <f t="shared" si="1"/>
        <v>2851693</v>
      </c>
      <c r="BK8">
        <f>'Upto Month Current'!$B$61</f>
        <v>2853892</v>
      </c>
    </row>
    <row r="9" spans="1:63" ht="15.75" x14ac:dyDescent="0.25">
      <c r="A9" s="128"/>
      <c r="B9" s="5" t="s">
        <v>210</v>
      </c>
      <c r="C9" s="126">
        <f t="shared" ref="C9:AH9" si="6">C8/C5</f>
        <v>0.72396704826134228</v>
      </c>
      <c r="D9" s="126">
        <f t="shared" si="6"/>
        <v>1.0063672051320631</v>
      </c>
      <c r="E9" s="126">
        <f t="shared" si="6"/>
        <v>0.86638009639181968</v>
      </c>
      <c r="F9" s="126">
        <f t="shared" si="6"/>
        <v>0.66549391816540238</v>
      </c>
      <c r="G9" s="126">
        <f t="shared" si="6"/>
        <v>0.72360373523654309</v>
      </c>
      <c r="H9" s="126" t="e">
        <f t="shared" si="6"/>
        <v>#DIV/0!</v>
      </c>
      <c r="I9" s="126" t="e">
        <f t="shared" si="6"/>
        <v>#DIV/0!</v>
      </c>
      <c r="J9" s="126" t="e">
        <f t="shared" si="6"/>
        <v>#DIV/0!</v>
      </c>
      <c r="K9" s="126" t="e">
        <f t="shared" si="6"/>
        <v>#DIV/0!</v>
      </c>
      <c r="L9" s="126">
        <f t="shared" si="6"/>
        <v>0.25135135135135134</v>
      </c>
      <c r="M9" s="126">
        <f t="shared" si="6"/>
        <v>0.95080489375402444</v>
      </c>
      <c r="N9" s="126">
        <f t="shared" si="6"/>
        <v>1.4950227771216467</v>
      </c>
      <c r="O9" s="126">
        <f t="shared" si="6"/>
        <v>0.8529341125610439</v>
      </c>
      <c r="P9" s="126">
        <f t="shared" si="6"/>
        <v>0.80712851725566426</v>
      </c>
      <c r="Q9" s="126" t="e">
        <f t="shared" si="6"/>
        <v>#DIV/0!</v>
      </c>
      <c r="R9" s="126">
        <f t="shared" si="6"/>
        <v>0.90126739342373485</v>
      </c>
      <c r="S9" s="126" t="e">
        <f t="shared" si="6"/>
        <v>#DIV/0!</v>
      </c>
      <c r="T9" s="126" t="e">
        <f t="shared" si="6"/>
        <v>#DIV/0!</v>
      </c>
      <c r="U9" s="126" t="e">
        <f t="shared" si="6"/>
        <v>#DIV/0!</v>
      </c>
      <c r="V9" s="126" t="e">
        <f t="shared" si="6"/>
        <v>#DIV/0!</v>
      </c>
      <c r="W9" s="126">
        <f t="shared" si="6"/>
        <v>0</v>
      </c>
      <c r="X9" s="126">
        <f t="shared" si="6"/>
        <v>0</v>
      </c>
      <c r="Y9" s="126">
        <f t="shared" si="6"/>
        <v>20.047169811320753</v>
      </c>
      <c r="Z9" s="126" t="e">
        <f t="shared" si="6"/>
        <v>#DIV/0!</v>
      </c>
      <c r="AA9" s="126" t="e">
        <f t="shared" si="6"/>
        <v>#DIV/0!</v>
      </c>
      <c r="AB9" s="126" t="e">
        <f t="shared" si="6"/>
        <v>#DIV/0!</v>
      </c>
      <c r="AC9" s="126">
        <f t="shared" si="6"/>
        <v>0.76687116208476247</v>
      </c>
      <c r="AD9" s="126">
        <f t="shared" si="6"/>
        <v>0.12463368598817862</v>
      </c>
      <c r="AE9" s="126">
        <f t="shared" si="6"/>
        <v>0.22424874066354003</v>
      </c>
      <c r="AF9" s="126">
        <f t="shared" si="6"/>
        <v>8.1847290640394093</v>
      </c>
      <c r="AG9" s="126" t="e">
        <f t="shared" si="6"/>
        <v>#DIV/0!</v>
      </c>
      <c r="AH9" s="126">
        <f t="shared" si="6"/>
        <v>0</v>
      </c>
      <c r="AI9" s="126">
        <f t="shared" ref="AI9:BJ9" si="7">AI8/AI5</f>
        <v>14.995833333333334</v>
      </c>
      <c r="AJ9" s="126">
        <f t="shared" si="7"/>
        <v>7.7103801794105087E-2</v>
      </c>
      <c r="AK9" s="126">
        <f t="shared" si="7"/>
        <v>0.20201906898485697</v>
      </c>
      <c r="AL9" s="126">
        <f t="shared" si="7"/>
        <v>0.23791469194312795</v>
      </c>
      <c r="AM9" s="126">
        <f t="shared" si="7"/>
        <v>0</v>
      </c>
      <c r="AN9" s="126">
        <f t="shared" si="7"/>
        <v>0.62201996108216684</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0.57894736842105265</v>
      </c>
      <c r="AW9" s="126">
        <f t="shared" si="7"/>
        <v>0.79678068410462777</v>
      </c>
      <c r="AX9" s="126">
        <f t="shared" si="7"/>
        <v>2.169691025012261</v>
      </c>
      <c r="AY9" s="126" t="e">
        <f t="shared" si="7"/>
        <v>#DIV/0!</v>
      </c>
      <c r="AZ9" s="126" t="e">
        <f t="shared" si="7"/>
        <v>#DIV/0!</v>
      </c>
      <c r="BA9" s="126" t="e">
        <f t="shared" si="7"/>
        <v>#DIV/0!</v>
      </c>
      <c r="BB9" s="126">
        <f t="shared" si="7"/>
        <v>2.8067581837381206</v>
      </c>
      <c r="BC9" s="126">
        <f t="shared" si="7"/>
        <v>2.6993397663788725</v>
      </c>
      <c r="BD9" s="126">
        <f t="shared" si="7"/>
        <v>5.235602094240838E-3</v>
      </c>
      <c r="BE9" s="126">
        <f t="shared" si="7"/>
        <v>2.3590425531914891</v>
      </c>
      <c r="BF9" s="126">
        <f t="shared" si="7"/>
        <v>0.16953428281022301</v>
      </c>
      <c r="BG9" s="126">
        <f t="shared" si="7"/>
        <v>0.64349979660692491</v>
      </c>
      <c r="BH9" s="126">
        <f t="shared" si="7"/>
        <v>0.75596375206531141</v>
      </c>
      <c r="BI9" s="126">
        <f t="shared" si="7"/>
        <v>0.3777345649003403</v>
      </c>
      <c r="BJ9" s="126">
        <f t="shared" si="7"/>
        <v>0.75782454366849417</v>
      </c>
    </row>
    <row r="10" spans="1:63" ht="15.75" x14ac:dyDescent="0.2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x14ac:dyDescent="0.25">
      <c r="A11" s="15" t="s">
        <v>136</v>
      </c>
      <c r="B11" s="11" t="s">
        <v>214</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x14ac:dyDescent="0.25">
      <c r="A12" s="128" t="s">
        <v>136</v>
      </c>
      <c r="B12" s="5" t="s">
        <v>211</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x14ac:dyDescent="0.2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x14ac:dyDescent="0.25">
      <c r="A14" s="128"/>
      <c r="B14" s="12" t="s">
        <v>212</v>
      </c>
      <c r="C14" s="9">
        <f>IF('Upto Month Current'!$C$4="",0,'Upto Month Current'!$C$4)</f>
        <v>3246044</v>
      </c>
      <c r="D14" s="9">
        <f>IF('Upto Month Current'!$C$5="",0,'Upto Month Current'!$C$5)</f>
        <v>782629</v>
      </c>
      <c r="E14" s="9">
        <f>IF('Upto Month Current'!$C$6="",0,'Upto Month Current'!$C$6)</f>
        <v>254117</v>
      </c>
      <c r="F14" s="9">
        <f>IF('Upto Month Current'!$C$7="",0,'Upto Month Current'!$C$7)</f>
        <v>248979</v>
      </c>
      <c r="G14" s="9">
        <f>IF('Upto Month Current'!$C$8="",0,'Upto Month Current'!$C$8)</f>
        <v>195736</v>
      </c>
      <c r="H14" s="9">
        <f>IF('Upto Month Current'!$C$9="",0,'Upto Month Current'!$C$9)</f>
        <v>0</v>
      </c>
      <c r="I14" s="9">
        <f>IF('Upto Month Current'!$C$10="",0,'Upto Month Current'!$C$10)</f>
        <v>0</v>
      </c>
      <c r="J14" s="9">
        <f>IF('Upto Month Current'!$C$11="",0,'Upto Month Current'!$C$11)</f>
        <v>0</v>
      </c>
      <c r="K14" s="9">
        <f>IF('Upto Month Current'!$C$12="",0,'Upto Month Current'!$C$12)</f>
        <v>9</v>
      </c>
      <c r="L14" s="9">
        <f>IF('Upto Month Current'!$C$13="",0,'Upto Month Current'!$C$13)</f>
        <v>47312</v>
      </c>
      <c r="M14" s="9">
        <f>IF('Upto Month Current'!$C$14="",0,'Upto Month Current'!$C$14)</f>
        <v>344246</v>
      </c>
      <c r="N14" s="9">
        <f>IF('Upto Month Current'!$C$15="",0,'Upto Month Current'!$C$15)</f>
        <v>577</v>
      </c>
      <c r="O14" s="9">
        <f>IF('Upto Month Current'!$C$16="",0,'Upto Month Current'!$C$16)</f>
        <v>3513</v>
      </c>
      <c r="P14" s="9">
        <f>IF('Upto Month Current'!$C$17="",0,'Upto Month Current'!$C$17)</f>
        <v>213418</v>
      </c>
      <c r="Q14" s="9">
        <f>IF('Upto Month Current'!$C$18="",0,'Upto Month Current'!$C$18)</f>
        <v>0</v>
      </c>
      <c r="R14" s="9">
        <f>IF('Upto Month Current'!$C$21="",0,'Upto Month Current'!$C$21)</f>
        <v>4691</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28640</v>
      </c>
      <c r="Z14" s="9">
        <f>IF('Upto Month Current'!$C$43="",0,'Upto Month Current'!$C$43)</f>
        <v>2571</v>
      </c>
      <c r="AA14" s="9">
        <f>IF('Upto Month Current'!$C$44="",0,'Upto Month Current'!$C$44)</f>
        <v>1380</v>
      </c>
      <c r="AB14" s="9">
        <f>IF('Upto Month Current'!$C$51="",0,'Upto Month Current'!$C$51)</f>
        <v>0</v>
      </c>
      <c r="AC14" s="121">
        <f t="shared" si="8"/>
        <v>5373862</v>
      </c>
      <c r="AD14" s="9">
        <f>IF('Upto Month Current'!$C$19="",0,'Upto Month Current'!$C$19)</f>
        <v>2292</v>
      </c>
      <c r="AE14" s="9">
        <f>IF('Upto Month Current'!$C$20="",0,'Upto Month Current'!$C$20)</f>
        <v>567</v>
      </c>
      <c r="AF14" s="9">
        <f>IF('Upto Month Current'!$C$22="",0,'Upto Month Current'!$C$22)</f>
        <v>37911</v>
      </c>
      <c r="AG14" s="9">
        <f>IF('Upto Month Current'!$C$23="",0,'Upto Month Current'!$C$23)</f>
        <v>0</v>
      </c>
      <c r="AH14" s="9">
        <f>IF('Upto Month Current'!$C$24="",0,'Upto Month Current'!$C$24)</f>
        <v>0</v>
      </c>
      <c r="AI14" s="9">
        <f>IF('Upto Month Current'!$C$25="",0,'Upto Month Current'!$C$25)</f>
        <v>76</v>
      </c>
      <c r="AJ14" s="9">
        <f>IF('Upto Month Current'!$C$28="",0,'Upto Month Current'!$C$28)</f>
        <v>80009</v>
      </c>
      <c r="AK14" s="9">
        <f>IF('Upto Month Current'!$C$29="",0,'Upto Month Current'!$C$29)</f>
        <v>153773</v>
      </c>
      <c r="AL14" s="9">
        <f>IF('Upto Month Current'!$C$31="",0,'Upto Month Current'!$C$31)</f>
        <v>0</v>
      </c>
      <c r="AM14" s="9">
        <f>IF('Upto Month Current'!$C$32="",0,'Upto Month Current'!$C$32)</f>
        <v>98665</v>
      </c>
      <c r="AN14" s="9">
        <f>IF('Upto Month Current'!$C$33="",0,'Upto Month Current'!$C$33)</f>
        <v>644062</v>
      </c>
      <c r="AO14" s="9">
        <f>IF('Upto Month Current'!$C$34="",0,'Upto Month Current'!$C$34)</f>
        <v>382017</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212</v>
      </c>
      <c r="AW14" s="9">
        <f>IF('Upto Month Current'!$C$46="",0,'Upto Month Current'!$C$46)</f>
        <v>1013</v>
      </c>
      <c r="AX14" s="9">
        <f>IF('Upto Month Current'!$C$47="",0,'Upto Month Current'!$C$47)</f>
        <v>120</v>
      </c>
      <c r="AY14" s="9">
        <f>IF('Upto Month Current'!$C$49="",0,'Upto Month Current'!$C$49)</f>
        <v>0</v>
      </c>
      <c r="AZ14" s="9">
        <f>IF('Upto Month Current'!$C$50="",0,'Upto Month Current'!$C$50)</f>
        <v>0</v>
      </c>
      <c r="BA14" s="9">
        <f>IF('Upto Month Current'!$C$52="",0,'Upto Month Current'!$C$52)</f>
        <v>0</v>
      </c>
      <c r="BB14" s="9">
        <f>IF('Upto Month Current'!$C$53="",0,'Upto Month Current'!$C$53)</f>
        <v>30432</v>
      </c>
      <c r="BC14" s="9">
        <f>IF('Upto Month Current'!$C$54="",0,'Upto Month Current'!$C$54)</f>
        <v>29743</v>
      </c>
      <c r="BD14" s="9">
        <f>IF('Upto Month Current'!$C$55="",0,'Upto Month Current'!$C$55)</f>
        <v>0</v>
      </c>
      <c r="BE14" s="9">
        <f>IF('Upto Month Current'!$C$56="",0,'Upto Month Current'!$C$56)</f>
        <v>7339</v>
      </c>
      <c r="BF14" s="9">
        <f>IF('Upto Month Current'!$C$58="",0,'Upto Month Current'!$C$58)</f>
        <v>9838</v>
      </c>
      <c r="BG14" s="122">
        <f t="shared" si="10"/>
        <v>1478069</v>
      </c>
      <c r="BH14" s="123">
        <f t="shared" si="11"/>
        <v>6851931</v>
      </c>
      <c r="BI14" s="9">
        <f>IF('Upto Month Current'!$C$60="",0,'Upto Month Current'!$C$60)</f>
        <v>353462</v>
      </c>
      <c r="BJ14" s="124">
        <f t="shared" si="9"/>
        <v>6498469</v>
      </c>
      <c r="BK14">
        <f>'Upto Month Current'!$C$61</f>
        <v>6498468</v>
      </c>
    </row>
    <row r="15" spans="1:63" ht="15.75" x14ac:dyDescent="0.25">
      <c r="A15" s="128"/>
      <c r="B15" s="5" t="s">
        <v>210</v>
      </c>
      <c r="C15" s="126">
        <f t="shared" ref="C15:AH15" si="14">C14/C11</f>
        <v>0.69652245600016138</v>
      </c>
      <c r="D15" s="126">
        <f t="shared" si="14"/>
        <v>1.0603306602501832</v>
      </c>
      <c r="E15" s="126">
        <f t="shared" si="14"/>
        <v>0.91714156816746373</v>
      </c>
      <c r="F15" s="126">
        <f t="shared" si="14"/>
        <v>0.73014155383708557</v>
      </c>
      <c r="G15" s="126">
        <f t="shared" si="14"/>
        <v>0.76983221766866727</v>
      </c>
      <c r="H15" s="126" t="e">
        <f t="shared" si="14"/>
        <v>#DIV/0!</v>
      </c>
      <c r="I15" s="126" t="e">
        <f t="shared" si="14"/>
        <v>#DIV/0!</v>
      </c>
      <c r="J15" s="126" t="e">
        <f t="shared" si="14"/>
        <v>#DIV/0!</v>
      </c>
      <c r="K15" s="126" t="e">
        <f t="shared" si="14"/>
        <v>#DIV/0!</v>
      </c>
      <c r="L15" s="126">
        <f t="shared" si="14"/>
        <v>0.9068465843747604</v>
      </c>
      <c r="M15" s="126">
        <f t="shared" si="14"/>
        <v>1.1157292919209565</v>
      </c>
      <c r="N15" s="126">
        <f t="shared" si="14"/>
        <v>2.1856060606060606</v>
      </c>
      <c r="O15" s="126">
        <f t="shared" si="14"/>
        <v>0.39163879598662205</v>
      </c>
      <c r="P15" s="126">
        <f t="shared" si="14"/>
        <v>0.88480657371591565</v>
      </c>
      <c r="Q15" s="126" t="e">
        <f t="shared" si="14"/>
        <v>#DIV/0!</v>
      </c>
      <c r="R15" s="126">
        <f t="shared" si="14"/>
        <v>1.0461641391614629</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0.78035607164996978</v>
      </c>
      <c r="AD15" s="126">
        <f t="shared" si="14"/>
        <v>0.23563277475069394</v>
      </c>
      <c r="AE15" s="126">
        <f t="shared" si="14"/>
        <v>11.34</v>
      </c>
      <c r="AF15" s="126">
        <f t="shared" si="14"/>
        <v>1.2643743329775881</v>
      </c>
      <c r="AG15" s="126" t="e">
        <f t="shared" si="14"/>
        <v>#DIV/0!</v>
      </c>
      <c r="AH15" s="126" t="e">
        <f t="shared" si="14"/>
        <v>#DIV/0!</v>
      </c>
      <c r="AI15" s="126" t="e">
        <f t="shared" ref="AI15:BJ15" si="15">AI14/AI11</f>
        <v>#DIV/0!</v>
      </c>
      <c r="AJ15" s="126">
        <f t="shared" si="15"/>
        <v>0.37899558519809767</v>
      </c>
      <c r="AK15" s="126">
        <f t="shared" si="15"/>
        <v>0.44461696375648757</v>
      </c>
      <c r="AL15" s="126" t="e">
        <f t="shared" si="15"/>
        <v>#DIV/0!</v>
      </c>
      <c r="AM15" s="126">
        <f t="shared" si="15"/>
        <v>2.8709226874618095</v>
      </c>
      <c r="AN15" s="126">
        <f t="shared" si="15"/>
        <v>0.7192984611398443</v>
      </c>
      <c r="AO15" s="126">
        <f t="shared" si="15"/>
        <v>-5.4146870393468651</v>
      </c>
      <c r="AP15" s="126" t="e">
        <f t="shared" si="15"/>
        <v>#DIV/0!</v>
      </c>
      <c r="AQ15" s="126" t="e">
        <f t="shared" si="15"/>
        <v>#DIV/0!</v>
      </c>
      <c r="AR15" s="126" t="e">
        <f t="shared" si="15"/>
        <v>#DIV/0!</v>
      </c>
      <c r="AS15" s="126" t="e">
        <f t="shared" si="15"/>
        <v>#DIV/0!</v>
      </c>
      <c r="AT15" s="126" t="e">
        <f t="shared" si="15"/>
        <v>#DIV/0!</v>
      </c>
      <c r="AU15" s="126">
        <f t="shared" si="15"/>
        <v>0</v>
      </c>
      <c r="AV15" s="126">
        <f t="shared" si="15"/>
        <v>1.0341463414634147</v>
      </c>
      <c r="AW15" s="126">
        <f t="shared" si="15"/>
        <v>2.5452261306532664</v>
      </c>
      <c r="AX15" s="126">
        <f t="shared" si="15"/>
        <v>0.45454545454545453</v>
      </c>
      <c r="AY15" s="126" t="e">
        <f t="shared" si="15"/>
        <v>#DIV/0!</v>
      </c>
      <c r="AZ15" s="126" t="e">
        <f t="shared" si="15"/>
        <v>#DIV/0!</v>
      </c>
      <c r="BA15" s="126" t="e">
        <f t="shared" si="15"/>
        <v>#DIV/0!</v>
      </c>
      <c r="BB15" s="126">
        <f t="shared" si="15"/>
        <v>1.2523456790123457</v>
      </c>
      <c r="BC15" s="126">
        <f t="shared" si="15"/>
        <v>1.224092517902708</v>
      </c>
      <c r="BD15" s="126" t="e">
        <f t="shared" si="15"/>
        <v>#DIV/0!</v>
      </c>
      <c r="BE15" s="126">
        <f t="shared" si="15"/>
        <v>0.72641789567455206</v>
      </c>
      <c r="BF15" s="126">
        <f t="shared" si="15"/>
        <v>0.32536296590270197</v>
      </c>
      <c r="BG15" s="126">
        <f t="shared" si="15"/>
        <v>0.95621601968755576</v>
      </c>
      <c r="BH15" s="126">
        <f t="shared" si="15"/>
        <v>0.8125939334010186</v>
      </c>
      <c r="BI15" s="126">
        <f t="shared" si="15"/>
        <v>5.5263840898075332</v>
      </c>
      <c r="BJ15" s="126">
        <f t="shared" si="15"/>
        <v>0.77656600956094324</v>
      </c>
    </row>
    <row r="16" spans="1:63" ht="15.75" x14ac:dyDescent="0.2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x14ac:dyDescent="0.25">
      <c r="A17" s="15" t="s">
        <v>137</v>
      </c>
      <c r="B17" s="11" t="s">
        <v>214</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x14ac:dyDescent="0.25">
      <c r="A18" s="128" t="s">
        <v>137</v>
      </c>
      <c r="B18" s="5" t="s">
        <v>211</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x14ac:dyDescent="0.25">
      <c r="A19" s="128"/>
      <c r="B19" s="132" t="s">
        <v>215</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x14ac:dyDescent="0.25">
      <c r="A20" s="128"/>
      <c r="B20" s="12" t="s">
        <v>212</v>
      </c>
      <c r="C20" s="9">
        <f>IF('Upto Month Current'!$D$4="",0,'Upto Month Current'!$D$4)</f>
        <v>682966</v>
      </c>
      <c r="D20" s="9">
        <f>IF('Upto Month Current'!$D$5="",0,'Upto Month Current'!$D$5)</f>
        <v>174431</v>
      </c>
      <c r="E20" s="9">
        <f>IF('Upto Month Current'!$D$6="",0,'Upto Month Current'!$D$6)</f>
        <v>38498</v>
      </c>
      <c r="F20" s="9">
        <f>IF('Upto Month Current'!$D$7="",0,'Upto Month Current'!$D$7)</f>
        <v>82759</v>
      </c>
      <c r="G20" s="9">
        <f>IF('Upto Month Current'!$D$8="",0,'Upto Month Current'!$D$8)</f>
        <v>53472</v>
      </c>
      <c r="H20" s="9">
        <f>IF('Upto Month Current'!$D$9="",0,'Upto Month Current'!$D$9)</f>
        <v>0</v>
      </c>
      <c r="I20" s="9">
        <f>IF('Upto Month Current'!$D$10="",0,'Upto Month Current'!$D$10)</f>
        <v>0</v>
      </c>
      <c r="J20" s="9">
        <f>IF('Upto Month Current'!$D$11="",0,'Upto Month Current'!$D$11)</f>
        <v>7</v>
      </c>
      <c r="K20" s="9">
        <f>IF('Upto Month Current'!$D$12="",0,'Upto Month Current'!$D$12)</f>
        <v>2240</v>
      </c>
      <c r="L20" s="9">
        <f>IF('Upto Month Current'!$D$13="",0,'Upto Month Current'!$D$13)</f>
        <v>4673</v>
      </c>
      <c r="M20" s="9">
        <f>IF('Upto Month Current'!$D$14="",0,'Upto Month Current'!$D$14)</f>
        <v>10021</v>
      </c>
      <c r="N20" s="9">
        <f>IF('Upto Month Current'!$D$15="",0,'Upto Month Current'!$D$15)</f>
        <v>101</v>
      </c>
      <c r="O20" s="9">
        <f>IF('Upto Month Current'!$D$16="",0,'Upto Month Current'!$D$16)</f>
        <v>1261</v>
      </c>
      <c r="P20" s="9">
        <f>IF('Upto Month Current'!$D$17="",0,'Upto Month Current'!$D$17)</f>
        <v>6434</v>
      </c>
      <c r="Q20" s="9">
        <f>IF('Upto Month Current'!$D$18="",0,'Upto Month Current'!$D$18)</f>
        <v>0</v>
      </c>
      <c r="R20" s="9">
        <f>IF('Upto Month Current'!$D$21="",0,'Upto Month Current'!$D$21)</f>
        <v>1577</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582</v>
      </c>
      <c r="Z20" s="9">
        <f>IF('Upto Month Current'!$D$43="",0,'Upto Month Current'!$D$43)</f>
        <v>38</v>
      </c>
      <c r="AA20" s="9">
        <f>IF('Upto Month Current'!$D$44="",0,'Upto Month Current'!$D$44)</f>
        <v>56</v>
      </c>
      <c r="AB20" s="9">
        <f>IF('Upto Month Current'!$D$51="",0,'Upto Month Current'!$D$51)</f>
        <v>129976</v>
      </c>
      <c r="AC20" s="121">
        <f t="shared" si="16"/>
        <v>1189092</v>
      </c>
      <c r="AD20" s="9">
        <f>IF('Upto Month Current'!$D$19="",0,'Upto Month Current'!$D$19)</f>
        <v>623</v>
      </c>
      <c r="AE20" s="9">
        <f>IF('Upto Month Current'!$D$20="",0,'Upto Month Current'!$D$20)</f>
        <v>546</v>
      </c>
      <c r="AF20" s="9">
        <f>IF('Upto Month Current'!$D$22="",0,'Upto Month Current'!$D$22)</f>
        <v>452</v>
      </c>
      <c r="AG20" s="9">
        <f>IF('Upto Month Current'!$D$23="",0,'Upto Month Current'!$D$23)</f>
        <v>0</v>
      </c>
      <c r="AH20" s="9">
        <f>IF('Upto Month Current'!$D$24="",0,'Upto Month Current'!$D$24)</f>
        <v>0</v>
      </c>
      <c r="AI20" s="9">
        <f>IF('Upto Month Current'!$D$25="",0,'Upto Month Current'!$D$25)</f>
        <v>87</v>
      </c>
      <c r="AJ20" s="9">
        <f>IF('Upto Month Current'!$D$28="",0,'Upto Month Current'!$D$28)</f>
        <v>274296</v>
      </c>
      <c r="AK20" s="9">
        <f>IF('Upto Month Current'!$D$29="",0,'Upto Month Current'!$D$29)</f>
        <v>28783</v>
      </c>
      <c r="AL20" s="9">
        <f>IF('Upto Month Current'!$D$31="",0,'Upto Month Current'!$D$31)</f>
        <v>0</v>
      </c>
      <c r="AM20" s="9">
        <f>IF('Upto Month Current'!$D$32="",0,'Upto Month Current'!$D$32)</f>
        <v>170</v>
      </c>
      <c r="AN20" s="9">
        <f>IF('Upto Month Current'!$D$33="",0,'Upto Month Current'!$D$33)</f>
        <v>75565</v>
      </c>
      <c r="AO20" s="9">
        <f>IF('Upto Month Current'!$D$34="",0,'Upto Month Current'!$D$34)</f>
        <v>59455</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114</v>
      </c>
      <c r="AW20" s="9">
        <f>IF('Upto Month Current'!$D$46="",0,'Upto Month Current'!$D$46)</f>
        <v>0</v>
      </c>
      <c r="AX20" s="9">
        <f>IF('Upto Month Current'!$D$47="",0,'Upto Month Current'!$D$47)</f>
        <v>153</v>
      </c>
      <c r="AY20" s="9">
        <f>IF('Upto Month Current'!$D$49="",0,'Upto Month Current'!$D$49)</f>
        <v>0</v>
      </c>
      <c r="AZ20" s="9">
        <f>IF('Upto Month Current'!$D$50="",0,'Upto Month Current'!$D$50)</f>
        <v>0</v>
      </c>
      <c r="BA20" s="9">
        <f>IF('Upto Month Current'!$D$52="",0,'Upto Month Current'!$D$52)</f>
        <v>187094</v>
      </c>
      <c r="BB20" s="9">
        <f>IF('Upto Month Current'!$D$53="",0,'Upto Month Current'!$D$53)</f>
        <v>2562</v>
      </c>
      <c r="BC20" s="9">
        <f>IF('Upto Month Current'!$D$54="",0,'Upto Month Current'!$D$54)</f>
        <v>2562</v>
      </c>
      <c r="BD20" s="9">
        <f>IF('Upto Month Current'!$D$55="",0,'Upto Month Current'!$D$55)</f>
        <v>0</v>
      </c>
      <c r="BE20" s="9">
        <f>IF('Upto Month Current'!$D$56="",0,'Upto Month Current'!$D$56)</f>
        <v>5410</v>
      </c>
      <c r="BF20" s="9">
        <f>IF('Upto Month Current'!$D$58="",0,'Upto Month Current'!$D$58)</f>
        <v>219</v>
      </c>
      <c r="BG20" s="122">
        <f t="shared" si="18"/>
        <v>638091</v>
      </c>
      <c r="BH20" s="123">
        <f t="shared" si="19"/>
        <v>1827183</v>
      </c>
      <c r="BI20" s="9">
        <f>IF('Upto Month Current'!$D$60="",0,'Upto Month Current'!$D$60)</f>
        <v>33665</v>
      </c>
      <c r="BJ20" s="124">
        <f t="shared" si="17"/>
        <v>1793518</v>
      </c>
      <c r="BK20">
        <f>'Upto Month Current'!$D$61</f>
        <v>1793518</v>
      </c>
    </row>
    <row r="21" spans="1:63" ht="15.75" x14ac:dyDescent="0.25">
      <c r="A21" s="128"/>
      <c r="B21" s="5" t="s">
        <v>210</v>
      </c>
      <c r="C21" s="126">
        <f t="shared" ref="C21:AH21" si="22">C20/C17</f>
        <v>0.86366993267338754</v>
      </c>
      <c r="D21" s="126">
        <f t="shared" si="22"/>
        <v>1.0901664958376041</v>
      </c>
      <c r="E21" s="126">
        <f t="shared" si="22"/>
        <v>0.86148406731113503</v>
      </c>
      <c r="F21" s="126">
        <f t="shared" si="22"/>
        <v>0.87630372401817003</v>
      </c>
      <c r="G21" s="126">
        <f t="shared" si="22"/>
        <v>0.7747656374516424</v>
      </c>
      <c r="H21" s="126" t="e">
        <f t="shared" si="22"/>
        <v>#DIV/0!</v>
      </c>
      <c r="I21" s="126" t="e">
        <f t="shared" si="22"/>
        <v>#DIV/0!</v>
      </c>
      <c r="J21" s="126" t="e">
        <f t="shared" si="22"/>
        <v>#DIV/0!</v>
      </c>
      <c r="K21" s="126">
        <f t="shared" si="22"/>
        <v>2.7586206896551726</v>
      </c>
      <c r="L21" s="126">
        <f t="shared" si="22"/>
        <v>0.62000796072707975</v>
      </c>
      <c r="M21" s="126">
        <f t="shared" si="22"/>
        <v>1.4929976162097736</v>
      </c>
      <c r="N21" s="126">
        <f t="shared" si="22"/>
        <v>6.7333333333333334</v>
      </c>
      <c r="O21" s="126">
        <f t="shared" si="22"/>
        <v>0.46021897810218976</v>
      </c>
      <c r="P21" s="126">
        <f t="shared" si="22"/>
        <v>0.51937358734258965</v>
      </c>
      <c r="Q21" s="126" t="e">
        <f t="shared" si="22"/>
        <v>#DIV/0!</v>
      </c>
      <c r="R21" s="126">
        <f t="shared" si="22"/>
        <v>1.0706042090970809</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0.42150459524844175</v>
      </c>
      <c r="AC21" s="126">
        <f t="shared" si="22"/>
        <v>0.7896578104330364</v>
      </c>
      <c r="AD21" s="126">
        <f t="shared" si="22"/>
        <v>0.93825301204819278</v>
      </c>
      <c r="AE21" s="126" t="e">
        <f t="shared" si="22"/>
        <v>#DIV/0!</v>
      </c>
      <c r="AF21" s="126">
        <f t="shared" si="22"/>
        <v>1.3063583815028901</v>
      </c>
      <c r="AG21" s="126" t="e">
        <f t="shared" si="22"/>
        <v>#DIV/0!</v>
      </c>
      <c r="AH21" s="126" t="e">
        <f t="shared" si="22"/>
        <v>#DIV/0!</v>
      </c>
      <c r="AI21" s="126" t="e">
        <f t="shared" ref="AI21:BJ21" si="23">AI20/AI17</f>
        <v>#DIV/0!</v>
      </c>
      <c r="AJ21" s="126">
        <f t="shared" si="23"/>
        <v>0.81630855306231775</v>
      </c>
      <c r="AK21" s="126">
        <f t="shared" si="23"/>
        <v>0.29357826237734846</v>
      </c>
      <c r="AL21" s="126" t="e">
        <f t="shared" si="23"/>
        <v>#DIV/0!</v>
      </c>
      <c r="AM21" s="126" t="e">
        <f t="shared" si="23"/>
        <v>#DIV/0!</v>
      </c>
      <c r="AN21" s="126">
        <f t="shared" si="23"/>
        <v>0.7282601362747082</v>
      </c>
      <c r="AO21" s="126">
        <f t="shared" si="23"/>
        <v>0.57582419710998334</v>
      </c>
      <c r="AP21" s="126" t="e">
        <f t="shared" si="23"/>
        <v>#DIV/0!</v>
      </c>
      <c r="AQ21" s="126" t="e">
        <f t="shared" si="23"/>
        <v>#DIV/0!</v>
      </c>
      <c r="AR21" s="126" t="e">
        <f t="shared" si="23"/>
        <v>#DIV/0!</v>
      </c>
      <c r="AS21" s="126" t="e">
        <f t="shared" si="23"/>
        <v>#DIV/0!</v>
      </c>
      <c r="AT21" s="126" t="e">
        <f t="shared" si="23"/>
        <v>#DIV/0!</v>
      </c>
      <c r="AU21" s="126" t="e">
        <f t="shared" si="23"/>
        <v>#DIV/0!</v>
      </c>
      <c r="AV21" s="126">
        <f t="shared" si="23"/>
        <v>1.6521739130434783</v>
      </c>
      <c r="AW21" s="126">
        <f t="shared" si="23"/>
        <v>0</v>
      </c>
      <c r="AX21" s="126">
        <f t="shared" si="23"/>
        <v>2.4285714285714284</v>
      </c>
      <c r="AY21" s="126" t="e">
        <f t="shared" si="23"/>
        <v>#DIV/0!</v>
      </c>
      <c r="AZ21" s="126" t="e">
        <f t="shared" si="23"/>
        <v>#DIV/0!</v>
      </c>
      <c r="BA21" s="126">
        <f t="shared" si="23"/>
        <v>0.81043945333650991</v>
      </c>
      <c r="BB21" s="126">
        <f t="shared" si="23"/>
        <v>0.99533799533799538</v>
      </c>
      <c r="BC21" s="126">
        <f t="shared" si="23"/>
        <v>0.99533799533799538</v>
      </c>
      <c r="BD21" s="126" t="e">
        <f t="shared" si="23"/>
        <v>#DIV/0!</v>
      </c>
      <c r="BE21" s="126">
        <f t="shared" si="23"/>
        <v>1.45979492714517</v>
      </c>
      <c r="BF21" s="126">
        <f t="shared" si="23"/>
        <v>0.24306326304106549</v>
      </c>
      <c r="BG21" s="126">
        <f t="shared" si="23"/>
        <v>0.72271680110906489</v>
      </c>
      <c r="BH21" s="126">
        <f t="shared" si="23"/>
        <v>0.76491561653056972</v>
      </c>
      <c r="BI21" s="126">
        <f t="shared" si="23"/>
        <v>0.4718422380445142</v>
      </c>
      <c r="BJ21" s="126">
        <f t="shared" si="23"/>
        <v>0.77393878458092946</v>
      </c>
    </row>
    <row r="22" spans="1:63" ht="15.75" x14ac:dyDescent="0.2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x14ac:dyDescent="0.25">
      <c r="A23" s="15" t="s">
        <v>138</v>
      </c>
      <c r="B23" s="11" t="s">
        <v>214</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x14ac:dyDescent="0.25">
      <c r="A24" s="128" t="s">
        <v>138</v>
      </c>
      <c r="B24" s="5" t="s">
        <v>211</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x14ac:dyDescent="0.2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x14ac:dyDescent="0.25">
      <c r="A26" s="128"/>
      <c r="B26" s="12" t="s">
        <v>212</v>
      </c>
      <c r="C26" s="9">
        <f>IF('Upto Month Current'!$E$4="",0,'Upto Month Current'!$E$4)</f>
        <v>1063893</v>
      </c>
      <c r="D26" s="9">
        <f>IF('Upto Month Current'!$E$5="",0,'Upto Month Current'!$E$5)</f>
        <v>270602</v>
      </c>
      <c r="E26" s="9">
        <f>IF('Upto Month Current'!$E$6="",0,'Upto Month Current'!$E$6)</f>
        <v>63328</v>
      </c>
      <c r="F26" s="9">
        <f>IF('Upto Month Current'!$E$7="",0,'Upto Month Current'!$E$7)</f>
        <v>126731</v>
      </c>
      <c r="G26" s="9">
        <f>IF('Upto Month Current'!$E$8="",0,'Upto Month Current'!$E$8)</f>
        <v>67379</v>
      </c>
      <c r="H26" s="9">
        <f>IF('Upto Month Current'!$E$9="",0,'Upto Month Current'!$E$9)</f>
        <v>0</v>
      </c>
      <c r="I26" s="9">
        <f>IF('Upto Month Current'!$E$10="",0,'Upto Month Current'!$E$10)</f>
        <v>0</v>
      </c>
      <c r="J26" s="9">
        <f>IF('Upto Month Current'!$E$11="",0,'Upto Month Current'!$E$11)</f>
        <v>0</v>
      </c>
      <c r="K26" s="9">
        <f>IF('Upto Month Current'!$E$12="",0,'Upto Month Current'!$E$12)</f>
        <v>903</v>
      </c>
      <c r="L26" s="9">
        <f>IF('Upto Month Current'!$E$13="",0,'Upto Month Current'!$E$13)</f>
        <v>21189</v>
      </c>
      <c r="M26" s="9">
        <f>IF('Upto Month Current'!$E$14="",0,'Upto Month Current'!$E$14)</f>
        <v>26290</v>
      </c>
      <c r="N26" s="9">
        <f>IF('Upto Month Current'!$E$15="",0,'Upto Month Current'!$E$15)</f>
        <v>107</v>
      </c>
      <c r="O26" s="9">
        <f>IF('Upto Month Current'!$E$16="",0,'Upto Month Current'!$E$16)</f>
        <v>1485</v>
      </c>
      <c r="P26" s="9">
        <f>IF('Upto Month Current'!$E$17="",0,'Upto Month Current'!$E$17)</f>
        <v>23946</v>
      </c>
      <c r="Q26" s="9">
        <f>IF('Upto Month Current'!$E$18="",0,'Upto Month Current'!$E$18)</f>
        <v>0</v>
      </c>
      <c r="R26" s="9">
        <f>IF('Upto Month Current'!$E$21="",0,'Upto Month Current'!$E$21)</f>
        <v>3168</v>
      </c>
      <c r="S26" s="9">
        <f>IF('Upto Month Current'!$E$26="",0,'Upto Month Current'!$E$26)</f>
        <v>0</v>
      </c>
      <c r="T26" s="9">
        <f>IF('Upto Month Current'!$E$27="",0,'Upto Month Current'!$E$27)</f>
        <v>0</v>
      </c>
      <c r="U26" s="9">
        <f>IF('Upto Month Current'!$E$30="",0,'Upto Month Current'!$E$30)</f>
        <v>0</v>
      </c>
      <c r="V26" s="9">
        <f>IF('Upto Month Current'!$E$35="",0,'Upto Month Current'!$E$35)</f>
        <v>331200</v>
      </c>
      <c r="W26" s="9">
        <f>IF('Upto Month Current'!$E$39="",0,'Upto Month Current'!$E$39)</f>
        <v>0</v>
      </c>
      <c r="X26" s="9">
        <f>IF('Upto Month Current'!$E$40="",0,'Upto Month Current'!$E$40)</f>
        <v>0</v>
      </c>
      <c r="Y26" s="9">
        <f>IF('Upto Month Current'!$E$42="",0,'Upto Month Current'!$E$42)</f>
        <v>15535</v>
      </c>
      <c r="Z26" s="9">
        <f>IF('Upto Month Current'!$E$43="",0,'Upto Month Current'!$E$43)</f>
        <v>1449</v>
      </c>
      <c r="AA26" s="9">
        <f>IF('Upto Month Current'!$E$44="",0,'Upto Month Current'!$E$44)</f>
        <v>964</v>
      </c>
      <c r="AB26" s="9">
        <f>IF('Upto Month Current'!$E$51="",0,'Upto Month Current'!$E$51)</f>
        <v>793102</v>
      </c>
      <c r="AC26" s="121">
        <f t="shared" si="24"/>
        <v>2811271</v>
      </c>
      <c r="AD26" s="9">
        <f>IF('Upto Month Current'!$E$19="",0,'Upto Month Current'!$E$19)</f>
        <v>339</v>
      </c>
      <c r="AE26" s="9">
        <f>IF('Upto Month Current'!$E$20="",0,'Upto Month Current'!$E$20)</f>
        <v>157</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149142</v>
      </c>
      <c r="AK26" s="9">
        <f>IF('Upto Month Current'!$E$29="",0,'Upto Month Current'!$E$29)</f>
        <v>13089</v>
      </c>
      <c r="AL26" s="9">
        <f>IF('Upto Month Current'!$E$31="",0,'Upto Month Current'!$E$31)</f>
        <v>82</v>
      </c>
      <c r="AM26" s="9">
        <f>IF('Upto Month Current'!$E$32="",0,'Upto Month Current'!$E$32)</f>
        <v>0</v>
      </c>
      <c r="AN26" s="9">
        <f>IF('Upto Month Current'!$E$33="",0,'Upto Month Current'!$E$33)</f>
        <v>88647</v>
      </c>
      <c r="AO26" s="9">
        <f>IF('Upto Month Current'!$E$34="",0,'Upto Month Current'!$E$34)</f>
        <v>-128151</v>
      </c>
      <c r="AP26" s="9">
        <f>IF('Upto Month Current'!$E$36="",0,'Upto Month Current'!$E$36)</f>
        <v>255359</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186</v>
      </c>
      <c r="AY26" s="9">
        <f>IF('Upto Month Current'!$E$49="",0,'Upto Month Current'!$E$49)</f>
        <v>0</v>
      </c>
      <c r="AZ26" s="9">
        <f>IF('Upto Month Current'!$E$50="",0,'Upto Month Current'!$E$50)</f>
        <v>0</v>
      </c>
      <c r="BA26" s="9">
        <f>IF('Upto Month Current'!$E$52="",0,'Upto Month Current'!$E$52)</f>
        <v>708613</v>
      </c>
      <c r="BB26" s="9">
        <f>IF('Upto Month Current'!$E$53="",0,'Upto Month Current'!$E$53)</f>
        <v>1714</v>
      </c>
      <c r="BC26" s="9">
        <f>IF('Upto Month Current'!$E$54="",0,'Upto Month Current'!$E$54)</f>
        <v>1714</v>
      </c>
      <c r="BD26" s="9">
        <f>IF('Upto Month Current'!$E$55="",0,'Upto Month Current'!$E$55)</f>
        <v>0</v>
      </c>
      <c r="BE26" s="9">
        <f>IF('Upto Month Current'!$E$56="",0,'Upto Month Current'!$E$56)</f>
        <v>10573</v>
      </c>
      <c r="BF26" s="9">
        <f>IF('Upto Month Current'!$E$58="",0,'Upto Month Current'!$E$58)</f>
        <v>6</v>
      </c>
      <c r="BG26" s="122">
        <f t="shared" si="26"/>
        <v>1101470</v>
      </c>
      <c r="BH26" s="123">
        <f t="shared" si="27"/>
        <v>3912741</v>
      </c>
      <c r="BI26" s="9">
        <f>IF('Upto Month Current'!$E$60="",0,'Upto Month Current'!$E$60)</f>
        <v>47295</v>
      </c>
      <c r="BJ26" s="124">
        <f t="shared" si="25"/>
        <v>3865446</v>
      </c>
      <c r="BK26">
        <f>'Upto Month Current'!$E$61</f>
        <v>3865499</v>
      </c>
    </row>
    <row r="27" spans="1:63" ht="15.75" x14ac:dyDescent="0.25">
      <c r="A27" s="128"/>
      <c r="B27" s="5" t="s">
        <v>210</v>
      </c>
      <c r="C27" s="126">
        <f t="shared" ref="C27:AH27" si="30">C26/C23</f>
        <v>0.74541147488607506</v>
      </c>
      <c r="D27" s="126">
        <f t="shared" si="30"/>
        <v>1.0817675935845978</v>
      </c>
      <c r="E27" s="126">
        <f t="shared" si="30"/>
        <v>0.95635627774925247</v>
      </c>
      <c r="F27" s="126">
        <f t="shared" si="30"/>
        <v>0.74455672404676576</v>
      </c>
      <c r="G27" s="126">
        <f t="shared" si="30"/>
        <v>0.76368314273084814</v>
      </c>
      <c r="H27" s="126" t="e">
        <f t="shared" si="30"/>
        <v>#DIV/0!</v>
      </c>
      <c r="I27" s="126" t="e">
        <f t="shared" si="30"/>
        <v>#DIV/0!</v>
      </c>
      <c r="J27" s="126" t="e">
        <f t="shared" si="30"/>
        <v>#DIV/0!</v>
      </c>
      <c r="K27" s="126">
        <f t="shared" si="30"/>
        <v>0.36662606577344703</v>
      </c>
      <c r="L27" s="126">
        <f t="shared" si="30"/>
        <v>0.6859057361129095</v>
      </c>
      <c r="M27" s="126">
        <f t="shared" si="30"/>
        <v>1.5393172902394754</v>
      </c>
      <c r="N27" s="126">
        <f t="shared" si="30"/>
        <v>0.84251968503937003</v>
      </c>
      <c r="O27" s="126">
        <f t="shared" si="30"/>
        <v>0.53590761457957414</v>
      </c>
      <c r="P27" s="126">
        <f t="shared" si="30"/>
        <v>1.2000601383181317</v>
      </c>
      <c r="Q27" s="126" t="e">
        <f t="shared" si="30"/>
        <v>#DIV/0!</v>
      </c>
      <c r="R27" s="126">
        <f t="shared" si="30"/>
        <v>1.4950448324681453</v>
      </c>
      <c r="S27" s="126" t="e">
        <f t="shared" si="30"/>
        <v>#DIV/0!</v>
      </c>
      <c r="T27" s="126" t="e">
        <f t="shared" si="30"/>
        <v>#DIV/0!</v>
      </c>
      <c r="U27" s="126" t="e">
        <f t="shared" si="30"/>
        <v>#DIV/0!</v>
      </c>
      <c r="V27" s="126">
        <f t="shared" si="30"/>
        <v>1.1284689688069642</v>
      </c>
      <c r="W27" s="126" t="e">
        <f t="shared" si="30"/>
        <v>#DIV/0!</v>
      </c>
      <c r="X27" s="126" t="e">
        <f t="shared" si="30"/>
        <v>#DIV/0!</v>
      </c>
      <c r="Y27" s="126">
        <f t="shared" si="30"/>
        <v>46.097922848664687</v>
      </c>
      <c r="Z27" s="126">
        <f t="shared" si="30"/>
        <v>65.86363636363636</v>
      </c>
      <c r="AA27" s="126">
        <f t="shared" si="30"/>
        <v>18.901960784313726</v>
      </c>
      <c r="AB27" s="126">
        <f t="shared" si="30"/>
        <v>0.57298930461193454</v>
      </c>
      <c r="AC27" s="126">
        <f t="shared" si="30"/>
        <v>0.74857057040584807</v>
      </c>
      <c r="AD27" s="126">
        <f t="shared" si="30"/>
        <v>0.23266986959505834</v>
      </c>
      <c r="AE27" s="126">
        <f t="shared" si="30"/>
        <v>2.6610169491525424</v>
      </c>
      <c r="AF27" s="126" t="e">
        <f t="shared" si="30"/>
        <v>#DIV/0!</v>
      </c>
      <c r="AG27" s="126" t="e">
        <f t="shared" si="30"/>
        <v>#DIV/0!</v>
      </c>
      <c r="AH27" s="126" t="e">
        <f t="shared" si="30"/>
        <v>#DIV/0!</v>
      </c>
      <c r="AI27" s="126" t="e">
        <f t="shared" ref="AI27:BJ27" si="31">AI26/AI23</f>
        <v>#DIV/0!</v>
      </c>
      <c r="AJ27" s="126">
        <f t="shared" si="31"/>
        <v>0.89087868108237267</v>
      </c>
      <c r="AK27" s="126">
        <f t="shared" si="31"/>
        <v>0.40867366054702137</v>
      </c>
      <c r="AL27" s="126">
        <f t="shared" si="31"/>
        <v>0.21134020618556701</v>
      </c>
      <c r="AM27" s="126" t="e">
        <f t="shared" si="31"/>
        <v>#DIV/0!</v>
      </c>
      <c r="AN27" s="126">
        <f t="shared" si="31"/>
        <v>0.73171879256122629</v>
      </c>
      <c r="AO27" s="126">
        <f t="shared" si="31"/>
        <v>-3.0928947241395957</v>
      </c>
      <c r="AP27" s="126">
        <f t="shared" si="31"/>
        <v>3.7807998104854827</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1.3493663654800103</v>
      </c>
      <c r="BB27" s="126">
        <f t="shared" si="31"/>
        <v>1.4904347826086957</v>
      </c>
      <c r="BC27" s="126">
        <f t="shared" si="31"/>
        <v>1.4904347826086957</v>
      </c>
      <c r="BD27" s="126" t="e">
        <f t="shared" si="31"/>
        <v>#DIV/0!</v>
      </c>
      <c r="BE27" s="126">
        <f t="shared" si="31"/>
        <v>5.0709832134292565</v>
      </c>
      <c r="BF27" s="126">
        <f t="shared" si="31"/>
        <v>1.1928429423459244E-2</v>
      </c>
      <c r="BG27" s="126">
        <f t="shared" si="31"/>
        <v>1.1455758144314243</v>
      </c>
      <c r="BH27" s="126">
        <f t="shared" si="31"/>
        <v>0.82949460867013869</v>
      </c>
      <c r="BI27" s="126">
        <f t="shared" si="31"/>
        <v>0.4504242816735079</v>
      </c>
      <c r="BJ27" s="126">
        <f t="shared" si="31"/>
        <v>0.83812483778789193</v>
      </c>
    </row>
    <row r="28" spans="1:63" ht="15.75" x14ac:dyDescent="0.2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x14ac:dyDescent="0.25">
      <c r="A29" s="15" t="s">
        <v>139</v>
      </c>
      <c r="B29" s="11" t="s">
        <v>214</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x14ac:dyDescent="0.25">
      <c r="A30" s="128" t="s">
        <v>139</v>
      </c>
      <c r="B30" s="5" t="s">
        <v>211</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x14ac:dyDescent="0.2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x14ac:dyDescent="0.25">
      <c r="A32" s="128"/>
      <c r="B32" s="12" t="s">
        <v>212</v>
      </c>
      <c r="C32" s="9">
        <f>IF('Upto Month Current'!$F$4="",0,'Upto Month Current'!$F$4)</f>
        <v>1606123</v>
      </c>
      <c r="D32" s="9">
        <f>IF('Upto Month Current'!$F$5="",0,'Upto Month Current'!$F$5)</f>
        <v>412844</v>
      </c>
      <c r="E32" s="9">
        <f>IF('Upto Month Current'!$F$6="",0,'Upto Month Current'!$F$6)</f>
        <v>112535</v>
      </c>
      <c r="F32" s="9">
        <f>IF('Upto Month Current'!$F$7="",0,'Upto Month Current'!$F$7)</f>
        <v>140721</v>
      </c>
      <c r="G32" s="9">
        <f>IF('Upto Month Current'!$F$8="",0,'Upto Month Current'!$F$8)</f>
        <v>98117</v>
      </c>
      <c r="H32" s="9">
        <f>IF('Upto Month Current'!$F$9="",0,'Upto Month Current'!$F$9)</f>
        <v>0</v>
      </c>
      <c r="I32" s="9">
        <f>IF('Upto Month Current'!$F$10="",0,'Upto Month Current'!$F$10)</f>
        <v>0</v>
      </c>
      <c r="J32" s="9">
        <f>IF('Upto Month Current'!$F$11="",0,'Upto Month Current'!$F$11)</f>
        <v>1680</v>
      </c>
      <c r="K32" s="9">
        <f>IF('Upto Month Current'!$F$12="",0,'Upto Month Current'!$F$12)</f>
        <v>729</v>
      </c>
      <c r="L32" s="9">
        <f>IF('Upto Month Current'!$F$13="",0,'Upto Month Current'!$F$13)</f>
        <v>19751</v>
      </c>
      <c r="M32" s="9">
        <f>IF('Upto Month Current'!$F$14="",0,'Upto Month Current'!$F$14)</f>
        <v>38574</v>
      </c>
      <c r="N32" s="9">
        <f>IF('Upto Month Current'!$F$15="",0,'Upto Month Current'!$F$15)</f>
        <v>69</v>
      </c>
      <c r="O32" s="9">
        <f>IF('Upto Month Current'!$F$16="",0,'Upto Month Current'!$F$16)</f>
        <v>3772</v>
      </c>
      <c r="P32" s="9">
        <f>IF('Upto Month Current'!$F$17="",0,'Upto Month Current'!$F$17)</f>
        <v>150034</v>
      </c>
      <c r="Q32" s="9">
        <f>IF('Upto Month Current'!$F$18="",0,'Upto Month Current'!$F$18)</f>
        <v>0</v>
      </c>
      <c r="R32" s="9">
        <f>IF('Upto Month Current'!$F$21="",0,'Upto Month Current'!$F$21)</f>
        <v>4885</v>
      </c>
      <c r="S32" s="9">
        <f>IF('Upto Month Current'!$F$26="",0,'Upto Month Current'!$F$26)</f>
        <v>0</v>
      </c>
      <c r="T32" s="9">
        <f>IF('Upto Month Current'!$F$27="",0,'Upto Month Current'!$F$27)</f>
        <v>0</v>
      </c>
      <c r="U32" s="9">
        <f>IF('Upto Month Current'!$F$30="",0,'Upto Month Current'!$F$30)</f>
        <v>0</v>
      </c>
      <c r="V32" s="9">
        <f>IF('Upto Month Current'!$F$35="",0,'Upto Month Current'!$F$35)</f>
        <v>7252</v>
      </c>
      <c r="W32" s="9">
        <f>IF('Upto Month Current'!$F$39="",0,'Upto Month Current'!$F$39)</f>
        <v>0</v>
      </c>
      <c r="X32" s="9">
        <f>IF('Upto Month Current'!$F$40="",0,'Upto Month Current'!$F$40)</f>
        <v>0</v>
      </c>
      <c r="Y32" s="9">
        <f>IF('Upto Month Current'!$F$42="",0,'Upto Month Current'!$F$42)</f>
        <v>18658</v>
      </c>
      <c r="Z32" s="9">
        <f>IF('Upto Month Current'!$F$43="",0,'Upto Month Current'!$F$43)</f>
        <v>1957</v>
      </c>
      <c r="AA32" s="9">
        <f>IF('Upto Month Current'!$F$44="",0,'Upto Month Current'!$F$44)</f>
        <v>1450</v>
      </c>
      <c r="AB32" s="9">
        <f>IF('Upto Month Current'!$F$51="",0,'Upto Month Current'!$F$51)</f>
        <v>0</v>
      </c>
      <c r="AC32" s="121">
        <f t="shared" si="32"/>
        <v>2619151</v>
      </c>
      <c r="AD32" s="9">
        <f>IF('Upto Month Current'!$F$19="",0,'Upto Month Current'!$F$19)</f>
        <v>2211</v>
      </c>
      <c r="AE32" s="9">
        <f>IF('Upto Month Current'!$F$20="",0,'Upto Month Current'!$F$20)</f>
        <v>8924</v>
      </c>
      <c r="AF32" s="9">
        <f>IF('Upto Month Current'!$F$22="",0,'Upto Month Current'!$F$22)</f>
        <v>2503</v>
      </c>
      <c r="AG32" s="9">
        <f>IF('Upto Month Current'!$F$23="",0,'Upto Month Current'!$F$23)</f>
        <v>0</v>
      </c>
      <c r="AH32" s="9">
        <f>IF('Upto Month Current'!$F$24="",0,'Upto Month Current'!$F$24)</f>
        <v>0</v>
      </c>
      <c r="AI32" s="9">
        <f>IF('Upto Month Current'!$F$25="",0,'Upto Month Current'!$F$25)</f>
        <v>222</v>
      </c>
      <c r="AJ32" s="9">
        <f>IF('Upto Month Current'!$F$28="",0,'Upto Month Current'!$F$28)</f>
        <v>159931</v>
      </c>
      <c r="AK32" s="9">
        <f>IF('Upto Month Current'!$F$29="",0,'Upto Month Current'!$F$29)</f>
        <v>168792</v>
      </c>
      <c r="AL32" s="9">
        <f>IF('Upto Month Current'!$F$31="",0,'Upto Month Current'!$F$31)</f>
        <v>0</v>
      </c>
      <c r="AM32" s="9">
        <f>IF('Upto Month Current'!$F$32="",0,'Upto Month Current'!$F$32)</f>
        <v>2358</v>
      </c>
      <c r="AN32" s="9">
        <f>IF('Upto Month Current'!$F$33="",0,'Upto Month Current'!$F$33)</f>
        <v>522155</v>
      </c>
      <c r="AO32" s="9">
        <f>IF('Upto Month Current'!$F$34="",0,'Upto Month Current'!$F$34)</f>
        <v>36110</v>
      </c>
      <c r="AP32" s="9">
        <f>IF('Upto Month Current'!$F$36="",0,'Upto Month Current'!$F$36)</f>
        <v>14772</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12</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17934</v>
      </c>
      <c r="BC32" s="9">
        <f>IF('Upto Month Current'!$F$54="",0,'Upto Month Current'!$F$54)</f>
        <v>17934</v>
      </c>
      <c r="BD32" s="9">
        <f>IF('Upto Month Current'!$F$55="",0,'Upto Month Current'!$F$55)</f>
        <v>0</v>
      </c>
      <c r="BE32" s="9">
        <f>IF('Upto Month Current'!$F$56="",0,'Upto Month Current'!$F$56)</f>
        <v>49383</v>
      </c>
      <c r="BF32" s="9">
        <f>IF('Upto Month Current'!$F$58="",0,'Upto Month Current'!$F$58)</f>
        <v>354909</v>
      </c>
      <c r="BG32" s="122">
        <f t="shared" si="34"/>
        <v>1358150</v>
      </c>
      <c r="BH32" s="123">
        <f t="shared" si="35"/>
        <v>3977301</v>
      </c>
      <c r="BI32" s="9">
        <f>IF('Upto Month Current'!$F$60="",0,'Upto Month Current'!$F$60)</f>
        <v>48367</v>
      </c>
      <c r="BJ32" s="124">
        <f t="shared" si="33"/>
        <v>3928934</v>
      </c>
      <c r="BK32">
        <f>'Upto Month Current'!$F$61</f>
        <v>3928972</v>
      </c>
    </row>
    <row r="33" spans="1:63" ht="15.75" x14ac:dyDescent="0.25">
      <c r="A33" s="128"/>
      <c r="B33" s="5" t="s">
        <v>210</v>
      </c>
      <c r="C33" s="126">
        <f t="shared" ref="C33:AH33" si="38">C32/C29</f>
        <v>0.6396679238670262</v>
      </c>
      <c r="D33" s="126">
        <f t="shared" si="38"/>
        <v>1.0535120982764867</v>
      </c>
      <c r="E33" s="126">
        <f t="shared" si="38"/>
        <v>0.88415304839723441</v>
      </c>
      <c r="F33" s="126">
        <f t="shared" si="38"/>
        <v>0.71789835627340348</v>
      </c>
      <c r="G33" s="126">
        <f t="shared" si="38"/>
        <v>0.72612563275213882</v>
      </c>
      <c r="H33" s="126" t="e">
        <f t="shared" si="38"/>
        <v>#DIV/0!</v>
      </c>
      <c r="I33" s="126" t="e">
        <f t="shared" si="38"/>
        <v>#DIV/0!</v>
      </c>
      <c r="J33" s="126">
        <f t="shared" si="38"/>
        <v>1.5258855585831064</v>
      </c>
      <c r="K33" s="126">
        <f t="shared" si="38"/>
        <v>0.50380096751900483</v>
      </c>
      <c r="L33" s="126">
        <f t="shared" si="38"/>
        <v>0.66410006388487275</v>
      </c>
      <c r="M33" s="126">
        <f t="shared" si="38"/>
        <v>0.78962559620069195</v>
      </c>
      <c r="N33" s="126">
        <f t="shared" si="38"/>
        <v>0.28048780487804881</v>
      </c>
      <c r="O33" s="126">
        <f t="shared" si="38"/>
        <v>0.61896947817525438</v>
      </c>
      <c r="P33" s="126">
        <f t="shared" si="38"/>
        <v>0.94077000250815146</v>
      </c>
      <c r="Q33" s="126" t="e">
        <f t="shared" si="38"/>
        <v>#DIV/0!</v>
      </c>
      <c r="R33" s="126">
        <f t="shared" si="38"/>
        <v>1.2652162652162653</v>
      </c>
      <c r="S33" s="126" t="e">
        <f t="shared" si="38"/>
        <v>#DIV/0!</v>
      </c>
      <c r="T33" s="126" t="e">
        <f t="shared" si="38"/>
        <v>#DIV/0!</v>
      </c>
      <c r="U33" s="126" t="e">
        <f t="shared" si="38"/>
        <v>#DIV/0!</v>
      </c>
      <c r="V33" s="126">
        <f t="shared" si="38"/>
        <v>0.39756592292089249</v>
      </c>
      <c r="W33" s="126" t="e">
        <f t="shared" si="38"/>
        <v>#DIV/0!</v>
      </c>
      <c r="X33" s="126" t="e">
        <f t="shared" si="38"/>
        <v>#DIV/0!</v>
      </c>
      <c r="Y33" s="126">
        <f t="shared" si="38"/>
        <v>30.738056013179573</v>
      </c>
      <c r="Z33" s="126" t="e">
        <f t="shared" si="38"/>
        <v>#DIV/0!</v>
      </c>
      <c r="AA33" s="126">
        <f t="shared" si="38"/>
        <v>362.5</v>
      </c>
      <c r="AB33" s="126" t="e">
        <f t="shared" si="38"/>
        <v>#DIV/0!</v>
      </c>
      <c r="AC33" s="126">
        <f t="shared" si="38"/>
        <v>0.72136247297112321</v>
      </c>
      <c r="AD33" s="126">
        <f t="shared" si="38"/>
        <v>0.43652517275419545</v>
      </c>
      <c r="AE33" s="126">
        <f t="shared" si="38"/>
        <v>0.36186691537245042</v>
      </c>
      <c r="AF33" s="126">
        <f t="shared" si="38"/>
        <v>0.45750319868397005</v>
      </c>
      <c r="AG33" s="126" t="e">
        <f t="shared" si="38"/>
        <v>#DIV/0!</v>
      </c>
      <c r="AH33" s="126" t="e">
        <f t="shared" si="38"/>
        <v>#DIV/0!</v>
      </c>
      <c r="AI33" s="126">
        <f t="shared" ref="AI33:BJ33" si="39">AI32/AI29</f>
        <v>1.7619047619047619</v>
      </c>
      <c r="AJ33" s="126">
        <f t="shared" si="39"/>
        <v>0.71159827184993041</v>
      </c>
      <c r="AK33" s="126">
        <f t="shared" si="39"/>
        <v>0.43444532241334488</v>
      </c>
      <c r="AL33" s="126" t="e">
        <f t="shared" si="39"/>
        <v>#DIV/0!</v>
      </c>
      <c r="AM33" s="126">
        <f t="shared" si="39"/>
        <v>1.82225656877898</v>
      </c>
      <c r="AN33" s="126">
        <f t="shared" si="39"/>
        <v>1.0227203729275005</v>
      </c>
      <c r="AO33" s="126">
        <f t="shared" si="39"/>
        <v>0.19081992855482044</v>
      </c>
      <c r="AP33" s="126">
        <f t="shared" si="39"/>
        <v>0.91705984603923518</v>
      </c>
      <c r="AQ33" s="126" t="e">
        <f t="shared" si="39"/>
        <v>#DIV/0!</v>
      </c>
      <c r="AR33" s="126" t="e">
        <f t="shared" si="39"/>
        <v>#DIV/0!</v>
      </c>
      <c r="AS33" s="126" t="e">
        <f t="shared" si="39"/>
        <v>#DIV/0!</v>
      </c>
      <c r="AT33" s="126" t="e">
        <f t="shared" si="39"/>
        <v>#DIV/0!</v>
      </c>
      <c r="AU33" s="126" t="e">
        <f t="shared" si="39"/>
        <v>#DIV/0!</v>
      </c>
      <c r="AV33" s="126">
        <f t="shared" si="39"/>
        <v>0.70588235294117652</v>
      </c>
      <c r="AW33" s="126">
        <f t="shared" si="39"/>
        <v>0</v>
      </c>
      <c r="AX33" s="126" t="e">
        <f t="shared" si="39"/>
        <v>#DIV/0!</v>
      </c>
      <c r="AY33" s="126" t="e">
        <f t="shared" si="39"/>
        <v>#DIV/0!</v>
      </c>
      <c r="AZ33" s="126" t="e">
        <f t="shared" si="39"/>
        <v>#DIV/0!</v>
      </c>
      <c r="BA33" s="126" t="e">
        <f t="shared" si="39"/>
        <v>#DIV/0!</v>
      </c>
      <c r="BB33" s="126">
        <f t="shared" si="39"/>
        <v>1.6370607028753994</v>
      </c>
      <c r="BC33" s="126">
        <f t="shared" si="39"/>
        <v>1.636612520532944</v>
      </c>
      <c r="BD33" s="126" t="e">
        <f t="shared" si="39"/>
        <v>#DIV/0!</v>
      </c>
      <c r="BE33" s="126">
        <f t="shared" si="39"/>
        <v>10.000607533414337</v>
      </c>
      <c r="BF33" s="126">
        <f t="shared" si="39"/>
        <v>1.3127566080028408</v>
      </c>
      <c r="BG33" s="126">
        <f t="shared" si="39"/>
        <v>0.81666264794362642</v>
      </c>
      <c r="BH33" s="126">
        <f t="shared" si="39"/>
        <v>0.75130055641524718</v>
      </c>
      <c r="BI33" s="126">
        <f t="shared" si="39"/>
        <v>0.56169506091117072</v>
      </c>
      <c r="BJ33" s="126">
        <f t="shared" si="39"/>
        <v>0.75443562409234344</v>
      </c>
    </row>
    <row r="34" spans="1:63" ht="15.75" x14ac:dyDescent="0.2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x14ac:dyDescent="0.25">
      <c r="A35" s="15" t="s">
        <v>140</v>
      </c>
      <c r="B35" s="11" t="s">
        <v>214</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x14ac:dyDescent="0.25">
      <c r="A36" s="128" t="s">
        <v>140</v>
      </c>
      <c r="B36" s="5" t="s">
        <v>211</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x14ac:dyDescent="0.2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x14ac:dyDescent="0.25">
      <c r="A38" s="128"/>
      <c r="B38" s="12" t="s">
        <v>212</v>
      </c>
      <c r="C38" s="9">
        <f>IF('Upto Month Current'!$G$4="",0,'Upto Month Current'!$G$4)</f>
        <v>3361261</v>
      </c>
      <c r="D38" s="9">
        <f>IF('Upto Month Current'!$G$5="",0,'Upto Month Current'!$G$5)</f>
        <v>1066626</v>
      </c>
      <c r="E38" s="9">
        <f>IF('Upto Month Current'!$G$6="",0,'Upto Month Current'!$G$6)</f>
        <v>163016</v>
      </c>
      <c r="F38" s="9">
        <f>IF('Upto Month Current'!$G$7="",0,'Upto Month Current'!$G$7)</f>
        <v>565855</v>
      </c>
      <c r="G38" s="9">
        <f>IF('Upto Month Current'!$G$8="",0,'Upto Month Current'!$G$8)</f>
        <v>189981</v>
      </c>
      <c r="H38" s="9">
        <f>IF('Upto Month Current'!$G$9="",0,'Upto Month Current'!$G$9)</f>
        <v>0</v>
      </c>
      <c r="I38" s="9">
        <f>IF('Upto Month Current'!$G$10="",0,'Upto Month Current'!$G$10)</f>
        <v>0</v>
      </c>
      <c r="J38" s="9">
        <f>IF('Upto Month Current'!$G$11="",0,'Upto Month Current'!$G$11)</f>
        <v>1101377</v>
      </c>
      <c r="K38" s="9">
        <f>IF('Upto Month Current'!$G$12="",0,'Upto Month Current'!$G$12)</f>
        <v>6003</v>
      </c>
      <c r="L38" s="9">
        <f>IF('Upto Month Current'!$G$13="",0,'Upto Month Current'!$G$13)</f>
        <v>66304</v>
      </c>
      <c r="M38" s="9">
        <f>IF('Upto Month Current'!$G$14="",0,'Upto Month Current'!$G$14)</f>
        <v>211775</v>
      </c>
      <c r="N38" s="9">
        <f>IF('Upto Month Current'!$G$15="",0,'Upto Month Current'!$G$15)</f>
        <v>569</v>
      </c>
      <c r="O38" s="9">
        <f>IF('Upto Month Current'!$G$16="",0,'Upto Month Current'!$G$16)</f>
        <v>5270</v>
      </c>
      <c r="P38" s="9">
        <f>IF('Upto Month Current'!$G$17="",0,'Upto Month Current'!$G$17)</f>
        <v>10002</v>
      </c>
      <c r="Q38" s="9">
        <f>IF('Upto Month Current'!$G$18="",0,'Upto Month Current'!$G$18)</f>
        <v>0</v>
      </c>
      <c r="R38" s="9">
        <f>IF('Upto Month Current'!$G$21="",0,'Upto Month Current'!$G$21)</f>
        <v>7352</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6681</v>
      </c>
      <c r="Z38" s="9">
        <f>IF('Upto Month Current'!$G$43="",0,'Upto Month Current'!$G$43)</f>
        <v>863</v>
      </c>
      <c r="AA38" s="9">
        <f>IF('Upto Month Current'!$G$44="",0,'Upto Month Current'!$G$44)</f>
        <v>1114</v>
      </c>
      <c r="AB38" s="9">
        <f>IF('Upto Month Current'!$G$51="",0,'Upto Month Current'!$G$51)</f>
        <v>0</v>
      </c>
      <c r="AC38" s="121">
        <f t="shared" si="40"/>
        <v>6764049</v>
      </c>
      <c r="AD38" s="9">
        <f>IF('Upto Month Current'!$G$19="",0,'Upto Month Current'!$G$19)</f>
        <v>2594</v>
      </c>
      <c r="AE38" s="9">
        <f>IF('Upto Month Current'!$G$20="",0,'Upto Month Current'!$G$20)</f>
        <v>1439</v>
      </c>
      <c r="AF38" s="9">
        <f>IF('Upto Month Current'!$G$22="",0,'Upto Month Current'!$G$22)</f>
        <v>3863</v>
      </c>
      <c r="AG38" s="9">
        <f>IF('Upto Month Current'!$G$23="",0,'Upto Month Current'!$G$23)</f>
        <v>0</v>
      </c>
      <c r="AH38" s="9">
        <f>IF('Upto Month Current'!$G$24="",0,'Upto Month Current'!$G$24)</f>
        <v>0</v>
      </c>
      <c r="AI38" s="9">
        <f>IF('Upto Month Current'!$G$25="",0,'Upto Month Current'!$G$25)</f>
        <v>17</v>
      </c>
      <c r="AJ38" s="9">
        <f>IF('Upto Month Current'!$G$28="",0,'Upto Month Current'!$G$28)</f>
        <v>102759</v>
      </c>
      <c r="AK38" s="9">
        <f>IF('Upto Month Current'!$G$29="",0,'Upto Month Current'!$G$29)</f>
        <v>14072</v>
      </c>
      <c r="AL38" s="9">
        <f>IF('Upto Month Current'!$G$31="",0,'Upto Month Current'!$G$31)</f>
        <v>603599</v>
      </c>
      <c r="AM38" s="9">
        <f>IF('Upto Month Current'!$G$32="",0,'Upto Month Current'!$G$32)</f>
        <v>25431</v>
      </c>
      <c r="AN38" s="9">
        <f>IF('Upto Month Current'!$G$33="",0,'Upto Month Current'!$G$33)</f>
        <v>453889</v>
      </c>
      <c r="AO38" s="9">
        <f>IF('Upto Month Current'!$G$34="",0,'Upto Month Current'!$G$34)</f>
        <v>-4258</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196</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22741</v>
      </c>
      <c r="BC38" s="9">
        <f>IF('Upto Month Current'!$G$54="",0,'Upto Month Current'!$G$54)</f>
        <v>22741</v>
      </c>
      <c r="BD38" s="9">
        <f>IF('Upto Month Current'!$G$55="",0,'Upto Month Current'!$G$55)</f>
        <v>0</v>
      </c>
      <c r="BE38" s="9">
        <f>IF('Upto Month Current'!$G$56="",0,'Upto Month Current'!$G$56)</f>
        <v>26554</v>
      </c>
      <c r="BF38" s="9">
        <f>IF('Upto Month Current'!$G$58="",0,'Upto Month Current'!$G$58)</f>
        <v>84</v>
      </c>
      <c r="BG38" s="122">
        <f t="shared" si="42"/>
        <v>1275721</v>
      </c>
      <c r="BH38" s="123">
        <f t="shared" si="43"/>
        <v>8039770</v>
      </c>
      <c r="BI38" s="9">
        <f>IF('Upto Month Current'!$G$60="",0,'Upto Month Current'!$G$60)</f>
        <v>15900</v>
      </c>
      <c r="BJ38" s="124">
        <f t="shared" si="41"/>
        <v>8023870</v>
      </c>
      <c r="BK38">
        <f>'Upto Month Current'!$G$61</f>
        <v>8024020</v>
      </c>
    </row>
    <row r="39" spans="1:63" ht="15.75" x14ac:dyDescent="0.25">
      <c r="A39" s="128"/>
      <c r="B39" s="5" t="s">
        <v>210</v>
      </c>
      <c r="C39" s="126">
        <f t="shared" ref="C39:AH39" si="46">C38/C35</f>
        <v>0.78256070485992757</v>
      </c>
      <c r="D39" s="126">
        <f t="shared" si="46"/>
        <v>1.1675080342209652</v>
      </c>
      <c r="E39" s="126">
        <f t="shared" si="46"/>
        <v>1.0249484432372618</v>
      </c>
      <c r="F39" s="126">
        <f t="shared" si="46"/>
        <v>0.87464352234699472</v>
      </c>
      <c r="G39" s="126">
        <f t="shared" si="46"/>
        <v>0.87368876093944736</v>
      </c>
      <c r="H39" s="126" t="e">
        <f t="shared" si="46"/>
        <v>#DIV/0!</v>
      </c>
      <c r="I39" s="126" t="e">
        <f t="shared" si="46"/>
        <v>#DIV/0!</v>
      </c>
      <c r="J39" s="126">
        <f t="shared" si="46"/>
        <v>1.2348978614764143</v>
      </c>
      <c r="K39" s="126">
        <f t="shared" si="46"/>
        <v>5.9731343283582088E-2</v>
      </c>
      <c r="L39" s="126">
        <f t="shared" si="46"/>
        <v>0.50516948442297582</v>
      </c>
      <c r="M39" s="126">
        <f t="shared" si="46"/>
        <v>1.0170928266799861</v>
      </c>
      <c r="N39" s="126">
        <f t="shared" si="46"/>
        <v>1.6073446327683616</v>
      </c>
      <c r="O39" s="126">
        <f t="shared" si="46"/>
        <v>0.97196606418295828</v>
      </c>
      <c r="P39" s="126">
        <f t="shared" si="46"/>
        <v>1.1387908459524081</v>
      </c>
      <c r="Q39" s="126" t="e">
        <f t="shared" si="46"/>
        <v>#DIV/0!</v>
      </c>
      <c r="R39" s="126">
        <f t="shared" si="46"/>
        <v>0.65537528971296133</v>
      </c>
      <c r="S39" s="126" t="e">
        <f t="shared" si="46"/>
        <v>#DIV/0!</v>
      </c>
      <c r="T39" s="126" t="e">
        <f t="shared" si="46"/>
        <v>#DIV/0!</v>
      </c>
      <c r="U39" s="126" t="e">
        <f t="shared" si="46"/>
        <v>#DIV/0!</v>
      </c>
      <c r="V39" s="126" t="e">
        <f t="shared" si="46"/>
        <v>#DIV/0!</v>
      </c>
      <c r="W39" s="126" t="e">
        <f t="shared" si="46"/>
        <v>#DIV/0!</v>
      </c>
      <c r="X39" s="126" t="e">
        <f t="shared" si="46"/>
        <v>#DIV/0!</v>
      </c>
      <c r="Y39" s="126">
        <f t="shared" si="46"/>
        <v>18.662011173184357</v>
      </c>
      <c r="Z39" s="126">
        <f t="shared" si="46"/>
        <v>18.361702127659573</v>
      </c>
      <c r="AA39" s="126">
        <f t="shared" si="46"/>
        <v>2.5565117613310383E-2</v>
      </c>
      <c r="AB39" s="126" t="e">
        <f t="shared" si="46"/>
        <v>#DIV/0!</v>
      </c>
      <c r="AC39" s="126">
        <f t="shared" si="46"/>
        <v>0.88605986676973392</v>
      </c>
      <c r="AD39" s="126">
        <f t="shared" si="46"/>
        <v>1.0908326324642557</v>
      </c>
      <c r="AE39" s="126">
        <f t="shared" si="46"/>
        <v>55.346153846153847</v>
      </c>
      <c r="AF39" s="126">
        <f t="shared" si="46"/>
        <v>0.68118497619467466</v>
      </c>
      <c r="AG39" s="126" t="e">
        <f t="shared" si="46"/>
        <v>#DIV/0!</v>
      </c>
      <c r="AH39" s="126" t="e">
        <f t="shared" si="46"/>
        <v>#DIV/0!</v>
      </c>
      <c r="AI39" s="126">
        <f t="shared" ref="AI39:BJ39" si="47">AI38/AI35</f>
        <v>4.7752808988764044E-2</v>
      </c>
      <c r="AJ39" s="126">
        <f t="shared" si="47"/>
        <v>1.0958154712393626</v>
      </c>
      <c r="AK39" s="126">
        <f t="shared" si="47"/>
        <v>0.1208249617914241</v>
      </c>
      <c r="AL39" s="126">
        <f t="shared" si="47"/>
        <v>1.0861703793145023</v>
      </c>
      <c r="AM39" s="126">
        <f t="shared" si="47"/>
        <v>0.33856988803536003</v>
      </c>
      <c r="AN39" s="126">
        <f t="shared" si="47"/>
        <v>1.1569799008424568</v>
      </c>
      <c r="AO39" s="126">
        <f t="shared" si="47"/>
        <v>0.11648201340445903</v>
      </c>
      <c r="AP39" s="126" t="e">
        <f t="shared" si="47"/>
        <v>#DIV/0!</v>
      </c>
      <c r="AQ39" s="126" t="e">
        <f t="shared" si="47"/>
        <v>#DIV/0!</v>
      </c>
      <c r="AR39" s="126" t="e">
        <f t="shared" si="47"/>
        <v>#DIV/0!</v>
      </c>
      <c r="AS39" s="126" t="e">
        <f t="shared" si="47"/>
        <v>#DIV/0!</v>
      </c>
      <c r="AT39" s="126" t="e">
        <f t="shared" si="47"/>
        <v>#DIV/0!</v>
      </c>
      <c r="AU39" s="126" t="e">
        <f t="shared" si="47"/>
        <v>#DIV/0!</v>
      </c>
      <c r="AV39" s="126">
        <f t="shared" si="47"/>
        <v>0.73134328358208955</v>
      </c>
      <c r="AW39" s="126">
        <f t="shared" si="47"/>
        <v>0</v>
      </c>
      <c r="AX39" s="126" t="e">
        <f t="shared" si="47"/>
        <v>#DIV/0!</v>
      </c>
      <c r="AY39" s="126" t="e">
        <f t="shared" si="47"/>
        <v>#DIV/0!</v>
      </c>
      <c r="AZ39" s="126" t="e">
        <f t="shared" si="47"/>
        <v>#DIV/0!</v>
      </c>
      <c r="BA39" s="126" t="e">
        <f t="shared" si="47"/>
        <v>#DIV/0!</v>
      </c>
      <c r="BB39" s="126">
        <f t="shared" si="47"/>
        <v>8.4101331360946752</v>
      </c>
      <c r="BC39" s="126">
        <f t="shared" si="47"/>
        <v>8.3946105574012559</v>
      </c>
      <c r="BD39" s="126" t="e">
        <f t="shared" si="47"/>
        <v>#DIV/0!</v>
      </c>
      <c r="BE39" s="126">
        <f t="shared" si="47"/>
        <v>59.941309255079005</v>
      </c>
      <c r="BF39" s="126">
        <f t="shared" si="47"/>
        <v>42</v>
      </c>
      <c r="BG39" s="126">
        <f t="shared" si="47"/>
        <v>1.0528443743861879</v>
      </c>
      <c r="BH39" s="126">
        <f t="shared" si="47"/>
        <v>0.90890653268126842</v>
      </c>
      <c r="BI39" s="126">
        <f t="shared" si="47"/>
        <v>0.45481850167338883</v>
      </c>
      <c r="BJ39" s="126">
        <f t="shared" si="47"/>
        <v>0.91070828238134549</v>
      </c>
    </row>
    <row r="40" spans="1:63" ht="15.75" x14ac:dyDescent="0.2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x14ac:dyDescent="0.25">
      <c r="A41" s="15" t="s">
        <v>141</v>
      </c>
      <c r="B41" s="11" t="s">
        <v>214</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x14ac:dyDescent="0.25">
      <c r="A42" s="128" t="s">
        <v>141</v>
      </c>
      <c r="B42" s="5" t="s">
        <v>211</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x14ac:dyDescent="0.2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x14ac:dyDescent="0.25">
      <c r="A44" s="128"/>
      <c r="B44" s="12" t="s">
        <v>212</v>
      </c>
      <c r="C44" s="9">
        <f>IF('Upto Month Current'!$H$4="",0,'Upto Month Current'!$H$4)</f>
        <v>3792391</v>
      </c>
      <c r="D44" s="9">
        <f>IF('Upto Month Current'!$H$5="",0,'Upto Month Current'!$H$5)</f>
        <v>1026291</v>
      </c>
      <c r="E44" s="9">
        <f>IF('Upto Month Current'!$H$6="",0,'Upto Month Current'!$H$6)</f>
        <v>211439</v>
      </c>
      <c r="F44" s="9">
        <f>IF('Upto Month Current'!$H$7="",0,'Upto Month Current'!$H$7)</f>
        <v>455561</v>
      </c>
      <c r="G44" s="9">
        <f>IF('Upto Month Current'!$H$8="",0,'Upto Month Current'!$H$8)</f>
        <v>220707</v>
      </c>
      <c r="H44" s="9">
        <f>IF('Upto Month Current'!$H$9="",0,'Upto Month Current'!$H$9)</f>
        <v>0</v>
      </c>
      <c r="I44" s="9">
        <f>IF('Upto Month Current'!$H$10="",0,'Upto Month Current'!$H$10)</f>
        <v>0</v>
      </c>
      <c r="J44" s="9">
        <f>IF('Upto Month Current'!$H$11="",0,'Upto Month Current'!$H$11)</f>
        <v>441306</v>
      </c>
      <c r="K44" s="9">
        <f>IF('Upto Month Current'!$H$12="",0,'Upto Month Current'!$H$12)</f>
        <v>13923</v>
      </c>
      <c r="L44" s="9">
        <f>IF('Upto Month Current'!$H$13="",0,'Upto Month Current'!$H$13)</f>
        <v>107312</v>
      </c>
      <c r="M44" s="9">
        <f>IF('Upto Month Current'!$H$14="",0,'Upto Month Current'!$H$14)</f>
        <v>166281</v>
      </c>
      <c r="N44" s="9">
        <f>IF('Upto Month Current'!$H$15="",0,'Upto Month Current'!$H$15)</f>
        <v>448</v>
      </c>
      <c r="O44" s="9">
        <f>IF('Upto Month Current'!$H$16="",0,'Upto Month Current'!$H$16)</f>
        <v>10332</v>
      </c>
      <c r="P44" s="9">
        <f>IF('Upto Month Current'!$H$17="",0,'Upto Month Current'!$H$17)</f>
        <v>153990</v>
      </c>
      <c r="Q44" s="9">
        <f>IF('Upto Month Current'!$H$18="",0,'Upto Month Current'!$H$18)</f>
        <v>0</v>
      </c>
      <c r="R44" s="9">
        <f>IF('Upto Month Current'!$H$21="",0,'Upto Month Current'!$H$21)</f>
        <v>8214</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24751</v>
      </c>
      <c r="Z44" s="9">
        <f>IF('Upto Month Current'!$H$43="",0,'Upto Month Current'!$H$43)</f>
        <v>3254</v>
      </c>
      <c r="AA44" s="9">
        <f>IF('Upto Month Current'!$H$44="",0,'Upto Month Current'!$H$44)</f>
        <v>5706</v>
      </c>
      <c r="AB44" s="9">
        <f>IF('Upto Month Current'!$H$51="",0,'Upto Month Current'!$H$51)</f>
        <v>0</v>
      </c>
      <c r="AC44" s="121">
        <f t="shared" si="48"/>
        <v>6641906</v>
      </c>
      <c r="AD44" s="9">
        <f>IF('Upto Month Current'!$H$19="",0,'Upto Month Current'!$H$19)</f>
        <v>9712</v>
      </c>
      <c r="AE44" s="9">
        <f>IF('Upto Month Current'!$H$20="",0,'Upto Month Current'!$H$20)</f>
        <v>1313</v>
      </c>
      <c r="AF44" s="9">
        <f>IF('Upto Month Current'!$H$22="",0,'Upto Month Current'!$H$22)</f>
        <v>7335</v>
      </c>
      <c r="AG44" s="9">
        <f>IF('Upto Month Current'!$H$23="",0,'Upto Month Current'!$H$23)</f>
        <v>0</v>
      </c>
      <c r="AH44" s="9">
        <f>IF('Upto Month Current'!$H$24="",0,'Upto Month Current'!$H$24)</f>
        <v>0</v>
      </c>
      <c r="AI44" s="9">
        <f>IF('Upto Month Current'!$H$25="",0,'Upto Month Current'!$H$25)</f>
        <v>11770</v>
      </c>
      <c r="AJ44" s="9">
        <f>IF('Upto Month Current'!$H$28="",0,'Upto Month Current'!$H$28)</f>
        <v>13030</v>
      </c>
      <c r="AK44" s="9">
        <f>IF('Upto Month Current'!$H$29="",0,'Upto Month Current'!$H$29)</f>
        <v>15131</v>
      </c>
      <c r="AL44" s="9">
        <f>IF('Upto Month Current'!$H$31="",0,'Upto Month Current'!$H$31)</f>
        <v>0</v>
      </c>
      <c r="AM44" s="9">
        <f>IF('Upto Month Current'!$H$32="",0,'Upto Month Current'!$H$32)</f>
        <v>0</v>
      </c>
      <c r="AN44" s="9">
        <f>IF('Upto Month Current'!$H$33="",0,'Upto Month Current'!$H$33)</f>
        <v>246086</v>
      </c>
      <c r="AO44" s="9">
        <f>IF('Upto Month Current'!$H$34="",0,'Upto Month Current'!$H$34)</f>
        <v>12350923</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72</v>
      </c>
      <c r="AW44" s="9">
        <f>IF('Upto Month Current'!$H$46="",0,'Upto Month Current'!$H$46)</f>
        <v>2333</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13949</v>
      </c>
      <c r="BC44" s="9">
        <f>IF('Upto Month Current'!$H$54="",0,'Upto Month Current'!$H$54)</f>
        <v>13949</v>
      </c>
      <c r="BD44" s="9">
        <f>IF('Upto Month Current'!$H$55="",0,'Upto Month Current'!$H$55)</f>
        <v>0</v>
      </c>
      <c r="BE44" s="9">
        <f>IF('Upto Month Current'!$H$56="",0,'Upto Month Current'!$H$56)</f>
        <v>7354</v>
      </c>
      <c r="BF44" s="9">
        <f>IF('Upto Month Current'!$H$58="",0,'Upto Month Current'!$H$58)</f>
        <v>6455</v>
      </c>
      <c r="BG44" s="122">
        <f t="shared" si="50"/>
        <v>12699412</v>
      </c>
      <c r="BH44" s="123">
        <f t="shared" si="51"/>
        <v>19341318</v>
      </c>
      <c r="BI44" s="9">
        <f>IF('Upto Month Current'!$H$60="",0,'Upto Month Current'!$H$60)</f>
        <v>176</v>
      </c>
      <c r="BJ44" s="124">
        <f t="shared" si="49"/>
        <v>19341142</v>
      </c>
      <c r="BK44">
        <f>'Upto Month Current'!$H$61</f>
        <v>19341174</v>
      </c>
    </row>
    <row r="45" spans="1:63" ht="15.75" x14ac:dyDescent="0.25">
      <c r="A45" s="128"/>
      <c r="B45" s="5" t="s">
        <v>210</v>
      </c>
      <c r="C45" s="126">
        <f t="shared" ref="C45:AH45" si="54">C44/C41</f>
        <v>0.65300463082697469</v>
      </c>
      <c r="D45" s="126">
        <f t="shared" si="54"/>
        <v>1.023521351223589</v>
      </c>
      <c r="E45" s="126">
        <f t="shared" si="54"/>
        <v>0.97535761897952311</v>
      </c>
      <c r="F45" s="126">
        <f t="shared" si="54"/>
        <v>0.73031265379799903</v>
      </c>
      <c r="G45" s="126">
        <f t="shared" si="54"/>
        <v>0.70446797916347481</v>
      </c>
      <c r="H45" s="126" t="e">
        <f t="shared" si="54"/>
        <v>#DIV/0!</v>
      </c>
      <c r="I45" s="126" t="e">
        <f t="shared" si="54"/>
        <v>#DIV/0!</v>
      </c>
      <c r="J45" s="126">
        <f t="shared" si="54"/>
        <v>1.2622916589198729</v>
      </c>
      <c r="K45" s="126">
        <f t="shared" si="54"/>
        <v>0.16391763500865328</v>
      </c>
      <c r="L45" s="126">
        <f t="shared" si="54"/>
        <v>0.58562993200248847</v>
      </c>
      <c r="M45" s="126">
        <f t="shared" si="54"/>
        <v>1.041776045810805</v>
      </c>
      <c r="N45" s="126">
        <f t="shared" si="54"/>
        <v>0.45528455284552843</v>
      </c>
      <c r="O45" s="126">
        <f t="shared" si="54"/>
        <v>0.55818476499189629</v>
      </c>
      <c r="P45" s="126">
        <f t="shared" si="54"/>
        <v>1.1238587349199747</v>
      </c>
      <c r="Q45" s="126" t="e">
        <f t="shared" si="54"/>
        <v>#DIV/0!</v>
      </c>
      <c r="R45" s="126">
        <f t="shared" si="54"/>
        <v>1.2523250495502363</v>
      </c>
      <c r="S45" s="126" t="e">
        <f t="shared" si="54"/>
        <v>#DIV/0!</v>
      </c>
      <c r="T45" s="126" t="e">
        <f t="shared" si="54"/>
        <v>#DIV/0!</v>
      </c>
      <c r="U45" s="126" t="e">
        <f t="shared" si="54"/>
        <v>#DIV/0!</v>
      </c>
      <c r="V45" s="126" t="e">
        <f t="shared" si="54"/>
        <v>#DIV/0!</v>
      </c>
      <c r="W45" s="126" t="e">
        <f t="shared" si="54"/>
        <v>#DIV/0!</v>
      </c>
      <c r="X45" s="126" t="e">
        <f t="shared" si="54"/>
        <v>#DIV/0!</v>
      </c>
      <c r="Y45" s="126">
        <f t="shared" si="54"/>
        <v>5.7897076023391811</v>
      </c>
      <c r="Z45" s="126">
        <f t="shared" si="54"/>
        <v>5.0923317683881066</v>
      </c>
      <c r="AA45" s="126">
        <f t="shared" si="54"/>
        <v>9.1150159744408938</v>
      </c>
      <c r="AB45" s="126" t="e">
        <f t="shared" si="54"/>
        <v>#DIV/0!</v>
      </c>
      <c r="AC45" s="126">
        <f t="shared" si="54"/>
        <v>0.74542835071811619</v>
      </c>
      <c r="AD45" s="126">
        <f t="shared" si="54"/>
        <v>0.98349367088607598</v>
      </c>
      <c r="AE45" s="126">
        <f t="shared" si="54"/>
        <v>3.4103896103896103</v>
      </c>
      <c r="AF45" s="126">
        <f t="shared" si="54"/>
        <v>1.0297627404183631</v>
      </c>
      <c r="AG45" s="126" t="e">
        <f t="shared" si="54"/>
        <v>#DIV/0!</v>
      </c>
      <c r="AH45" s="126" t="e">
        <f t="shared" si="54"/>
        <v>#DIV/0!</v>
      </c>
      <c r="AI45" s="126">
        <f t="shared" ref="AI45:BJ45" si="55">AI44/AI41</f>
        <v>1.1458333333333333</v>
      </c>
      <c r="AJ45" s="126">
        <f t="shared" si="55"/>
        <v>1.2045853748728852</v>
      </c>
      <c r="AK45" s="126">
        <f t="shared" si="55"/>
        <v>0.52679037704975107</v>
      </c>
      <c r="AL45" s="126" t="e">
        <f t="shared" si="55"/>
        <v>#DIV/0!</v>
      </c>
      <c r="AM45" s="126">
        <f t="shared" si="55"/>
        <v>0</v>
      </c>
      <c r="AN45" s="126">
        <f t="shared" si="55"/>
        <v>0.86456690147030413</v>
      </c>
      <c r="AO45" s="126">
        <f t="shared" si="55"/>
        <v>0.73490216178373069</v>
      </c>
      <c r="AP45" s="126" t="e">
        <f t="shared" si="55"/>
        <v>#DIV/0!</v>
      </c>
      <c r="AQ45" s="126" t="e">
        <f t="shared" si="55"/>
        <v>#DIV/0!</v>
      </c>
      <c r="AR45" s="126" t="e">
        <f t="shared" si="55"/>
        <v>#DIV/0!</v>
      </c>
      <c r="AS45" s="126" t="e">
        <f t="shared" si="55"/>
        <v>#DIV/0!</v>
      </c>
      <c r="AT45" s="126" t="e">
        <f t="shared" si="55"/>
        <v>#DIV/0!</v>
      </c>
      <c r="AU45" s="126" t="e">
        <f t="shared" si="55"/>
        <v>#DIV/0!</v>
      </c>
      <c r="AV45" s="126">
        <f t="shared" si="55"/>
        <v>0.28235294117647058</v>
      </c>
      <c r="AW45" s="126">
        <f t="shared" si="55"/>
        <v>2.3423694779116464</v>
      </c>
      <c r="AX45" s="126">
        <f t="shared" si="55"/>
        <v>0</v>
      </c>
      <c r="AY45" s="126" t="e">
        <f t="shared" si="55"/>
        <v>#DIV/0!</v>
      </c>
      <c r="AZ45" s="126" t="e">
        <f t="shared" si="55"/>
        <v>#DIV/0!</v>
      </c>
      <c r="BA45" s="126" t="e">
        <f t="shared" si="55"/>
        <v>#DIV/0!</v>
      </c>
      <c r="BB45" s="126">
        <f t="shared" si="55"/>
        <v>3.6325520833333331</v>
      </c>
      <c r="BC45" s="126">
        <f t="shared" si="55"/>
        <v>3.6325520833333331</v>
      </c>
      <c r="BD45" s="126" t="e">
        <f t="shared" si="55"/>
        <v>#DIV/0!</v>
      </c>
      <c r="BE45" s="126">
        <f t="shared" si="55"/>
        <v>0.74455806418953119</v>
      </c>
      <c r="BF45" s="126">
        <f t="shared" si="55"/>
        <v>2.320273184759166</v>
      </c>
      <c r="BG45" s="126">
        <f t="shared" si="55"/>
        <v>0.73920987378658465</v>
      </c>
      <c r="BH45" s="126">
        <f t="shared" si="55"/>
        <v>0.74133359969441048</v>
      </c>
      <c r="BI45" s="126" t="e">
        <f t="shared" si="55"/>
        <v>#DIV/0!</v>
      </c>
      <c r="BJ45" s="126">
        <f t="shared" si="55"/>
        <v>0.74132685378838969</v>
      </c>
    </row>
    <row r="46" spans="1:63" ht="15.75" x14ac:dyDescent="0.2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x14ac:dyDescent="0.25">
      <c r="A47" s="15" t="s">
        <v>34</v>
      </c>
      <c r="B47" s="11" t="s">
        <v>214</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x14ac:dyDescent="0.25">
      <c r="A48" s="128" t="s">
        <v>34</v>
      </c>
      <c r="B48" s="5" t="s">
        <v>211</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x14ac:dyDescent="0.2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x14ac:dyDescent="0.25">
      <c r="A50" s="128"/>
      <c r="B50" s="12" t="s">
        <v>212</v>
      </c>
      <c r="C50" s="9">
        <f>IF('Upto Month Current'!$I$4="",0,'Upto Month Current'!$I$4)</f>
        <v>9422</v>
      </c>
      <c r="D50" s="9">
        <f>IF('Upto Month Current'!$I$5="",0,'Upto Month Current'!$I$5)</f>
        <v>2395</v>
      </c>
      <c r="E50" s="9">
        <f>IF('Upto Month Current'!$I$6="",0,'Upto Month Current'!$I$6)</f>
        <v>479</v>
      </c>
      <c r="F50" s="9">
        <f>IF('Upto Month Current'!$I$7="",0,'Upto Month Current'!$I$7)</f>
        <v>1039</v>
      </c>
      <c r="G50" s="9">
        <f>IF('Upto Month Current'!$I$8="",0,'Upto Month Current'!$I$8)</f>
        <v>462</v>
      </c>
      <c r="H50" s="9">
        <f>IF('Upto Month Current'!$I$9="",0,'Upto Month Current'!$I$9)</f>
        <v>0</v>
      </c>
      <c r="I50" s="9">
        <f>IF('Upto Month Current'!$I$10="",0,'Upto Month Current'!$I$10)</f>
        <v>0</v>
      </c>
      <c r="J50" s="9">
        <f>IF('Upto Month Current'!$I$11="",0,'Upto Month Current'!$I$11)</f>
        <v>282</v>
      </c>
      <c r="K50" s="9">
        <f>IF('Upto Month Current'!$I$12="",0,'Upto Month Current'!$I$12)</f>
        <v>0</v>
      </c>
      <c r="L50" s="9">
        <f>IF('Upto Month Current'!$I$13="",0,'Upto Month Current'!$I$13)</f>
        <v>220</v>
      </c>
      <c r="M50" s="9">
        <f>IF('Upto Month Current'!$I$14="",0,'Upto Month Current'!$I$14)</f>
        <v>179</v>
      </c>
      <c r="N50" s="9">
        <f>IF('Upto Month Current'!$I$15="",0,'Upto Month Current'!$I$15)</f>
        <v>0</v>
      </c>
      <c r="O50" s="9">
        <f>IF('Upto Month Current'!$I$16="",0,'Upto Month Current'!$I$16)</f>
        <v>0</v>
      </c>
      <c r="P50" s="9">
        <f>IF('Upto Month Current'!$I$17="",0,'Upto Month Current'!$I$17)</f>
        <v>61</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2</v>
      </c>
      <c r="Z50" s="9">
        <f>IF('Upto Month Current'!$I$43="",0,'Upto Month Current'!$I$43)</f>
        <v>0</v>
      </c>
      <c r="AA50" s="9">
        <f>IF('Upto Month Current'!$I$44="",0,'Upto Month Current'!$I$44)</f>
        <v>0</v>
      </c>
      <c r="AB50" s="9">
        <f>IF('Upto Month Current'!$I$51="",0,'Upto Month Current'!$I$51)</f>
        <v>0</v>
      </c>
      <c r="AC50" s="121">
        <f t="shared" si="56"/>
        <v>14541</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346138</v>
      </c>
      <c r="AK50" s="9">
        <f>IF('Upto Month Current'!$I$29="",0,'Upto Month Current'!$I$29)</f>
        <v>0</v>
      </c>
      <c r="AL50" s="9">
        <f>IF('Upto Month Current'!$I$31="",0,'Upto Month Current'!$I$31)</f>
        <v>6626810</v>
      </c>
      <c r="AM50" s="9">
        <f>IF('Upto Month Current'!$I$32="",0,'Upto Month Current'!$I$32)</f>
        <v>0</v>
      </c>
      <c r="AN50" s="9">
        <f>IF('Upto Month Current'!$I$33="",0,'Upto Month Current'!$I$33)</f>
        <v>0</v>
      </c>
      <c r="AO50" s="9">
        <f>IF('Upto Month Current'!$I$34="",0,'Upto Month Current'!$I$34)</f>
        <v>792986</v>
      </c>
      <c r="AP50" s="9">
        <f>IF('Upto Month Current'!$I$36="",0,'Upto Month Current'!$I$36)</f>
        <v>0</v>
      </c>
      <c r="AQ50" s="9">
        <f>IF('Upto Month Current'!$I$37="",0,'Upto Month Current'!$I$37)</f>
        <v>274642</v>
      </c>
      <c r="AR50" s="9">
        <v>0</v>
      </c>
      <c r="AS50" s="9">
        <f>IF('Upto Month Current'!$I$38="",0,'Upto Month Current'!$I$38)</f>
        <v>0</v>
      </c>
      <c r="AT50" s="9">
        <f>IF('Upto Month Current'!$I$41="",0,'Upto Month Current'!$I$41)</f>
        <v>116933</v>
      </c>
      <c r="AU50" s="9">
        <v>0</v>
      </c>
      <c r="AV50" s="9">
        <f>IF('Upto Month Current'!$I$45="",0,'Upto Month Current'!$I$45)</f>
        <v>0</v>
      </c>
      <c r="AW50" s="9">
        <f>IF('Upto Month Current'!$I$46="",0,'Upto Month Current'!$I$46)</f>
        <v>0</v>
      </c>
      <c r="AX50" s="9">
        <f>IF('Upto Month Current'!$I$47="",0,'Upto Month Current'!$I$47)</f>
        <v>0</v>
      </c>
      <c r="AY50" s="9">
        <f>IF('Upto Month Current'!$I$49="",0,'Upto Month Current'!$I$49)</f>
        <v>718024</v>
      </c>
      <c r="AZ50" s="9">
        <f>IF('Upto Month Current'!$I$50="",0,'Upto Month Current'!$I$50)</f>
        <v>1369367</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2683</v>
      </c>
      <c r="BG50" s="122">
        <f t="shared" si="58"/>
        <v>10247584</v>
      </c>
      <c r="BH50" s="123">
        <f t="shared" si="59"/>
        <v>10262125</v>
      </c>
      <c r="BI50" s="9">
        <f>IF('Upto Month Current'!$I$60="",0,'Upto Month Current'!$I$60)-'Upto Month Current'!I57</f>
        <v>184133</v>
      </c>
      <c r="BJ50" s="124">
        <f t="shared" si="57"/>
        <v>10077992</v>
      </c>
      <c r="BK50" s="99">
        <f>'Upto Month Current'!$I$61</f>
        <v>10077992</v>
      </c>
    </row>
    <row r="51" spans="1:64" ht="15.75" x14ac:dyDescent="0.25">
      <c r="A51" s="128"/>
      <c r="B51" s="5" t="s">
        <v>210</v>
      </c>
      <c r="C51" s="126">
        <f t="shared" ref="C51:AH51" si="62">C50/C47</f>
        <v>0.63743995670117037</v>
      </c>
      <c r="D51" s="126">
        <f t="shared" si="62"/>
        <v>0.93701095461658845</v>
      </c>
      <c r="E51" s="126">
        <f t="shared" si="62"/>
        <v>0.83159722222222221</v>
      </c>
      <c r="F51" s="126">
        <f t="shared" si="62"/>
        <v>0.58634311512415349</v>
      </c>
      <c r="G51" s="126">
        <f t="shared" si="62"/>
        <v>0.72985781990521326</v>
      </c>
      <c r="H51" s="126" t="e">
        <f t="shared" si="62"/>
        <v>#DIV/0!</v>
      </c>
      <c r="I51" s="126" t="e">
        <f t="shared" si="62"/>
        <v>#DIV/0!</v>
      </c>
      <c r="J51" s="126">
        <f t="shared" si="62"/>
        <v>0.63228699551569512</v>
      </c>
      <c r="K51" s="126" t="e">
        <f t="shared" si="62"/>
        <v>#DIV/0!</v>
      </c>
      <c r="L51" s="126">
        <f t="shared" si="62"/>
        <v>0.55415617128463479</v>
      </c>
      <c r="M51" s="126">
        <f t="shared" si="62"/>
        <v>1.5042016806722689</v>
      </c>
      <c r="N51" s="126" t="e">
        <f t="shared" si="62"/>
        <v>#DIV/0!</v>
      </c>
      <c r="O51" s="126" t="e">
        <f t="shared" si="62"/>
        <v>#DIV/0!</v>
      </c>
      <c r="P51" s="126">
        <f t="shared" si="62"/>
        <v>0.55963302752293576</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0.67850310298166205</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1.7872013052727236</v>
      </c>
      <c r="AK51" s="126">
        <f t="shared" si="63"/>
        <v>0</v>
      </c>
      <c r="AL51" s="126">
        <f t="shared" si="63"/>
        <v>1.0495090431091825</v>
      </c>
      <c r="AM51" s="126" t="e">
        <f t="shared" si="63"/>
        <v>#DIV/0!</v>
      </c>
      <c r="AN51" s="126" t="e">
        <f t="shared" si="63"/>
        <v>#DIV/0!</v>
      </c>
      <c r="AO51" s="126" t="e">
        <f t="shared" si="63"/>
        <v>#DIV/0!</v>
      </c>
      <c r="AP51" s="126" t="e">
        <f t="shared" si="63"/>
        <v>#DIV/0!</v>
      </c>
      <c r="AQ51" s="126">
        <f t="shared" si="63"/>
        <v>0.30227408302571246</v>
      </c>
      <c r="AR51" s="126" t="e">
        <f t="shared" si="63"/>
        <v>#DIV/0!</v>
      </c>
      <c r="AS51" s="126" t="e">
        <f t="shared" si="63"/>
        <v>#DIV/0!</v>
      </c>
      <c r="AT51" s="126">
        <f t="shared" si="63"/>
        <v>0.20453702667151774</v>
      </c>
      <c r="AU51" s="126" t="e">
        <f t="shared" si="63"/>
        <v>#DIV/0!</v>
      </c>
      <c r="AV51" s="126" t="e">
        <f t="shared" si="63"/>
        <v>#DIV/0!</v>
      </c>
      <c r="AW51" s="126" t="e">
        <f t="shared" si="63"/>
        <v>#DIV/0!</v>
      </c>
      <c r="AX51" s="126" t="e">
        <f t="shared" si="63"/>
        <v>#DIV/0!</v>
      </c>
      <c r="AY51" s="126">
        <f t="shared" si="63"/>
        <v>4.9251917193694865</v>
      </c>
      <c r="AZ51" s="126">
        <f t="shared" si="63"/>
        <v>1.3862880317151147</v>
      </c>
      <c r="BA51" s="126" t="e">
        <f t="shared" si="63"/>
        <v>#DIV/0!</v>
      </c>
      <c r="BB51" s="126" t="e">
        <f t="shared" si="63"/>
        <v>#DIV/0!</v>
      </c>
      <c r="BC51" s="126" t="e">
        <f t="shared" si="63"/>
        <v>#DIV/0!</v>
      </c>
      <c r="BD51" s="126" t="e">
        <f t="shared" si="63"/>
        <v>#DIV/0!</v>
      </c>
      <c r="BE51" s="126" t="e">
        <f t="shared" si="63"/>
        <v>#DIV/0!</v>
      </c>
      <c r="BF51" s="126">
        <f t="shared" si="63"/>
        <v>3.1140462870540172E-2</v>
      </c>
      <c r="BG51" s="126">
        <f t="shared" si="63"/>
        <v>1.1116927750054242</v>
      </c>
      <c r="BH51" s="126">
        <f t="shared" si="63"/>
        <v>1.1106879850068689</v>
      </c>
      <c r="BI51" s="126">
        <f t="shared" si="63"/>
        <v>0.30422585010185854</v>
      </c>
      <c r="BJ51" s="126">
        <f t="shared" si="63"/>
        <v>1.1672205119652359</v>
      </c>
    </row>
    <row r="52" spans="1:64" ht="15.75" x14ac:dyDescent="0.2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x14ac:dyDescent="0.25">
      <c r="A53" s="15" t="s">
        <v>142</v>
      </c>
      <c r="B53" s="11" t="s">
        <v>214</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x14ac:dyDescent="0.25">
      <c r="A54" s="128" t="s">
        <v>142</v>
      </c>
      <c r="B54" s="5" t="s">
        <v>211</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x14ac:dyDescent="0.2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x14ac:dyDescent="0.25">
      <c r="A56" s="128"/>
      <c r="B56" s="12" t="s">
        <v>212</v>
      </c>
      <c r="C56" s="9">
        <f>IF('Upto Month Current'!$J$4="",0,'Upto Month Current'!$J$4)</f>
        <v>574414</v>
      </c>
      <c r="D56" s="9">
        <f>IF('Upto Month Current'!$J$5="",0,'Upto Month Current'!$J$5)</f>
        <v>143698</v>
      </c>
      <c r="E56" s="9">
        <f>IF('Upto Month Current'!$J$6="",0,'Upto Month Current'!$J$6)</f>
        <v>27313</v>
      </c>
      <c r="F56" s="9">
        <f>IF('Upto Month Current'!$J$7="",0,'Upto Month Current'!$J$7)</f>
        <v>50748</v>
      </c>
      <c r="G56" s="9">
        <f>IF('Upto Month Current'!$J$8="",0,'Upto Month Current'!$J$8)</f>
        <v>35625</v>
      </c>
      <c r="H56" s="9">
        <f>IF('Upto Month Current'!$J$9="",0,'Upto Month Current'!$J$9)</f>
        <v>0</v>
      </c>
      <c r="I56" s="9">
        <f>IF('Upto Month Current'!$J$10="",0,'Upto Month Current'!$J$10)</f>
        <v>0</v>
      </c>
      <c r="J56" s="9">
        <f>IF('Upto Month Current'!$J$11="",0,'Upto Month Current'!$J$11)</f>
        <v>0</v>
      </c>
      <c r="K56" s="9">
        <f>IF('Upto Month Current'!$J$12="",0,'Upto Month Current'!$J$12)</f>
        <v>1017</v>
      </c>
      <c r="L56" s="9">
        <f>IF('Upto Month Current'!$J$13="",0,'Upto Month Current'!$J$13)</f>
        <v>1406</v>
      </c>
      <c r="M56" s="9">
        <f>IF('Upto Month Current'!$J$14="",0,'Upto Month Current'!$J$14)</f>
        <v>51501</v>
      </c>
      <c r="N56" s="9">
        <f>IF('Upto Month Current'!$J$15="",0,'Upto Month Current'!$J$15)</f>
        <v>7821</v>
      </c>
      <c r="O56" s="9">
        <f>IF('Upto Month Current'!$J$16="",0,'Upto Month Current'!$J$16)</f>
        <v>977</v>
      </c>
      <c r="P56" s="9">
        <f>IF('Upto Month Current'!$J$17="",0,'Upto Month Current'!$J$17)</f>
        <v>7188</v>
      </c>
      <c r="Q56" s="9">
        <f>IF('Upto Month Current'!$J$18="",0,'Upto Month Current'!$J$18)</f>
        <v>0</v>
      </c>
      <c r="R56" s="9">
        <f>IF('Upto Month Current'!$J$21="",0,'Upto Month Current'!$J$21)</f>
        <v>1356</v>
      </c>
      <c r="S56" s="9">
        <f>IF('Upto Month Current'!$J$26="",0,'Upto Month Current'!$J$26)</f>
        <v>822026</v>
      </c>
      <c r="T56" s="9">
        <f>IF('Upto Month Current'!$J$27="",0,'Upto Month Current'!$J$27)</f>
        <v>809903</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2869</v>
      </c>
      <c r="Z56" s="9">
        <f>IF('Upto Month Current'!$J$43="",0,'Upto Month Current'!$J$43)</f>
        <v>342</v>
      </c>
      <c r="AA56" s="9">
        <f>IF('Upto Month Current'!$J$44="",0,'Upto Month Current'!$J$44)</f>
        <v>1059</v>
      </c>
      <c r="AB56" s="9">
        <f>IF('Upto Month Current'!$J$51="",0,'Upto Month Current'!$J$51)</f>
        <v>0</v>
      </c>
      <c r="AC56" s="121">
        <f t="shared" si="64"/>
        <v>2539263</v>
      </c>
      <c r="AD56" s="9">
        <f>IF('Upto Month Current'!$J$19="",0,'Upto Month Current'!$J$19)</f>
        <v>661</v>
      </c>
      <c r="AE56" s="9">
        <f>IF('Upto Month Current'!$J$20="",0,'Upto Month Current'!$J$20)</f>
        <v>175</v>
      </c>
      <c r="AF56" s="9">
        <f>IF('Upto Month Current'!$J$22="",0,'Upto Month Current'!$J$22)</f>
        <v>3373</v>
      </c>
      <c r="AG56" s="9">
        <f>IF('Upto Month Current'!$J$23="",0,'Upto Month Current'!$J$23)</f>
        <v>0</v>
      </c>
      <c r="AH56" s="9">
        <f>IF('Upto Month Current'!$J$24="",0,'Upto Month Current'!$J$24)</f>
        <v>0</v>
      </c>
      <c r="AI56" s="9">
        <f>IF('Upto Month Current'!$J$25="",0,'Upto Month Current'!$J$25)</f>
        <v>117</v>
      </c>
      <c r="AJ56" s="9">
        <f>IF('Upto Month Current'!$J$28="",0,'Upto Month Current'!$J$28)</f>
        <v>968</v>
      </c>
      <c r="AK56" s="9">
        <f>IF('Upto Month Current'!$J$29="",0,'Upto Month Current'!$J$29)</f>
        <v>192414</v>
      </c>
      <c r="AL56" s="9">
        <f>IF('Upto Month Current'!$J$31="",0,'Upto Month Current'!$J$31)</f>
        <v>69879</v>
      </c>
      <c r="AM56" s="9">
        <f>IF('Upto Month Current'!$J$32="",0,'Upto Month Current'!$J$32)</f>
        <v>21</v>
      </c>
      <c r="AN56" s="9">
        <f>IF('Upto Month Current'!$J$33="",0,'Upto Month Current'!$J$33)</f>
        <v>252978</v>
      </c>
      <c r="AO56" s="9">
        <f>IF('Upto Month Current'!$J$34="",0,'Upto Month Current'!$J$34)</f>
        <v>676</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310</v>
      </c>
      <c r="AW56" s="9">
        <f>IF('Upto Month Current'!$J$46="",0,'Upto Month Current'!$J$46)</f>
        <v>292</v>
      </c>
      <c r="AX56" s="9">
        <f>IF('Upto Month Current'!$J$47="",0,'Upto Month Current'!$J$47)</f>
        <v>652</v>
      </c>
      <c r="AY56" s="9">
        <f>IF('Upto Month Current'!$J$49="",0,'Upto Month Current'!$J$49)</f>
        <v>0</v>
      </c>
      <c r="AZ56" s="9">
        <f>IF('Upto Month Current'!$J$50="",0,'Upto Month Current'!$J$50)</f>
        <v>0</v>
      </c>
      <c r="BA56" s="9">
        <f>IF('Upto Month Current'!$J$52="",0,'Upto Month Current'!$J$52)</f>
        <v>0</v>
      </c>
      <c r="BB56" s="9">
        <f>IF('Upto Month Current'!$J$53="",0,'Upto Month Current'!$J$53)</f>
        <v>24049</v>
      </c>
      <c r="BC56" s="9">
        <f>IF('Upto Month Current'!$J$54="",0,'Upto Month Current'!$J$54)</f>
        <v>23792</v>
      </c>
      <c r="BD56" s="9">
        <f>IF('Upto Month Current'!$J$55="",0,'Upto Month Current'!$J$55)</f>
        <v>2</v>
      </c>
      <c r="BE56" s="9">
        <f>IF('Upto Month Current'!$J$56="",0,'Upto Month Current'!$J$56)</f>
        <v>3289</v>
      </c>
      <c r="BF56" s="9">
        <f>IF('Upto Month Current'!$J$58="",0,'Upto Month Current'!$J$58)</f>
        <v>-29475</v>
      </c>
      <c r="BG56" s="122">
        <f t="shared" si="66"/>
        <v>544173</v>
      </c>
      <c r="BH56" s="123">
        <f t="shared" si="67"/>
        <v>3083436</v>
      </c>
      <c r="BI56" s="9">
        <f>IF('Upto Month Current'!$J$60="",0,'Upto Month Current'!$J$60)</f>
        <v>0</v>
      </c>
      <c r="BJ56" s="124">
        <f t="shared" si="65"/>
        <v>3083436</v>
      </c>
      <c r="BK56">
        <f>'Upto Month Current'!$J$61</f>
        <v>3083513</v>
      </c>
      <c r="BL56" s="30"/>
    </row>
    <row r="57" spans="1:64" ht="15.75" x14ac:dyDescent="0.25">
      <c r="A57" s="128"/>
      <c r="B57" s="5" t="s">
        <v>210</v>
      </c>
      <c r="C57" s="126">
        <f t="shared" ref="C57:AH57" si="69">C56/C53</f>
        <v>0.6502316620236156</v>
      </c>
      <c r="D57" s="126">
        <f t="shared" si="69"/>
        <v>1.0053451243231142</v>
      </c>
      <c r="E57" s="126">
        <f t="shared" si="69"/>
        <v>0.71789412816064768</v>
      </c>
      <c r="F57" s="126">
        <f t="shared" si="69"/>
        <v>0.73414828209764915</v>
      </c>
      <c r="G57" s="126">
        <f t="shared" si="69"/>
        <v>0.56127111167128818</v>
      </c>
      <c r="H57" s="126" t="e">
        <f t="shared" si="69"/>
        <v>#DIV/0!</v>
      </c>
      <c r="I57" s="126" t="e">
        <f t="shared" si="69"/>
        <v>#DIV/0!</v>
      </c>
      <c r="J57" s="126" t="e">
        <f t="shared" si="69"/>
        <v>#DIV/0!</v>
      </c>
      <c r="K57" s="126">
        <f t="shared" si="69"/>
        <v>7.2642857142857142</v>
      </c>
      <c r="L57" s="126">
        <f t="shared" si="69"/>
        <v>0.95322033898305081</v>
      </c>
      <c r="M57" s="126">
        <f t="shared" si="69"/>
        <v>0.81985768183771912</v>
      </c>
      <c r="N57" s="126">
        <f t="shared" si="69"/>
        <v>1.3568702290076335</v>
      </c>
      <c r="O57" s="126">
        <f t="shared" si="69"/>
        <v>0.47588894301022894</v>
      </c>
      <c r="P57" s="126">
        <f t="shared" si="69"/>
        <v>0.87797728105533157</v>
      </c>
      <c r="Q57" s="126" t="e">
        <f t="shared" si="69"/>
        <v>#DIV/0!</v>
      </c>
      <c r="R57" s="126">
        <f t="shared" si="69"/>
        <v>1.3879222108495395</v>
      </c>
      <c r="S57" s="126">
        <f t="shared" si="69"/>
        <v>1.0778053849230023</v>
      </c>
      <c r="T57" s="126">
        <f t="shared" si="69"/>
        <v>0.80704042760329109</v>
      </c>
      <c r="U57" s="126" t="e">
        <f t="shared" si="69"/>
        <v>#DIV/0!</v>
      </c>
      <c r="V57" s="126" t="e">
        <f t="shared" si="69"/>
        <v>#DIV/0!</v>
      </c>
      <c r="W57" s="126" t="e">
        <f t="shared" si="69"/>
        <v>#DIV/0!</v>
      </c>
      <c r="X57" s="126" t="e">
        <f t="shared" si="69"/>
        <v>#DIV/0!</v>
      </c>
      <c r="Y57" s="126">
        <f t="shared" si="69"/>
        <v>13.79326923076923</v>
      </c>
      <c r="Z57" s="126">
        <f t="shared" si="69"/>
        <v>24.428571428571427</v>
      </c>
      <c r="AA57" s="126">
        <f t="shared" si="69"/>
        <v>4.6447368421052628</v>
      </c>
      <c r="AB57" s="126" t="e">
        <f t="shared" si="69"/>
        <v>#DIV/0!</v>
      </c>
      <c r="AC57" s="126">
        <f t="shared" si="69"/>
        <v>0.83389287146342406</v>
      </c>
      <c r="AD57" s="126">
        <f t="shared" si="69"/>
        <v>0.39915458937198067</v>
      </c>
      <c r="AE57" s="126">
        <f t="shared" si="69"/>
        <v>1.7857142857142858</v>
      </c>
      <c r="AF57" s="126">
        <f t="shared" si="69"/>
        <v>2.746742671009772</v>
      </c>
      <c r="AG57" s="126" t="e">
        <f t="shared" si="69"/>
        <v>#DIV/0!</v>
      </c>
      <c r="AH57" s="126" t="e">
        <f t="shared" si="69"/>
        <v>#DIV/0!</v>
      </c>
      <c r="AI57" s="126">
        <f t="shared" ref="AI57:BJ57" si="70">AI56/AI53</f>
        <v>6.5</v>
      </c>
      <c r="AJ57" s="126">
        <f t="shared" si="70"/>
        <v>0.17357001972386588</v>
      </c>
      <c r="AK57" s="126">
        <f t="shared" si="70"/>
        <v>0.86544326001889083</v>
      </c>
      <c r="AL57" s="126">
        <f t="shared" si="70"/>
        <v>0.37438320716202966</v>
      </c>
      <c r="AM57" s="126" t="e">
        <f t="shared" si="70"/>
        <v>#DIV/0!</v>
      </c>
      <c r="AN57" s="126">
        <f t="shared" si="70"/>
        <v>0.78055056741396223</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1.1439114391143912</v>
      </c>
      <c r="AW57" s="126">
        <f t="shared" si="70"/>
        <v>1.1918367346938776</v>
      </c>
      <c r="AX57" s="126">
        <f t="shared" si="70"/>
        <v>1.1050847457627118</v>
      </c>
      <c r="AY57" s="126" t="e">
        <f t="shared" si="70"/>
        <v>#DIV/0!</v>
      </c>
      <c r="AZ57" s="126" t="e">
        <f t="shared" si="70"/>
        <v>#DIV/0!</v>
      </c>
      <c r="BA57" s="126" t="e">
        <f t="shared" si="70"/>
        <v>#DIV/0!</v>
      </c>
      <c r="BB57" s="126">
        <f t="shared" si="70"/>
        <v>1.1316643922638934</v>
      </c>
      <c r="BC57" s="126">
        <f t="shared" si="70"/>
        <v>1.1195708437250012</v>
      </c>
      <c r="BD57" s="126">
        <f t="shared" si="70"/>
        <v>1.11731843575419E-2</v>
      </c>
      <c r="BE57" s="126">
        <f t="shared" si="70"/>
        <v>1.7485380116959064</v>
      </c>
      <c r="BF57" s="126">
        <f t="shared" si="70"/>
        <v>0.28578769779708346</v>
      </c>
      <c r="BG57" s="126">
        <f t="shared" si="70"/>
        <v>0.795351304896871</v>
      </c>
      <c r="BH57" s="126">
        <f t="shared" si="70"/>
        <v>0.82682181439067182</v>
      </c>
      <c r="BI57" s="126">
        <f t="shared" si="70"/>
        <v>0</v>
      </c>
      <c r="BJ57" s="126">
        <f t="shared" si="70"/>
        <v>0.82684398617062327</v>
      </c>
    </row>
    <row r="58" spans="1:64" ht="15.75" x14ac:dyDescent="0.2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x14ac:dyDescent="0.25">
      <c r="A59" s="15" t="s">
        <v>42</v>
      </c>
      <c r="B59" s="11" t="s">
        <v>214</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x14ac:dyDescent="0.25">
      <c r="A60" s="128">
        <v>12</v>
      </c>
      <c r="B60" s="5" t="s">
        <v>211</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x14ac:dyDescent="0.2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x14ac:dyDescent="0.25">
      <c r="A62" s="128"/>
      <c r="B62" s="12" t="s">
        <v>212</v>
      </c>
      <c r="C62" s="9">
        <f>IF('Upto Month Current'!$K$4="",0,'Upto Month Current'!$K$4)</f>
        <v>1114457</v>
      </c>
      <c r="D62" s="9">
        <f>IF('Upto Month Current'!$K$5="",0,'Upto Month Current'!$K$5)</f>
        <v>280887</v>
      </c>
      <c r="E62" s="9">
        <f>IF('Upto Month Current'!$K$6="",0,'Upto Month Current'!$K$6)</f>
        <v>23389</v>
      </c>
      <c r="F62" s="9">
        <f>IF('Upto Month Current'!$K$7="",0,'Upto Month Current'!$K$7)</f>
        <v>108308</v>
      </c>
      <c r="G62" s="9">
        <f>IF('Upto Month Current'!$K$8="",0,'Upto Month Current'!$K$8)</f>
        <v>64676</v>
      </c>
      <c r="H62" s="9">
        <f>IF('Upto Month Current'!$K$9="",0,'Upto Month Current'!$K$9)</f>
        <v>0</v>
      </c>
      <c r="I62" s="9">
        <f>IF('Upto Month Current'!$K$10="",0,'Upto Month Current'!$K$10)</f>
        <v>0</v>
      </c>
      <c r="J62" s="9">
        <f>IF('Upto Month Current'!$K$11="",0,'Upto Month Current'!$K$11)</f>
        <v>33</v>
      </c>
      <c r="K62" s="9">
        <f>IF('Upto Month Current'!$K$12="",0,'Upto Month Current'!$K$12)</f>
        <v>0</v>
      </c>
      <c r="L62" s="9">
        <f>IF('Upto Month Current'!$K$13="",0,'Upto Month Current'!$K$13)</f>
        <v>350</v>
      </c>
      <c r="M62" s="9">
        <f>IF('Upto Month Current'!$K$14="",0,'Upto Month Current'!$K$14)</f>
        <v>113468</v>
      </c>
      <c r="N62" s="9">
        <f>IF('Upto Month Current'!$K$15="",0,'Upto Month Current'!$K$15)</f>
        <v>373</v>
      </c>
      <c r="O62" s="9">
        <f>IF('Upto Month Current'!$K$16="",0,'Upto Month Current'!$K$16)</f>
        <v>16809</v>
      </c>
      <c r="P62" s="9">
        <f>IF('Upto Month Current'!$K$17="",0,'Upto Month Current'!$K$17)</f>
        <v>133431</v>
      </c>
      <c r="Q62" s="9">
        <f>IF('Upto Month Current'!$K$18="",0,'Upto Month Current'!$K$18)</f>
        <v>0</v>
      </c>
      <c r="R62" s="9">
        <f>IF('Upto Month Current'!$K$21="",0,'Upto Month Current'!$K$21)</f>
        <v>2259</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2798</v>
      </c>
      <c r="Z62" s="9">
        <f>IF('Upto Month Current'!$K$43="",0,'Upto Month Current'!$K$43)</f>
        <v>437</v>
      </c>
      <c r="AA62" s="9">
        <f>IF('Upto Month Current'!$K$44="",0,'Upto Month Current'!$K$44)</f>
        <v>1303</v>
      </c>
      <c r="AB62" s="9">
        <f>IF('Upto Month Current'!$K$51="",0,'Upto Month Current'!$K$51)</f>
        <v>0</v>
      </c>
      <c r="AC62" s="121">
        <f t="shared" si="71"/>
        <v>1862978</v>
      </c>
      <c r="AD62" s="9">
        <f>IF('Upto Month Current'!$K$19="",0,'Upto Month Current'!$K$19)</f>
        <v>3075</v>
      </c>
      <c r="AE62" s="9">
        <f>IF('Upto Month Current'!$K$20="",0,'Upto Month Current'!$K$20)</f>
        <v>419</v>
      </c>
      <c r="AF62" s="9">
        <f>IF('Upto Month Current'!$K$22="",0,'Upto Month Current'!$K$22)</f>
        <v>193</v>
      </c>
      <c r="AG62" s="9">
        <f>IF('Upto Month Current'!$K$23="",0,'Upto Month Current'!$K$23)</f>
        <v>0</v>
      </c>
      <c r="AH62" s="9">
        <f>IF('Upto Month Current'!$K$24="",0,'Upto Month Current'!$K$24)</f>
        <v>0</v>
      </c>
      <c r="AI62" s="9">
        <f>IF('Upto Month Current'!$K$25="",0,'Upto Month Current'!$K$25)</f>
        <v>62</v>
      </c>
      <c r="AJ62" s="9">
        <f>IF('Upto Month Current'!$K$28="",0,'Upto Month Current'!$K$28)</f>
        <v>5418</v>
      </c>
      <c r="AK62" s="9">
        <f>IF('Upto Month Current'!$K$29="",0,'Upto Month Current'!$K$29)</f>
        <v>12535</v>
      </c>
      <c r="AL62" s="9">
        <f>IF('Upto Month Current'!$K$31="",0,'Upto Month Current'!$K$31)</f>
        <v>42</v>
      </c>
      <c r="AM62" s="9">
        <f>IF('Upto Month Current'!$K$32="",0,'Upto Month Current'!$K$32)</f>
        <v>155</v>
      </c>
      <c r="AN62" s="9">
        <f>IF('Upto Month Current'!$K$33="",0,'Upto Month Current'!$K$33)</f>
        <v>62839</v>
      </c>
      <c r="AO62" s="9">
        <f>IF('Upto Month Current'!$K$34="",0,'Upto Month Current'!$K$34)</f>
        <v>136522</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2127</v>
      </c>
      <c r="AW62" s="9">
        <f>IF('Upto Month Current'!$K$46="",0,'Upto Month Current'!$K$46)</f>
        <v>1089</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1935</v>
      </c>
      <c r="BC62" s="9">
        <f>IF('Upto Month Current'!$K$54="",0,'Upto Month Current'!$K$54)</f>
        <v>1935</v>
      </c>
      <c r="BD62" s="9">
        <f>IF('Upto Month Current'!$K$55="",0,'Upto Month Current'!$K$55)</f>
        <v>0</v>
      </c>
      <c r="BE62" s="9">
        <f>IF('Upto Month Current'!$K$56="",0,'Upto Month Current'!$K$56)</f>
        <v>2909</v>
      </c>
      <c r="BF62" s="9">
        <f>IF('Upto Month Current'!$K$58="",0,'Upto Month Current'!$K$58)</f>
        <v>948964</v>
      </c>
      <c r="BG62" s="122">
        <f t="shared" si="73"/>
        <v>1180219</v>
      </c>
      <c r="BH62" s="123">
        <f t="shared" si="74"/>
        <v>3043197</v>
      </c>
      <c r="BI62" s="9">
        <f>IF('Upto Month Current'!$K$60="",0,'Upto Month Current'!$K$60)</f>
        <v>0</v>
      </c>
      <c r="BJ62" s="124">
        <f t="shared" si="72"/>
        <v>3043197</v>
      </c>
      <c r="BK62">
        <f>'Upto Month Current'!$K$61</f>
        <v>3043197</v>
      </c>
    </row>
    <row r="63" spans="1:64" ht="15.75" x14ac:dyDescent="0.25">
      <c r="A63" s="128"/>
      <c r="B63" s="5" t="s">
        <v>210</v>
      </c>
      <c r="C63" s="126">
        <f t="shared" ref="C63:AH63" si="77">C62/C59</f>
        <v>0.84526919202951312</v>
      </c>
      <c r="D63" s="126">
        <f t="shared" si="77"/>
        <v>1.1018071414842332</v>
      </c>
      <c r="E63" s="126">
        <f t="shared" si="77"/>
        <v>0.92942578978740309</v>
      </c>
      <c r="F63" s="126">
        <f t="shared" si="77"/>
        <v>0.83805721271772016</v>
      </c>
      <c r="G63" s="126">
        <f t="shared" si="77"/>
        <v>0.74930197532294507</v>
      </c>
      <c r="H63" s="126" t="e">
        <f t="shared" si="77"/>
        <v>#DIV/0!</v>
      </c>
      <c r="I63" s="126" t="e">
        <f t="shared" si="77"/>
        <v>#DIV/0!</v>
      </c>
      <c r="J63" s="126">
        <f t="shared" si="77"/>
        <v>1.3171549453181129E-3</v>
      </c>
      <c r="K63" s="126">
        <f t="shared" si="77"/>
        <v>0</v>
      </c>
      <c r="L63" s="126">
        <f t="shared" si="77"/>
        <v>0.28317152103559873</v>
      </c>
      <c r="M63" s="126">
        <f t="shared" si="77"/>
        <v>0.98984576732500529</v>
      </c>
      <c r="N63" s="126">
        <f t="shared" si="77"/>
        <v>0.51448275862068971</v>
      </c>
      <c r="O63" s="126">
        <f t="shared" si="77"/>
        <v>0.83179928741092635</v>
      </c>
      <c r="P63" s="126">
        <f t="shared" si="77"/>
        <v>1.2574188380530555</v>
      </c>
      <c r="Q63" s="126" t="e">
        <f t="shared" si="77"/>
        <v>#DIV/0!</v>
      </c>
      <c r="R63" s="126">
        <f t="shared" si="77"/>
        <v>0.75703753351206438</v>
      </c>
      <c r="S63" s="126" t="e">
        <f t="shared" si="77"/>
        <v>#DIV/0!</v>
      </c>
      <c r="T63" s="126" t="e">
        <f t="shared" si="77"/>
        <v>#DIV/0!</v>
      </c>
      <c r="U63" s="126" t="e">
        <f t="shared" si="77"/>
        <v>#DIV/0!</v>
      </c>
      <c r="V63" s="126" t="e">
        <f t="shared" si="77"/>
        <v>#DIV/0!</v>
      </c>
      <c r="W63" s="126" t="e">
        <f t="shared" si="77"/>
        <v>#DIV/0!</v>
      </c>
      <c r="X63" s="126" t="e">
        <f t="shared" si="77"/>
        <v>#DIV/0!</v>
      </c>
      <c r="Y63" s="126">
        <f t="shared" si="77"/>
        <v>1.5173535791757049</v>
      </c>
      <c r="Z63" s="126">
        <f t="shared" si="77"/>
        <v>0.62607449856733521</v>
      </c>
      <c r="AA63" s="126">
        <f t="shared" si="77"/>
        <v>2.9280898876404495</v>
      </c>
      <c r="AB63" s="126" t="e">
        <f t="shared" si="77"/>
        <v>#DIV/0!</v>
      </c>
      <c r="AC63" s="126">
        <f t="shared" si="77"/>
        <v>0.89216504146724807</v>
      </c>
      <c r="AD63" s="126">
        <f t="shared" si="77"/>
        <v>0.25335750185383538</v>
      </c>
      <c r="AE63" s="126">
        <f t="shared" si="77"/>
        <v>5.5866666666666669</v>
      </c>
      <c r="AF63" s="126">
        <f t="shared" si="77"/>
        <v>0.49487179487179489</v>
      </c>
      <c r="AG63" s="126" t="e">
        <f t="shared" si="77"/>
        <v>#DIV/0!</v>
      </c>
      <c r="AH63" s="126" t="e">
        <f t="shared" si="77"/>
        <v>#DIV/0!</v>
      </c>
      <c r="AI63" s="126">
        <f t="shared" ref="AI63:BJ63" si="78">AI62/AI59</f>
        <v>20.666666666666668</v>
      </c>
      <c r="AJ63" s="126">
        <f t="shared" si="78"/>
        <v>1.4718826405867971</v>
      </c>
      <c r="AK63" s="126">
        <f t="shared" si="78"/>
        <v>1.2285602273841028</v>
      </c>
      <c r="AL63" s="126">
        <f t="shared" si="78"/>
        <v>0.18025751072961374</v>
      </c>
      <c r="AM63" s="126">
        <f t="shared" si="78"/>
        <v>31</v>
      </c>
      <c r="AN63" s="126">
        <f t="shared" si="78"/>
        <v>0.66404243852437361</v>
      </c>
      <c r="AO63" s="126">
        <f t="shared" si="78"/>
        <v>0.70014513490366226</v>
      </c>
      <c r="AP63" s="126" t="e">
        <f t="shared" si="78"/>
        <v>#DIV/0!</v>
      </c>
      <c r="AQ63" s="126" t="e">
        <f t="shared" si="78"/>
        <v>#DIV/0!</v>
      </c>
      <c r="AR63" s="126" t="e">
        <f t="shared" si="78"/>
        <v>#DIV/0!</v>
      </c>
      <c r="AS63" s="126" t="e">
        <f t="shared" si="78"/>
        <v>#DIV/0!</v>
      </c>
      <c r="AT63" s="126" t="e">
        <f t="shared" si="78"/>
        <v>#DIV/0!</v>
      </c>
      <c r="AU63" s="126" t="e">
        <f t="shared" si="78"/>
        <v>#DIV/0!</v>
      </c>
      <c r="AV63" s="126">
        <f t="shared" si="78"/>
        <v>1.3244084682440846</v>
      </c>
      <c r="AW63" s="126">
        <f t="shared" si="78"/>
        <v>1.0955734406438631</v>
      </c>
      <c r="AX63" s="126">
        <f t="shared" si="78"/>
        <v>0</v>
      </c>
      <c r="AY63" s="126" t="e">
        <f t="shared" si="78"/>
        <v>#DIV/0!</v>
      </c>
      <c r="AZ63" s="126" t="e">
        <f t="shared" si="78"/>
        <v>#DIV/0!</v>
      </c>
      <c r="BA63" s="126" t="e">
        <f t="shared" si="78"/>
        <v>#DIV/0!</v>
      </c>
      <c r="BB63" s="126">
        <f t="shared" si="78"/>
        <v>0.56529360210341806</v>
      </c>
      <c r="BC63" s="126">
        <f t="shared" si="78"/>
        <v>0.56529360210341806</v>
      </c>
      <c r="BD63" s="126">
        <f t="shared" si="78"/>
        <v>0</v>
      </c>
      <c r="BE63" s="126">
        <f t="shared" si="78"/>
        <v>52.890909090909091</v>
      </c>
      <c r="BF63" s="126">
        <f t="shared" si="78"/>
        <v>1.0280264285397029</v>
      </c>
      <c r="BG63" s="126">
        <f t="shared" si="78"/>
        <v>0.94490315338937114</v>
      </c>
      <c r="BH63" s="126">
        <f t="shared" si="78"/>
        <v>0.91190375378574373</v>
      </c>
      <c r="BI63" s="126">
        <f t="shared" si="78"/>
        <v>0</v>
      </c>
      <c r="BJ63" s="126">
        <f t="shared" si="78"/>
        <v>0.96728727335141917</v>
      </c>
    </row>
    <row r="64" spans="1:64" ht="15.75" x14ac:dyDescent="0.2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x14ac:dyDescent="0.25">
      <c r="A65" s="15" t="s">
        <v>143</v>
      </c>
      <c r="B65" s="11" t="s">
        <v>214</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x14ac:dyDescent="0.25">
      <c r="A66" s="128" t="s">
        <v>143</v>
      </c>
      <c r="B66" s="5" t="s">
        <v>211</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x14ac:dyDescent="0.2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x14ac:dyDescent="0.25">
      <c r="A68" s="128"/>
      <c r="B68" s="12" t="s">
        <v>212</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2084539</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2084539</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48996636</v>
      </c>
      <c r="BG68" s="122">
        <f t="shared" si="81"/>
        <v>48996636</v>
      </c>
      <c r="BH68" s="123">
        <f t="shared" si="82"/>
        <v>51081175</v>
      </c>
      <c r="BI68" s="9">
        <f>IF('Upto Month Current'!$L$60="",0,'Upto Month Current'!$L$60)</f>
        <v>48980260</v>
      </c>
      <c r="BJ68" s="124">
        <f t="shared" si="80"/>
        <v>2100915</v>
      </c>
      <c r="BK68">
        <f>'Upto Month Current'!$L$61</f>
        <v>2100915</v>
      </c>
    </row>
    <row r="69" spans="1:63" ht="15.75" x14ac:dyDescent="0.25">
      <c r="A69" s="128"/>
      <c r="B69" s="5" t="s">
        <v>210</v>
      </c>
      <c r="C69" s="126" t="e">
        <f t="shared" ref="C69:AH69" si="85">C68/C65</f>
        <v>#DIV/0!</v>
      </c>
      <c r="D69" s="126" t="e">
        <f t="shared" si="85"/>
        <v>#DIV/0!</v>
      </c>
      <c r="E69" s="126" t="e">
        <f t="shared" si="85"/>
        <v>#DIV/0!</v>
      </c>
      <c r="F69" s="126" t="e">
        <f t="shared" si="85"/>
        <v>#DIV/0!</v>
      </c>
      <c r="G69" s="126" t="e">
        <f t="shared" si="85"/>
        <v>#DIV/0!</v>
      </c>
      <c r="H69" s="126">
        <f t="shared" si="85"/>
        <v>0.78202637268477437</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0.78202637268477437</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0.68147088091972507</v>
      </c>
      <c r="BG69" s="126">
        <f t="shared" si="86"/>
        <v>0.68147088091972507</v>
      </c>
      <c r="BH69" s="126">
        <f t="shared" si="86"/>
        <v>0.68506560619662726</v>
      </c>
      <c r="BI69" s="126">
        <f t="shared" si="86"/>
        <v>0.68163898653707522</v>
      </c>
      <c r="BJ69" s="126">
        <f t="shared" si="86"/>
        <v>0.77601366962199103</v>
      </c>
    </row>
    <row r="70" spans="1:63" ht="15.75" x14ac:dyDescent="0.2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x14ac:dyDescent="0.25">
      <c r="A71" s="128" t="s">
        <v>130</v>
      </c>
      <c r="B71" s="11" t="s">
        <v>214</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x14ac:dyDescent="0.2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x14ac:dyDescent="0.2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x14ac:dyDescent="0.25">
      <c r="A74" s="128"/>
      <c r="B74" s="12" t="str">
        <f>B68</f>
        <v>Actuals upto Sep' 20</v>
      </c>
      <c r="C74" s="5">
        <f>C8+C14+C20+C26+C32+C38+C44+C50+C56+C62+C68</f>
        <v>17210195</v>
      </c>
      <c r="D74" s="5">
        <f t="shared" ref="D74:AB74" si="95">D8+D14+D20+D26+D32+D38+D44+D50+D56+D62+D68</f>
        <v>4601850</v>
      </c>
      <c r="E74" s="5">
        <f t="shared" si="95"/>
        <v>960626</v>
      </c>
      <c r="F74" s="5">
        <f t="shared" si="95"/>
        <v>1973450</v>
      </c>
      <c r="G74" s="5">
        <f t="shared" si="95"/>
        <v>1003412</v>
      </c>
      <c r="H74" s="5">
        <f t="shared" si="95"/>
        <v>2084539</v>
      </c>
      <c r="I74" s="5">
        <f t="shared" si="95"/>
        <v>0</v>
      </c>
      <c r="J74" s="5">
        <f t="shared" si="95"/>
        <v>1546302</v>
      </c>
      <c r="K74" s="5">
        <f t="shared" si="95"/>
        <v>24824</v>
      </c>
      <c r="L74" s="5">
        <f t="shared" si="95"/>
        <v>269447</v>
      </c>
      <c r="M74" s="5">
        <f t="shared" si="95"/>
        <v>969718</v>
      </c>
      <c r="N74" s="5">
        <f t="shared" si="95"/>
        <v>18926</v>
      </c>
      <c r="O74" s="5">
        <f t="shared" si="95"/>
        <v>54073</v>
      </c>
      <c r="P74" s="5">
        <f t="shared" si="95"/>
        <v>749161</v>
      </c>
      <c r="Q74" s="5">
        <f t="shared" si="95"/>
        <v>0</v>
      </c>
      <c r="R74" s="5">
        <f t="shared" si="95"/>
        <v>43671</v>
      </c>
      <c r="S74" s="5">
        <f t="shared" si="95"/>
        <v>822026</v>
      </c>
      <c r="T74" s="5">
        <f t="shared" si="95"/>
        <v>809903</v>
      </c>
      <c r="U74" s="5">
        <f t="shared" si="95"/>
        <v>0</v>
      </c>
      <c r="V74" s="5">
        <f t="shared" si="95"/>
        <v>338452</v>
      </c>
      <c r="W74" s="5">
        <f t="shared" si="95"/>
        <v>0</v>
      </c>
      <c r="X74" s="5">
        <f t="shared" si="95"/>
        <v>0</v>
      </c>
      <c r="Y74" s="5">
        <f t="shared" si="95"/>
        <v>111141</v>
      </c>
      <c r="Z74" s="5">
        <f t="shared" si="95"/>
        <v>12306</v>
      </c>
      <c r="AA74" s="5">
        <f t="shared" si="95"/>
        <v>17098</v>
      </c>
      <c r="AB74" s="5">
        <f t="shared" si="95"/>
        <v>923078</v>
      </c>
      <c r="AC74" s="121">
        <f t="shared" si="88"/>
        <v>34544198</v>
      </c>
      <c r="AD74" s="5">
        <f>AD8+AD14+AD20+AD26+AD32+AD38+AD44+AD50+AD56+AD62+AD68</f>
        <v>31544</v>
      </c>
      <c r="AE74" s="5">
        <f t="shared" ref="AE74:BF74" si="96">AE8+AE14+AE20+AE26+AE32+AE38+AE44+AE50+AE56+AE62+AE68</f>
        <v>18705</v>
      </c>
      <c r="AF74" s="5">
        <f t="shared" si="96"/>
        <v>151997</v>
      </c>
      <c r="AG74" s="5">
        <f t="shared" si="96"/>
        <v>41</v>
      </c>
      <c r="AH74" s="5">
        <f t="shared" si="96"/>
        <v>0</v>
      </c>
      <c r="AI74" s="5">
        <f t="shared" si="96"/>
        <v>15950</v>
      </c>
      <c r="AJ74" s="5">
        <f t="shared" si="96"/>
        <v>1132413</v>
      </c>
      <c r="AK74" s="5">
        <f t="shared" si="96"/>
        <v>602191</v>
      </c>
      <c r="AL74" s="5">
        <f t="shared" si="96"/>
        <v>7300663</v>
      </c>
      <c r="AM74" s="5">
        <f t="shared" si="96"/>
        <v>126800</v>
      </c>
      <c r="AN74" s="5">
        <f t="shared" si="96"/>
        <v>2395768</v>
      </c>
      <c r="AO74" s="5">
        <f t="shared" si="96"/>
        <v>13626280</v>
      </c>
      <c r="AP74" s="5">
        <f t="shared" si="96"/>
        <v>270131</v>
      </c>
      <c r="AQ74" s="5">
        <f t="shared" si="96"/>
        <v>274642</v>
      </c>
      <c r="AR74" s="5">
        <f t="shared" si="96"/>
        <v>0</v>
      </c>
      <c r="AS74" s="5">
        <f t="shared" si="96"/>
        <v>0</v>
      </c>
      <c r="AT74" s="5">
        <f t="shared" si="96"/>
        <v>116933</v>
      </c>
      <c r="AU74" s="5">
        <f t="shared" si="96"/>
        <v>0</v>
      </c>
      <c r="AV74" s="5">
        <f t="shared" si="96"/>
        <v>9863</v>
      </c>
      <c r="AW74" s="5">
        <f t="shared" si="96"/>
        <v>13043</v>
      </c>
      <c r="AX74" s="5">
        <f t="shared" si="96"/>
        <v>5535</v>
      </c>
      <c r="AY74" s="5">
        <f t="shared" si="96"/>
        <v>718024</v>
      </c>
      <c r="AZ74" s="5">
        <f t="shared" si="96"/>
        <v>1369367</v>
      </c>
      <c r="BA74" s="5">
        <f t="shared" si="96"/>
        <v>895707</v>
      </c>
      <c r="BB74" s="5">
        <f t="shared" si="96"/>
        <v>120632</v>
      </c>
      <c r="BC74" s="5">
        <f t="shared" si="96"/>
        <v>119685</v>
      </c>
      <c r="BD74" s="5">
        <f t="shared" si="96"/>
        <v>3</v>
      </c>
      <c r="BE74" s="5">
        <f t="shared" si="96"/>
        <v>114585</v>
      </c>
      <c r="BF74" s="5">
        <f t="shared" si="96"/>
        <v>50304163</v>
      </c>
      <c r="BG74" s="6">
        <f>BG8+BG14+BG20+BG26+BG32+BG38+BG44+BG50+BG56+BG62+BG68</f>
        <v>79734665</v>
      </c>
      <c r="BH74" s="125">
        <f>AC74+BG74</f>
        <v>114278863</v>
      </c>
      <c r="BI74" s="5">
        <f t="shared" si="92"/>
        <v>49670251</v>
      </c>
      <c r="BJ74" s="49">
        <f t="shared" si="92"/>
        <v>64608612</v>
      </c>
      <c r="BK74" s="30">
        <f>'Upto Month Current'!N61-'Upto Month Current'!M61</f>
        <v>64611159</v>
      </c>
    </row>
    <row r="75" spans="1:63" ht="15.75" x14ac:dyDescent="0.25">
      <c r="A75" s="128"/>
      <c r="B75" s="5" t="s">
        <v>210</v>
      </c>
      <c r="C75" s="126">
        <f t="shared" ref="C75:AH75" si="97">C74/C71</f>
        <v>0.71297143407297037</v>
      </c>
      <c r="D75" s="126">
        <f t="shared" si="97"/>
        <v>1.0713188220230474</v>
      </c>
      <c r="E75" s="126">
        <f t="shared" si="97"/>
        <v>0.93115765373233284</v>
      </c>
      <c r="F75" s="126">
        <f t="shared" si="97"/>
        <v>0.77022271260305186</v>
      </c>
      <c r="G75" s="126">
        <f t="shared" si="97"/>
        <v>0.75186840886645612</v>
      </c>
      <c r="H75" s="126">
        <f t="shared" si="97"/>
        <v>0.78202637268477437</v>
      </c>
      <c r="I75" s="126" t="e">
        <f t="shared" si="97"/>
        <v>#DIV/0!</v>
      </c>
      <c r="J75" s="126">
        <f t="shared" si="97"/>
        <v>1.2193993304865209</v>
      </c>
      <c r="K75" s="126">
        <f t="shared" si="97"/>
        <v>0.1303781512605042</v>
      </c>
      <c r="L75" s="126">
        <f t="shared" si="97"/>
        <v>0.61010137146971644</v>
      </c>
      <c r="M75" s="126">
        <f t="shared" si="97"/>
        <v>1.0378608284109796</v>
      </c>
      <c r="N75" s="126">
        <f t="shared" si="97"/>
        <v>1.3137581563237539</v>
      </c>
      <c r="O75" s="126">
        <f t="shared" si="97"/>
        <v>0.6822316708512598</v>
      </c>
      <c r="P75" s="126">
        <f t="shared" si="97"/>
        <v>0.99095370370370373</v>
      </c>
      <c r="Q75" s="126" t="e">
        <f t="shared" si="97"/>
        <v>#DIV/0!</v>
      </c>
      <c r="R75" s="126">
        <f t="shared" si="97"/>
        <v>0.9704666666666667</v>
      </c>
      <c r="S75" s="126">
        <f t="shared" si="97"/>
        <v>1.0778053849230023</v>
      </c>
      <c r="T75" s="126">
        <f t="shared" si="97"/>
        <v>0.80704042760329109</v>
      </c>
      <c r="U75" s="126" t="e">
        <f t="shared" si="97"/>
        <v>#DIV/0!</v>
      </c>
      <c r="V75" s="126">
        <f t="shared" si="97"/>
        <v>1.0622867670829581</v>
      </c>
      <c r="W75" s="126">
        <f t="shared" si="97"/>
        <v>0</v>
      </c>
      <c r="X75" s="126">
        <f t="shared" si="97"/>
        <v>0</v>
      </c>
      <c r="Y75" s="126">
        <f t="shared" si="97"/>
        <v>13.621889937492339</v>
      </c>
      <c r="Z75" s="126">
        <f t="shared" si="97"/>
        <v>8.6661971830985909</v>
      </c>
      <c r="AA75" s="126">
        <f t="shared" si="97"/>
        <v>0.38055598833715415</v>
      </c>
      <c r="AB75" s="126">
        <f t="shared" si="97"/>
        <v>0.54538998292476859</v>
      </c>
      <c r="AC75" s="126">
        <f t="shared" si="97"/>
        <v>0.79247893533139169</v>
      </c>
      <c r="AD75" s="126">
        <f t="shared" si="97"/>
        <v>0.25543561879003329</v>
      </c>
      <c r="AE75" s="126">
        <f t="shared" si="97"/>
        <v>0.38661072299615562</v>
      </c>
      <c r="AF75" s="126">
        <f t="shared" si="97"/>
        <v>2.4520786616548631</v>
      </c>
      <c r="AG75" s="126" t="e">
        <f t="shared" si="97"/>
        <v>#DIV/0!</v>
      </c>
      <c r="AH75" s="126">
        <f t="shared" si="97"/>
        <v>0</v>
      </c>
      <c r="AI75" s="126">
        <f t="shared" ref="AI75:BJ75" si="98">AI74/AI71</f>
        <v>1.4480254198819791</v>
      </c>
      <c r="AJ75" s="126">
        <f t="shared" si="98"/>
        <v>0.90147638547464681</v>
      </c>
      <c r="AK75" s="126">
        <f t="shared" si="98"/>
        <v>0.47412731555841098</v>
      </c>
      <c r="AL75" s="126">
        <f t="shared" si="98"/>
        <v>1.0343460976107359</v>
      </c>
      <c r="AM75" s="126">
        <f t="shared" si="98"/>
        <v>1.144404332129964</v>
      </c>
      <c r="AN75" s="126">
        <f t="shared" si="98"/>
        <v>0.85374221900394698</v>
      </c>
      <c r="AO75" s="126">
        <f t="shared" si="98"/>
        <v>0.79093699787474148</v>
      </c>
      <c r="AP75" s="126">
        <f t="shared" si="98"/>
        <v>3.2293392628722399</v>
      </c>
      <c r="AQ75" s="126">
        <f t="shared" si="98"/>
        <v>0.30227408302571246</v>
      </c>
      <c r="AR75" s="126" t="e">
        <f t="shared" si="98"/>
        <v>#DIV/0!</v>
      </c>
      <c r="AS75" s="126" t="e">
        <f t="shared" si="98"/>
        <v>#DIV/0!</v>
      </c>
      <c r="AT75" s="126">
        <f t="shared" si="98"/>
        <v>0.20453702667151774</v>
      </c>
      <c r="AU75" s="126">
        <f t="shared" si="98"/>
        <v>0</v>
      </c>
      <c r="AV75" s="126">
        <f t="shared" si="98"/>
        <v>0.68157003662497406</v>
      </c>
      <c r="AW75" s="126">
        <f t="shared" si="98"/>
        <v>0.96579044798222879</v>
      </c>
      <c r="AX75" s="126">
        <f t="shared" si="98"/>
        <v>1.8165408598621595</v>
      </c>
      <c r="AY75" s="126">
        <f t="shared" si="98"/>
        <v>4.9251917193694865</v>
      </c>
      <c r="AZ75" s="126">
        <f t="shared" si="98"/>
        <v>1.3862880317151147</v>
      </c>
      <c r="BA75" s="126">
        <f t="shared" si="98"/>
        <v>1.184797619047619</v>
      </c>
      <c r="BB75" s="126">
        <f t="shared" si="98"/>
        <v>1.6733295418290772</v>
      </c>
      <c r="BC75" s="126">
        <f t="shared" si="98"/>
        <v>1.6583301003159119</v>
      </c>
      <c r="BD75" s="126">
        <f t="shared" si="98"/>
        <v>6.9605568445475635E-3</v>
      </c>
      <c r="BE75" s="126">
        <f t="shared" si="98"/>
        <v>3.3860815602836878</v>
      </c>
      <c r="BF75" s="126">
        <f t="shared" si="98"/>
        <v>0.68730070014569711</v>
      </c>
      <c r="BG75" s="126">
        <f t="shared" si="98"/>
        <v>0.74637997405112322</v>
      </c>
      <c r="BH75" s="126">
        <f t="shared" si="98"/>
        <v>0.75973907024563614</v>
      </c>
      <c r="BI75" s="126">
        <f t="shared" si="98"/>
        <v>0.68010773388810053</v>
      </c>
      <c r="BJ75" s="126">
        <f t="shared" si="98"/>
        <v>0.8348913568628975</v>
      </c>
    </row>
    <row r="76" spans="1:63" x14ac:dyDescent="0.25">
      <c r="BF76" s="30">
        <f>BF74-BF68</f>
        <v>1307527</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Shailendra Kumar Singh</cp:lastModifiedBy>
  <cp:lastPrinted>2021-12-17T08:21:09Z</cp:lastPrinted>
  <dcterms:created xsi:type="dcterms:W3CDTF">2015-06-05T18:17:20Z</dcterms:created>
  <dcterms:modified xsi:type="dcterms:W3CDTF">2021-12-21T12:39:58Z</dcterms:modified>
</cp:coreProperties>
</file>